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Almond Gardens - Suisun City - Ashria LLC (Camran Nojoomi)\3.3 CDLAC\Submitted 8-27-24\Ready For Review\Reviewed\"/>
    </mc:Choice>
  </mc:AlternateContent>
  <xr:revisionPtr revIDLastSave="0" documentId="13_ncr:1_{D9C2A7D7-CFB8-4943-BB08-3FF02DFF5DC5}" xr6:coauthVersionLast="47" xr6:coauthVersionMax="47" xr10:uidLastSave="{00000000-0000-0000-0000-000000000000}"/>
  <bookViews>
    <workbookView xWindow="-90" yWindow="30" windowWidth="14595" windowHeight="15555" tabRatio="876"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473" i="3" l="1"/>
  <c r="I28" i="7"/>
  <c r="K28" i="7"/>
  <c r="M28" i="7"/>
  <c r="O28" i="7"/>
  <c r="Q28" i="7"/>
  <c r="S28" i="7"/>
  <c r="U28" i="7"/>
  <c r="W28" i="7"/>
  <c r="Y28" i="7"/>
  <c r="AA28" i="7"/>
  <c r="AC28" i="7"/>
  <c r="AE28" i="7"/>
  <c r="AG28" i="7"/>
  <c r="AI28" i="7"/>
  <c r="AK28" i="7"/>
  <c r="AM28" i="7"/>
  <c r="AO28" i="7"/>
  <c r="AQ28" i="7"/>
  <c r="AS28" i="7"/>
  <c r="AU28" i="7"/>
  <c r="AW28" i="7"/>
  <c r="AY28" i="7"/>
  <c r="BA28" i="7"/>
  <c r="BC28" i="7"/>
  <c r="BE28" i="7"/>
  <c r="BG28" i="7"/>
  <c r="BI28" i="7"/>
  <c r="BK28" i="7"/>
  <c r="BM28" i="7"/>
  <c r="BO28" i="7"/>
  <c r="BQ28" i="7"/>
  <c r="BS28" i="7"/>
  <c r="BU28" i="7"/>
  <c r="BW28" i="7"/>
  <c r="BY28" i="7"/>
  <c r="CA28" i="7"/>
  <c r="CC28" i="7"/>
  <c r="CE28" i="7"/>
  <c r="CG28" i="7"/>
  <c r="CI28" i="7"/>
  <c r="CK28" i="7"/>
  <c r="CM28" i="7"/>
  <c r="CO28" i="7"/>
  <c r="CQ28" i="7"/>
  <c r="CS28" i="7"/>
  <c r="CU28" i="7"/>
  <c r="CW28" i="7"/>
  <c r="CY28" i="7"/>
  <c r="DA28" i="7"/>
  <c r="DC28" i="7"/>
  <c r="DE28" i="7"/>
  <c r="DG28" i="7"/>
  <c r="DI28" i="7"/>
  <c r="DK28" i="7"/>
  <c r="DM28" i="7"/>
  <c r="DO28" i="7"/>
  <c r="DQ28" i="7"/>
  <c r="DS28" i="7"/>
  <c r="DU28" i="7"/>
  <c r="DW28" i="7"/>
  <c r="DY28" i="7"/>
  <c r="EA28" i="7"/>
  <c r="EC28" i="7"/>
  <c r="EE28" i="7"/>
  <c r="EG28" i="7"/>
  <c r="EI28" i="7"/>
  <c r="EK28" i="7"/>
  <c r="EM28" i="7"/>
  <c r="EO28" i="7"/>
  <c r="EQ28" i="7"/>
  <c r="ES28" i="7"/>
  <c r="EU28" i="7"/>
  <c r="EW28" i="7"/>
  <c r="EY28" i="7"/>
  <c r="FA28" i="7"/>
  <c r="FC28" i="7"/>
  <c r="FE28" i="7"/>
  <c r="FG28" i="7"/>
  <c r="FI28" i="7"/>
  <c r="FK28" i="7"/>
  <c r="FM28" i="7"/>
  <c r="FO28" i="7"/>
  <c r="FQ28" i="7"/>
  <c r="FS28" i="7"/>
  <c r="FU28" i="7"/>
  <c r="FW28" i="7"/>
  <c r="FY28" i="7"/>
  <c r="GA28" i="7"/>
  <c r="GC28" i="7"/>
  <c r="GE28" i="7"/>
  <c r="GG28" i="7"/>
  <c r="GI28" i="7"/>
  <c r="GK28" i="7"/>
  <c r="GM28" i="7"/>
  <c r="GO28" i="7"/>
  <c r="GQ28" i="7"/>
  <c r="GS28" i="7"/>
  <c r="GU28" i="7"/>
  <c r="GW28" i="7"/>
  <c r="GY28" i="7"/>
  <c r="HA28" i="7"/>
  <c r="HC28" i="7"/>
  <c r="HE28" i="7"/>
  <c r="HG28" i="7"/>
  <c r="HI28" i="7"/>
  <c r="HK28" i="7"/>
  <c r="HM28" i="7"/>
  <c r="HO28" i="7"/>
  <c r="HQ28" i="7"/>
  <c r="HS28" i="7"/>
  <c r="HU28" i="7"/>
  <c r="HW28" i="7"/>
  <c r="HY28" i="7"/>
  <c r="IA28" i="7"/>
  <c r="IC28" i="7"/>
  <c r="IE28" i="7"/>
  <c r="IG28" i="7"/>
  <c r="II28" i="7"/>
  <c r="IK28" i="7"/>
  <c r="IM28" i="7"/>
  <c r="IO28" i="7"/>
  <c r="IQ28" i="7"/>
  <c r="IS28" i="7"/>
  <c r="IU28" i="7"/>
  <c r="IW28" i="7"/>
  <c r="IY28" i="7"/>
  <c r="JA28" i="7"/>
  <c r="JC28" i="7"/>
  <c r="JE28" i="7"/>
  <c r="JG28" i="7"/>
  <c r="JI28" i="7"/>
  <c r="JK28" i="7"/>
  <c r="JM28" i="7"/>
  <c r="JO28" i="7"/>
  <c r="JQ28" i="7"/>
  <c r="JS28" i="7"/>
  <c r="JU28" i="7"/>
  <c r="JW28" i="7"/>
  <c r="JY28" i="7"/>
  <c r="KA28" i="7"/>
  <c r="KC28" i="7"/>
  <c r="KE28" i="7"/>
  <c r="KG28" i="7"/>
  <c r="KI28" i="7"/>
  <c r="KK28" i="7"/>
  <c r="KM28" i="7"/>
  <c r="KO28" i="7"/>
  <c r="KQ28" i="7"/>
  <c r="KS28" i="7"/>
  <c r="KU28" i="7"/>
  <c r="KW28" i="7"/>
  <c r="KY28" i="7"/>
  <c r="LA28" i="7"/>
  <c r="LC28" i="7"/>
  <c r="LE28" i="7"/>
  <c r="LG28" i="7"/>
  <c r="LI28" i="7"/>
  <c r="LK28" i="7"/>
  <c r="LM28" i="7"/>
  <c r="LO28" i="7"/>
  <c r="LQ28" i="7"/>
  <c r="LS28" i="7"/>
  <c r="LU28" i="7"/>
  <c r="LW28" i="7"/>
  <c r="LY28" i="7"/>
  <c r="MA28" i="7"/>
  <c r="MC28" i="7"/>
  <c r="ME28" i="7"/>
  <c r="MG28" i="7"/>
  <c r="MI28" i="7"/>
  <c r="MK28" i="7"/>
  <c r="MM28" i="7"/>
  <c r="MO28" i="7"/>
  <c r="MQ28" i="7"/>
  <c r="MS28" i="7"/>
  <c r="MU28" i="7"/>
  <c r="MW28" i="7"/>
  <c r="MY28" i="7"/>
  <c r="NA28" i="7"/>
  <c r="NC28" i="7"/>
  <c r="NE28" i="7"/>
  <c r="NG28" i="7"/>
  <c r="NI28" i="7"/>
  <c r="NK28" i="7"/>
  <c r="NM28" i="7"/>
  <c r="NO28" i="7"/>
  <c r="NQ28" i="7"/>
  <c r="NS28" i="7"/>
  <c r="NU28" i="7"/>
  <c r="NW28" i="7"/>
  <c r="NY28" i="7"/>
  <c r="OA28" i="7"/>
  <c r="OC28" i="7"/>
  <c r="OE28" i="7"/>
  <c r="OG28" i="7"/>
  <c r="OI28" i="7"/>
  <c r="OK28" i="7"/>
  <c r="OM28" i="7"/>
  <c r="OO28" i="7"/>
  <c r="OQ28" i="7"/>
  <c r="OS28" i="7"/>
  <c r="OU28" i="7"/>
  <c r="OW28" i="7"/>
  <c r="OY28" i="7"/>
  <c r="PA28" i="7"/>
  <c r="PC28" i="7"/>
  <c r="PE28" i="7"/>
  <c r="PG28" i="7"/>
  <c r="PI28" i="7"/>
  <c r="PK28" i="7"/>
  <c r="PM28" i="7"/>
  <c r="PO28" i="7"/>
  <c r="PQ28" i="7"/>
  <c r="PS28" i="7"/>
  <c r="PU28" i="7"/>
  <c r="PW28" i="7"/>
  <c r="PY28" i="7"/>
  <c r="QA28" i="7"/>
  <c r="QC28" i="7"/>
  <c r="QE28" i="7"/>
  <c r="QG28" i="7"/>
  <c r="QI28" i="7"/>
  <c r="QK28" i="7"/>
  <c r="QM28" i="7"/>
  <c r="QO28" i="7"/>
  <c r="QQ28" i="7"/>
  <c r="QS28" i="7"/>
  <c r="QU28" i="7"/>
  <c r="QW28" i="7"/>
  <c r="QY28" i="7"/>
  <c r="RA28" i="7"/>
  <c r="RC28" i="7"/>
  <c r="RE28" i="7"/>
  <c r="RG28" i="7"/>
  <c r="RI28" i="7"/>
  <c r="RK28" i="7"/>
  <c r="RM28" i="7"/>
  <c r="RO28" i="7"/>
  <c r="RQ28" i="7"/>
  <c r="RS28" i="7"/>
  <c r="RU28" i="7"/>
  <c r="RW28" i="7"/>
  <c r="RY28" i="7"/>
  <c r="SA28" i="7"/>
  <c r="SC28" i="7"/>
  <c r="SE28" i="7"/>
  <c r="SG28" i="7"/>
  <c r="SI28" i="7"/>
  <c r="SK28" i="7"/>
  <c r="SM28" i="7"/>
  <c r="SO28" i="7"/>
  <c r="SQ28" i="7"/>
  <c r="SS28" i="7"/>
  <c r="SU28" i="7"/>
  <c r="SW28" i="7"/>
  <c r="SY28" i="7"/>
  <c r="TA28" i="7"/>
  <c r="TC28" i="7"/>
  <c r="TE28" i="7"/>
  <c r="TG28" i="7"/>
  <c r="TI28" i="7"/>
  <c r="TK28" i="7"/>
  <c r="TM28" i="7"/>
  <c r="TO28" i="7"/>
  <c r="TQ28" i="7"/>
  <c r="TS28" i="7"/>
  <c r="TU28" i="7"/>
  <c r="TW28" i="7"/>
  <c r="TY28" i="7"/>
  <c r="UA28" i="7"/>
  <c r="UC28" i="7"/>
  <c r="UE28" i="7"/>
  <c r="UG28" i="7"/>
  <c r="UI28" i="7"/>
  <c r="UK28" i="7"/>
  <c r="UM28" i="7"/>
  <c r="UO28" i="7"/>
  <c r="UQ28" i="7"/>
  <c r="US28" i="7"/>
  <c r="UU28" i="7"/>
  <c r="UW28" i="7"/>
  <c r="UY28" i="7"/>
  <c r="VA28" i="7"/>
  <c r="VC28" i="7"/>
  <c r="VE28" i="7"/>
  <c r="VG28" i="7"/>
  <c r="VI28" i="7"/>
  <c r="VK28" i="7"/>
  <c r="VM28" i="7"/>
  <c r="VO28" i="7"/>
  <c r="VQ28" i="7"/>
  <c r="VS28" i="7"/>
  <c r="VU28" i="7"/>
  <c r="VW28" i="7"/>
  <c r="VY28" i="7"/>
  <c r="WA28" i="7"/>
  <c r="WC28" i="7"/>
  <c r="WE28" i="7"/>
  <c r="WG28" i="7"/>
  <c r="WI28" i="7"/>
  <c r="WK28" i="7"/>
  <c r="WM28" i="7"/>
  <c r="WO28" i="7"/>
  <c r="WQ28" i="7"/>
  <c r="WS28" i="7"/>
  <c r="WU28" i="7"/>
  <c r="WW28" i="7"/>
  <c r="WY28" i="7"/>
  <c r="XA28" i="7"/>
  <c r="XC28" i="7"/>
  <c r="XE28" i="7"/>
  <c r="XG28" i="7"/>
  <c r="XI28" i="7"/>
  <c r="XK28" i="7"/>
  <c r="XM28" i="7"/>
  <c r="XO28" i="7"/>
  <c r="XQ28" i="7"/>
  <c r="XS28" i="7"/>
  <c r="XU28" i="7"/>
  <c r="XW28" i="7"/>
  <c r="XY28" i="7"/>
  <c r="YA28" i="7"/>
  <c r="YC28" i="7"/>
  <c r="YE28" i="7"/>
  <c r="YG28" i="7"/>
  <c r="YI28" i="7"/>
  <c r="YK28" i="7"/>
  <c r="YM28" i="7"/>
  <c r="YO28" i="7"/>
  <c r="YQ28" i="7"/>
  <c r="YS28" i="7"/>
  <c r="YU28" i="7"/>
  <c r="YW28" i="7"/>
  <c r="YY28" i="7"/>
  <c r="ZA28" i="7"/>
  <c r="ZC28" i="7"/>
  <c r="ZE28" i="7"/>
  <c r="ZG28" i="7"/>
  <c r="ZI28" i="7"/>
  <c r="ZK28" i="7"/>
  <c r="ZM28" i="7"/>
  <c r="ZO28" i="7"/>
  <c r="ZQ28" i="7"/>
  <c r="ZS28" i="7"/>
  <c r="ZU28" i="7"/>
  <c r="ZW28" i="7"/>
  <c r="ZY28" i="7"/>
  <c r="AAA28" i="7"/>
  <c r="AAC28" i="7"/>
  <c r="AAE28" i="7"/>
  <c r="AAG28" i="7"/>
  <c r="AAI28" i="7"/>
  <c r="AAK28" i="7"/>
  <c r="AAM28" i="7"/>
  <c r="AAO28" i="7"/>
  <c r="AAQ28" i="7"/>
  <c r="AAS28" i="7"/>
  <c r="AAU28" i="7"/>
  <c r="AAW28" i="7"/>
  <c r="AAY28" i="7"/>
  <c r="ABA28" i="7"/>
  <c r="ABC28" i="7"/>
  <c r="ABE28" i="7"/>
  <c r="ABG28" i="7"/>
  <c r="ABI28" i="7"/>
  <c r="ABK28" i="7"/>
  <c r="ABM28" i="7"/>
  <c r="ABO28" i="7"/>
  <c r="ABQ28" i="7"/>
  <c r="ABS28" i="7"/>
  <c r="ABU28" i="7"/>
  <c r="ABW28" i="7"/>
  <c r="ABY28" i="7"/>
  <c r="ACA28" i="7"/>
  <c r="ACC28" i="7"/>
  <c r="ACE28" i="7"/>
  <c r="ACG28" i="7"/>
  <c r="ACI28" i="7"/>
  <c r="ACK28" i="7"/>
  <c r="ACM28" i="7"/>
  <c r="ACO28" i="7"/>
  <c r="ACQ28" i="7"/>
  <c r="ACS28" i="7"/>
  <c r="ACU28" i="7"/>
  <c r="ACW28" i="7"/>
  <c r="ACY28" i="7"/>
  <c r="ADA28" i="7"/>
  <c r="ADC28" i="7"/>
  <c r="ADE28" i="7"/>
  <c r="ADG28" i="7"/>
  <c r="ADI28" i="7"/>
  <c r="ADK28" i="7"/>
  <c r="ADM28" i="7"/>
  <c r="ADO28" i="7"/>
  <c r="ADQ28" i="7"/>
  <c r="ADS28" i="7"/>
  <c r="ADU28" i="7"/>
  <c r="ADW28" i="7"/>
  <c r="ADY28" i="7"/>
  <c r="AEA28" i="7"/>
  <c r="AEC28" i="7"/>
  <c r="AEE28" i="7"/>
  <c r="AEG28" i="7"/>
  <c r="AEI28" i="7"/>
  <c r="AEK28" i="7"/>
  <c r="AEM28" i="7"/>
  <c r="AEO28" i="7"/>
  <c r="AEQ28" i="7"/>
  <c r="AES28" i="7"/>
  <c r="AEU28" i="7"/>
  <c r="AEW28" i="7"/>
  <c r="AEY28" i="7"/>
  <c r="AFA28" i="7"/>
  <c r="AFC28" i="7"/>
  <c r="AFE28" i="7"/>
  <c r="AFG28" i="7"/>
  <c r="AFI28" i="7"/>
  <c r="AFK28" i="7"/>
  <c r="AFM28" i="7"/>
  <c r="AFO28" i="7"/>
  <c r="AFQ28" i="7"/>
  <c r="AFS28" i="7"/>
  <c r="AFU28" i="7"/>
  <c r="AFW28" i="7"/>
  <c r="AFY28" i="7"/>
  <c r="AGA28" i="7"/>
  <c r="AGC28" i="7"/>
  <c r="AGE28" i="7"/>
  <c r="AGG28" i="7"/>
  <c r="AGI28" i="7"/>
  <c r="AGK28" i="7"/>
  <c r="AGM28" i="7"/>
  <c r="AGO28" i="7"/>
  <c r="AGQ28" i="7"/>
  <c r="AGS28" i="7"/>
  <c r="AGU28" i="7"/>
  <c r="AGW28" i="7"/>
  <c r="AGY28" i="7"/>
  <c r="AHA28" i="7"/>
  <c r="AHC28" i="7"/>
  <c r="AHE28" i="7"/>
  <c r="AHG28" i="7"/>
  <c r="AHI28" i="7"/>
  <c r="AHK28" i="7"/>
  <c r="AHM28" i="7"/>
  <c r="AHO28" i="7"/>
  <c r="AHQ28" i="7"/>
  <c r="AHS28" i="7"/>
  <c r="AHU28" i="7"/>
  <c r="AHW28" i="7"/>
  <c r="AHY28" i="7"/>
  <c r="AIA28" i="7"/>
  <c r="AIC28" i="7"/>
  <c r="AIE28" i="7"/>
  <c r="AIG28" i="7"/>
  <c r="AII28" i="7"/>
  <c r="AIK28" i="7"/>
  <c r="AIM28" i="7"/>
  <c r="AIO28" i="7"/>
  <c r="AIQ28" i="7"/>
  <c r="AIS28" i="7"/>
  <c r="AIU28" i="7"/>
  <c r="AIW28" i="7"/>
  <c r="AIY28" i="7"/>
  <c r="AJA28" i="7"/>
  <c r="AJC28" i="7"/>
  <c r="AJE28" i="7"/>
  <c r="AJG28" i="7"/>
  <c r="AJI28" i="7"/>
  <c r="AJK28" i="7"/>
  <c r="AJM28" i="7"/>
  <c r="AJO28" i="7"/>
  <c r="AJQ28" i="7"/>
  <c r="AJS28" i="7"/>
  <c r="AJU28" i="7"/>
  <c r="AJW28" i="7"/>
  <c r="AJY28" i="7"/>
  <c r="AKA28" i="7"/>
  <c r="AKC28" i="7"/>
  <c r="AKE28" i="7"/>
  <c r="AKG28" i="7"/>
  <c r="AKI28" i="7"/>
  <c r="AKK28" i="7"/>
  <c r="AKM28" i="7"/>
  <c r="AKO28" i="7"/>
  <c r="AKQ28" i="7"/>
  <c r="AKS28" i="7"/>
  <c r="AKU28" i="7"/>
  <c r="AKW28" i="7"/>
  <c r="AKY28" i="7"/>
  <c r="ALA28" i="7"/>
  <c r="ALC28" i="7"/>
  <c r="ALE28" i="7"/>
  <c r="ALG28" i="7"/>
  <c r="ALI28" i="7"/>
  <c r="ALK28" i="7"/>
  <c r="ALM28" i="7"/>
  <c r="ALO28" i="7"/>
  <c r="ALQ28" i="7"/>
  <c r="ALS28" i="7"/>
  <c r="ALU28" i="7"/>
  <c r="ALW28" i="7"/>
  <c r="ALY28" i="7"/>
  <c r="AMA28" i="7"/>
  <c r="AMC28" i="7"/>
  <c r="AME28" i="7"/>
  <c r="AMG28" i="7"/>
  <c r="AMI28" i="7"/>
  <c r="AMK28" i="7"/>
  <c r="AMM28" i="7"/>
  <c r="AMO28" i="7"/>
  <c r="AMQ28" i="7"/>
  <c r="AMS28" i="7"/>
  <c r="AMU28" i="7"/>
  <c r="AMW28" i="7"/>
  <c r="AMY28" i="7"/>
  <c r="ANA28" i="7"/>
  <c r="ANC28" i="7"/>
  <c r="ANE28" i="7"/>
  <c r="ANG28" i="7"/>
  <c r="ANI28" i="7"/>
  <c r="ANK28" i="7"/>
  <c r="ANM28" i="7"/>
  <c r="ANO28" i="7"/>
  <c r="ANQ28" i="7"/>
  <c r="ANS28" i="7"/>
  <c r="ANU28" i="7"/>
  <c r="ANW28" i="7"/>
  <c r="ANY28" i="7"/>
  <c r="AOA28" i="7"/>
  <c r="AOC28" i="7"/>
  <c r="AOE28" i="7"/>
  <c r="AOG28" i="7"/>
  <c r="AOI28" i="7"/>
  <c r="AOK28" i="7"/>
  <c r="AOM28" i="7"/>
  <c r="AOO28" i="7"/>
  <c r="AOQ28" i="7"/>
  <c r="AOS28" i="7"/>
  <c r="AOU28" i="7"/>
  <c r="AOW28" i="7"/>
  <c r="AOY28" i="7"/>
  <c r="APA28" i="7"/>
  <c r="APC28" i="7"/>
  <c r="APE28" i="7"/>
  <c r="APG28" i="7"/>
  <c r="API28" i="7"/>
  <c r="APK28" i="7"/>
  <c r="APM28" i="7"/>
  <c r="APO28" i="7"/>
  <c r="APQ28" i="7"/>
  <c r="APS28" i="7"/>
  <c r="APU28" i="7"/>
  <c r="APW28" i="7"/>
  <c r="APY28" i="7"/>
  <c r="AQA28" i="7"/>
  <c r="AQC28" i="7"/>
  <c r="AQE28" i="7"/>
  <c r="AQG28" i="7"/>
  <c r="AQI28" i="7"/>
  <c r="AQK28" i="7"/>
  <c r="AQM28" i="7"/>
  <c r="AQO28" i="7"/>
  <c r="AQQ28" i="7"/>
  <c r="AQS28" i="7"/>
  <c r="AQU28" i="7"/>
  <c r="AQW28" i="7"/>
  <c r="AQY28" i="7"/>
  <c r="ARA28" i="7"/>
  <c r="ARC28" i="7"/>
  <c r="ARE28" i="7"/>
  <c r="ARG28" i="7"/>
  <c r="ARI28" i="7"/>
  <c r="ARK28" i="7"/>
  <c r="ARM28" i="7"/>
  <c r="ARO28" i="7"/>
  <c r="ARQ28" i="7"/>
  <c r="ARS28" i="7"/>
  <c r="ARU28" i="7"/>
  <c r="ARW28" i="7"/>
  <c r="ARY28" i="7"/>
  <c r="ASA28" i="7"/>
  <c r="ASC28" i="7"/>
  <c r="ASE28" i="7"/>
  <c r="ASG28" i="7"/>
  <c r="ASI28" i="7"/>
  <c r="ASK28" i="7"/>
  <c r="ASM28" i="7"/>
  <c r="ASO28" i="7"/>
  <c r="ASQ28" i="7"/>
  <c r="ASS28" i="7"/>
  <c r="ASU28" i="7"/>
  <c r="ASW28" i="7"/>
  <c r="ASY28" i="7"/>
  <c r="ATA28" i="7"/>
  <c r="ATC28" i="7"/>
  <c r="ATE28" i="7"/>
  <c r="ATG28" i="7"/>
  <c r="ATI28" i="7"/>
  <c r="ATK28" i="7"/>
  <c r="ATM28" i="7"/>
  <c r="ATO28" i="7"/>
  <c r="ATQ28" i="7"/>
  <c r="ATS28" i="7"/>
  <c r="ATU28" i="7"/>
  <c r="ATW28" i="7"/>
  <c r="ATY28" i="7"/>
  <c r="AUA28" i="7"/>
  <c r="AUC28" i="7"/>
  <c r="AUE28" i="7"/>
  <c r="AUG28" i="7"/>
  <c r="AUI28" i="7"/>
  <c r="AUK28" i="7"/>
  <c r="AUM28" i="7"/>
  <c r="AUO28" i="7"/>
  <c r="AUQ28" i="7"/>
  <c r="AUS28" i="7"/>
  <c r="AUU28" i="7"/>
  <c r="AUW28" i="7"/>
  <c r="AUY28" i="7"/>
  <c r="AVA28" i="7"/>
  <c r="AVC28" i="7"/>
  <c r="AVE28" i="7"/>
  <c r="AVG28" i="7"/>
  <c r="AVI28" i="7"/>
  <c r="AVK28" i="7"/>
  <c r="AVM28" i="7"/>
  <c r="AVO28" i="7"/>
  <c r="AVQ28" i="7"/>
  <c r="AVS28" i="7"/>
  <c r="AVU28" i="7"/>
  <c r="AVW28" i="7"/>
  <c r="AVY28" i="7"/>
  <c r="AWA28" i="7"/>
  <c r="AWC28" i="7"/>
  <c r="AWE28" i="7"/>
  <c r="AWG28" i="7"/>
  <c r="AWI28" i="7"/>
  <c r="AWK28" i="7"/>
  <c r="AWM28" i="7"/>
  <c r="AWO28" i="7"/>
  <c r="AWQ28" i="7"/>
  <c r="AWS28" i="7"/>
  <c r="AWU28" i="7"/>
  <c r="AWW28" i="7"/>
  <c r="AWY28" i="7"/>
  <c r="AXA28" i="7"/>
  <c r="AXC28" i="7"/>
  <c r="AXE28" i="7"/>
  <c r="AXG28" i="7"/>
  <c r="AXI28" i="7"/>
  <c r="AXK28" i="7"/>
  <c r="AXM28" i="7"/>
  <c r="AXO28" i="7"/>
  <c r="AXQ28" i="7"/>
  <c r="AXS28" i="7"/>
  <c r="AXU28" i="7"/>
  <c r="AXW28" i="7"/>
  <c r="AXY28" i="7"/>
  <c r="AYA28" i="7"/>
  <c r="AYC28" i="7"/>
  <c r="AYE28" i="7"/>
  <c r="AYG28" i="7"/>
  <c r="AYI28" i="7"/>
  <c r="AYK28" i="7"/>
  <c r="AYM28" i="7"/>
  <c r="AYO28" i="7"/>
  <c r="AYQ28" i="7"/>
  <c r="AYS28" i="7"/>
  <c r="AYU28" i="7"/>
  <c r="AYW28" i="7"/>
  <c r="AYY28" i="7"/>
  <c r="AZA28" i="7"/>
  <c r="AZC28" i="7"/>
  <c r="AZE28" i="7"/>
  <c r="AZG28" i="7"/>
  <c r="AZI28" i="7"/>
  <c r="AZK28" i="7"/>
  <c r="AZM28" i="7"/>
  <c r="AZO28" i="7"/>
  <c r="AZQ28" i="7"/>
  <c r="AZS28" i="7"/>
  <c r="AZU28" i="7"/>
  <c r="AZW28" i="7"/>
  <c r="AZY28" i="7"/>
  <c r="BAA28" i="7"/>
  <c r="BAC28" i="7"/>
  <c r="BAE28" i="7"/>
  <c r="BAG28" i="7"/>
  <c r="BAI28" i="7"/>
  <c r="BAK28" i="7"/>
  <c r="BAM28" i="7"/>
  <c r="BAO28" i="7"/>
  <c r="BAQ28" i="7"/>
  <c r="BAS28" i="7"/>
  <c r="BAU28" i="7"/>
  <c r="BAW28" i="7"/>
  <c r="BAY28" i="7"/>
  <c r="BBA28" i="7"/>
  <c r="BBC28" i="7"/>
  <c r="BBE28" i="7"/>
  <c r="BBG28" i="7"/>
  <c r="BBI28" i="7"/>
  <c r="BBK28" i="7"/>
  <c r="BBM28" i="7"/>
  <c r="BBO28" i="7"/>
  <c r="BBQ28" i="7"/>
  <c r="BBS28" i="7"/>
  <c r="BBU28" i="7"/>
  <c r="BBW28" i="7"/>
  <c r="BBY28" i="7"/>
  <c r="BCA28" i="7"/>
  <c r="BCC28" i="7"/>
  <c r="BCE28" i="7"/>
  <c r="BCG28" i="7"/>
  <c r="BCI28" i="7"/>
  <c r="BCK28" i="7"/>
  <c r="BCM28" i="7"/>
  <c r="BCO28" i="7"/>
  <c r="BCQ28" i="7"/>
  <c r="BCS28" i="7"/>
  <c r="BCU28" i="7"/>
  <c r="BCW28" i="7"/>
  <c r="BCY28" i="7"/>
  <c r="BDA28" i="7"/>
  <c r="BDC28" i="7"/>
  <c r="BDE28" i="7"/>
  <c r="BDG28" i="7"/>
  <c r="BDI28" i="7"/>
  <c r="BDK28" i="7"/>
  <c r="BDM28" i="7"/>
  <c r="BDO28" i="7"/>
  <c r="BDQ28" i="7"/>
  <c r="BDS28" i="7"/>
  <c r="BDU28" i="7"/>
  <c r="BDW28" i="7"/>
  <c r="BDY28" i="7"/>
  <c r="BEA28" i="7"/>
  <c r="BEC28" i="7"/>
  <c r="BEE28" i="7"/>
  <c r="BEG28" i="7"/>
  <c r="BEI28" i="7"/>
  <c r="BEK28" i="7"/>
  <c r="BEM28" i="7"/>
  <c r="BEO28" i="7"/>
  <c r="BEQ28" i="7"/>
  <c r="BES28" i="7"/>
  <c r="BEU28" i="7"/>
  <c r="BEW28" i="7"/>
  <c r="BEY28" i="7"/>
  <c r="BFA28" i="7"/>
  <c r="BFC28" i="7"/>
  <c r="BFE28" i="7"/>
  <c r="BFG28" i="7"/>
  <c r="BFI28" i="7"/>
  <c r="BFK28" i="7"/>
  <c r="BFM28" i="7"/>
  <c r="BFO28" i="7"/>
  <c r="BFQ28" i="7"/>
  <c r="BFS28" i="7"/>
  <c r="BFU28" i="7"/>
  <c r="BFW28" i="7"/>
  <c r="BFY28" i="7"/>
  <c r="BGA28" i="7"/>
  <c r="BGC28" i="7"/>
  <c r="BGE28" i="7"/>
  <c r="BGG28" i="7"/>
  <c r="BGI28" i="7"/>
  <c r="BGK28" i="7"/>
  <c r="BGM28" i="7"/>
  <c r="BGO28" i="7"/>
  <c r="BGQ28" i="7"/>
  <c r="BGS28" i="7"/>
  <c r="BGU28" i="7"/>
  <c r="BGW28" i="7"/>
  <c r="BGY28" i="7"/>
  <c r="BHA28" i="7"/>
  <c r="BHC28" i="7"/>
  <c r="BHE28" i="7"/>
  <c r="BHG28" i="7"/>
  <c r="BHI28" i="7"/>
  <c r="BHK28" i="7"/>
  <c r="BHM28" i="7"/>
  <c r="BHO28" i="7"/>
  <c r="BHQ28" i="7"/>
  <c r="BHS28" i="7"/>
  <c r="BHU28" i="7"/>
  <c r="BHW28" i="7"/>
  <c r="BHY28" i="7"/>
  <c r="BIA28" i="7"/>
  <c r="BIC28" i="7"/>
  <c r="BIE28" i="7"/>
  <c r="BIG28" i="7"/>
  <c r="BII28" i="7"/>
  <c r="BIK28" i="7"/>
  <c r="BIM28" i="7"/>
  <c r="BIO28" i="7"/>
  <c r="BIQ28" i="7"/>
  <c r="BIS28" i="7"/>
  <c r="BIU28" i="7"/>
  <c r="BIW28" i="7"/>
  <c r="BIY28" i="7"/>
  <c r="BJA28" i="7"/>
  <c r="BJC28" i="7"/>
  <c r="BJE28" i="7"/>
  <c r="BJG28" i="7"/>
  <c r="BJI28" i="7"/>
  <c r="BJK28" i="7"/>
  <c r="BJM28" i="7"/>
  <c r="BJO28" i="7"/>
  <c r="BJQ28" i="7"/>
  <c r="BJS28" i="7"/>
  <c r="BJU28" i="7"/>
  <c r="BJW28" i="7"/>
  <c r="BJY28" i="7"/>
  <c r="BKA28" i="7"/>
  <c r="BKC28" i="7"/>
  <c r="BKE28" i="7"/>
  <c r="BKG28" i="7"/>
  <c r="BKI28" i="7"/>
  <c r="BKK28" i="7"/>
  <c r="BKM28" i="7"/>
  <c r="BKO28" i="7"/>
  <c r="BKQ28" i="7"/>
  <c r="BKS28" i="7"/>
  <c r="BKU28" i="7"/>
  <c r="BKW28" i="7"/>
  <c r="BKY28" i="7"/>
  <c r="BLA28" i="7"/>
  <c r="BLC28" i="7"/>
  <c r="BLE28" i="7"/>
  <c r="BLG28" i="7"/>
  <c r="BLI28" i="7"/>
  <c r="BLK28" i="7"/>
  <c r="BLM28" i="7"/>
  <c r="BLO28" i="7"/>
  <c r="BLQ28" i="7"/>
  <c r="BLS28" i="7"/>
  <c r="BLU28" i="7"/>
  <c r="BLW28" i="7"/>
  <c r="BLY28" i="7"/>
  <c r="BMA28" i="7"/>
  <c r="BMC28" i="7"/>
  <c r="BME28" i="7"/>
  <c r="BMG28" i="7"/>
  <c r="BMI28" i="7"/>
  <c r="BMK28" i="7"/>
  <c r="BMM28" i="7"/>
  <c r="BMO28" i="7"/>
  <c r="BMQ28" i="7"/>
  <c r="BMS28" i="7"/>
  <c r="BMU28" i="7"/>
  <c r="BMW28" i="7"/>
  <c r="BMY28" i="7"/>
  <c r="BNA28" i="7"/>
  <c r="BNC28" i="7"/>
  <c r="BNE28" i="7"/>
  <c r="BNG28" i="7"/>
  <c r="BNI28" i="7"/>
  <c r="BNK28" i="7"/>
  <c r="BNM28" i="7"/>
  <c r="BNO28" i="7"/>
  <c r="BNQ28" i="7"/>
  <c r="BNS28" i="7"/>
  <c r="BNU28" i="7"/>
  <c r="BNW28" i="7"/>
  <c r="BNY28" i="7"/>
  <c r="BOA28" i="7"/>
  <c r="BOC28" i="7"/>
  <c r="BOE28" i="7"/>
  <c r="BOG28" i="7"/>
  <c r="BOI28" i="7"/>
  <c r="BOK28" i="7"/>
  <c r="BOM28" i="7"/>
  <c r="BOO28" i="7"/>
  <c r="BOQ28" i="7"/>
  <c r="BOS28" i="7"/>
  <c r="BOU28" i="7"/>
  <c r="BOW28" i="7"/>
  <c r="BOY28" i="7"/>
  <c r="BPA28" i="7"/>
  <c r="BPC28" i="7"/>
  <c r="BPE28" i="7"/>
  <c r="BPG28" i="7"/>
  <c r="BPI28" i="7"/>
  <c r="BPK28" i="7"/>
  <c r="BPM28" i="7"/>
  <c r="BPO28" i="7"/>
  <c r="BPQ28" i="7"/>
  <c r="BPS28" i="7"/>
  <c r="BPU28" i="7"/>
  <c r="BPW28" i="7"/>
  <c r="BPY28" i="7"/>
  <c r="BQA28" i="7"/>
  <c r="BQC28" i="7"/>
  <c r="BQE28" i="7"/>
  <c r="BQG28" i="7"/>
  <c r="BQI28" i="7"/>
  <c r="BQK28" i="7"/>
  <c r="BQM28" i="7"/>
  <c r="BQO28" i="7"/>
  <c r="BQQ28" i="7"/>
  <c r="BQS28" i="7"/>
  <c r="BQU28" i="7"/>
  <c r="BQW28" i="7"/>
  <c r="BQY28" i="7"/>
  <c r="BRA28" i="7"/>
  <c r="BRC28" i="7"/>
  <c r="BRE28" i="7"/>
  <c r="BRG28" i="7"/>
  <c r="BRI28" i="7"/>
  <c r="BRK28" i="7"/>
  <c r="BRM28" i="7"/>
  <c r="BRO28" i="7"/>
  <c r="BRQ28" i="7"/>
  <c r="BRS28" i="7"/>
  <c r="BRU28" i="7"/>
  <c r="BRW28" i="7"/>
  <c r="BRY28" i="7"/>
  <c r="BSA28" i="7"/>
  <c r="BSC28" i="7"/>
  <c r="BSE28" i="7"/>
  <c r="BSG28" i="7"/>
  <c r="BSI28" i="7"/>
  <c r="BSK28" i="7"/>
  <c r="BSM28" i="7"/>
  <c r="BSO28" i="7"/>
  <c r="BSQ28" i="7"/>
  <c r="BSS28" i="7"/>
  <c r="BSU28" i="7"/>
  <c r="BSW28" i="7"/>
  <c r="BSY28" i="7"/>
  <c r="BTA28" i="7"/>
  <c r="BTC28" i="7"/>
  <c r="BTE28" i="7"/>
  <c r="BTG28" i="7"/>
  <c r="BTI28" i="7"/>
  <c r="BTK28" i="7"/>
  <c r="BTM28" i="7"/>
  <c r="BTO28" i="7"/>
  <c r="BTQ28" i="7"/>
  <c r="BTS28" i="7"/>
  <c r="BTU28" i="7"/>
  <c r="BTW28" i="7"/>
  <c r="BTY28" i="7"/>
  <c r="BUA28" i="7"/>
  <c r="BUC28" i="7"/>
  <c r="BUE28" i="7"/>
  <c r="BUG28" i="7"/>
  <c r="BUI28" i="7"/>
  <c r="BUK28" i="7"/>
  <c r="BUM28" i="7"/>
  <c r="BUO28" i="7"/>
  <c r="BUQ28" i="7"/>
  <c r="BUS28" i="7"/>
  <c r="BUU28" i="7"/>
  <c r="BUW28" i="7"/>
  <c r="BUY28" i="7"/>
  <c r="BVA28" i="7"/>
  <c r="BVC28" i="7"/>
  <c r="BVE28" i="7"/>
  <c r="BVG28" i="7"/>
  <c r="BVI28" i="7"/>
  <c r="BVK28" i="7"/>
  <c r="BVM28" i="7"/>
  <c r="BVO28" i="7"/>
  <c r="BVQ28" i="7"/>
  <c r="BVS28" i="7"/>
  <c r="BVU28" i="7"/>
  <c r="BVW28" i="7"/>
  <c r="BVY28" i="7"/>
  <c r="BWA28" i="7"/>
  <c r="BWC28" i="7"/>
  <c r="BWE28" i="7"/>
  <c r="BWG28" i="7"/>
  <c r="BWI28" i="7"/>
  <c r="BWK28" i="7"/>
  <c r="BWM28" i="7"/>
  <c r="BWO28" i="7"/>
  <c r="BWQ28" i="7"/>
  <c r="BWS28" i="7"/>
  <c r="BWU28" i="7"/>
  <c r="BWW28" i="7"/>
  <c r="BWY28" i="7"/>
  <c r="BXA28" i="7"/>
  <c r="BXC28" i="7"/>
  <c r="BXE28" i="7"/>
  <c r="BXG28" i="7"/>
  <c r="BXI28" i="7"/>
  <c r="BXK28" i="7"/>
  <c r="BXM28" i="7"/>
  <c r="BXO28" i="7"/>
  <c r="BXQ28" i="7"/>
  <c r="BXS28" i="7"/>
  <c r="BXU28" i="7"/>
  <c r="BXW28" i="7"/>
  <c r="BXY28" i="7"/>
  <c r="BYA28" i="7"/>
  <c r="BYC28" i="7"/>
  <c r="BYE28" i="7"/>
  <c r="BYG28" i="7"/>
  <c r="BYI28" i="7"/>
  <c r="BYK28" i="7"/>
  <c r="BYM28" i="7"/>
  <c r="BYO28" i="7"/>
  <c r="BYQ28" i="7"/>
  <c r="BYS28" i="7"/>
  <c r="BYU28" i="7"/>
  <c r="BYW28" i="7"/>
  <c r="BYY28" i="7"/>
  <c r="BZA28" i="7"/>
  <c r="BZC28" i="7"/>
  <c r="BZE28" i="7"/>
  <c r="BZG28" i="7"/>
  <c r="BZI28" i="7"/>
  <c r="BZK28" i="7"/>
  <c r="BZM28" i="7"/>
  <c r="BZO28" i="7"/>
  <c r="BZQ28" i="7"/>
  <c r="BZS28" i="7"/>
  <c r="BZU28" i="7"/>
  <c r="BZW28" i="7"/>
  <c r="BZY28" i="7"/>
  <c r="CAA28" i="7"/>
  <c r="CAC28" i="7"/>
  <c r="CAE28" i="7"/>
  <c r="CAG28" i="7"/>
  <c r="CAI28" i="7"/>
  <c r="CAK28" i="7"/>
  <c r="CAM28" i="7"/>
  <c r="CAO28" i="7"/>
  <c r="CAQ28" i="7"/>
  <c r="CAS28" i="7"/>
  <c r="CAU28" i="7"/>
  <c r="CAW28" i="7"/>
  <c r="CAY28" i="7"/>
  <c r="CBA28" i="7"/>
  <c r="CBC28" i="7"/>
  <c r="CBE28" i="7"/>
  <c r="CBG28" i="7"/>
  <c r="CBI28" i="7"/>
  <c r="CBK28" i="7"/>
  <c r="CBM28" i="7"/>
  <c r="CBO28" i="7"/>
  <c r="CBQ28" i="7"/>
  <c r="CBS28" i="7"/>
  <c r="CBU28" i="7"/>
  <c r="CBW28" i="7"/>
  <c r="CBY28" i="7"/>
  <c r="CCA28" i="7"/>
  <c r="CCC28" i="7"/>
  <c r="CCE28" i="7"/>
  <c r="CCG28" i="7"/>
  <c r="CCI28" i="7"/>
  <c r="CCK28" i="7"/>
  <c r="CCM28" i="7"/>
  <c r="CCO28" i="7"/>
  <c r="CCQ28" i="7"/>
  <c r="CCS28" i="7"/>
  <c r="CCU28" i="7"/>
  <c r="CCW28" i="7"/>
  <c r="CCY28" i="7"/>
  <c r="CDA28" i="7"/>
  <c r="CDC28" i="7"/>
  <c r="CDE28" i="7"/>
  <c r="CDG28" i="7"/>
  <c r="CDI28" i="7"/>
  <c r="CDK28" i="7"/>
  <c r="CDM28" i="7"/>
  <c r="CDO28" i="7"/>
  <c r="CDQ28" i="7"/>
  <c r="CDS28" i="7"/>
  <c r="CDU28" i="7"/>
  <c r="CDW28" i="7"/>
  <c r="CDY28" i="7"/>
  <c r="CEA28" i="7"/>
  <c r="CEC28" i="7"/>
  <c r="CEE28" i="7"/>
  <c r="CEG28" i="7"/>
  <c r="CEI28" i="7"/>
  <c r="CEK28" i="7"/>
  <c r="CEM28" i="7"/>
  <c r="CEO28" i="7"/>
  <c r="CEQ28" i="7"/>
  <c r="CES28" i="7"/>
  <c r="CEU28" i="7"/>
  <c r="CEW28" i="7"/>
  <c r="CEY28" i="7"/>
  <c r="CFA28" i="7"/>
  <c r="CFC28" i="7"/>
  <c r="CFE28" i="7"/>
  <c r="CFG28" i="7"/>
  <c r="CFI28" i="7"/>
  <c r="CFK28" i="7"/>
  <c r="CFM28" i="7"/>
  <c r="CFO28" i="7"/>
  <c r="CFQ28" i="7"/>
  <c r="CFS28" i="7"/>
  <c r="CFU28" i="7"/>
  <c r="CFW28" i="7"/>
  <c r="CFY28" i="7"/>
  <c r="CGA28" i="7"/>
  <c r="CGC28" i="7"/>
  <c r="CGE28" i="7"/>
  <c r="CGG28" i="7"/>
  <c r="CGI28" i="7"/>
  <c r="CGK28" i="7"/>
  <c r="CGM28" i="7"/>
  <c r="CGO28" i="7"/>
  <c r="CGQ28" i="7"/>
  <c r="CGS28" i="7"/>
  <c r="CGU28" i="7"/>
  <c r="CGW28" i="7"/>
  <c r="CGY28" i="7"/>
  <c r="CHA28" i="7"/>
  <c r="CHC28" i="7"/>
  <c r="CHE28" i="7"/>
  <c r="CHG28" i="7"/>
  <c r="CHI28" i="7"/>
  <c r="CHK28" i="7"/>
  <c r="CHM28" i="7"/>
  <c r="CHO28" i="7"/>
  <c r="CHQ28" i="7"/>
  <c r="CHS28" i="7"/>
  <c r="CHU28" i="7"/>
  <c r="CHW28" i="7"/>
  <c r="CHY28" i="7"/>
  <c r="CIA28" i="7"/>
  <c r="CIC28" i="7"/>
  <c r="CIE28" i="7"/>
  <c r="CIG28" i="7"/>
  <c r="CII28" i="7"/>
  <c r="CIK28" i="7"/>
  <c r="CIM28" i="7"/>
  <c r="CIO28" i="7"/>
  <c r="CIQ28" i="7"/>
  <c r="CIS28" i="7"/>
  <c r="CIU28" i="7"/>
  <c r="CIW28" i="7"/>
  <c r="CIY28" i="7"/>
  <c r="CJA28" i="7"/>
  <c r="CJC28" i="7"/>
  <c r="CJE28" i="7"/>
  <c r="CJG28" i="7"/>
  <c r="CJI28" i="7"/>
  <c r="CJK28" i="7"/>
  <c r="CJM28" i="7"/>
  <c r="CJO28" i="7"/>
  <c r="CJQ28" i="7"/>
  <c r="CJS28" i="7"/>
  <c r="CJU28" i="7"/>
  <c r="CJW28" i="7"/>
  <c r="CJY28" i="7"/>
  <c r="CKA28" i="7"/>
  <c r="CKC28" i="7"/>
  <c r="CKE28" i="7"/>
  <c r="CKG28" i="7"/>
  <c r="CKI28" i="7"/>
  <c r="CKK28" i="7"/>
  <c r="CKM28" i="7"/>
  <c r="CKO28" i="7"/>
  <c r="CKQ28" i="7"/>
  <c r="CKS28" i="7"/>
  <c r="CKU28" i="7"/>
  <c r="CKW28" i="7"/>
  <c r="CKY28" i="7"/>
  <c r="CLA28" i="7"/>
  <c r="CLC28" i="7"/>
  <c r="CLE28" i="7"/>
  <c r="CLG28" i="7"/>
  <c r="CLI28" i="7"/>
  <c r="CLK28" i="7"/>
  <c r="CLM28" i="7"/>
  <c r="CLO28" i="7"/>
  <c r="CLQ28" i="7"/>
  <c r="CLS28" i="7"/>
  <c r="CLU28" i="7"/>
  <c r="CLW28" i="7"/>
  <c r="CLY28" i="7"/>
  <c r="CMA28" i="7"/>
  <c r="CMC28" i="7"/>
  <c r="CME28" i="7"/>
  <c r="CMG28" i="7"/>
  <c r="CMI28" i="7"/>
  <c r="CMK28" i="7"/>
  <c r="CMM28" i="7"/>
  <c r="CMO28" i="7"/>
  <c r="CMQ28" i="7"/>
  <c r="CMS28" i="7"/>
  <c r="CMU28" i="7"/>
  <c r="CMW28" i="7"/>
  <c r="CMY28" i="7"/>
  <c r="CNA28" i="7"/>
  <c r="CNC28" i="7"/>
  <c r="CNE28" i="7"/>
  <c r="CNG28" i="7"/>
  <c r="CNI28" i="7"/>
  <c r="CNK28" i="7"/>
  <c r="CNM28" i="7"/>
  <c r="CNO28" i="7"/>
  <c r="CNQ28" i="7"/>
  <c r="CNS28" i="7"/>
  <c r="CNU28" i="7"/>
  <c r="CNW28" i="7"/>
  <c r="CNY28" i="7"/>
  <c r="COA28" i="7"/>
  <c r="COC28" i="7"/>
  <c r="COE28" i="7"/>
  <c r="COG28" i="7"/>
  <c r="COI28" i="7"/>
  <c r="COK28" i="7"/>
  <c r="COM28" i="7"/>
  <c r="COO28" i="7"/>
  <c r="COQ28" i="7"/>
  <c r="COS28" i="7"/>
  <c r="COU28" i="7"/>
  <c r="COW28" i="7"/>
  <c r="COY28" i="7"/>
  <c r="CPA28" i="7"/>
  <c r="CPC28" i="7"/>
  <c r="CPE28" i="7"/>
  <c r="CPG28" i="7"/>
  <c r="CPI28" i="7"/>
  <c r="CPK28" i="7"/>
  <c r="CPM28" i="7"/>
  <c r="CPO28" i="7"/>
  <c r="CPQ28" i="7"/>
  <c r="CPS28" i="7"/>
  <c r="CPU28" i="7"/>
  <c r="CPW28" i="7"/>
  <c r="CPY28" i="7"/>
  <c r="CQA28" i="7"/>
  <c r="CQC28" i="7"/>
  <c r="CQE28" i="7"/>
  <c r="CQG28" i="7"/>
  <c r="CQI28" i="7"/>
  <c r="CQK28" i="7"/>
  <c r="CQM28" i="7"/>
  <c r="CQO28" i="7"/>
  <c r="CQQ28" i="7"/>
  <c r="CQS28" i="7"/>
  <c r="CQU28" i="7"/>
  <c r="CQW28" i="7"/>
  <c r="CQY28" i="7"/>
  <c r="CRA28" i="7"/>
  <c r="CRC28" i="7"/>
  <c r="CRE28" i="7"/>
  <c r="CRG28" i="7"/>
  <c r="CRI28" i="7"/>
  <c r="CRK28" i="7"/>
  <c r="CRM28" i="7"/>
  <c r="CRO28" i="7"/>
  <c r="CRQ28" i="7"/>
  <c r="CRS28" i="7"/>
  <c r="CRU28" i="7"/>
  <c r="CRW28" i="7"/>
  <c r="CRY28" i="7"/>
  <c r="CSA28" i="7"/>
  <c r="CSC28" i="7"/>
  <c r="CSE28" i="7"/>
  <c r="CSG28" i="7"/>
  <c r="CSI28" i="7"/>
  <c r="CSK28" i="7"/>
  <c r="CSM28" i="7"/>
  <c r="CSO28" i="7"/>
  <c r="CSQ28" i="7"/>
  <c r="CSS28" i="7"/>
  <c r="CSU28" i="7"/>
  <c r="CSW28" i="7"/>
  <c r="CSY28" i="7"/>
  <c r="CTA28" i="7"/>
  <c r="CTC28" i="7"/>
  <c r="CTE28" i="7"/>
  <c r="CTG28" i="7"/>
  <c r="CTI28" i="7"/>
  <c r="CTK28" i="7"/>
  <c r="CTM28" i="7"/>
  <c r="CTO28" i="7"/>
  <c r="CTQ28" i="7"/>
  <c r="CTS28" i="7"/>
  <c r="CTU28" i="7"/>
  <c r="CTW28" i="7"/>
  <c r="CTY28" i="7"/>
  <c r="CUA28" i="7"/>
  <c r="CUC28" i="7"/>
  <c r="CUE28" i="7"/>
  <c r="CUG28" i="7"/>
  <c r="CUI28" i="7"/>
  <c r="CUK28" i="7"/>
  <c r="CUM28" i="7"/>
  <c r="CUO28" i="7"/>
  <c r="CUQ28" i="7"/>
  <c r="CUS28" i="7"/>
  <c r="CUU28" i="7"/>
  <c r="CUW28" i="7"/>
  <c r="CUY28" i="7"/>
  <c r="CVA28" i="7"/>
  <c r="CVC28" i="7"/>
  <c r="CVE28" i="7"/>
  <c r="CVG28" i="7"/>
  <c r="CVI28" i="7"/>
  <c r="CVK28" i="7"/>
  <c r="CVM28" i="7"/>
  <c r="CVO28" i="7"/>
  <c r="CVQ28" i="7"/>
  <c r="CVS28" i="7"/>
  <c r="CVU28" i="7"/>
  <c r="CVW28" i="7"/>
  <c r="CVY28" i="7"/>
  <c r="CWA28" i="7"/>
  <c r="CWC28" i="7"/>
  <c r="CWE28" i="7"/>
  <c r="CWG28" i="7"/>
  <c r="CWI28" i="7"/>
  <c r="CWK28" i="7"/>
  <c r="CWM28" i="7"/>
  <c r="CWO28" i="7"/>
  <c r="CWQ28" i="7"/>
  <c r="CWS28" i="7"/>
  <c r="CWU28" i="7"/>
  <c r="CWW28" i="7"/>
  <c r="CWY28" i="7"/>
  <c r="CXA28" i="7"/>
  <c r="CXC28" i="7"/>
  <c r="CXE28" i="7"/>
  <c r="CXG28" i="7"/>
  <c r="CXI28" i="7"/>
  <c r="CXK28" i="7"/>
  <c r="CXM28" i="7"/>
  <c r="CXO28" i="7"/>
  <c r="CXQ28" i="7"/>
  <c r="CXS28" i="7"/>
  <c r="CXU28" i="7"/>
  <c r="CXW28" i="7"/>
  <c r="CXY28" i="7"/>
  <c r="CYA28" i="7"/>
  <c r="CYC28" i="7"/>
  <c r="CYE28" i="7"/>
  <c r="CYG28" i="7"/>
  <c r="CYI28" i="7"/>
  <c r="CYK28" i="7"/>
  <c r="CYM28" i="7"/>
  <c r="CYO28" i="7"/>
  <c r="CYQ28" i="7"/>
  <c r="CYS28" i="7"/>
  <c r="CYU28" i="7"/>
  <c r="CYW28" i="7"/>
  <c r="CYY28" i="7"/>
  <c r="CZA28" i="7"/>
  <c r="CZC28" i="7"/>
  <c r="CZE28" i="7"/>
  <c r="CZG28" i="7"/>
  <c r="CZI28" i="7"/>
  <c r="CZK28" i="7"/>
  <c r="CZM28" i="7"/>
  <c r="CZO28" i="7"/>
  <c r="CZQ28" i="7"/>
  <c r="CZS28" i="7"/>
  <c r="CZU28" i="7"/>
  <c r="CZW28" i="7"/>
  <c r="CZY28" i="7"/>
  <c r="DAA28" i="7"/>
  <c r="DAC28" i="7"/>
  <c r="DAE28" i="7"/>
  <c r="DAG28" i="7"/>
  <c r="DAI28" i="7"/>
  <c r="DAK28" i="7"/>
  <c r="DAM28" i="7"/>
  <c r="DAO28" i="7"/>
  <c r="DAQ28" i="7"/>
  <c r="DAS28" i="7"/>
  <c r="DAU28" i="7"/>
  <c r="DAW28" i="7"/>
  <c r="DAY28" i="7"/>
  <c r="DBA28" i="7"/>
  <c r="DBC28" i="7"/>
  <c r="DBE28" i="7"/>
  <c r="DBG28" i="7"/>
  <c r="DBI28" i="7"/>
  <c r="DBK28" i="7"/>
  <c r="DBM28" i="7"/>
  <c r="DBO28" i="7"/>
  <c r="DBQ28" i="7"/>
  <c r="DBS28" i="7"/>
  <c r="DBU28" i="7"/>
  <c r="DBW28" i="7"/>
  <c r="DBY28" i="7"/>
  <c r="DCA28" i="7"/>
  <c r="DCC28" i="7"/>
  <c r="DCE28" i="7"/>
  <c r="DCG28" i="7"/>
  <c r="DCI28" i="7"/>
  <c r="DCK28" i="7"/>
  <c r="DCM28" i="7"/>
  <c r="DCO28" i="7"/>
  <c r="DCQ28" i="7"/>
  <c r="DCS28" i="7"/>
  <c r="DCU28" i="7"/>
  <c r="DCW28" i="7"/>
  <c r="DCY28" i="7"/>
  <c r="DDA28" i="7"/>
  <c r="DDC28" i="7"/>
  <c r="DDE28" i="7"/>
  <c r="DDG28" i="7"/>
  <c r="DDI28" i="7"/>
  <c r="DDK28" i="7"/>
  <c r="DDM28" i="7"/>
  <c r="DDO28" i="7"/>
  <c r="DDQ28" i="7"/>
  <c r="DDS28" i="7"/>
  <c r="DDU28" i="7"/>
  <c r="DDW28" i="7"/>
  <c r="DDY28" i="7"/>
  <c r="DEA28" i="7"/>
  <c r="DEC28" i="7"/>
  <c r="DEE28" i="7"/>
  <c r="DEG28" i="7"/>
  <c r="DEI28" i="7"/>
  <c r="DEK28" i="7"/>
  <c r="DEM28" i="7"/>
  <c r="DEO28" i="7"/>
  <c r="DEQ28" i="7"/>
  <c r="DES28" i="7"/>
  <c r="DEU28" i="7"/>
  <c r="DEW28" i="7"/>
  <c r="DEY28" i="7"/>
  <c r="DFA28" i="7"/>
  <c r="DFC28" i="7"/>
  <c r="DFE28" i="7"/>
  <c r="DFG28" i="7"/>
  <c r="DFI28" i="7"/>
  <c r="DFK28" i="7"/>
  <c r="DFM28" i="7"/>
  <c r="DFO28" i="7"/>
  <c r="DFQ28" i="7"/>
  <c r="DFS28" i="7"/>
  <c r="DFU28" i="7"/>
  <c r="DFW28" i="7"/>
  <c r="DFY28" i="7"/>
  <c r="DGA28" i="7"/>
  <c r="DGC28" i="7"/>
  <c r="DGE28" i="7"/>
  <c r="DGG28" i="7"/>
  <c r="DGI28" i="7"/>
  <c r="DGK28" i="7"/>
  <c r="DGM28" i="7"/>
  <c r="DGO28" i="7"/>
  <c r="DGQ28" i="7"/>
  <c r="DGS28" i="7"/>
  <c r="DGU28" i="7"/>
  <c r="DGW28" i="7"/>
  <c r="DGY28" i="7"/>
  <c r="DHA28" i="7"/>
  <c r="DHC28" i="7"/>
  <c r="DHE28" i="7"/>
  <c r="DHG28" i="7"/>
  <c r="DHI28" i="7"/>
  <c r="DHK28" i="7"/>
  <c r="DHM28" i="7"/>
  <c r="DHO28" i="7"/>
  <c r="DHQ28" i="7"/>
  <c r="DHS28" i="7"/>
  <c r="DHU28" i="7"/>
  <c r="DHW28" i="7"/>
  <c r="DHY28" i="7"/>
  <c r="DIA28" i="7"/>
  <c r="DIC28" i="7"/>
  <c r="DIE28" i="7"/>
  <c r="DIG28" i="7"/>
  <c r="DII28" i="7"/>
  <c r="DIK28" i="7"/>
  <c r="DIM28" i="7"/>
  <c r="DIO28" i="7"/>
  <c r="DIQ28" i="7"/>
  <c r="DIS28" i="7"/>
  <c r="DIU28" i="7"/>
  <c r="DIW28" i="7"/>
  <c r="DIY28" i="7"/>
  <c r="DJA28" i="7"/>
  <c r="DJC28" i="7"/>
  <c r="DJE28" i="7"/>
  <c r="DJG28" i="7"/>
  <c r="DJI28" i="7"/>
  <c r="DJK28" i="7"/>
  <c r="DJM28" i="7"/>
  <c r="DJO28" i="7"/>
  <c r="DJQ28" i="7"/>
  <c r="DJS28" i="7"/>
  <c r="DJU28" i="7"/>
  <c r="DJW28" i="7"/>
  <c r="DJY28" i="7"/>
  <c r="DKA28" i="7"/>
  <c r="DKC28" i="7"/>
  <c r="DKE28" i="7"/>
  <c r="DKG28" i="7"/>
  <c r="DKI28" i="7"/>
  <c r="DKK28" i="7"/>
  <c r="DKM28" i="7"/>
  <c r="DKO28" i="7"/>
  <c r="DKQ28" i="7"/>
  <c r="DKS28" i="7"/>
  <c r="DKU28" i="7"/>
  <c r="DKW28" i="7"/>
  <c r="DKY28" i="7"/>
  <c r="DLA28" i="7"/>
  <c r="DLC28" i="7"/>
  <c r="DLE28" i="7"/>
  <c r="DLG28" i="7"/>
  <c r="DLI28" i="7"/>
  <c r="DLK28" i="7"/>
  <c r="DLM28" i="7"/>
  <c r="DLO28" i="7"/>
  <c r="DLQ28" i="7"/>
  <c r="DLS28" i="7"/>
  <c r="DLU28" i="7"/>
  <c r="DLW28" i="7"/>
  <c r="DLY28" i="7"/>
  <c r="DMA28" i="7"/>
  <c r="DMC28" i="7"/>
  <c r="DME28" i="7"/>
  <c r="DMG28" i="7"/>
  <c r="DMI28" i="7"/>
  <c r="DMK28" i="7"/>
  <c r="DMM28" i="7"/>
  <c r="DMO28" i="7"/>
  <c r="DMQ28" i="7"/>
  <c r="DMS28" i="7"/>
  <c r="DMU28" i="7"/>
  <c r="DMW28" i="7"/>
  <c r="DMY28" i="7"/>
  <c r="DNA28" i="7"/>
  <c r="DNC28" i="7"/>
  <c r="DNE28" i="7"/>
  <c r="DNG28" i="7"/>
  <c r="DNI28" i="7"/>
  <c r="DNK28" i="7"/>
  <c r="DNM28" i="7"/>
  <c r="DNO28" i="7"/>
  <c r="DNQ28" i="7"/>
  <c r="DNS28" i="7"/>
  <c r="DNU28" i="7"/>
  <c r="DNW28" i="7"/>
  <c r="DNY28" i="7"/>
  <c r="DOA28" i="7"/>
  <c r="DOC28" i="7"/>
  <c r="DOE28" i="7"/>
  <c r="DOG28" i="7"/>
  <c r="DOI28" i="7"/>
  <c r="DOK28" i="7"/>
  <c r="DOM28" i="7"/>
  <c r="DOO28" i="7"/>
  <c r="DOQ28" i="7"/>
  <c r="DOS28" i="7"/>
  <c r="DOU28" i="7"/>
  <c r="DOW28" i="7"/>
  <c r="DOY28" i="7"/>
  <c r="DPA28" i="7"/>
  <c r="DPC28" i="7"/>
  <c r="DPE28" i="7"/>
  <c r="DPG28" i="7"/>
  <c r="DPI28" i="7"/>
  <c r="DPK28" i="7"/>
  <c r="DPM28" i="7"/>
  <c r="DPO28" i="7"/>
  <c r="DPQ28" i="7"/>
  <c r="DPS28" i="7"/>
  <c r="DPU28" i="7"/>
  <c r="DPW28" i="7"/>
  <c r="DPY28" i="7"/>
  <c r="DQA28" i="7"/>
  <c r="DQC28" i="7"/>
  <c r="DQE28" i="7"/>
  <c r="DQG28" i="7"/>
  <c r="DQI28" i="7"/>
  <c r="DQK28" i="7"/>
  <c r="DQM28" i="7"/>
  <c r="DQO28" i="7"/>
  <c r="DQQ28" i="7"/>
  <c r="DQS28" i="7"/>
  <c r="DQU28" i="7"/>
  <c r="DQW28" i="7"/>
  <c r="DQY28" i="7"/>
  <c r="DRA28" i="7"/>
  <c r="DRC28" i="7"/>
  <c r="DRE28" i="7"/>
  <c r="DRG28" i="7"/>
  <c r="DRI28" i="7"/>
  <c r="DRK28" i="7"/>
  <c r="DRM28" i="7"/>
  <c r="DRO28" i="7"/>
  <c r="DRQ28" i="7"/>
  <c r="DRS28" i="7"/>
  <c r="DRU28" i="7"/>
  <c r="DRW28" i="7"/>
  <c r="DRY28" i="7"/>
  <c r="DSA28" i="7"/>
  <c r="DSC28" i="7"/>
  <c r="DSE28" i="7"/>
  <c r="DSG28" i="7"/>
  <c r="DSI28" i="7"/>
  <c r="DSK28" i="7"/>
  <c r="DSM28" i="7"/>
  <c r="DSO28" i="7"/>
  <c r="DSQ28" i="7"/>
  <c r="DSS28" i="7"/>
  <c r="DSU28" i="7"/>
  <c r="DSW28" i="7"/>
  <c r="DSY28" i="7"/>
  <c r="DTA28" i="7"/>
  <c r="DTC28" i="7"/>
  <c r="DTE28" i="7"/>
  <c r="DTG28" i="7"/>
  <c r="DTI28" i="7"/>
  <c r="DTK28" i="7"/>
  <c r="DTM28" i="7"/>
  <c r="DTO28" i="7"/>
  <c r="DTQ28" i="7"/>
  <c r="DTS28" i="7"/>
  <c r="DTU28" i="7"/>
  <c r="DTW28" i="7"/>
  <c r="DTY28" i="7"/>
  <c r="DUA28" i="7"/>
  <c r="DUC28" i="7"/>
  <c r="DUE28" i="7"/>
  <c r="DUG28" i="7"/>
  <c r="DUI28" i="7"/>
  <c r="DUK28" i="7"/>
  <c r="DUM28" i="7"/>
  <c r="DUO28" i="7"/>
  <c r="DUQ28" i="7"/>
  <c r="DUS28" i="7"/>
  <c r="DUU28" i="7"/>
  <c r="DUW28" i="7"/>
  <c r="DUY28" i="7"/>
  <c r="DVA28" i="7"/>
  <c r="DVC28" i="7"/>
  <c r="DVE28" i="7"/>
  <c r="DVG28" i="7"/>
  <c r="DVI28" i="7"/>
  <c r="DVK28" i="7"/>
  <c r="DVM28" i="7"/>
  <c r="DVO28" i="7"/>
  <c r="DVQ28" i="7"/>
  <c r="DVS28" i="7"/>
  <c r="DVU28" i="7"/>
  <c r="DVW28" i="7"/>
  <c r="DVY28" i="7"/>
  <c r="DWA28" i="7"/>
  <c r="DWC28" i="7"/>
  <c r="DWE28" i="7"/>
  <c r="DWG28" i="7"/>
  <c r="DWI28" i="7"/>
  <c r="DWK28" i="7"/>
  <c r="DWM28" i="7"/>
  <c r="DWO28" i="7"/>
  <c r="DWQ28" i="7"/>
  <c r="DWS28" i="7"/>
  <c r="DWU28" i="7"/>
  <c r="DWW28" i="7"/>
  <c r="DWY28" i="7"/>
  <c r="DXA28" i="7"/>
  <c r="DXC28" i="7"/>
  <c r="DXE28" i="7"/>
  <c r="DXG28" i="7"/>
  <c r="DXI28" i="7"/>
  <c r="DXK28" i="7"/>
  <c r="DXM28" i="7"/>
  <c r="DXO28" i="7"/>
  <c r="DXQ28" i="7"/>
  <c r="DXS28" i="7"/>
  <c r="DXU28" i="7"/>
  <c r="DXW28" i="7"/>
  <c r="DXY28" i="7"/>
  <c r="DYA28" i="7"/>
  <c r="DYC28" i="7"/>
  <c r="DYE28" i="7"/>
  <c r="DYG28" i="7"/>
  <c r="DYI28" i="7"/>
  <c r="DYK28" i="7"/>
  <c r="DYM28" i="7"/>
  <c r="DYO28" i="7"/>
  <c r="DYQ28" i="7"/>
  <c r="DYS28" i="7"/>
  <c r="DYU28" i="7"/>
  <c r="DYW28" i="7"/>
  <c r="DYY28" i="7"/>
  <c r="DZA28" i="7"/>
  <c r="DZC28" i="7"/>
  <c r="DZE28" i="7"/>
  <c r="DZG28" i="7"/>
  <c r="DZI28" i="7"/>
  <c r="DZK28" i="7"/>
  <c r="DZM28" i="7"/>
  <c r="DZO28" i="7"/>
  <c r="DZQ28" i="7"/>
  <c r="DZS28" i="7"/>
  <c r="DZU28" i="7"/>
  <c r="DZW28" i="7"/>
  <c r="DZY28" i="7"/>
  <c r="EAA28" i="7"/>
  <c r="EAC28" i="7"/>
  <c r="EAE28" i="7"/>
  <c r="EAG28" i="7"/>
  <c r="EAI28" i="7"/>
  <c r="EAK28" i="7"/>
  <c r="EAM28" i="7"/>
  <c r="EAO28" i="7"/>
  <c r="EAQ28" i="7"/>
  <c r="EAS28" i="7"/>
  <c r="EAU28" i="7"/>
  <c r="EAW28" i="7"/>
  <c r="EAY28" i="7"/>
  <c r="EBA28" i="7"/>
  <c r="EBC28" i="7"/>
  <c r="EBE28" i="7"/>
  <c r="EBG28" i="7"/>
  <c r="EBI28" i="7"/>
  <c r="EBK28" i="7"/>
  <c r="EBM28" i="7"/>
  <c r="EBO28" i="7"/>
  <c r="EBQ28" i="7"/>
  <c r="EBS28" i="7"/>
  <c r="EBU28" i="7"/>
  <c r="EBW28" i="7"/>
  <c r="EBY28" i="7"/>
  <c r="ECA28" i="7"/>
  <c r="ECC28" i="7"/>
  <c r="ECE28" i="7"/>
  <c r="ECG28" i="7"/>
  <c r="ECI28" i="7"/>
  <c r="ECK28" i="7"/>
  <c r="ECM28" i="7"/>
  <c r="ECO28" i="7"/>
  <c r="ECQ28" i="7"/>
  <c r="ECS28" i="7"/>
  <c r="ECU28" i="7"/>
  <c r="ECW28" i="7"/>
  <c r="ECY28" i="7"/>
  <c r="EDA28" i="7"/>
  <c r="EDC28" i="7"/>
  <c r="EDE28" i="7"/>
  <c r="EDG28" i="7"/>
  <c r="EDI28" i="7"/>
  <c r="EDK28" i="7"/>
  <c r="EDM28" i="7"/>
  <c r="EDO28" i="7"/>
  <c r="EDQ28" i="7"/>
  <c r="EDS28" i="7"/>
  <c r="EDU28" i="7"/>
  <c r="EDW28" i="7"/>
  <c r="EDY28" i="7"/>
  <c r="EEA28" i="7"/>
  <c r="EEC28" i="7"/>
  <c r="EEE28" i="7"/>
  <c r="EEG28" i="7"/>
  <c r="EEI28" i="7"/>
  <c r="EEK28" i="7"/>
  <c r="EEM28" i="7"/>
  <c r="EEO28" i="7"/>
  <c r="EEQ28" i="7"/>
  <c r="EES28" i="7"/>
  <c r="EEU28" i="7"/>
  <c r="EEW28" i="7"/>
  <c r="EEY28" i="7"/>
  <c r="EFA28" i="7"/>
  <c r="EFC28" i="7"/>
  <c r="EFE28" i="7"/>
  <c r="EFG28" i="7"/>
  <c r="EFI28" i="7"/>
  <c r="EFK28" i="7"/>
  <c r="EFM28" i="7"/>
  <c r="EFO28" i="7"/>
  <c r="EFQ28" i="7"/>
  <c r="EFS28" i="7"/>
  <c r="EFU28" i="7"/>
  <c r="EFW28" i="7"/>
  <c r="EFY28" i="7"/>
  <c r="EGA28" i="7"/>
  <c r="EGC28" i="7"/>
  <c r="EGE28" i="7"/>
  <c r="EGG28" i="7"/>
  <c r="EGI28" i="7"/>
  <c r="EGK28" i="7"/>
  <c r="EGM28" i="7"/>
  <c r="EGO28" i="7"/>
  <c r="EGQ28" i="7"/>
  <c r="EGS28" i="7"/>
  <c r="EGU28" i="7"/>
  <c r="EGW28" i="7"/>
  <c r="EGY28" i="7"/>
  <c r="EHA28" i="7"/>
  <c r="EHC28" i="7"/>
  <c r="EHE28" i="7"/>
  <c r="EHG28" i="7"/>
  <c r="EHI28" i="7"/>
  <c r="EHK28" i="7"/>
  <c r="EHM28" i="7"/>
  <c r="EHO28" i="7"/>
  <c r="EHQ28" i="7"/>
  <c r="EHS28" i="7"/>
  <c r="EHU28" i="7"/>
  <c r="EHW28" i="7"/>
  <c r="EHY28" i="7"/>
  <c r="EIA28" i="7"/>
  <c r="EIC28" i="7"/>
  <c r="EIE28" i="7"/>
  <c r="EIG28" i="7"/>
  <c r="EII28" i="7"/>
  <c r="EIK28" i="7"/>
  <c r="EIM28" i="7"/>
  <c r="EIO28" i="7"/>
  <c r="EIQ28" i="7"/>
  <c r="EIS28" i="7"/>
  <c r="EIU28" i="7"/>
  <c r="EIW28" i="7"/>
  <c r="EIY28" i="7"/>
  <c r="EJA28" i="7"/>
  <c r="EJC28" i="7"/>
  <c r="EJE28" i="7"/>
  <c r="EJG28" i="7"/>
  <c r="EJI28" i="7"/>
  <c r="EJK28" i="7"/>
  <c r="EJM28" i="7"/>
  <c r="EJO28" i="7"/>
  <c r="EJQ28" i="7"/>
  <c r="EJS28" i="7"/>
  <c r="EJU28" i="7"/>
  <c r="EJW28" i="7"/>
  <c r="EJY28" i="7"/>
  <c r="EKA28" i="7"/>
  <c r="EKC28" i="7"/>
  <c r="EKE28" i="7"/>
  <c r="EKG28" i="7"/>
  <c r="EKI28" i="7"/>
  <c r="EKK28" i="7"/>
  <c r="EKM28" i="7"/>
  <c r="EKO28" i="7"/>
  <c r="EKQ28" i="7"/>
  <c r="EKS28" i="7"/>
  <c r="EKU28" i="7"/>
  <c r="EKW28" i="7"/>
  <c r="EKY28" i="7"/>
  <c r="ELA28" i="7"/>
  <c r="ELC28" i="7"/>
  <c r="ELE28" i="7"/>
  <c r="ELG28" i="7"/>
  <c r="ELI28" i="7"/>
  <c r="ELK28" i="7"/>
  <c r="ELM28" i="7"/>
  <c r="ELO28" i="7"/>
  <c r="ELQ28" i="7"/>
  <c r="ELS28" i="7"/>
  <c r="ELU28" i="7"/>
  <c r="ELW28" i="7"/>
  <c r="ELY28" i="7"/>
  <c r="EMA28" i="7"/>
  <c r="EMC28" i="7"/>
  <c r="EME28" i="7"/>
  <c r="EMG28" i="7"/>
  <c r="EMI28" i="7"/>
  <c r="EMK28" i="7"/>
  <c r="EMM28" i="7"/>
  <c r="EMO28" i="7"/>
  <c r="EMQ28" i="7"/>
  <c r="EMS28" i="7"/>
  <c r="EMU28" i="7"/>
  <c r="EMW28" i="7"/>
  <c r="EMY28" i="7"/>
  <c r="ENA28" i="7"/>
  <c r="ENC28" i="7"/>
  <c r="ENE28" i="7"/>
  <c r="ENG28" i="7"/>
  <c r="ENI28" i="7"/>
  <c r="ENK28" i="7"/>
  <c r="ENM28" i="7"/>
  <c r="ENO28" i="7"/>
  <c r="ENQ28" i="7"/>
  <c r="ENS28" i="7"/>
  <c r="ENU28" i="7"/>
  <c r="ENW28" i="7"/>
  <c r="ENY28" i="7"/>
  <c r="EOA28" i="7"/>
  <c r="EOC28" i="7"/>
  <c r="EOE28" i="7"/>
  <c r="EOG28" i="7"/>
  <c r="EOI28" i="7"/>
  <c r="EOK28" i="7"/>
  <c r="EOM28" i="7"/>
  <c r="EOO28" i="7"/>
  <c r="EOQ28" i="7"/>
  <c r="EOS28" i="7"/>
  <c r="EOU28" i="7"/>
  <c r="EOW28" i="7"/>
  <c r="EOY28" i="7"/>
  <c r="EPA28" i="7"/>
  <c r="EPC28" i="7"/>
  <c r="EPE28" i="7"/>
  <c r="EPG28" i="7"/>
  <c r="EPI28" i="7"/>
  <c r="EPK28" i="7"/>
  <c r="EPM28" i="7"/>
  <c r="EPO28" i="7"/>
  <c r="EPQ28" i="7"/>
  <c r="EPS28" i="7"/>
  <c r="EPU28" i="7"/>
  <c r="EPW28" i="7"/>
  <c r="EPY28" i="7"/>
  <c r="EQA28" i="7"/>
  <c r="EQC28" i="7"/>
  <c r="EQE28" i="7"/>
  <c r="EQG28" i="7"/>
  <c r="EQI28" i="7"/>
  <c r="EQK28" i="7"/>
  <c r="EQM28" i="7"/>
  <c r="EQO28" i="7"/>
  <c r="EQQ28" i="7"/>
  <c r="EQS28" i="7"/>
  <c r="EQU28" i="7"/>
  <c r="EQW28" i="7"/>
  <c r="EQY28" i="7"/>
  <c r="ERA28" i="7"/>
  <c r="ERC28" i="7"/>
  <c r="ERE28" i="7"/>
  <c r="ERG28" i="7"/>
  <c r="ERI28" i="7"/>
  <c r="ERK28" i="7"/>
  <c r="ERM28" i="7"/>
  <c r="ERO28" i="7"/>
  <c r="ERQ28" i="7"/>
  <c r="ERS28" i="7"/>
  <c r="ERU28" i="7"/>
  <c r="ERW28" i="7"/>
  <c r="ERY28" i="7"/>
  <c r="ESA28" i="7"/>
  <c r="ESC28" i="7"/>
  <c r="ESE28" i="7"/>
  <c r="ESG28" i="7"/>
  <c r="ESI28" i="7"/>
  <c r="ESK28" i="7"/>
  <c r="ESM28" i="7"/>
  <c r="ESO28" i="7"/>
  <c r="ESQ28" i="7"/>
  <c r="ESS28" i="7"/>
  <c r="ESU28" i="7"/>
  <c r="ESW28" i="7"/>
  <c r="ESY28" i="7"/>
  <c r="ETA28" i="7"/>
  <c r="ETC28" i="7"/>
  <c r="ETE28" i="7"/>
  <c r="ETG28" i="7"/>
  <c r="ETI28" i="7"/>
  <c r="ETK28" i="7"/>
  <c r="ETM28" i="7"/>
  <c r="ETO28" i="7"/>
  <c r="ETQ28" i="7"/>
  <c r="ETS28" i="7"/>
  <c r="ETU28" i="7"/>
  <c r="ETW28" i="7"/>
  <c r="ETY28" i="7"/>
  <c r="EUA28" i="7"/>
  <c r="EUC28" i="7"/>
  <c r="EUE28" i="7"/>
  <c r="EUG28" i="7"/>
  <c r="EUI28" i="7"/>
  <c r="EUK28" i="7"/>
  <c r="EUM28" i="7"/>
  <c r="EUO28" i="7"/>
  <c r="EUQ28" i="7"/>
  <c r="EUS28" i="7"/>
  <c r="EUU28" i="7"/>
  <c r="EUW28" i="7"/>
  <c r="EUY28" i="7"/>
  <c r="EVA28" i="7"/>
  <c r="EVC28" i="7"/>
  <c r="EVE28" i="7"/>
  <c r="EVG28" i="7"/>
  <c r="EVI28" i="7"/>
  <c r="EVK28" i="7"/>
  <c r="EVM28" i="7"/>
  <c r="EVO28" i="7"/>
  <c r="EVQ28" i="7"/>
  <c r="EVS28" i="7"/>
  <c r="EVU28" i="7"/>
  <c r="EVW28" i="7"/>
  <c r="EVY28" i="7"/>
  <c r="EWA28" i="7"/>
  <c r="EWC28" i="7"/>
  <c r="EWE28" i="7"/>
  <c r="EWG28" i="7"/>
  <c r="EWI28" i="7"/>
  <c r="EWK28" i="7"/>
  <c r="EWM28" i="7"/>
  <c r="EWO28" i="7"/>
  <c r="EWQ28" i="7"/>
  <c r="EWS28" i="7"/>
  <c r="EWU28" i="7"/>
  <c r="EWW28" i="7"/>
  <c r="EWY28" i="7"/>
  <c r="EXA28" i="7"/>
  <c r="EXC28" i="7"/>
  <c r="EXE28" i="7"/>
  <c r="EXG28" i="7"/>
  <c r="EXI28" i="7"/>
  <c r="EXK28" i="7"/>
  <c r="EXM28" i="7"/>
  <c r="EXO28" i="7"/>
  <c r="EXQ28" i="7"/>
  <c r="EXS28" i="7"/>
  <c r="EXU28" i="7"/>
  <c r="EXW28" i="7"/>
  <c r="EXY28" i="7"/>
  <c r="EYA28" i="7"/>
  <c r="EYC28" i="7"/>
  <c r="EYE28" i="7"/>
  <c r="EYG28" i="7"/>
  <c r="EYI28" i="7"/>
  <c r="EYK28" i="7"/>
  <c r="EYM28" i="7"/>
  <c r="EYO28" i="7"/>
  <c r="EYQ28" i="7"/>
  <c r="EYS28" i="7"/>
  <c r="EYU28" i="7"/>
  <c r="EYW28" i="7"/>
  <c r="EYY28" i="7"/>
  <c r="EZA28" i="7"/>
  <c r="EZC28" i="7"/>
  <c r="EZE28" i="7"/>
  <c r="EZG28" i="7"/>
  <c r="EZI28" i="7"/>
  <c r="EZK28" i="7"/>
  <c r="EZM28" i="7"/>
  <c r="EZO28" i="7"/>
  <c r="EZQ28" i="7"/>
  <c r="EZS28" i="7"/>
  <c r="EZU28" i="7"/>
  <c r="EZW28" i="7"/>
  <c r="EZY28" i="7"/>
  <c r="FAA28" i="7"/>
  <c r="FAC28" i="7"/>
  <c r="FAE28" i="7"/>
  <c r="FAG28" i="7"/>
  <c r="FAI28" i="7"/>
  <c r="FAK28" i="7"/>
  <c r="FAM28" i="7"/>
  <c r="FAO28" i="7"/>
  <c r="FAQ28" i="7"/>
  <c r="FAS28" i="7"/>
  <c r="FAU28" i="7"/>
  <c r="FAW28" i="7"/>
  <c r="FAY28" i="7"/>
  <c r="FBA28" i="7"/>
  <c r="FBC28" i="7"/>
  <c r="FBE28" i="7"/>
  <c r="FBG28" i="7"/>
  <c r="FBI28" i="7"/>
  <c r="FBK28" i="7"/>
  <c r="FBM28" i="7"/>
  <c r="FBO28" i="7"/>
  <c r="FBQ28" i="7"/>
  <c r="FBS28" i="7"/>
  <c r="FBU28" i="7"/>
  <c r="FBW28" i="7"/>
  <c r="FBY28" i="7"/>
  <c r="FCA28" i="7"/>
  <c r="FCC28" i="7"/>
  <c r="FCE28" i="7"/>
  <c r="FCG28" i="7"/>
  <c r="FCI28" i="7"/>
  <c r="FCK28" i="7"/>
  <c r="FCM28" i="7"/>
  <c r="FCO28" i="7"/>
  <c r="FCQ28" i="7"/>
  <c r="FCS28" i="7"/>
  <c r="FCU28" i="7"/>
  <c r="FCW28" i="7"/>
  <c r="FCY28" i="7"/>
  <c r="FDA28" i="7"/>
  <c r="FDC28" i="7"/>
  <c r="FDE28" i="7"/>
  <c r="FDG28" i="7"/>
  <c r="FDI28" i="7"/>
  <c r="FDK28" i="7"/>
  <c r="FDM28" i="7"/>
  <c r="FDO28" i="7"/>
  <c r="FDQ28" i="7"/>
  <c r="FDS28" i="7"/>
  <c r="FDU28" i="7"/>
  <c r="FDW28" i="7"/>
  <c r="FDY28" i="7"/>
  <c r="FEA28" i="7"/>
  <c r="FEC28" i="7"/>
  <c r="FEE28" i="7"/>
  <c r="FEG28" i="7"/>
  <c r="FEI28" i="7"/>
  <c r="FEK28" i="7"/>
  <c r="FEM28" i="7"/>
  <c r="FEO28" i="7"/>
  <c r="FEQ28" i="7"/>
  <c r="FES28" i="7"/>
  <c r="FEU28" i="7"/>
  <c r="FEW28" i="7"/>
  <c r="FEY28" i="7"/>
  <c r="FFA28" i="7"/>
  <c r="FFC28" i="7"/>
  <c r="FFE28" i="7"/>
  <c r="FFG28" i="7"/>
  <c r="FFI28" i="7"/>
  <c r="FFK28" i="7"/>
  <c r="FFM28" i="7"/>
  <c r="FFO28" i="7"/>
  <c r="FFQ28" i="7"/>
  <c r="FFS28" i="7"/>
  <c r="FFU28" i="7"/>
  <c r="FFW28" i="7"/>
  <c r="FFY28" i="7"/>
  <c r="FGA28" i="7"/>
  <c r="FGC28" i="7"/>
  <c r="FGE28" i="7"/>
  <c r="FGG28" i="7"/>
  <c r="FGI28" i="7"/>
  <c r="FGK28" i="7"/>
  <c r="FGM28" i="7"/>
  <c r="FGO28" i="7"/>
  <c r="FGQ28" i="7"/>
  <c r="FGS28" i="7"/>
  <c r="FGU28" i="7"/>
  <c r="FGW28" i="7"/>
  <c r="FGY28" i="7"/>
  <c r="FHA28" i="7"/>
  <c r="FHC28" i="7"/>
  <c r="FHE28" i="7"/>
  <c r="FHG28" i="7"/>
  <c r="FHI28" i="7"/>
  <c r="FHK28" i="7"/>
  <c r="FHM28" i="7"/>
  <c r="FHO28" i="7"/>
  <c r="FHQ28" i="7"/>
  <c r="FHS28" i="7"/>
  <c r="FHU28" i="7"/>
  <c r="FHW28" i="7"/>
  <c r="FHY28" i="7"/>
  <c r="FIA28" i="7"/>
  <c r="FIC28" i="7"/>
  <c r="FIE28" i="7"/>
  <c r="FIG28" i="7"/>
  <c r="FII28" i="7"/>
  <c r="FIK28" i="7"/>
  <c r="FIM28" i="7"/>
  <c r="FIO28" i="7"/>
  <c r="FIQ28" i="7"/>
  <c r="FIS28" i="7"/>
  <c r="FIU28" i="7"/>
  <c r="FIW28" i="7"/>
  <c r="FIY28" i="7"/>
  <c r="FJA28" i="7"/>
  <c r="FJC28" i="7"/>
  <c r="FJE28" i="7"/>
  <c r="FJG28" i="7"/>
  <c r="FJI28" i="7"/>
  <c r="FJK28" i="7"/>
  <c r="FJM28" i="7"/>
  <c r="FJO28" i="7"/>
  <c r="FJQ28" i="7"/>
  <c r="FJS28" i="7"/>
  <c r="FJU28" i="7"/>
  <c r="FJW28" i="7"/>
  <c r="FJY28" i="7"/>
  <c r="FKA28" i="7"/>
  <c r="FKC28" i="7"/>
  <c r="FKE28" i="7"/>
  <c r="FKG28" i="7"/>
  <c r="FKI28" i="7"/>
  <c r="FKK28" i="7"/>
  <c r="FKM28" i="7"/>
  <c r="FKO28" i="7"/>
  <c r="FKQ28" i="7"/>
  <c r="FKS28" i="7"/>
  <c r="FKU28" i="7"/>
  <c r="FKW28" i="7"/>
  <c r="FKY28" i="7"/>
  <c r="FLA28" i="7"/>
  <c r="FLC28" i="7"/>
  <c r="FLE28" i="7"/>
  <c r="FLG28" i="7"/>
  <c r="FLI28" i="7"/>
  <c r="FLK28" i="7"/>
  <c r="FLM28" i="7"/>
  <c r="FLO28" i="7"/>
  <c r="FLQ28" i="7"/>
  <c r="FLS28" i="7"/>
  <c r="FLU28" i="7"/>
  <c r="FLW28" i="7"/>
  <c r="FLY28" i="7"/>
  <c r="FMA28" i="7"/>
  <c r="FMC28" i="7"/>
  <c r="FME28" i="7"/>
  <c r="FMG28" i="7"/>
  <c r="FMI28" i="7"/>
  <c r="FMK28" i="7"/>
  <c r="FMM28" i="7"/>
  <c r="FMO28" i="7"/>
  <c r="FMQ28" i="7"/>
  <c r="FMS28" i="7"/>
  <c r="FMU28" i="7"/>
  <c r="FMW28" i="7"/>
  <c r="FMY28" i="7"/>
  <c r="FNA28" i="7"/>
  <c r="FNC28" i="7"/>
  <c r="FNE28" i="7"/>
  <c r="FNG28" i="7"/>
  <c r="FNI28" i="7"/>
  <c r="FNK28" i="7"/>
  <c r="FNM28" i="7"/>
  <c r="FNO28" i="7"/>
  <c r="FNQ28" i="7"/>
  <c r="FNS28" i="7"/>
  <c r="FNU28" i="7"/>
  <c r="FNW28" i="7"/>
  <c r="FNY28" i="7"/>
  <c r="FOA28" i="7"/>
  <c r="FOC28" i="7"/>
  <c r="FOE28" i="7"/>
  <c r="FOG28" i="7"/>
  <c r="FOI28" i="7"/>
  <c r="FOK28" i="7"/>
  <c r="FOM28" i="7"/>
  <c r="FOO28" i="7"/>
  <c r="FOQ28" i="7"/>
  <c r="FOS28" i="7"/>
  <c r="FOU28" i="7"/>
  <c r="FOW28" i="7"/>
  <c r="FOY28" i="7"/>
  <c r="FPA28" i="7"/>
  <c r="FPC28" i="7"/>
  <c r="FPE28" i="7"/>
  <c r="FPG28" i="7"/>
  <c r="FPI28" i="7"/>
  <c r="FPK28" i="7"/>
  <c r="FPM28" i="7"/>
  <c r="FPO28" i="7"/>
  <c r="FPQ28" i="7"/>
  <c r="FPS28" i="7"/>
  <c r="FPU28" i="7"/>
  <c r="FPW28" i="7"/>
  <c r="FPY28" i="7"/>
  <c r="FQA28" i="7"/>
  <c r="FQC28" i="7"/>
  <c r="FQE28" i="7"/>
  <c r="FQG28" i="7"/>
  <c r="FQI28" i="7"/>
  <c r="FQK28" i="7"/>
  <c r="FQM28" i="7"/>
  <c r="FQO28" i="7"/>
  <c r="FQQ28" i="7"/>
  <c r="FQS28" i="7"/>
  <c r="FQU28" i="7"/>
  <c r="FQW28" i="7"/>
  <c r="FQY28" i="7"/>
  <c r="FRA28" i="7"/>
  <c r="FRC28" i="7"/>
  <c r="FRE28" i="7"/>
  <c r="FRG28" i="7"/>
  <c r="FRI28" i="7"/>
  <c r="FRK28" i="7"/>
  <c r="FRM28" i="7"/>
  <c r="FRO28" i="7"/>
  <c r="FRQ28" i="7"/>
  <c r="FRS28" i="7"/>
  <c r="FRU28" i="7"/>
  <c r="FRW28" i="7"/>
  <c r="FRY28" i="7"/>
  <c r="FSA28" i="7"/>
  <c r="FSC28" i="7"/>
  <c r="FSE28" i="7"/>
  <c r="FSG28" i="7"/>
  <c r="FSI28" i="7"/>
  <c r="FSK28" i="7"/>
  <c r="FSM28" i="7"/>
  <c r="FSO28" i="7"/>
  <c r="FSQ28" i="7"/>
  <c r="FSS28" i="7"/>
  <c r="FSU28" i="7"/>
  <c r="FSW28" i="7"/>
  <c r="FSY28" i="7"/>
  <c r="FTA28" i="7"/>
  <c r="FTC28" i="7"/>
  <c r="FTE28" i="7"/>
  <c r="FTG28" i="7"/>
  <c r="FTI28" i="7"/>
  <c r="FTK28" i="7"/>
  <c r="FTM28" i="7"/>
  <c r="FTO28" i="7"/>
  <c r="FTQ28" i="7"/>
  <c r="FTS28" i="7"/>
  <c r="FTU28" i="7"/>
  <c r="FTW28" i="7"/>
  <c r="FTY28" i="7"/>
  <c r="FUA28" i="7"/>
  <c r="FUC28" i="7"/>
  <c r="FUE28" i="7"/>
  <c r="FUG28" i="7"/>
  <c r="FUI28" i="7"/>
  <c r="FUK28" i="7"/>
  <c r="FUM28" i="7"/>
  <c r="FUO28" i="7"/>
  <c r="FUQ28" i="7"/>
  <c r="FUS28" i="7"/>
  <c r="FUU28" i="7"/>
  <c r="FUW28" i="7"/>
  <c r="FUY28" i="7"/>
  <c r="FVA28" i="7"/>
  <c r="FVC28" i="7"/>
  <c r="FVE28" i="7"/>
  <c r="FVG28" i="7"/>
  <c r="FVI28" i="7"/>
  <c r="FVK28" i="7"/>
  <c r="FVM28" i="7"/>
  <c r="FVO28" i="7"/>
  <c r="FVQ28" i="7"/>
  <c r="FVS28" i="7"/>
  <c r="FVU28" i="7"/>
  <c r="FVW28" i="7"/>
  <c r="FVY28" i="7"/>
  <c r="FWA28" i="7"/>
  <c r="FWC28" i="7"/>
  <c r="FWE28" i="7"/>
  <c r="FWG28" i="7"/>
  <c r="FWI28" i="7"/>
  <c r="FWK28" i="7"/>
  <c r="FWM28" i="7"/>
  <c r="FWO28" i="7"/>
  <c r="FWQ28" i="7"/>
  <c r="FWS28" i="7"/>
  <c r="FWU28" i="7"/>
  <c r="FWW28" i="7"/>
  <c r="FWY28" i="7"/>
  <c r="FXA28" i="7"/>
  <c r="FXC28" i="7"/>
  <c r="FXE28" i="7"/>
  <c r="FXG28" i="7"/>
  <c r="FXI28" i="7"/>
  <c r="FXK28" i="7"/>
  <c r="FXM28" i="7"/>
  <c r="FXO28" i="7"/>
  <c r="FXQ28" i="7"/>
  <c r="FXS28" i="7"/>
  <c r="FXU28" i="7"/>
  <c r="FXW28" i="7"/>
  <c r="FXY28" i="7"/>
  <c r="FYA28" i="7"/>
  <c r="FYC28" i="7"/>
  <c r="FYE28" i="7"/>
  <c r="FYG28" i="7"/>
  <c r="FYI28" i="7"/>
  <c r="FYK28" i="7"/>
  <c r="FYM28" i="7"/>
  <c r="FYO28" i="7"/>
  <c r="FYQ28" i="7"/>
  <c r="FYS28" i="7"/>
  <c r="FYU28" i="7"/>
  <c r="FYW28" i="7"/>
  <c r="FYY28" i="7"/>
  <c r="FZA28" i="7"/>
  <c r="FZC28" i="7"/>
  <c r="FZE28" i="7"/>
  <c r="FZG28" i="7"/>
  <c r="FZI28" i="7"/>
  <c r="FZK28" i="7"/>
  <c r="FZM28" i="7"/>
  <c r="FZO28" i="7"/>
  <c r="FZQ28" i="7"/>
  <c r="FZS28" i="7"/>
  <c r="FZU28" i="7"/>
  <c r="FZW28" i="7"/>
  <c r="FZY28" i="7"/>
  <c r="GAA28" i="7"/>
  <c r="GAC28" i="7"/>
  <c r="GAE28" i="7"/>
  <c r="GAG28" i="7"/>
  <c r="GAI28" i="7"/>
  <c r="GAK28" i="7"/>
  <c r="GAM28" i="7"/>
  <c r="GAO28" i="7"/>
  <c r="GAQ28" i="7"/>
  <c r="GAS28" i="7"/>
  <c r="GAU28" i="7"/>
  <c r="GAW28" i="7"/>
  <c r="GAY28" i="7"/>
  <c r="GBA28" i="7"/>
  <c r="GBC28" i="7"/>
  <c r="GBE28" i="7"/>
  <c r="GBG28" i="7"/>
  <c r="GBI28" i="7"/>
  <c r="GBK28" i="7"/>
  <c r="GBM28" i="7"/>
  <c r="GBO28" i="7"/>
  <c r="GBQ28" i="7"/>
  <c r="GBS28" i="7"/>
  <c r="GBU28" i="7"/>
  <c r="GBW28" i="7"/>
  <c r="GBY28" i="7"/>
  <c r="GCA28" i="7"/>
  <c r="GCC28" i="7"/>
  <c r="GCE28" i="7"/>
  <c r="GCG28" i="7"/>
  <c r="GCI28" i="7"/>
  <c r="GCK28" i="7"/>
  <c r="GCM28" i="7"/>
  <c r="GCO28" i="7"/>
  <c r="GCQ28" i="7"/>
  <c r="GCS28" i="7"/>
  <c r="GCU28" i="7"/>
  <c r="GCW28" i="7"/>
  <c r="GCY28" i="7"/>
  <c r="GDA28" i="7"/>
  <c r="GDC28" i="7"/>
  <c r="GDE28" i="7"/>
  <c r="GDG28" i="7"/>
  <c r="GDI28" i="7"/>
  <c r="GDK28" i="7"/>
  <c r="GDM28" i="7"/>
  <c r="GDO28" i="7"/>
  <c r="GDQ28" i="7"/>
  <c r="GDS28" i="7"/>
  <c r="GDU28" i="7"/>
  <c r="GDW28" i="7"/>
  <c r="GDY28" i="7"/>
  <c r="GEA28" i="7"/>
  <c r="GEC28" i="7"/>
  <c r="GEE28" i="7"/>
  <c r="GEG28" i="7"/>
  <c r="GEI28" i="7"/>
  <c r="GEK28" i="7"/>
  <c r="GEM28" i="7"/>
  <c r="GEO28" i="7"/>
  <c r="GEQ28" i="7"/>
  <c r="GES28" i="7"/>
  <c r="GEU28" i="7"/>
  <c r="GEW28" i="7"/>
  <c r="GEY28" i="7"/>
  <c r="GFA28" i="7"/>
  <c r="GFC28" i="7"/>
  <c r="GFE28" i="7"/>
  <c r="GFG28" i="7"/>
  <c r="GFI28" i="7"/>
  <c r="GFK28" i="7"/>
  <c r="GFM28" i="7"/>
  <c r="GFO28" i="7"/>
  <c r="GFQ28" i="7"/>
  <c r="GFS28" i="7"/>
  <c r="GFU28" i="7"/>
  <c r="GFW28" i="7"/>
  <c r="GFY28" i="7"/>
  <c r="GGA28" i="7"/>
  <c r="GGC28" i="7"/>
  <c r="GGE28" i="7"/>
  <c r="GGG28" i="7"/>
  <c r="GGI28" i="7"/>
  <c r="GGK28" i="7"/>
  <c r="GGM28" i="7"/>
  <c r="GGO28" i="7"/>
  <c r="GGQ28" i="7"/>
  <c r="GGS28" i="7"/>
  <c r="GGU28" i="7"/>
  <c r="GGW28" i="7"/>
  <c r="GGY28" i="7"/>
  <c r="GHA28" i="7"/>
  <c r="GHC28" i="7"/>
  <c r="GHE28" i="7"/>
  <c r="GHG28" i="7"/>
  <c r="GHI28" i="7"/>
  <c r="GHK28" i="7"/>
  <c r="GHM28" i="7"/>
  <c r="GHO28" i="7"/>
  <c r="GHQ28" i="7"/>
  <c r="GHS28" i="7"/>
  <c r="GHU28" i="7"/>
  <c r="GHW28" i="7"/>
  <c r="GHY28" i="7"/>
  <c r="GIA28" i="7"/>
  <c r="GIC28" i="7"/>
  <c r="GIE28" i="7"/>
  <c r="GIG28" i="7"/>
  <c r="GII28" i="7"/>
  <c r="GIK28" i="7"/>
  <c r="GIM28" i="7"/>
  <c r="GIO28" i="7"/>
  <c r="GIQ28" i="7"/>
  <c r="GIS28" i="7"/>
  <c r="GIU28" i="7"/>
  <c r="GIW28" i="7"/>
  <c r="GIY28" i="7"/>
  <c r="GJA28" i="7"/>
  <c r="GJC28" i="7"/>
  <c r="GJE28" i="7"/>
  <c r="GJG28" i="7"/>
  <c r="GJI28" i="7"/>
  <c r="GJK28" i="7"/>
  <c r="GJM28" i="7"/>
  <c r="GJO28" i="7"/>
  <c r="GJQ28" i="7"/>
  <c r="GJS28" i="7"/>
  <c r="GJU28" i="7"/>
  <c r="GJW28" i="7"/>
  <c r="GJY28" i="7"/>
  <c r="GKA28" i="7"/>
  <c r="GKC28" i="7"/>
  <c r="GKE28" i="7"/>
  <c r="GKG28" i="7"/>
  <c r="GKI28" i="7"/>
  <c r="GKK28" i="7"/>
  <c r="GKM28" i="7"/>
  <c r="GKO28" i="7"/>
  <c r="GKQ28" i="7"/>
  <c r="GKS28" i="7"/>
  <c r="GKU28" i="7"/>
  <c r="GKW28" i="7"/>
  <c r="GKY28" i="7"/>
  <c r="GLA28" i="7"/>
  <c r="GLC28" i="7"/>
  <c r="GLE28" i="7"/>
  <c r="GLG28" i="7"/>
  <c r="GLI28" i="7"/>
  <c r="GLK28" i="7"/>
  <c r="GLM28" i="7"/>
  <c r="GLO28" i="7"/>
  <c r="GLQ28" i="7"/>
  <c r="GLS28" i="7"/>
  <c r="GLU28" i="7"/>
  <c r="GLW28" i="7"/>
  <c r="GLY28" i="7"/>
  <c r="GMA28" i="7"/>
  <c r="GMC28" i="7"/>
  <c r="GME28" i="7"/>
  <c r="GMG28" i="7"/>
  <c r="GMI28" i="7"/>
  <c r="GMK28" i="7"/>
  <c r="GMM28" i="7"/>
  <c r="GMO28" i="7"/>
  <c r="GMQ28" i="7"/>
  <c r="GMS28" i="7"/>
  <c r="GMU28" i="7"/>
  <c r="GMW28" i="7"/>
  <c r="GMY28" i="7"/>
  <c r="GNA28" i="7"/>
  <c r="GNC28" i="7"/>
  <c r="GNE28" i="7"/>
  <c r="GNG28" i="7"/>
  <c r="GNI28" i="7"/>
  <c r="GNK28" i="7"/>
  <c r="GNM28" i="7"/>
  <c r="GNO28" i="7"/>
  <c r="GNQ28" i="7"/>
  <c r="GNS28" i="7"/>
  <c r="GNU28" i="7"/>
  <c r="GNW28" i="7"/>
  <c r="GNY28" i="7"/>
  <c r="GOA28" i="7"/>
  <c r="GOC28" i="7"/>
  <c r="GOE28" i="7"/>
  <c r="GOG28" i="7"/>
  <c r="GOI28" i="7"/>
  <c r="GOK28" i="7"/>
  <c r="GOM28" i="7"/>
  <c r="GOO28" i="7"/>
  <c r="GOQ28" i="7"/>
  <c r="GOS28" i="7"/>
  <c r="GOU28" i="7"/>
  <c r="GOW28" i="7"/>
  <c r="GOY28" i="7"/>
  <c r="GPA28" i="7"/>
  <c r="GPC28" i="7"/>
  <c r="GPE28" i="7"/>
  <c r="GPG28" i="7"/>
  <c r="GPI28" i="7"/>
  <c r="GPK28" i="7"/>
  <c r="GPM28" i="7"/>
  <c r="GPO28" i="7"/>
  <c r="GPQ28" i="7"/>
  <c r="GPS28" i="7"/>
  <c r="GPU28" i="7"/>
  <c r="GPW28" i="7"/>
  <c r="GPY28" i="7"/>
  <c r="GQA28" i="7"/>
  <c r="GQC28" i="7"/>
  <c r="GQE28" i="7"/>
  <c r="GQG28" i="7"/>
  <c r="GQI28" i="7"/>
  <c r="GQK28" i="7"/>
  <c r="GQM28" i="7"/>
  <c r="GQO28" i="7"/>
  <c r="GQQ28" i="7"/>
  <c r="GQS28" i="7"/>
  <c r="GQU28" i="7"/>
  <c r="GQW28" i="7"/>
  <c r="GQY28" i="7"/>
  <c r="GRA28" i="7"/>
  <c r="GRC28" i="7"/>
  <c r="GRE28" i="7"/>
  <c r="GRG28" i="7"/>
  <c r="GRI28" i="7"/>
  <c r="GRK28" i="7"/>
  <c r="GRM28" i="7"/>
  <c r="GRO28" i="7"/>
  <c r="GRQ28" i="7"/>
  <c r="GRS28" i="7"/>
  <c r="GRU28" i="7"/>
  <c r="GRW28" i="7"/>
  <c r="GRY28" i="7"/>
  <c r="GSA28" i="7"/>
  <c r="GSC28" i="7"/>
  <c r="GSE28" i="7"/>
  <c r="GSG28" i="7"/>
  <c r="GSI28" i="7"/>
  <c r="GSK28" i="7"/>
  <c r="GSM28" i="7"/>
  <c r="GSO28" i="7"/>
  <c r="GSQ28" i="7"/>
  <c r="GSS28" i="7"/>
  <c r="GSU28" i="7"/>
  <c r="GSW28" i="7"/>
  <c r="GSY28" i="7"/>
  <c r="GTA28" i="7"/>
  <c r="GTC28" i="7"/>
  <c r="GTE28" i="7"/>
  <c r="GTG28" i="7"/>
  <c r="GTI28" i="7"/>
  <c r="GTK28" i="7"/>
  <c r="GTM28" i="7"/>
  <c r="GTO28" i="7"/>
  <c r="GTQ28" i="7"/>
  <c r="GTS28" i="7"/>
  <c r="GTU28" i="7"/>
  <c r="GTW28" i="7"/>
  <c r="GTY28" i="7"/>
  <c r="GUA28" i="7"/>
  <c r="GUC28" i="7"/>
  <c r="GUE28" i="7"/>
  <c r="GUG28" i="7"/>
  <c r="GUI28" i="7"/>
  <c r="GUK28" i="7"/>
  <c r="GUM28" i="7"/>
  <c r="GUO28" i="7"/>
  <c r="GUQ28" i="7"/>
  <c r="GUS28" i="7"/>
  <c r="GUU28" i="7"/>
  <c r="GUW28" i="7"/>
  <c r="GUY28" i="7"/>
  <c r="GVA28" i="7"/>
  <c r="GVC28" i="7"/>
  <c r="GVE28" i="7"/>
  <c r="GVG28" i="7"/>
  <c r="GVI28" i="7"/>
  <c r="GVK28" i="7"/>
  <c r="GVM28" i="7"/>
  <c r="GVO28" i="7"/>
  <c r="GVQ28" i="7"/>
  <c r="GVS28" i="7"/>
  <c r="GVU28" i="7"/>
  <c r="GVW28" i="7"/>
  <c r="GVY28" i="7"/>
  <c r="GWA28" i="7"/>
  <c r="GWC28" i="7"/>
  <c r="GWE28" i="7"/>
  <c r="GWG28" i="7"/>
  <c r="GWI28" i="7"/>
  <c r="GWK28" i="7"/>
  <c r="GWM28" i="7"/>
  <c r="GWO28" i="7"/>
  <c r="GWQ28" i="7"/>
  <c r="GWS28" i="7"/>
  <c r="GWU28" i="7"/>
  <c r="GWW28" i="7"/>
  <c r="GWY28" i="7"/>
  <c r="GXA28" i="7"/>
  <c r="GXC28" i="7"/>
  <c r="GXE28" i="7"/>
  <c r="GXG28" i="7"/>
  <c r="GXI28" i="7"/>
  <c r="GXK28" i="7"/>
  <c r="GXM28" i="7"/>
  <c r="GXO28" i="7"/>
  <c r="GXQ28" i="7"/>
  <c r="GXS28" i="7"/>
  <c r="GXU28" i="7"/>
  <c r="GXW28" i="7"/>
  <c r="GXY28" i="7"/>
  <c r="GYA28" i="7"/>
  <c r="GYC28" i="7"/>
  <c r="GYE28" i="7"/>
  <c r="GYG28" i="7"/>
  <c r="GYI28" i="7"/>
  <c r="GYK28" i="7"/>
  <c r="GYM28" i="7"/>
  <c r="GYO28" i="7"/>
  <c r="GYQ28" i="7"/>
  <c r="GYS28" i="7"/>
  <c r="GYU28" i="7"/>
  <c r="GYW28" i="7"/>
  <c r="GYY28" i="7"/>
  <c r="GZA28" i="7"/>
  <c r="GZC28" i="7"/>
  <c r="GZE28" i="7"/>
  <c r="GZG28" i="7"/>
  <c r="GZI28" i="7"/>
  <c r="GZK28" i="7"/>
  <c r="GZM28" i="7"/>
  <c r="GZO28" i="7"/>
  <c r="GZQ28" i="7"/>
  <c r="GZS28" i="7"/>
  <c r="GZU28" i="7"/>
  <c r="GZW28" i="7"/>
  <c r="GZY28" i="7"/>
  <c r="HAA28" i="7"/>
  <c r="HAC28" i="7"/>
  <c r="HAE28" i="7"/>
  <c r="HAG28" i="7"/>
  <c r="HAI28" i="7"/>
  <c r="HAK28" i="7"/>
  <c r="HAM28" i="7"/>
  <c r="HAO28" i="7"/>
  <c r="HAQ28" i="7"/>
  <c r="HAS28" i="7"/>
  <c r="HAU28" i="7"/>
  <c r="HAW28" i="7"/>
  <c r="HAY28" i="7"/>
  <c r="HBA28" i="7"/>
  <c r="HBC28" i="7"/>
  <c r="HBE28" i="7"/>
  <c r="HBG28" i="7"/>
  <c r="HBI28" i="7"/>
  <c r="HBK28" i="7"/>
  <c r="HBM28" i="7"/>
  <c r="HBO28" i="7"/>
  <c r="HBQ28" i="7"/>
  <c r="HBS28" i="7"/>
  <c r="HBU28" i="7"/>
  <c r="HBW28" i="7"/>
  <c r="HBY28" i="7"/>
  <c r="HCA28" i="7"/>
  <c r="HCC28" i="7"/>
  <c r="HCE28" i="7"/>
  <c r="HCG28" i="7"/>
  <c r="HCI28" i="7"/>
  <c r="HCK28" i="7"/>
  <c r="HCM28" i="7"/>
  <c r="HCO28" i="7"/>
  <c r="HCQ28" i="7"/>
  <c r="HCS28" i="7"/>
  <c r="HCU28" i="7"/>
  <c r="HCW28" i="7"/>
  <c r="HCY28" i="7"/>
  <c r="HDA28" i="7"/>
  <c r="HDC28" i="7"/>
  <c r="HDE28" i="7"/>
  <c r="HDG28" i="7"/>
  <c r="HDI28" i="7"/>
  <c r="HDK28" i="7"/>
  <c r="HDM28" i="7"/>
  <c r="HDO28" i="7"/>
  <c r="HDQ28" i="7"/>
  <c r="HDS28" i="7"/>
  <c r="HDU28" i="7"/>
  <c r="HDW28" i="7"/>
  <c r="HDY28" i="7"/>
  <c r="HEA28" i="7"/>
  <c r="HEC28" i="7"/>
  <c r="HEE28" i="7"/>
  <c r="HEG28" i="7"/>
  <c r="HEI28" i="7"/>
  <c r="HEK28" i="7"/>
  <c r="HEM28" i="7"/>
  <c r="HEO28" i="7"/>
  <c r="HEQ28" i="7"/>
  <c r="HES28" i="7"/>
  <c r="HEU28" i="7"/>
  <c r="HEW28" i="7"/>
  <c r="HEY28" i="7"/>
  <c r="HFA28" i="7"/>
  <c r="HFC28" i="7"/>
  <c r="HFE28" i="7"/>
  <c r="HFG28" i="7"/>
  <c r="HFI28" i="7"/>
  <c r="HFK28" i="7"/>
  <c r="HFM28" i="7"/>
  <c r="HFO28" i="7"/>
  <c r="HFQ28" i="7"/>
  <c r="HFS28" i="7"/>
  <c r="HFU28" i="7"/>
  <c r="HFW28" i="7"/>
  <c r="HFY28" i="7"/>
  <c r="HGA28" i="7"/>
  <c r="HGC28" i="7"/>
  <c r="HGE28" i="7"/>
  <c r="HGG28" i="7"/>
  <c r="HGI28" i="7"/>
  <c r="HGK28" i="7"/>
  <c r="HGM28" i="7"/>
  <c r="HGO28" i="7"/>
  <c r="HGQ28" i="7"/>
  <c r="HGS28" i="7"/>
  <c r="HGU28" i="7"/>
  <c r="HGW28" i="7"/>
  <c r="HGY28" i="7"/>
  <c r="HHA28" i="7"/>
  <c r="HHC28" i="7"/>
  <c r="HHE28" i="7"/>
  <c r="HHG28" i="7"/>
  <c r="HHI28" i="7"/>
  <c r="HHK28" i="7"/>
  <c r="HHM28" i="7"/>
  <c r="HHO28" i="7"/>
  <c r="HHQ28" i="7"/>
  <c r="HHS28" i="7"/>
  <c r="HHU28" i="7"/>
  <c r="HHW28" i="7"/>
  <c r="HHY28" i="7"/>
  <c r="HIA28" i="7"/>
  <c r="HIC28" i="7"/>
  <c r="HIE28" i="7"/>
  <c r="HIG28" i="7"/>
  <c r="HII28" i="7"/>
  <c r="HIK28" i="7"/>
  <c r="HIM28" i="7"/>
  <c r="HIO28" i="7"/>
  <c r="HIQ28" i="7"/>
  <c r="HIS28" i="7"/>
  <c r="HIU28" i="7"/>
  <c r="HIW28" i="7"/>
  <c r="HIY28" i="7"/>
  <c r="HJA28" i="7"/>
  <c r="HJC28" i="7"/>
  <c r="HJE28" i="7"/>
  <c r="HJG28" i="7"/>
  <c r="HJI28" i="7"/>
  <c r="HJK28" i="7"/>
  <c r="HJM28" i="7"/>
  <c r="HJO28" i="7"/>
  <c r="HJQ28" i="7"/>
  <c r="HJS28" i="7"/>
  <c r="HJU28" i="7"/>
  <c r="HJW28" i="7"/>
  <c r="HJY28" i="7"/>
  <c r="HKA28" i="7"/>
  <c r="HKC28" i="7"/>
  <c r="HKE28" i="7"/>
  <c r="HKG28" i="7"/>
  <c r="HKI28" i="7"/>
  <c r="HKK28" i="7"/>
  <c r="HKM28" i="7"/>
  <c r="HKO28" i="7"/>
  <c r="HKQ28" i="7"/>
  <c r="HKS28" i="7"/>
  <c r="HKU28" i="7"/>
  <c r="HKW28" i="7"/>
  <c r="HKY28" i="7"/>
  <c r="HLA28" i="7"/>
  <c r="HLC28" i="7"/>
  <c r="HLE28" i="7"/>
  <c r="HLG28" i="7"/>
  <c r="HLI28" i="7"/>
  <c r="HLK28" i="7"/>
  <c r="HLM28" i="7"/>
  <c r="HLO28" i="7"/>
  <c r="HLQ28" i="7"/>
  <c r="HLS28" i="7"/>
  <c r="HLU28" i="7"/>
  <c r="HLW28" i="7"/>
  <c r="HLY28" i="7"/>
  <c r="HMA28" i="7"/>
  <c r="HMC28" i="7"/>
  <c r="HME28" i="7"/>
  <c r="HMG28" i="7"/>
  <c r="HMI28" i="7"/>
  <c r="HMK28" i="7"/>
  <c r="HMM28" i="7"/>
  <c r="HMO28" i="7"/>
  <c r="HMQ28" i="7"/>
  <c r="HMS28" i="7"/>
  <c r="HMU28" i="7"/>
  <c r="HMW28" i="7"/>
  <c r="HMY28" i="7"/>
  <c r="HNA28" i="7"/>
  <c r="HNC28" i="7"/>
  <c r="HNE28" i="7"/>
  <c r="HNG28" i="7"/>
  <c r="HNI28" i="7"/>
  <c r="HNK28" i="7"/>
  <c r="HNM28" i="7"/>
  <c r="HNO28" i="7"/>
  <c r="HNQ28" i="7"/>
  <c r="HNS28" i="7"/>
  <c r="HNU28" i="7"/>
  <c r="HNW28" i="7"/>
  <c r="HNY28" i="7"/>
  <c r="HOA28" i="7"/>
  <c r="HOC28" i="7"/>
  <c r="HOE28" i="7"/>
  <c r="HOG28" i="7"/>
  <c r="HOI28" i="7"/>
  <c r="HOK28" i="7"/>
  <c r="HOM28" i="7"/>
  <c r="HOO28" i="7"/>
  <c r="HOQ28" i="7"/>
  <c r="HOS28" i="7"/>
  <c r="HOU28" i="7"/>
  <c r="HOW28" i="7"/>
  <c r="HOY28" i="7"/>
  <c r="HPA28" i="7"/>
  <c r="HPC28" i="7"/>
  <c r="HPE28" i="7"/>
  <c r="HPG28" i="7"/>
  <c r="HPI28" i="7"/>
  <c r="HPK28" i="7"/>
  <c r="HPM28" i="7"/>
  <c r="HPO28" i="7"/>
  <c r="HPQ28" i="7"/>
  <c r="HPS28" i="7"/>
  <c r="HPU28" i="7"/>
  <c r="HPW28" i="7"/>
  <c r="HPY28" i="7"/>
  <c r="HQA28" i="7"/>
  <c r="HQC28" i="7"/>
  <c r="HQE28" i="7"/>
  <c r="HQG28" i="7"/>
  <c r="HQI28" i="7"/>
  <c r="HQK28" i="7"/>
  <c r="HQM28" i="7"/>
  <c r="HQO28" i="7"/>
  <c r="HQQ28" i="7"/>
  <c r="HQS28" i="7"/>
  <c r="HQU28" i="7"/>
  <c r="HQW28" i="7"/>
  <c r="HQY28" i="7"/>
  <c r="HRA28" i="7"/>
  <c r="HRC28" i="7"/>
  <c r="HRE28" i="7"/>
  <c r="HRG28" i="7"/>
  <c r="HRI28" i="7"/>
  <c r="HRK28" i="7"/>
  <c r="HRM28" i="7"/>
  <c r="HRO28" i="7"/>
  <c r="HRQ28" i="7"/>
  <c r="HRS28" i="7"/>
  <c r="HRU28" i="7"/>
  <c r="HRW28" i="7"/>
  <c r="HRY28" i="7"/>
  <c r="HSA28" i="7"/>
  <c r="HSC28" i="7"/>
  <c r="HSE28" i="7"/>
  <c r="HSG28" i="7"/>
  <c r="HSI28" i="7"/>
  <c r="HSK28" i="7"/>
  <c r="HSM28" i="7"/>
  <c r="HSO28" i="7"/>
  <c r="HSQ28" i="7"/>
  <c r="HSS28" i="7"/>
  <c r="HSU28" i="7"/>
  <c r="HSW28" i="7"/>
  <c r="HSY28" i="7"/>
  <c r="HTA28" i="7"/>
  <c r="HTC28" i="7"/>
  <c r="HTE28" i="7"/>
  <c r="HTG28" i="7"/>
  <c r="HTI28" i="7"/>
  <c r="HTK28" i="7"/>
  <c r="HTM28" i="7"/>
  <c r="HTO28" i="7"/>
  <c r="HTQ28" i="7"/>
  <c r="HTS28" i="7"/>
  <c r="HTU28" i="7"/>
  <c r="HTW28" i="7"/>
  <c r="HTY28" i="7"/>
  <c r="HUA28" i="7"/>
  <c r="HUC28" i="7"/>
  <c r="HUE28" i="7"/>
  <c r="HUG28" i="7"/>
  <c r="HUI28" i="7"/>
  <c r="HUK28" i="7"/>
  <c r="HUM28" i="7"/>
  <c r="HUO28" i="7"/>
  <c r="HUQ28" i="7"/>
  <c r="HUS28" i="7"/>
  <c r="HUU28" i="7"/>
  <c r="HUW28" i="7"/>
  <c r="HUY28" i="7"/>
  <c r="HVA28" i="7"/>
  <c r="HVC28" i="7"/>
  <c r="HVE28" i="7"/>
  <c r="HVG28" i="7"/>
  <c r="HVI28" i="7"/>
  <c r="HVK28" i="7"/>
  <c r="HVM28" i="7"/>
  <c r="HVO28" i="7"/>
  <c r="HVQ28" i="7"/>
  <c r="HVS28" i="7"/>
  <c r="HVU28" i="7"/>
  <c r="HVW28" i="7"/>
  <c r="HVY28" i="7"/>
  <c r="HWA28" i="7"/>
  <c r="HWC28" i="7"/>
  <c r="HWE28" i="7"/>
  <c r="HWG28" i="7"/>
  <c r="HWI28" i="7"/>
  <c r="HWK28" i="7"/>
  <c r="HWM28" i="7"/>
  <c r="HWO28" i="7"/>
  <c r="HWQ28" i="7"/>
  <c r="HWS28" i="7"/>
  <c r="HWU28" i="7"/>
  <c r="HWW28" i="7"/>
  <c r="HWY28" i="7"/>
  <c r="HXA28" i="7"/>
  <c r="HXC28" i="7"/>
  <c r="HXE28" i="7"/>
  <c r="HXG28" i="7"/>
  <c r="HXI28" i="7"/>
  <c r="HXK28" i="7"/>
  <c r="HXM28" i="7"/>
  <c r="HXO28" i="7"/>
  <c r="HXQ28" i="7"/>
  <c r="HXS28" i="7"/>
  <c r="HXU28" i="7"/>
  <c r="HXW28" i="7"/>
  <c r="HXY28" i="7"/>
  <c r="HYA28" i="7"/>
  <c r="HYC28" i="7"/>
  <c r="HYE28" i="7"/>
  <c r="HYG28" i="7"/>
  <c r="HYI28" i="7"/>
  <c r="HYK28" i="7"/>
  <c r="HYM28" i="7"/>
  <c r="HYO28" i="7"/>
  <c r="HYQ28" i="7"/>
  <c r="HYS28" i="7"/>
  <c r="HYU28" i="7"/>
  <c r="HYW28" i="7"/>
  <c r="HYY28" i="7"/>
  <c r="HZA28" i="7"/>
  <c r="HZC28" i="7"/>
  <c r="HZE28" i="7"/>
  <c r="HZG28" i="7"/>
  <c r="HZI28" i="7"/>
  <c r="HZK28" i="7"/>
  <c r="HZM28" i="7"/>
  <c r="HZO28" i="7"/>
  <c r="HZQ28" i="7"/>
  <c r="HZS28" i="7"/>
  <c r="HZU28" i="7"/>
  <c r="HZW28" i="7"/>
  <c r="HZY28" i="7"/>
  <c r="IAA28" i="7"/>
  <c r="IAC28" i="7"/>
  <c r="IAE28" i="7"/>
  <c r="IAG28" i="7"/>
  <c r="IAI28" i="7"/>
  <c r="IAK28" i="7"/>
  <c r="IAM28" i="7"/>
  <c r="IAO28" i="7"/>
  <c r="IAQ28" i="7"/>
  <c r="IAS28" i="7"/>
  <c r="IAU28" i="7"/>
  <c r="IAW28" i="7"/>
  <c r="IAY28" i="7"/>
  <c r="IBA28" i="7"/>
  <c r="IBC28" i="7"/>
  <c r="IBE28" i="7"/>
  <c r="IBG28" i="7"/>
  <c r="IBI28" i="7"/>
  <c r="IBK28" i="7"/>
  <c r="IBM28" i="7"/>
  <c r="IBO28" i="7"/>
  <c r="IBQ28" i="7"/>
  <c r="IBS28" i="7"/>
  <c r="IBU28" i="7"/>
  <c r="IBW28" i="7"/>
  <c r="IBY28" i="7"/>
  <c r="ICA28" i="7"/>
  <c r="ICC28" i="7"/>
  <c r="ICE28" i="7"/>
  <c r="ICG28" i="7"/>
  <c r="ICI28" i="7"/>
  <c r="ICK28" i="7"/>
  <c r="ICM28" i="7"/>
  <c r="ICO28" i="7"/>
  <c r="ICQ28" i="7"/>
  <c r="ICS28" i="7"/>
  <c r="ICU28" i="7"/>
  <c r="ICW28" i="7"/>
  <c r="ICY28" i="7"/>
  <c r="IDA28" i="7"/>
  <c r="IDC28" i="7"/>
  <c r="IDE28" i="7"/>
  <c r="IDG28" i="7"/>
  <c r="IDI28" i="7"/>
  <c r="IDK28" i="7"/>
  <c r="IDM28" i="7"/>
  <c r="IDO28" i="7"/>
  <c r="IDQ28" i="7"/>
  <c r="IDS28" i="7"/>
  <c r="IDU28" i="7"/>
  <c r="IDW28" i="7"/>
  <c r="IDY28" i="7"/>
  <c r="IEA28" i="7"/>
  <c r="IEC28" i="7"/>
  <c r="IEE28" i="7"/>
  <c r="IEG28" i="7"/>
  <c r="IEI28" i="7"/>
  <c r="IEK28" i="7"/>
  <c r="IEM28" i="7"/>
  <c r="IEO28" i="7"/>
  <c r="IEQ28" i="7"/>
  <c r="IES28" i="7"/>
  <c r="IEU28" i="7"/>
  <c r="IEW28" i="7"/>
  <c r="IEY28" i="7"/>
  <c r="IFA28" i="7"/>
  <c r="IFC28" i="7"/>
  <c r="IFE28" i="7"/>
  <c r="IFG28" i="7"/>
  <c r="IFI28" i="7"/>
  <c r="IFK28" i="7"/>
  <c r="IFM28" i="7"/>
  <c r="IFO28" i="7"/>
  <c r="IFQ28" i="7"/>
  <c r="IFS28" i="7"/>
  <c r="IFU28" i="7"/>
  <c r="IFW28" i="7"/>
  <c r="IFY28" i="7"/>
  <c r="IGA28" i="7"/>
  <c r="IGC28" i="7"/>
  <c r="IGE28" i="7"/>
  <c r="IGG28" i="7"/>
  <c r="IGI28" i="7"/>
  <c r="IGK28" i="7"/>
  <c r="IGM28" i="7"/>
  <c r="IGO28" i="7"/>
  <c r="IGQ28" i="7"/>
  <c r="IGS28" i="7"/>
  <c r="IGU28" i="7"/>
  <c r="IGW28" i="7"/>
  <c r="IGY28" i="7"/>
  <c r="IHA28" i="7"/>
  <c r="IHC28" i="7"/>
  <c r="IHE28" i="7"/>
  <c r="IHG28" i="7"/>
  <c r="IHI28" i="7"/>
  <c r="IHK28" i="7"/>
  <c r="IHM28" i="7"/>
  <c r="IHO28" i="7"/>
  <c r="IHQ28" i="7"/>
  <c r="IHS28" i="7"/>
  <c r="IHU28" i="7"/>
  <c r="IHW28" i="7"/>
  <c r="IHY28" i="7"/>
  <c r="IIA28" i="7"/>
  <c r="IIC28" i="7"/>
  <c r="IIE28" i="7"/>
  <c r="IIG28" i="7"/>
  <c r="III28" i="7"/>
  <c r="IIK28" i="7"/>
  <c r="IIM28" i="7"/>
  <c r="IIO28" i="7"/>
  <c r="IIQ28" i="7"/>
  <c r="IIS28" i="7"/>
  <c r="IIU28" i="7"/>
  <c r="IIW28" i="7"/>
  <c r="IIY28" i="7"/>
  <c r="IJA28" i="7"/>
  <c r="IJC28" i="7"/>
  <c r="IJE28" i="7"/>
  <c r="IJG28" i="7"/>
  <c r="IJI28" i="7"/>
  <c r="IJK28" i="7"/>
  <c r="IJM28" i="7"/>
  <c r="IJO28" i="7"/>
  <c r="IJQ28" i="7"/>
  <c r="IJS28" i="7"/>
  <c r="IJU28" i="7"/>
  <c r="IJW28" i="7"/>
  <c r="IJY28" i="7"/>
  <c r="IKA28" i="7"/>
  <c r="IKC28" i="7"/>
  <c r="IKE28" i="7"/>
  <c r="IKG28" i="7"/>
  <c r="IKI28" i="7"/>
  <c r="IKK28" i="7"/>
  <c r="IKM28" i="7"/>
  <c r="IKO28" i="7"/>
  <c r="IKQ28" i="7"/>
  <c r="IKS28" i="7"/>
  <c r="IKU28" i="7"/>
  <c r="IKW28" i="7"/>
  <c r="IKY28" i="7"/>
  <c r="ILA28" i="7"/>
  <c r="ILC28" i="7"/>
  <c r="ILE28" i="7"/>
  <c r="ILG28" i="7"/>
  <c r="ILI28" i="7"/>
  <c r="ILK28" i="7"/>
  <c r="ILM28" i="7"/>
  <c r="ILO28" i="7"/>
  <c r="ILQ28" i="7"/>
  <c r="ILS28" i="7"/>
  <c r="ILU28" i="7"/>
  <c r="ILW28" i="7"/>
  <c r="ILY28" i="7"/>
  <c r="IMA28" i="7"/>
  <c r="IMC28" i="7"/>
  <c r="IME28" i="7"/>
  <c r="IMG28" i="7"/>
  <c r="IMI28" i="7"/>
  <c r="IMK28" i="7"/>
  <c r="IMM28" i="7"/>
  <c r="IMO28" i="7"/>
  <c r="IMQ28" i="7"/>
  <c r="IMS28" i="7"/>
  <c r="IMU28" i="7"/>
  <c r="IMW28" i="7"/>
  <c r="IMY28" i="7"/>
  <c r="INA28" i="7"/>
  <c r="INC28" i="7"/>
  <c r="INE28" i="7"/>
  <c r="ING28" i="7"/>
  <c r="INI28" i="7"/>
  <c r="INK28" i="7"/>
  <c r="INM28" i="7"/>
  <c r="INO28" i="7"/>
  <c r="INQ28" i="7"/>
  <c r="INS28" i="7"/>
  <c r="INU28" i="7"/>
  <c r="INW28" i="7"/>
  <c r="INY28" i="7"/>
  <c r="IOA28" i="7"/>
  <c r="IOC28" i="7"/>
  <c r="IOE28" i="7"/>
  <c r="IOG28" i="7"/>
  <c r="IOI28" i="7"/>
  <c r="IOK28" i="7"/>
  <c r="IOM28" i="7"/>
  <c r="IOO28" i="7"/>
  <c r="IOQ28" i="7"/>
  <c r="IOS28" i="7"/>
  <c r="IOU28" i="7"/>
  <c r="IOW28" i="7"/>
  <c r="IOY28" i="7"/>
  <c r="IPA28" i="7"/>
  <c r="IPC28" i="7"/>
  <c r="IPE28" i="7"/>
  <c r="IPG28" i="7"/>
  <c r="IPI28" i="7"/>
  <c r="IPK28" i="7"/>
  <c r="IPM28" i="7"/>
  <c r="IPO28" i="7"/>
  <c r="IPQ28" i="7"/>
  <c r="IPS28" i="7"/>
  <c r="IPU28" i="7"/>
  <c r="IPW28" i="7"/>
  <c r="IPY28" i="7"/>
  <c r="IQA28" i="7"/>
  <c r="IQC28" i="7"/>
  <c r="IQE28" i="7"/>
  <c r="IQG28" i="7"/>
  <c r="IQI28" i="7"/>
  <c r="IQK28" i="7"/>
  <c r="IQM28" i="7"/>
  <c r="IQO28" i="7"/>
  <c r="IQQ28" i="7"/>
  <c r="IQS28" i="7"/>
  <c r="IQU28" i="7"/>
  <c r="IQW28" i="7"/>
  <c r="IQY28" i="7"/>
  <c r="IRA28" i="7"/>
  <c r="IRC28" i="7"/>
  <c r="IRE28" i="7"/>
  <c r="IRG28" i="7"/>
  <c r="IRI28" i="7"/>
  <c r="IRK28" i="7"/>
  <c r="IRM28" i="7"/>
  <c r="IRO28" i="7"/>
  <c r="IRQ28" i="7"/>
  <c r="IRS28" i="7"/>
  <c r="IRU28" i="7"/>
  <c r="IRW28" i="7"/>
  <c r="IRY28" i="7"/>
  <c r="ISA28" i="7"/>
  <c r="ISC28" i="7"/>
  <c r="ISE28" i="7"/>
  <c r="ISG28" i="7"/>
  <c r="ISI28" i="7"/>
  <c r="ISK28" i="7"/>
  <c r="ISM28" i="7"/>
  <c r="ISO28" i="7"/>
  <c r="ISQ28" i="7"/>
  <c r="ISS28" i="7"/>
  <c r="ISU28" i="7"/>
  <c r="ISW28" i="7"/>
  <c r="ISY28" i="7"/>
  <c r="ITA28" i="7"/>
  <c r="ITC28" i="7"/>
  <c r="ITE28" i="7"/>
  <c r="ITG28" i="7"/>
  <c r="ITI28" i="7"/>
  <c r="ITK28" i="7"/>
  <c r="ITM28" i="7"/>
  <c r="ITO28" i="7"/>
  <c r="ITQ28" i="7"/>
  <c r="ITS28" i="7"/>
  <c r="ITU28" i="7"/>
  <c r="ITW28" i="7"/>
  <c r="ITY28" i="7"/>
  <c r="IUA28" i="7"/>
  <c r="IUC28" i="7"/>
  <c r="IUE28" i="7"/>
  <c r="IUG28" i="7"/>
  <c r="IUI28" i="7"/>
  <c r="IUK28" i="7"/>
  <c r="IUM28" i="7"/>
  <c r="IUO28" i="7"/>
  <c r="IUQ28" i="7"/>
  <c r="IUS28" i="7"/>
  <c r="IUU28" i="7"/>
  <c r="IUW28" i="7"/>
  <c r="IUY28" i="7"/>
  <c r="IVA28" i="7"/>
  <c r="IVC28" i="7"/>
  <c r="IVE28" i="7"/>
  <c r="IVG28" i="7"/>
  <c r="IVI28" i="7"/>
  <c r="IVK28" i="7"/>
  <c r="IVM28" i="7"/>
  <c r="IVO28" i="7"/>
  <c r="IVQ28" i="7"/>
  <c r="IVS28" i="7"/>
  <c r="IVU28" i="7"/>
  <c r="IVW28" i="7"/>
  <c r="IVY28" i="7"/>
  <c r="IWA28" i="7"/>
  <c r="IWC28" i="7"/>
  <c r="IWE28" i="7"/>
  <c r="IWG28" i="7"/>
  <c r="IWI28" i="7"/>
  <c r="IWK28" i="7"/>
  <c r="IWM28" i="7"/>
  <c r="IWO28" i="7"/>
  <c r="IWQ28" i="7"/>
  <c r="IWS28" i="7"/>
  <c r="IWU28" i="7"/>
  <c r="IWW28" i="7"/>
  <c r="IWY28" i="7"/>
  <c r="IXA28" i="7"/>
  <c r="IXC28" i="7"/>
  <c r="IXE28" i="7"/>
  <c r="IXG28" i="7"/>
  <c r="IXI28" i="7"/>
  <c r="IXK28" i="7"/>
  <c r="IXM28" i="7"/>
  <c r="IXO28" i="7"/>
  <c r="IXQ28" i="7"/>
  <c r="IXS28" i="7"/>
  <c r="IXU28" i="7"/>
  <c r="IXW28" i="7"/>
  <c r="IXY28" i="7"/>
  <c r="IYA28" i="7"/>
  <c r="IYC28" i="7"/>
  <c r="IYE28" i="7"/>
  <c r="IYG28" i="7"/>
  <c r="IYI28" i="7"/>
  <c r="IYK28" i="7"/>
  <c r="IYM28" i="7"/>
  <c r="IYO28" i="7"/>
  <c r="IYQ28" i="7"/>
  <c r="IYS28" i="7"/>
  <c r="IYU28" i="7"/>
  <c r="IYW28" i="7"/>
  <c r="IYY28" i="7"/>
  <c r="IZA28" i="7"/>
  <c r="IZC28" i="7"/>
  <c r="IZE28" i="7"/>
  <c r="IZG28" i="7"/>
  <c r="IZI28" i="7"/>
  <c r="IZK28" i="7"/>
  <c r="IZM28" i="7"/>
  <c r="IZO28" i="7"/>
  <c r="IZQ28" i="7"/>
  <c r="IZS28" i="7"/>
  <c r="IZU28" i="7"/>
  <c r="IZW28" i="7"/>
  <c r="IZY28" i="7"/>
  <c r="JAA28" i="7"/>
  <c r="JAC28" i="7"/>
  <c r="JAE28" i="7"/>
  <c r="JAG28" i="7"/>
  <c r="JAI28" i="7"/>
  <c r="JAK28" i="7"/>
  <c r="JAM28" i="7"/>
  <c r="JAO28" i="7"/>
  <c r="JAQ28" i="7"/>
  <c r="JAS28" i="7"/>
  <c r="JAU28" i="7"/>
  <c r="JAW28" i="7"/>
  <c r="JAY28" i="7"/>
  <c r="JBA28" i="7"/>
  <c r="JBC28" i="7"/>
  <c r="JBE28" i="7"/>
  <c r="JBG28" i="7"/>
  <c r="JBI28" i="7"/>
  <c r="JBK28" i="7"/>
  <c r="JBM28" i="7"/>
  <c r="JBO28" i="7"/>
  <c r="JBQ28" i="7"/>
  <c r="JBS28" i="7"/>
  <c r="JBU28" i="7"/>
  <c r="JBW28" i="7"/>
  <c r="JBY28" i="7"/>
  <c r="JCA28" i="7"/>
  <c r="JCC28" i="7"/>
  <c r="JCE28" i="7"/>
  <c r="JCG28" i="7"/>
  <c r="JCI28" i="7"/>
  <c r="JCK28" i="7"/>
  <c r="JCM28" i="7"/>
  <c r="JCO28" i="7"/>
  <c r="JCQ28" i="7"/>
  <c r="JCS28" i="7"/>
  <c r="JCU28" i="7"/>
  <c r="JCW28" i="7"/>
  <c r="JCY28" i="7"/>
  <c r="JDA28" i="7"/>
  <c r="JDC28" i="7"/>
  <c r="JDE28" i="7"/>
  <c r="JDG28" i="7"/>
  <c r="JDI28" i="7"/>
  <c r="JDK28" i="7"/>
  <c r="JDM28" i="7"/>
  <c r="JDO28" i="7"/>
  <c r="JDQ28" i="7"/>
  <c r="JDS28" i="7"/>
  <c r="JDU28" i="7"/>
  <c r="JDW28" i="7"/>
  <c r="JDY28" i="7"/>
  <c r="JEA28" i="7"/>
  <c r="JEC28" i="7"/>
  <c r="JEE28" i="7"/>
  <c r="JEG28" i="7"/>
  <c r="JEI28" i="7"/>
  <c r="JEK28" i="7"/>
  <c r="JEM28" i="7"/>
  <c r="JEO28" i="7"/>
  <c r="JEQ28" i="7"/>
  <c r="JES28" i="7"/>
  <c r="JEU28" i="7"/>
  <c r="JEW28" i="7"/>
  <c r="JEY28" i="7"/>
  <c r="JFA28" i="7"/>
  <c r="JFC28" i="7"/>
  <c r="JFE28" i="7"/>
  <c r="JFG28" i="7"/>
  <c r="JFI28" i="7"/>
  <c r="JFK28" i="7"/>
  <c r="JFM28" i="7"/>
  <c r="JFO28" i="7"/>
  <c r="JFQ28" i="7"/>
  <c r="JFS28" i="7"/>
  <c r="JFU28" i="7"/>
  <c r="JFW28" i="7"/>
  <c r="JFY28" i="7"/>
  <c r="JGA28" i="7"/>
  <c r="JGC28" i="7"/>
  <c r="JGE28" i="7"/>
  <c r="JGG28" i="7"/>
  <c r="JGI28" i="7"/>
  <c r="JGK28" i="7"/>
  <c r="JGM28" i="7"/>
  <c r="JGO28" i="7"/>
  <c r="JGQ28" i="7"/>
  <c r="JGS28" i="7"/>
  <c r="JGU28" i="7"/>
  <c r="JGW28" i="7"/>
  <c r="JGY28" i="7"/>
  <c r="JHA28" i="7"/>
  <c r="JHC28" i="7"/>
  <c r="JHE28" i="7"/>
  <c r="JHG28" i="7"/>
  <c r="JHI28" i="7"/>
  <c r="JHK28" i="7"/>
  <c r="JHM28" i="7"/>
  <c r="JHO28" i="7"/>
  <c r="JHQ28" i="7"/>
  <c r="JHS28" i="7"/>
  <c r="JHU28" i="7"/>
  <c r="JHW28" i="7"/>
  <c r="JHY28" i="7"/>
  <c r="JIA28" i="7"/>
  <c r="JIC28" i="7"/>
  <c r="JIE28" i="7"/>
  <c r="JIG28" i="7"/>
  <c r="JII28" i="7"/>
  <c r="JIK28" i="7"/>
  <c r="JIM28" i="7"/>
  <c r="JIO28" i="7"/>
  <c r="JIQ28" i="7"/>
  <c r="JIS28" i="7"/>
  <c r="JIU28" i="7"/>
  <c r="JIW28" i="7"/>
  <c r="JIY28" i="7"/>
  <c r="JJA28" i="7"/>
  <c r="JJC28" i="7"/>
  <c r="JJE28" i="7"/>
  <c r="JJG28" i="7"/>
  <c r="JJI28" i="7"/>
  <c r="JJK28" i="7"/>
  <c r="JJM28" i="7"/>
  <c r="JJO28" i="7"/>
  <c r="JJQ28" i="7"/>
  <c r="JJS28" i="7"/>
  <c r="JJU28" i="7"/>
  <c r="JJW28" i="7"/>
  <c r="JJY28" i="7"/>
  <c r="JKA28" i="7"/>
  <c r="JKC28" i="7"/>
  <c r="JKE28" i="7"/>
  <c r="JKG28" i="7"/>
  <c r="JKI28" i="7"/>
  <c r="JKK28" i="7"/>
  <c r="JKM28" i="7"/>
  <c r="JKO28" i="7"/>
  <c r="JKQ28" i="7"/>
  <c r="JKS28" i="7"/>
  <c r="JKU28" i="7"/>
  <c r="JKW28" i="7"/>
  <c r="JKY28" i="7"/>
  <c r="JLA28" i="7"/>
  <c r="JLC28" i="7"/>
  <c r="JLE28" i="7"/>
  <c r="JLG28" i="7"/>
  <c r="JLI28" i="7"/>
  <c r="JLK28" i="7"/>
  <c r="JLM28" i="7"/>
  <c r="JLO28" i="7"/>
  <c r="JLQ28" i="7"/>
  <c r="JLS28" i="7"/>
  <c r="JLU28" i="7"/>
  <c r="JLW28" i="7"/>
  <c r="JLY28" i="7"/>
  <c r="JMA28" i="7"/>
  <c r="JMC28" i="7"/>
  <c r="JME28" i="7"/>
  <c r="JMG28" i="7"/>
  <c r="JMI28" i="7"/>
  <c r="JMK28" i="7"/>
  <c r="JMM28" i="7"/>
  <c r="JMO28" i="7"/>
  <c r="JMQ28" i="7"/>
  <c r="JMS28" i="7"/>
  <c r="JMU28" i="7"/>
  <c r="JMW28" i="7"/>
  <c r="JMY28" i="7"/>
  <c r="JNA28" i="7"/>
  <c r="JNC28" i="7"/>
  <c r="JNE28" i="7"/>
  <c r="JNG28" i="7"/>
  <c r="JNI28" i="7"/>
  <c r="JNK28" i="7"/>
  <c r="JNM28" i="7"/>
  <c r="JNO28" i="7"/>
  <c r="JNQ28" i="7"/>
  <c r="JNS28" i="7"/>
  <c r="JNU28" i="7"/>
  <c r="JNW28" i="7"/>
  <c r="JNY28" i="7"/>
  <c r="JOA28" i="7"/>
  <c r="JOC28" i="7"/>
  <c r="JOE28" i="7"/>
  <c r="JOG28" i="7"/>
  <c r="JOI28" i="7"/>
  <c r="JOK28" i="7"/>
  <c r="JOM28" i="7"/>
  <c r="JOO28" i="7"/>
  <c r="JOQ28" i="7"/>
  <c r="JOS28" i="7"/>
  <c r="JOU28" i="7"/>
  <c r="JOW28" i="7"/>
  <c r="JOY28" i="7"/>
  <c r="JPA28" i="7"/>
  <c r="JPC28" i="7"/>
  <c r="JPE28" i="7"/>
  <c r="JPG28" i="7"/>
  <c r="JPI28" i="7"/>
  <c r="JPK28" i="7"/>
  <c r="JPM28" i="7"/>
  <c r="JPO28" i="7"/>
  <c r="JPQ28" i="7"/>
  <c r="JPS28" i="7"/>
  <c r="JPU28" i="7"/>
  <c r="JPW28" i="7"/>
  <c r="JPY28" i="7"/>
  <c r="JQA28" i="7"/>
  <c r="JQC28" i="7"/>
  <c r="JQE28" i="7"/>
  <c r="JQG28" i="7"/>
  <c r="JQI28" i="7"/>
  <c r="JQK28" i="7"/>
  <c r="JQM28" i="7"/>
  <c r="JQO28" i="7"/>
  <c r="JQQ28" i="7"/>
  <c r="JQS28" i="7"/>
  <c r="JQU28" i="7"/>
  <c r="JQW28" i="7"/>
  <c r="JQY28" i="7"/>
  <c r="JRA28" i="7"/>
  <c r="JRC28" i="7"/>
  <c r="JRE28" i="7"/>
  <c r="JRG28" i="7"/>
  <c r="JRI28" i="7"/>
  <c r="JRK28" i="7"/>
  <c r="JRM28" i="7"/>
  <c r="JRO28" i="7"/>
  <c r="JRQ28" i="7"/>
  <c r="JRS28" i="7"/>
  <c r="JRU28" i="7"/>
  <c r="JRW28" i="7"/>
  <c r="JRY28" i="7"/>
  <c r="JSA28" i="7"/>
  <c r="JSC28" i="7"/>
  <c r="JSE28" i="7"/>
  <c r="JSG28" i="7"/>
  <c r="JSI28" i="7"/>
  <c r="JSK28" i="7"/>
  <c r="JSM28" i="7"/>
  <c r="JSO28" i="7"/>
  <c r="JSQ28" i="7"/>
  <c r="JSS28" i="7"/>
  <c r="JSU28" i="7"/>
  <c r="JSW28" i="7"/>
  <c r="JSY28" i="7"/>
  <c r="JTA28" i="7"/>
  <c r="JTC28" i="7"/>
  <c r="JTE28" i="7"/>
  <c r="JTG28" i="7"/>
  <c r="JTI28" i="7"/>
  <c r="JTK28" i="7"/>
  <c r="JTM28" i="7"/>
  <c r="JTO28" i="7"/>
  <c r="JTQ28" i="7"/>
  <c r="JTS28" i="7"/>
  <c r="JTU28" i="7"/>
  <c r="JTW28" i="7"/>
  <c r="JTY28" i="7"/>
  <c r="JUA28" i="7"/>
  <c r="JUC28" i="7"/>
  <c r="JUE28" i="7"/>
  <c r="JUG28" i="7"/>
  <c r="JUI28" i="7"/>
  <c r="JUK28" i="7"/>
  <c r="JUM28" i="7"/>
  <c r="JUO28" i="7"/>
  <c r="JUQ28" i="7"/>
  <c r="JUS28" i="7"/>
  <c r="JUU28" i="7"/>
  <c r="JUW28" i="7"/>
  <c r="JUY28" i="7"/>
  <c r="JVA28" i="7"/>
  <c r="JVC28" i="7"/>
  <c r="JVE28" i="7"/>
  <c r="JVG28" i="7"/>
  <c r="JVI28" i="7"/>
  <c r="JVK28" i="7"/>
  <c r="JVM28" i="7"/>
  <c r="JVO28" i="7"/>
  <c r="JVQ28" i="7"/>
  <c r="JVS28" i="7"/>
  <c r="JVU28" i="7"/>
  <c r="JVW28" i="7"/>
  <c r="JVY28" i="7"/>
  <c r="JWA28" i="7"/>
  <c r="JWC28" i="7"/>
  <c r="JWE28" i="7"/>
  <c r="JWG28" i="7"/>
  <c r="JWI28" i="7"/>
  <c r="JWK28" i="7"/>
  <c r="JWM28" i="7"/>
  <c r="JWO28" i="7"/>
  <c r="JWQ28" i="7"/>
  <c r="JWS28" i="7"/>
  <c r="JWU28" i="7"/>
  <c r="JWW28" i="7"/>
  <c r="JWY28" i="7"/>
  <c r="JXA28" i="7"/>
  <c r="JXC28" i="7"/>
  <c r="JXE28" i="7"/>
  <c r="JXG28" i="7"/>
  <c r="JXI28" i="7"/>
  <c r="JXK28" i="7"/>
  <c r="JXM28" i="7"/>
  <c r="JXO28" i="7"/>
  <c r="JXQ28" i="7"/>
  <c r="JXS28" i="7"/>
  <c r="JXU28" i="7"/>
  <c r="JXW28" i="7"/>
  <c r="JXY28" i="7"/>
  <c r="JYA28" i="7"/>
  <c r="JYC28" i="7"/>
  <c r="JYE28" i="7"/>
  <c r="JYG28" i="7"/>
  <c r="JYI28" i="7"/>
  <c r="JYK28" i="7"/>
  <c r="JYM28" i="7"/>
  <c r="JYO28" i="7"/>
  <c r="JYQ28" i="7"/>
  <c r="JYS28" i="7"/>
  <c r="JYU28" i="7"/>
  <c r="JYW28" i="7"/>
  <c r="JYY28" i="7"/>
  <c r="JZA28" i="7"/>
  <c r="JZC28" i="7"/>
  <c r="JZE28" i="7"/>
  <c r="JZG28" i="7"/>
  <c r="JZI28" i="7"/>
  <c r="JZK28" i="7"/>
  <c r="JZM28" i="7"/>
  <c r="JZO28" i="7"/>
  <c r="JZQ28" i="7"/>
  <c r="JZS28" i="7"/>
  <c r="JZU28" i="7"/>
  <c r="JZW28" i="7"/>
  <c r="JZY28" i="7"/>
  <c r="KAA28" i="7"/>
  <c r="KAC28" i="7"/>
  <c r="KAE28" i="7"/>
  <c r="KAG28" i="7"/>
  <c r="KAI28" i="7"/>
  <c r="KAK28" i="7"/>
  <c r="KAM28" i="7"/>
  <c r="KAO28" i="7"/>
  <c r="KAQ28" i="7"/>
  <c r="KAS28" i="7"/>
  <c r="KAU28" i="7"/>
  <c r="KAW28" i="7"/>
  <c r="KAY28" i="7"/>
  <c r="KBA28" i="7"/>
  <c r="KBC28" i="7"/>
  <c r="KBE28" i="7"/>
  <c r="KBG28" i="7"/>
  <c r="KBI28" i="7"/>
  <c r="KBK28" i="7"/>
  <c r="KBM28" i="7"/>
  <c r="KBO28" i="7"/>
  <c r="KBQ28" i="7"/>
  <c r="KBS28" i="7"/>
  <c r="KBU28" i="7"/>
  <c r="KBW28" i="7"/>
  <c r="KBY28" i="7"/>
  <c r="KCA28" i="7"/>
  <c r="KCC28" i="7"/>
  <c r="KCE28" i="7"/>
  <c r="KCG28" i="7"/>
  <c r="KCI28" i="7"/>
  <c r="KCK28" i="7"/>
  <c r="KCM28" i="7"/>
  <c r="KCO28" i="7"/>
  <c r="KCQ28" i="7"/>
  <c r="KCS28" i="7"/>
  <c r="KCU28" i="7"/>
  <c r="KCW28" i="7"/>
  <c r="KCY28" i="7"/>
  <c r="KDA28" i="7"/>
  <c r="KDC28" i="7"/>
  <c r="KDE28" i="7"/>
  <c r="KDG28" i="7"/>
  <c r="KDI28" i="7"/>
  <c r="KDK28" i="7"/>
  <c r="KDM28" i="7"/>
  <c r="KDO28" i="7"/>
  <c r="KDQ28" i="7"/>
  <c r="KDS28" i="7"/>
  <c r="KDU28" i="7"/>
  <c r="KDW28" i="7"/>
  <c r="KDY28" i="7"/>
  <c r="KEA28" i="7"/>
  <c r="KEC28" i="7"/>
  <c r="KEE28" i="7"/>
  <c r="KEG28" i="7"/>
  <c r="KEI28" i="7"/>
  <c r="KEK28" i="7"/>
  <c r="KEM28" i="7"/>
  <c r="KEO28" i="7"/>
  <c r="KEQ28" i="7"/>
  <c r="KES28" i="7"/>
  <c r="KEU28" i="7"/>
  <c r="KEW28" i="7"/>
  <c r="KEY28" i="7"/>
  <c r="KFA28" i="7"/>
  <c r="KFC28" i="7"/>
  <c r="KFE28" i="7"/>
  <c r="KFG28" i="7"/>
  <c r="KFI28" i="7"/>
  <c r="KFK28" i="7"/>
  <c r="KFM28" i="7"/>
  <c r="KFO28" i="7"/>
  <c r="KFQ28" i="7"/>
  <c r="KFS28" i="7"/>
  <c r="KFU28" i="7"/>
  <c r="KFW28" i="7"/>
  <c r="KFY28" i="7"/>
  <c r="KGA28" i="7"/>
  <c r="KGC28" i="7"/>
  <c r="KGE28" i="7"/>
  <c r="KGG28" i="7"/>
  <c r="KGI28" i="7"/>
  <c r="KGK28" i="7"/>
  <c r="KGM28" i="7"/>
  <c r="KGO28" i="7"/>
  <c r="KGQ28" i="7"/>
  <c r="KGS28" i="7"/>
  <c r="KGU28" i="7"/>
  <c r="KGW28" i="7"/>
  <c r="KGY28" i="7"/>
  <c r="KHA28" i="7"/>
  <c r="KHC28" i="7"/>
  <c r="KHE28" i="7"/>
  <c r="KHG28" i="7"/>
  <c r="KHI28" i="7"/>
  <c r="KHK28" i="7"/>
  <c r="KHM28" i="7"/>
  <c r="KHO28" i="7"/>
  <c r="KHQ28" i="7"/>
  <c r="KHS28" i="7"/>
  <c r="KHU28" i="7"/>
  <c r="KHW28" i="7"/>
  <c r="KHY28" i="7"/>
  <c r="KIA28" i="7"/>
  <c r="KIC28" i="7"/>
  <c r="KIE28" i="7"/>
  <c r="KIG28" i="7"/>
  <c r="KII28" i="7"/>
  <c r="KIK28" i="7"/>
  <c r="KIM28" i="7"/>
  <c r="KIO28" i="7"/>
  <c r="KIQ28" i="7"/>
  <c r="KIS28" i="7"/>
  <c r="KIU28" i="7"/>
  <c r="KIW28" i="7"/>
  <c r="KIY28" i="7"/>
  <c r="KJA28" i="7"/>
  <c r="KJC28" i="7"/>
  <c r="KJE28" i="7"/>
  <c r="KJG28" i="7"/>
  <c r="KJI28" i="7"/>
  <c r="KJK28" i="7"/>
  <c r="KJM28" i="7"/>
  <c r="KJO28" i="7"/>
  <c r="KJQ28" i="7"/>
  <c r="KJS28" i="7"/>
  <c r="KJU28" i="7"/>
  <c r="KJW28" i="7"/>
  <c r="KJY28" i="7"/>
  <c r="KKA28" i="7"/>
  <c r="KKC28" i="7"/>
  <c r="KKE28" i="7"/>
  <c r="KKG28" i="7"/>
  <c r="KKI28" i="7"/>
  <c r="KKK28" i="7"/>
  <c r="KKM28" i="7"/>
  <c r="KKO28" i="7"/>
  <c r="KKQ28" i="7"/>
  <c r="KKS28" i="7"/>
  <c r="KKU28" i="7"/>
  <c r="KKW28" i="7"/>
  <c r="KKY28" i="7"/>
  <c r="KLA28" i="7"/>
  <c r="KLC28" i="7"/>
  <c r="KLE28" i="7"/>
  <c r="KLG28" i="7"/>
  <c r="KLI28" i="7"/>
  <c r="KLK28" i="7"/>
  <c r="KLM28" i="7"/>
  <c r="KLO28" i="7"/>
  <c r="KLQ28" i="7"/>
  <c r="KLS28" i="7"/>
  <c r="KLU28" i="7"/>
  <c r="KLW28" i="7"/>
  <c r="KLY28" i="7"/>
  <c r="KMA28" i="7"/>
  <c r="KMC28" i="7"/>
  <c r="KME28" i="7"/>
  <c r="KMG28" i="7"/>
  <c r="KMI28" i="7"/>
  <c r="KMK28" i="7"/>
  <c r="KMM28" i="7"/>
  <c r="KMO28" i="7"/>
  <c r="KMQ28" i="7"/>
  <c r="KMS28" i="7"/>
  <c r="KMU28" i="7"/>
  <c r="KMW28" i="7"/>
  <c r="KMY28" i="7"/>
  <c r="KNA28" i="7"/>
  <c r="KNC28" i="7"/>
  <c r="KNE28" i="7"/>
  <c r="KNG28" i="7"/>
  <c r="KNI28" i="7"/>
  <c r="KNK28" i="7"/>
  <c r="KNM28" i="7"/>
  <c r="KNO28" i="7"/>
  <c r="KNQ28" i="7"/>
  <c r="KNS28" i="7"/>
  <c r="KNU28" i="7"/>
  <c r="KNW28" i="7"/>
  <c r="KNY28" i="7"/>
  <c r="KOA28" i="7"/>
  <c r="KOC28" i="7"/>
  <c r="KOE28" i="7"/>
  <c r="KOG28" i="7"/>
  <c r="KOI28" i="7"/>
  <c r="KOK28" i="7"/>
  <c r="KOM28" i="7"/>
  <c r="KOO28" i="7"/>
  <c r="KOQ28" i="7"/>
  <c r="KOS28" i="7"/>
  <c r="KOU28" i="7"/>
  <c r="KOW28" i="7"/>
  <c r="KOY28" i="7"/>
  <c r="KPA28" i="7"/>
  <c r="KPC28" i="7"/>
  <c r="KPE28" i="7"/>
  <c r="KPG28" i="7"/>
  <c r="KPI28" i="7"/>
  <c r="KPK28" i="7"/>
  <c r="KPM28" i="7"/>
  <c r="KPO28" i="7"/>
  <c r="KPQ28" i="7"/>
  <c r="KPS28" i="7"/>
  <c r="KPU28" i="7"/>
  <c r="KPW28" i="7"/>
  <c r="KPY28" i="7"/>
  <c r="KQA28" i="7"/>
  <c r="KQC28" i="7"/>
  <c r="KQE28" i="7"/>
  <c r="KQG28" i="7"/>
  <c r="KQI28" i="7"/>
  <c r="KQK28" i="7"/>
  <c r="KQM28" i="7"/>
  <c r="KQO28" i="7"/>
  <c r="KQQ28" i="7"/>
  <c r="KQS28" i="7"/>
  <c r="KQU28" i="7"/>
  <c r="KQW28" i="7"/>
  <c r="KQY28" i="7"/>
  <c r="KRA28" i="7"/>
  <c r="KRC28" i="7"/>
  <c r="KRE28" i="7"/>
  <c r="KRG28" i="7"/>
  <c r="KRI28" i="7"/>
  <c r="KRK28" i="7"/>
  <c r="KRM28" i="7"/>
  <c r="KRO28" i="7"/>
  <c r="KRQ28" i="7"/>
  <c r="KRS28" i="7"/>
  <c r="KRU28" i="7"/>
  <c r="KRW28" i="7"/>
  <c r="KRY28" i="7"/>
  <c r="KSA28" i="7"/>
  <c r="KSC28" i="7"/>
  <c r="KSE28" i="7"/>
  <c r="KSG28" i="7"/>
  <c r="KSI28" i="7"/>
  <c r="KSK28" i="7"/>
  <c r="KSM28" i="7"/>
  <c r="KSO28" i="7"/>
  <c r="KSQ28" i="7"/>
  <c r="KSS28" i="7"/>
  <c r="KSU28" i="7"/>
  <c r="KSW28" i="7"/>
  <c r="KSY28" i="7"/>
  <c r="KTA28" i="7"/>
  <c r="KTC28" i="7"/>
  <c r="KTE28" i="7"/>
  <c r="KTG28" i="7"/>
  <c r="KTI28" i="7"/>
  <c r="KTK28" i="7"/>
  <c r="KTM28" i="7"/>
  <c r="KTO28" i="7"/>
  <c r="KTQ28" i="7"/>
  <c r="KTS28" i="7"/>
  <c r="KTU28" i="7"/>
  <c r="KTW28" i="7"/>
  <c r="KTY28" i="7"/>
  <c r="KUA28" i="7"/>
  <c r="KUC28" i="7"/>
  <c r="KUE28" i="7"/>
  <c r="KUG28" i="7"/>
  <c r="KUI28" i="7"/>
  <c r="KUK28" i="7"/>
  <c r="KUM28" i="7"/>
  <c r="KUO28" i="7"/>
  <c r="KUQ28" i="7"/>
  <c r="KUS28" i="7"/>
  <c r="KUU28" i="7"/>
  <c r="KUW28" i="7"/>
  <c r="KUY28" i="7"/>
  <c r="KVA28" i="7"/>
  <c r="KVC28" i="7"/>
  <c r="KVE28" i="7"/>
  <c r="KVG28" i="7"/>
  <c r="KVI28" i="7"/>
  <c r="KVK28" i="7"/>
  <c r="KVM28" i="7"/>
  <c r="KVO28" i="7"/>
  <c r="KVQ28" i="7"/>
  <c r="KVS28" i="7"/>
  <c r="KVU28" i="7"/>
  <c r="KVW28" i="7"/>
  <c r="KVY28" i="7"/>
  <c r="KWA28" i="7"/>
  <c r="KWC28" i="7"/>
  <c r="KWE28" i="7"/>
  <c r="KWG28" i="7"/>
  <c r="KWI28" i="7"/>
  <c r="KWK28" i="7"/>
  <c r="KWM28" i="7"/>
  <c r="KWO28" i="7"/>
  <c r="KWQ28" i="7"/>
  <c r="KWS28" i="7"/>
  <c r="KWU28" i="7"/>
  <c r="KWW28" i="7"/>
  <c r="KWY28" i="7"/>
  <c r="KXA28" i="7"/>
  <c r="KXC28" i="7"/>
  <c r="KXE28" i="7"/>
  <c r="KXG28" i="7"/>
  <c r="KXI28" i="7"/>
  <c r="KXK28" i="7"/>
  <c r="KXM28" i="7"/>
  <c r="KXO28" i="7"/>
  <c r="KXQ28" i="7"/>
  <c r="KXS28" i="7"/>
  <c r="KXU28" i="7"/>
  <c r="KXW28" i="7"/>
  <c r="KXY28" i="7"/>
  <c r="KYA28" i="7"/>
  <c r="KYC28" i="7"/>
  <c r="KYE28" i="7"/>
  <c r="KYG28" i="7"/>
  <c r="KYI28" i="7"/>
  <c r="KYK28" i="7"/>
  <c r="KYM28" i="7"/>
  <c r="KYO28" i="7"/>
  <c r="KYQ28" i="7"/>
  <c r="KYS28" i="7"/>
  <c r="KYU28" i="7"/>
  <c r="KYW28" i="7"/>
  <c r="KYY28" i="7"/>
  <c r="KZA28" i="7"/>
  <c r="KZC28" i="7"/>
  <c r="KZE28" i="7"/>
  <c r="KZG28" i="7"/>
  <c r="KZI28" i="7"/>
  <c r="KZK28" i="7"/>
  <c r="KZM28" i="7"/>
  <c r="KZO28" i="7"/>
  <c r="KZQ28" i="7"/>
  <c r="KZS28" i="7"/>
  <c r="KZU28" i="7"/>
  <c r="KZW28" i="7"/>
  <c r="KZY28" i="7"/>
  <c r="LAA28" i="7"/>
  <c r="LAC28" i="7"/>
  <c r="LAE28" i="7"/>
  <c r="LAG28" i="7"/>
  <c r="LAI28" i="7"/>
  <c r="LAK28" i="7"/>
  <c r="LAM28" i="7"/>
  <c r="LAO28" i="7"/>
  <c r="LAQ28" i="7"/>
  <c r="LAS28" i="7"/>
  <c r="LAU28" i="7"/>
  <c r="LAW28" i="7"/>
  <c r="LAY28" i="7"/>
  <c r="LBA28" i="7"/>
  <c r="LBC28" i="7"/>
  <c r="LBE28" i="7"/>
  <c r="LBG28" i="7"/>
  <c r="LBI28" i="7"/>
  <c r="LBK28" i="7"/>
  <c r="LBM28" i="7"/>
  <c r="LBO28" i="7"/>
  <c r="LBQ28" i="7"/>
  <c r="LBS28" i="7"/>
  <c r="LBU28" i="7"/>
  <c r="LBW28" i="7"/>
  <c r="LBY28" i="7"/>
  <c r="LCA28" i="7"/>
  <c r="LCC28" i="7"/>
  <c r="LCE28" i="7"/>
  <c r="LCG28" i="7"/>
  <c r="LCI28" i="7"/>
  <c r="LCK28" i="7"/>
  <c r="LCM28" i="7"/>
  <c r="LCO28" i="7"/>
  <c r="LCQ28" i="7"/>
  <c r="LCS28" i="7"/>
  <c r="LCU28" i="7"/>
  <c r="LCW28" i="7"/>
  <c r="LCY28" i="7"/>
  <c r="LDA28" i="7"/>
  <c r="LDC28" i="7"/>
  <c r="LDE28" i="7"/>
  <c r="LDG28" i="7"/>
  <c r="LDI28" i="7"/>
  <c r="LDK28" i="7"/>
  <c r="LDM28" i="7"/>
  <c r="LDO28" i="7"/>
  <c r="LDQ28" i="7"/>
  <c r="LDS28" i="7"/>
  <c r="LDU28" i="7"/>
  <c r="LDW28" i="7"/>
  <c r="LDY28" i="7"/>
  <c r="LEA28" i="7"/>
  <c r="LEC28" i="7"/>
  <c r="LEE28" i="7"/>
  <c r="LEG28" i="7"/>
  <c r="LEI28" i="7"/>
  <c r="LEK28" i="7"/>
  <c r="LEM28" i="7"/>
  <c r="LEO28" i="7"/>
  <c r="LEQ28" i="7"/>
  <c r="LES28" i="7"/>
  <c r="LEU28" i="7"/>
  <c r="LEW28" i="7"/>
  <c r="LEY28" i="7"/>
  <c r="LFA28" i="7"/>
  <c r="LFC28" i="7"/>
  <c r="LFE28" i="7"/>
  <c r="LFG28" i="7"/>
  <c r="LFI28" i="7"/>
  <c r="LFK28" i="7"/>
  <c r="LFM28" i="7"/>
  <c r="LFO28" i="7"/>
  <c r="LFQ28" i="7"/>
  <c r="LFS28" i="7"/>
  <c r="LFU28" i="7"/>
  <c r="LFW28" i="7"/>
  <c r="LFY28" i="7"/>
  <c r="LGA28" i="7"/>
  <c r="LGC28" i="7"/>
  <c r="LGE28" i="7"/>
  <c r="LGG28" i="7"/>
  <c r="LGI28" i="7"/>
  <c r="LGK28" i="7"/>
  <c r="LGM28" i="7"/>
  <c r="LGO28" i="7"/>
  <c r="LGQ28" i="7"/>
  <c r="LGS28" i="7"/>
  <c r="LGU28" i="7"/>
  <c r="LGW28" i="7"/>
  <c r="LGY28" i="7"/>
  <c r="LHA28" i="7"/>
  <c r="LHC28" i="7"/>
  <c r="LHE28" i="7"/>
  <c r="LHG28" i="7"/>
  <c r="LHI28" i="7"/>
  <c r="LHK28" i="7"/>
  <c r="LHM28" i="7"/>
  <c r="LHO28" i="7"/>
  <c r="LHQ28" i="7"/>
  <c r="LHS28" i="7"/>
  <c r="LHU28" i="7"/>
  <c r="LHW28" i="7"/>
  <c r="LHY28" i="7"/>
  <c r="LIA28" i="7"/>
  <c r="LIC28" i="7"/>
  <c r="LIE28" i="7"/>
  <c r="LIG28" i="7"/>
  <c r="LII28" i="7"/>
  <c r="LIK28" i="7"/>
  <c r="LIM28" i="7"/>
  <c r="LIO28" i="7"/>
  <c r="LIQ28" i="7"/>
  <c r="LIS28" i="7"/>
  <c r="LIU28" i="7"/>
  <c r="LIW28" i="7"/>
  <c r="LIY28" i="7"/>
  <c r="LJA28" i="7"/>
  <c r="LJC28" i="7"/>
  <c r="LJE28" i="7"/>
  <c r="LJG28" i="7"/>
  <c r="LJI28" i="7"/>
  <c r="LJK28" i="7"/>
  <c r="LJM28" i="7"/>
  <c r="LJO28" i="7"/>
  <c r="LJQ28" i="7"/>
  <c r="LJS28" i="7"/>
  <c r="LJU28" i="7"/>
  <c r="LJW28" i="7"/>
  <c r="LJY28" i="7"/>
  <c r="LKA28" i="7"/>
  <c r="LKC28" i="7"/>
  <c r="LKE28" i="7"/>
  <c r="LKG28" i="7"/>
  <c r="LKI28" i="7"/>
  <c r="LKK28" i="7"/>
  <c r="LKM28" i="7"/>
  <c r="LKO28" i="7"/>
  <c r="LKQ28" i="7"/>
  <c r="LKS28" i="7"/>
  <c r="LKU28" i="7"/>
  <c r="LKW28" i="7"/>
  <c r="LKY28" i="7"/>
  <c r="LLA28" i="7"/>
  <c r="LLC28" i="7"/>
  <c r="LLE28" i="7"/>
  <c r="LLG28" i="7"/>
  <c r="LLI28" i="7"/>
  <c r="LLK28" i="7"/>
  <c r="LLM28" i="7"/>
  <c r="LLO28" i="7"/>
  <c r="LLQ28" i="7"/>
  <c r="LLS28" i="7"/>
  <c r="LLU28" i="7"/>
  <c r="LLW28" i="7"/>
  <c r="LLY28" i="7"/>
  <c r="LMA28" i="7"/>
  <c r="LMC28" i="7"/>
  <c r="LME28" i="7"/>
  <c r="LMG28" i="7"/>
  <c r="LMI28" i="7"/>
  <c r="LMK28" i="7"/>
  <c r="LMM28" i="7"/>
  <c r="LMO28" i="7"/>
  <c r="LMQ28" i="7"/>
  <c r="LMS28" i="7"/>
  <c r="LMU28" i="7"/>
  <c r="LMW28" i="7"/>
  <c r="LMY28" i="7"/>
  <c r="LNA28" i="7"/>
  <c r="LNC28" i="7"/>
  <c r="LNE28" i="7"/>
  <c r="LNG28" i="7"/>
  <c r="LNI28" i="7"/>
  <c r="LNK28" i="7"/>
  <c r="LNM28" i="7"/>
  <c r="LNO28" i="7"/>
  <c r="LNQ28" i="7"/>
  <c r="LNS28" i="7"/>
  <c r="LNU28" i="7"/>
  <c r="LNW28" i="7"/>
  <c r="LNY28" i="7"/>
  <c r="LOA28" i="7"/>
  <c r="LOC28" i="7"/>
  <c r="LOE28" i="7"/>
  <c r="LOG28" i="7"/>
  <c r="LOI28" i="7"/>
  <c r="LOK28" i="7"/>
  <c r="LOM28" i="7"/>
  <c r="LOO28" i="7"/>
  <c r="LOQ28" i="7"/>
  <c r="LOS28" i="7"/>
  <c r="LOU28" i="7"/>
  <c r="LOW28" i="7"/>
  <c r="LOY28" i="7"/>
  <c r="LPA28" i="7"/>
  <c r="LPC28" i="7"/>
  <c r="LPE28" i="7"/>
  <c r="LPG28" i="7"/>
  <c r="LPI28" i="7"/>
  <c r="LPK28" i="7"/>
  <c r="LPM28" i="7"/>
  <c r="LPO28" i="7"/>
  <c r="LPQ28" i="7"/>
  <c r="LPS28" i="7"/>
  <c r="LPU28" i="7"/>
  <c r="LPW28" i="7"/>
  <c r="LPY28" i="7"/>
  <c r="LQA28" i="7"/>
  <c r="LQC28" i="7"/>
  <c r="LQE28" i="7"/>
  <c r="LQG28" i="7"/>
  <c r="LQI28" i="7"/>
  <c r="LQK28" i="7"/>
  <c r="LQM28" i="7"/>
  <c r="LQO28" i="7"/>
  <c r="LQQ28" i="7"/>
  <c r="LQS28" i="7"/>
  <c r="LQU28" i="7"/>
  <c r="LQW28" i="7"/>
  <c r="LQY28" i="7"/>
  <c r="LRA28" i="7"/>
  <c r="LRC28" i="7"/>
  <c r="LRE28" i="7"/>
  <c r="LRG28" i="7"/>
  <c r="LRI28" i="7"/>
  <c r="LRK28" i="7"/>
  <c r="LRM28" i="7"/>
  <c r="LRO28" i="7"/>
  <c r="LRQ28" i="7"/>
  <c r="LRS28" i="7"/>
  <c r="LRU28" i="7"/>
  <c r="LRW28" i="7"/>
  <c r="LRY28" i="7"/>
  <c r="LSA28" i="7"/>
  <c r="LSC28" i="7"/>
  <c r="LSE28" i="7"/>
  <c r="LSG28" i="7"/>
  <c r="LSI28" i="7"/>
  <c r="LSK28" i="7"/>
  <c r="LSM28" i="7"/>
  <c r="LSO28" i="7"/>
  <c r="LSQ28" i="7"/>
  <c r="LSS28" i="7"/>
  <c r="LSU28" i="7"/>
  <c r="LSW28" i="7"/>
  <c r="LSY28" i="7"/>
  <c r="LTA28" i="7"/>
  <c r="LTC28" i="7"/>
  <c r="LTE28" i="7"/>
  <c r="LTG28" i="7"/>
  <c r="LTI28" i="7"/>
  <c r="LTK28" i="7"/>
  <c r="LTM28" i="7"/>
  <c r="LTO28" i="7"/>
  <c r="LTQ28" i="7"/>
  <c r="LTS28" i="7"/>
  <c r="LTU28" i="7"/>
  <c r="LTW28" i="7"/>
  <c r="LTY28" i="7"/>
  <c r="LUA28" i="7"/>
  <c r="LUC28" i="7"/>
  <c r="LUE28" i="7"/>
  <c r="LUG28" i="7"/>
  <c r="LUI28" i="7"/>
  <c r="LUK28" i="7"/>
  <c r="LUM28" i="7"/>
  <c r="LUO28" i="7"/>
  <c r="LUQ28" i="7"/>
  <c r="LUS28" i="7"/>
  <c r="LUU28" i="7"/>
  <c r="LUW28" i="7"/>
  <c r="LUY28" i="7"/>
  <c r="LVA28" i="7"/>
  <c r="LVC28" i="7"/>
  <c r="LVE28" i="7"/>
  <c r="LVG28" i="7"/>
  <c r="LVI28" i="7"/>
  <c r="LVK28" i="7"/>
  <c r="LVM28" i="7"/>
  <c r="LVO28" i="7"/>
  <c r="LVQ28" i="7"/>
  <c r="LVS28" i="7"/>
  <c r="LVU28" i="7"/>
  <c r="LVW28" i="7"/>
  <c r="LVY28" i="7"/>
  <c r="LWA28" i="7"/>
  <c r="LWC28" i="7"/>
  <c r="LWE28" i="7"/>
  <c r="LWG28" i="7"/>
  <c r="LWI28" i="7"/>
  <c r="LWK28" i="7"/>
  <c r="LWM28" i="7"/>
  <c r="LWO28" i="7"/>
  <c r="LWQ28" i="7"/>
  <c r="LWS28" i="7"/>
  <c r="LWU28" i="7"/>
  <c r="LWW28" i="7"/>
  <c r="LWY28" i="7"/>
  <c r="LXA28" i="7"/>
  <c r="LXC28" i="7"/>
  <c r="LXE28" i="7"/>
  <c r="LXG28" i="7"/>
  <c r="LXI28" i="7"/>
  <c r="LXK28" i="7"/>
  <c r="LXM28" i="7"/>
  <c r="LXO28" i="7"/>
  <c r="LXQ28" i="7"/>
  <c r="LXS28" i="7"/>
  <c r="LXU28" i="7"/>
  <c r="LXW28" i="7"/>
  <c r="LXY28" i="7"/>
  <c r="LYA28" i="7"/>
  <c r="LYC28" i="7"/>
  <c r="LYE28" i="7"/>
  <c r="LYG28" i="7"/>
  <c r="LYI28" i="7"/>
  <c r="LYK28" i="7"/>
  <c r="LYM28" i="7"/>
  <c r="LYO28" i="7"/>
  <c r="LYQ28" i="7"/>
  <c r="LYS28" i="7"/>
  <c r="LYU28" i="7"/>
  <c r="LYW28" i="7"/>
  <c r="LYY28" i="7"/>
  <c r="LZA28" i="7"/>
  <c r="LZC28" i="7"/>
  <c r="LZE28" i="7"/>
  <c r="LZG28" i="7"/>
  <c r="LZI28" i="7"/>
  <c r="LZK28" i="7"/>
  <c r="LZM28" i="7"/>
  <c r="LZO28" i="7"/>
  <c r="LZQ28" i="7"/>
  <c r="LZS28" i="7"/>
  <c r="LZU28" i="7"/>
  <c r="LZW28" i="7"/>
  <c r="LZY28" i="7"/>
  <c r="MAA28" i="7"/>
  <c r="MAC28" i="7"/>
  <c r="MAE28" i="7"/>
  <c r="MAG28" i="7"/>
  <c r="MAI28" i="7"/>
  <c r="MAK28" i="7"/>
  <c r="MAM28" i="7"/>
  <c r="MAO28" i="7"/>
  <c r="MAQ28" i="7"/>
  <c r="MAS28" i="7"/>
  <c r="MAU28" i="7"/>
  <c r="MAW28" i="7"/>
  <c r="MAY28" i="7"/>
  <c r="MBA28" i="7"/>
  <c r="MBC28" i="7"/>
  <c r="MBE28" i="7"/>
  <c r="MBG28" i="7"/>
  <c r="MBI28" i="7"/>
  <c r="MBK28" i="7"/>
  <c r="MBM28" i="7"/>
  <c r="MBO28" i="7"/>
  <c r="MBQ28" i="7"/>
  <c r="MBS28" i="7"/>
  <c r="MBU28" i="7"/>
  <c r="MBW28" i="7"/>
  <c r="MBY28" i="7"/>
  <c r="MCA28" i="7"/>
  <c r="MCC28" i="7"/>
  <c r="MCE28" i="7"/>
  <c r="MCG28" i="7"/>
  <c r="MCI28" i="7"/>
  <c r="MCK28" i="7"/>
  <c r="MCM28" i="7"/>
  <c r="MCO28" i="7"/>
  <c r="MCQ28" i="7"/>
  <c r="MCS28" i="7"/>
  <c r="MCU28" i="7"/>
  <c r="MCW28" i="7"/>
  <c r="MCY28" i="7"/>
  <c r="MDA28" i="7"/>
  <c r="MDC28" i="7"/>
  <c r="MDE28" i="7"/>
  <c r="MDG28" i="7"/>
  <c r="MDI28" i="7"/>
  <c r="MDK28" i="7"/>
  <c r="MDM28" i="7"/>
  <c r="MDO28" i="7"/>
  <c r="MDQ28" i="7"/>
  <c r="MDS28" i="7"/>
  <c r="MDU28" i="7"/>
  <c r="MDW28" i="7"/>
  <c r="MDY28" i="7"/>
  <c r="MEA28" i="7"/>
  <c r="MEC28" i="7"/>
  <c r="MEE28" i="7"/>
  <c r="MEG28" i="7"/>
  <c r="MEI28" i="7"/>
  <c r="MEK28" i="7"/>
  <c r="MEM28" i="7"/>
  <c r="MEO28" i="7"/>
  <c r="MEQ28" i="7"/>
  <c r="MES28" i="7"/>
  <c r="MEU28" i="7"/>
  <c r="MEW28" i="7"/>
  <c r="MEY28" i="7"/>
  <c r="MFA28" i="7"/>
  <c r="MFC28" i="7"/>
  <c r="MFE28" i="7"/>
  <c r="MFG28" i="7"/>
  <c r="MFI28" i="7"/>
  <c r="MFK28" i="7"/>
  <c r="MFM28" i="7"/>
  <c r="MFO28" i="7"/>
  <c r="MFQ28" i="7"/>
  <c r="MFS28" i="7"/>
  <c r="MFU28" i="7"/>
  <c r="MFW28" i="7"/>
  <c r="MFY28" i="7"/>
  <c r="MGA28" i="7"/>
  <c r="MGC28" i="7"/>
  <c r="MGE28" i="7"/>
  <c r="MGG28" i="7"/>
  <c r="MGI28" i="7"/>
  <c r="MGK28" i="7"/>
  <c r="MGM28" i="7"/>
  <c r="MGO28" i="7"/>
  <c r="MGQ28" i="7"/>
  <c r="MGS28" i="7"/>
  <c r="MGU28" i="7"/>
  <c r="MGW28" i="7"/>
  <c r="MGY28" i="7"/>
  <c r="MHA28" i="7"/>
  <c r="MHC28" i="7"/>
  <c r="MHE28" i="7"/>
  <c r="MHG28" i="7"/>
  <c r="MHI28" i="7"/>
  <c r="MHK28" i="7"/>
  <c r="MHM28" i="7"/>
  <c r="MHO28" i="7"/>
  <c r="MHQ28" i="7"/>
  <c r="MHS28" i="7"/>
  <c r="MHU28" i="7"/>
  <c r="MHW28" i="7"/>
  <c r="MHY28" i="7"/>
  <c r="MIA28" i="7"/>
  <c r="MIC28" i="7"/>
  <c r="MIE28" i="7"/>
  <c r="MIG28" i="7"/>
  <c r="MII28" i="7"/>
  <c r="MIK28" i="7"/>
  <c r="MIM28" i="7"/>
  <c r="MIO28" i="7"/>
  <c r="MIQ28" i="7"/>
  <c r="MIS28" i="7"/>
  <c r="MIU28" i="7"/>
  <c r="MIW28" i="7"/>
  <c r="MIY28" i="7"/>
  <c r="MJA28" i="7"/>
  <c r="MJC28" i="7"/>
  <c r="MJE28" i="7"/>
  <c r="MJG28" i="7"/>
  <c r="MJI28" i="7"/>
  <c r="MJK28" i="7"/>
  <c r="MJM28" i="7"/>
  <c r="MJO28" i="7"/>
  <c r="MJQ28" i="7"/>
  <c r="MJS28" i="7"/>
  <c r="MJU28" i="7"/>
  <c r="MJW28" i="7"/>
  <c r="MJY28" i="7"/>
  <c r="MKA28" i="7"/>
  <c r="MKC28" i="7"/>
  <c r="MKE28" i="7"/>
  <c r="MKG28" i="7"/>
  <c r="MKI28" i="7"/>
  <c r="MKK28" i="7"/>
  <c r="MKM28" i="7"/>
  <c r="MKO28" i="7"/>
  <c r="MKQ28" i="7"/>
  <c r="MKS28" i="7"/>
  <c r="MKU28" i="7"/>
  <c r="MKW28" i="7"/>
  <c r="MKY28" i="7"/>
  <c r="MLA28" i="7"/>
  <c r="MLC28" i="7"/>
  <c r="MLE28" i="7"/>
  <c r="MLG28" i="7"/>
  <c r="MLI28" i="7"/>
  <c r="MLK28" i="7"/>
  <c r="MLM28" i="7"/>
  <c r="MLO28" i="7"/>
  <c r="MLQ28" i="7"/>
  <c r="MLS28" i="7"/>
  <c r="MLU28" i="7"/>
  <c r="MLW28" i="7"/>
  <c r="MLY28" i="7"/>
  <c r="MMA28" i="7"/>
  <c r="MMC28" i="7"/>
  <c r="MME28" i="7"/>
  <c r="MMG28" i="7"/>
  <c r="MMI28" i="7"/>
  <c r="MMK28" i="7"/>
  <c r="MMM28" i="7"/>
  <c r="MMO28" i="7"/>
  <c r="MMQ28" i="7"/>
  <c r="MMS28" i="7"/>
  <c r="MMU28" i="7"/>
  <c r="MMW28" i="7"/>
  <c r="MMY28" i="7"/>
  <c r="MNA28" i="7"/>
  <c r="MNC28" i="7"/>
  <c r="MNE28" i="7"/>
  <c r="MNG28" i="7"/>
  <c r="MNI28" i="7"/>
  <c r="MNK28" i="7"/>
  <c r="MNM28" i="7"/>
  <c r="MNO28" i="7"/>
  <c r="MNQ28" i="7"/>
  <c r="MNS28" i="7"/>
  <c r="MNU28" i="7"/>
  <c r="MNW28" i="7"/>
  <c r="MNY28" i="7"/>
  <c r="MOA28" i="7"/>
  <c r="MOC28" i="7"/>
  <c r="MOE28" i="7"/>
  <c r="MOG28" i="7"/>
  <c r="MOI28" i="7"/>
  <c r="MOK28" i="7"/>
  <c r="MOM28" i="7"/>
  <c r="MOO28" i="7"/>
  <c r="MOQ28" i="7"/>
  <c r="MOS28" i="7"/>
  <c r="MOU28" i="7"/>
  <c r="MOW28" i="7"/>
  <c r="MOY28" i="7"/>
  <c r="MPA28" i="7"/>
  <c r="MPC28" i="7"/>
  <c r="MPE28" i="7"/>
  <c r="MPG28" i="7"/>
  <c r="MPI28" i="7"/>
  <c r="MPK28" i="7"/>
  <c r="MPM28" i="7"/>
  <c r="MPO28" i="7"/>
  <c r="MPQ28" i="7"/>
  <c r="MPS28" i="7"/>
  <c r="MPU28" i="7"/>
  <c r="MPW28" i="7"/>
  <c r="MPY28" i="7"/>
  <c r="MQA28" i="7"/>
  <c r="MQC28" i="7"/>
  <c r="MQE28" i="7"/>
  <c r="MQG28" i="7"/>
  <c r="MQI28" i="7"/>
  <c r="MQK28" i="7"/>
  <c r="MQM28" i="7"/>
  <c r="MQO28" i="7"/>
  <c r="MQQ28" i="7"/>
  <c r="MQS28" i="7"/>
  <c r="MQU28" i="7"/>
  <c r="MQW28" i="7"/>
  <c r="MQY28" i="7"/>
  <c r="MRA28" i="7"/>
  <c r="MRC28" i="7"/>
  <c r="MRE28" i="7"/>
  <c r="MRG28" i="7"/>
  <c r="MRI28" i="7"/>
  <c r="MRK28" i="7"/>
  <c r="MRM28" i="7"/>
  <c r="MRO28" i="7"/>
  <c r="MRQ28" i="7"/>
  <c r="MRS28" i="7"/>
  <c r="MRU28" i="7"/>
  <c r="MRW28" i="7"/>
  <c r="MRY28" i="7"/>
  <c r="MSA28" i="7"/>
  <c r="MSC28" i="7"/>
  <c r="MSE28" i="7"/>
  <c r="MSG28" i="7"/>
  <c r="MSI28" i="7"/>
  <c r="MSK28" i="7"/>
  <c r="MSM28" i="7"/>
  <c r="MSO28" i="7"/>
  <c r="MSQ28" i="7"/>
  <c r="MSS28" i="7"/>
  <c r="MSU28" i="7"/>
  <c r="MSW28" i="7"/>
  <c r="MSY28" i="7"/>
  <c r="MTA28" i="7"/>
  <c r="MTC28" i="7"/>
  <c r="MTE28" i="7"/>
  <c r="MTG28" i="7"/>
  <c r="MTI28" i="7"/>
  <c r="MTK28" i="7"/>
  <c r="MTM28" i="7"/>
  <c r="MTO28" i="7"/>
  <c r="MTQ28" i="7"/>
  <c r="MTS28" i="7"/>
  <c r="MTU28" i="7"/>
  <c r="MTW28" i="7"/>
  <c r="MTY28" i="7"/>
  <c r="MUA28" i="7"/>
  <c r="MUC28" i="7"/>
  <c r="MUE28" i="7"/>
  <c r="MUG28" i="7"/>
  <c r="MUI28" i="7"/>
  <c r="MUK28" i="7"/>
  <c r="MUM28" i="7"/>
  <c r="MUO28" i="7"/>
  <c r="MUQ28" i="7"/>
  <c r="MUS28" i="7"/>
  <c r="MUU28" i="7"/>
  <c r="MUW28" i="7"/>
  <c r="MUY28" i="7"/>
  <c r="MVA28" i="7"/>
  <c r="MVC28" i="7"/>
  <c r="MVE28" i="7"/>
  <c r="MVG28" i="7"/>
  <c r="MVI28" i="7"/>
  <c r="MVK28" i="7"/>
  <c r="MVM28" i="7"/>
  <c r="MVO28" i="7"/>
  <c r="MVQ28" i="7"/>
  <c r="MVS28" i="7"/>
  <c r="MVU28" i="7"/>
  <c r="MVW28" i="7"/>
  <c r="MVY28" i="7"/>
  <c r="MWA28" i="7"/>
  <c r="MWC28" i="7"/>
  <c r="MWE28" i="7"/>
  <c r="MWG28" i="7"/>
  <c r="MWI28" i="7"/>
  <c r="MWK28" i="7"/>
  <c r="MWM28" i="7"/>
  <c r="MWO28" i="7"/>
  <c r="MWQ28" i="7"/>
  <c r="MWS28" i="7"/>
  <c r="MWU28" i="7"/>
  <c r="MWW28" i="7"/>
  <c r="MWY28" i="7"/>
  <c r="MXA28" i="7"/>
  <c r="MXC28" i="7"/>
  <c r="MXE28" i="7"/>
  <c r="MXG28" i="7"/>
  <c r="MXI28" i="7"/>
  <c r="MXK28" i="7"/>
  <c r="MXM28" i="7"/>
  <c r="MXO28" i="7"/>
  <c r="MXQ28" i="7"/>
  <c r="MXS28" i="7"/>
  <c r="MXU28" i="7"/>
  <c r="MXW28" i="7"/>
  <c r="MXY28" i="7"/>
  <c r="MYA28" i="7"/>
  <c r="MYC28" i="7"/>
  <c r="MYE28" i="7"/>
  <c r="MYG28" i="7"/>
  <c r="MYI28" i="7"/>
  <c r="MYK28" i="7"/>
  <c r="MYM28" i="7"/>
  <c r="MYO28" i="7"/>
  <c r="MYQ28" i="7"/>
  <c r="MYS28" i="7"/>
  <c r="MYU28" i="7"/>
  <c r="MYW28" i="7"/>
  <c r="MYY28" i="7"/>
  <c r="MZA28" i="7"/>
  <c r="MZC28" i="7"/>
  <c r="MZE28" i="7"/>
  <c r="MZG28" i="7"/>
  <c r="MZI28" i="7"/>
  <c r="MZK28" i="7"/>
  <c r="MZM28" i="7"/>
  <c r="MZO28" i="7"/>
  <c r="MZQ28" i="7"/>
  <c r="MZS28" i="7"/>
  <c r="MZU28" i="7"/>
  <c r="MZW28" i="7"/>
  <c r="MZY28" i="7"/>
  <c r="NAA28" i="7"/>
  <c r="NAC28" i="7"/>
  <c r="NAE28" i="7"/>
  <c r="NAG28" i="7"/>
  <c r="NAI28" i="7"/>
  <c r="NAK28" i="7"/>
  <c r="NAM28" i="7"/>
  <c r="NAO28" i="7"/>
  <c r="NAQ28" i="7"/>
  <c r="NAS28" i="7"/>
  <c r="NAU28" i="7"/>
  <c r="NAW28" i="7"/>
  <c r="NAY28" i="7"/>
  <c r="NBA28" i="7"/>
  <c r="NBC28" i="7"/>
  <c r="NBE28" i="7"/>
  <c r="NBG28" i="7"/>
  <c r="NBI28" i="7"/>
  <c r="NBK28" i="7"/>
  <c r="NBM28" i="7"/>
  <c r="NBO28" i="7"/>
  <c r="NBQ28" i="7"/>
  <c r="NBS28" i="7"/>
  <c r="NBU28" i="7"/>
  <c r="NBW28" i="7"/>
  <c r="NBY28" i="7"/>
  <c r="NCA28" i="7"/>
  <c r="NCC28" i="7"/>
  <c r="NCE28" i="7"/>
  <c r="NCG28" i="7"/>
  <c r="NCI28" i="7"/>
  <c r="NCK28" i="7"/>
  <c r="NCM28" i="7"/>
  <c r="NCO28" i="7"/>
  <c r="NCQ28" i="7"/>
  <c r="NCS28" i="7"/>
  <c r="NCU28" i="7"/>
  <c r="NCW28" i="7"/>
  <c r="NCY28" i="7"/>
  <c r="NDA28" i="7"/>
  <c r="NDC28" i="7"/>
  <c r="NDE28" i="7"/>
  <c r="NDG28" i="7"/>
  <c r="NDI28" i="7"/>
  <c r="NDK28" i="7"/>
  <c r="NDM28" i="7"/>
  <c r="NDO28" i="7"/>
  <c r="NDQ28" i="7"/>
  <c r="NDS28" i="7"/>
  <c r="NDU28" i="7"/>
  <c r="NDW28" i="7"/>
  <c r="NDY28" i="7"/>
  <c r="NEA28" i="7"/>
  <c r="NEC28" i="7"/>
  <c r="NEE28" i="7"/>
  <c r="NEG28" i="7"/>
  <c r="NEI28" i="7"/>
  <c r="NEK28" i="7"/>
  <c r="NEM28" i="7"/>
  <c r="NEO28" i="7"/>
  <c r="NEQ28" i="7"/>
  <c r="NES28" i="7"/>
  <c r="NEU28" i="7"/>
  <c r="NEW28" i="7"/>
  <c r="NEY28" i="7"/>
  <c r="NFA28" i="7"/>
  <c r="NFC28" i="7"/>
  <c r="NFE28" i="7"/>
  <c r="NFG28" i="7"/>
  <c r="NFI28" i="7"/>
  <c r="NFK28" i="7"/>
  <c r="NFM28" i="7"/>
  <c r="NFO28" i="7"/>
  <c r="NFQ28" i="7"/>
  <c r="NFS28" i="7"/>
  <c r="NFU28" i="7"/>
  <c r="NFW28" i="7"/>
  <c r="NFY28" i="7"/>
  <c r="NGA28" i="7"/>
  <c r="NGC28" i="7"/>
  <c r="NGE28" i="7"/>
  <c r="NGG28" i="7"/>
  <c r="NGI28" i="7"/>
  <c r="NGK28" i="7"/>
  <c r="NGM28" i="7"/>
  <c r="NGO28" i="7"/>
  <c r="NGQ28" i="7"/>
  <c r="NGS28" i="7"/>
  <c r="NGU28" i="7"/>
  <c r="NGW28" i="7"/>
  <c r="NGY28" i="7"/>
  <c r="NHA28" i="7"/>
  <c r="NHC28" i="7"/>
  <c r="NHE28" i="7"/>
  <c r="NHG28" i="7"/>
  <c r="NHI28" i="7"/>
  <c r="NHK28" i="7"/>
  <c r="NHM28" i="7"/>
  <c r="NHO28" i="7"/>
  <c r="NHQ28" i="7"/>
  <c r="NHS28" i="7"/>
  <c r="NHU28" i="7"/>
  <c r="NHW28" i="7"/>
  <c r="NHY28" i="7"/>
  <c r="NIA28" i="7"/>
  <c r="NIC28" i="7"/>
  <c r="NIE28" i="7"/>
  <c r="NIG28" i="7"/>
  <c r="NII28" i="7"/>
  <c r="NIK28" i="7"/>
  <c r="NIM28" i="7"/>
  <c r="NIO28" i="7"/>
  <c r="NIQ28" i="7"/>
  <c r="NIS28" i="7"/>
  <c r="NIU28" i="7"/>
  <c r="NIW28" i="7"/>
  <c r="NIY28" i="7"/>
  <c r="NJA28" i="7"/>
  <c r="NJC28" i="7"/>
  <c r="NJE28" i="7"/>
  <c r="NJG28" i="7"/>
  <c r="NJI28" i="7"/>
  <c r="NJK28" i="7"/>
  <c r="NJM28" i="7"/>
  <c r="NJO28" i="7"/>
  <c r="NJQ28" i="7"/>
  <c r="NJS28" i="7"/>
  <c r="NJU28" i="7"/>
  <c r="NJW28" i="7"/>
  <c r="NJY28" i="7"/>
  <c r="NKA28" i="7"/>
  <c r="NKC28" i="7"/>
  <c r="NKE28" i="7"/>
  <c r="NKG28" i="7"/>
  <c r="NKI28" i="7"/>
  <c r="NKK28" i="7"/>
  <c r="NKM28" i="7"/>
  <c r="NKO28" i="7"/>
  <c r="NKQ28" i="7"/>
  <c r="NKS28" i="7"/>
  <c r="NKU28" i="7"/>
  <c r="NKW28" i="7"/>
  <c r="NKY28" i="7"/>
  <c r="NLA28" i="7"/>
  <c r="NLC28" i="7"/>
  <c r="NLE28" i="7"/>
  <c r="NLG28" i="7"/>
  <c r="NLI28" i="7"/>
  <c r="NLK28" i="7"/>
  <c r="NLM28" i="7"/>
  <c r="NLO28" i="7"/>
  <c r="NLQ28" i="7"/>
  <c r="NLS28" i="7"/>
  <c r="NLU28" i="7"/>
  <c r="NLW28" i="7"/>
  <c r="NLY28" i="7"/>
  <c r="NMA28" i="7"/>
  <c r="NMC28" i="7"/>
  <c r="NME28" i="7"/>
  <c r="NMG28" i="7"/>
  <c r="NMI28" i="7"/>
  <c r="NMK28" i="7"/>
  <c r="NMM28" i="7"/>
  <c r="NMO28" i="7"/>
  <c r="NMQ28" i="7"/>
  <c r="NMS28" i="7"/>
  <c r="NMU28" i="7"/>
  <c r="NMW28" i="7"/>
  <c r="NMY28" i="7"/>
  <c r="NNA28" i="7"/>
  <c r="NNC28" i="7"/>
  <c r="NNE28" i="7"/>
  <c r="NNG28" i="7"/>
  <c r="NNI28" i="7"/>
  <c r="NNK28" i="7"/>
  <c r="NNM28" i="7"/>
  <c r="NNO28" i="7"/>
  <c r="NNQ28" i="7"/>
  <c r="NNS28" i="7"/>
  <c r="NNU28" i="7"/>
  <c r="NNW28" i="7"/>
  <c r="NNY28" i="7"/>
  <c r="NOA28" i="7"/>
  <c r="NOC28" i="7"/>
  <c r="NOE28" i="7"/>
  <c r="NOG28" i="7"/>
  <c r="NOI28" i="7"/>
  <c r="NOK28" i="7"/>
  <c r="NOM28" i="7"/>
  <c r="NOO28" i="7"/>
  <c r="NOQ28" i="7"/>
  <c r="NOS28" i="7"/>
  <c r="NOU28" i="7"/>
  <c r="NOW28" i="7"/>
  <c r="NOY28" i="7"/>
  <c r="NPA28" i="7"/>
  <c r="NPC28" i="7"/>
  <c r="NPE28" i="7"/>
  <c r="NPG28" i="7"/>
  <c r="NPI28" i="7"/>
  <c r="NPK28" i="7"/>
  <c r="NPM28" i="7"/>
  <c r="NPO28" i="7"/>
  <c r="NPQ28" i="7"/>
  <c r="NPS28" i="7"/>
  <c r="NPU28" i="7"/>
  <c r="NPW28" i="7"/>
  <c r="NPY28" i="7"/>
  <c r="NQA28" i="7"/>
  <c r="NQC28" i="7"/>
  <c r="NQE28" i="7"/>
  <c r="NQG28" i="7"/>
  <c r="NQI28" i="7"/>
  <c r="NQK28" i="7"/>
  <c r="NQM28" i="7"/>
  <c r="NQO28" i="7"/>
  <c r="NQQ28" i="7"/>
  <c r="NQS28" i="7"/>
  <c r="NQU28" i="7"/>
  <c r="NQW28" i="7"/>
  <c r="NQY28" i="7"/>
  <c r="NRA28" i="7"/>
  <c r="NRC28" i="7"/>
  <c r="NRE28" i="7"/>
  <c r="NRG28" i="7"/>
  <c r="NRI28" i="7"/>
  <c r="NRK28" i="7"/>
  <c r="NRM28" i="7"/>
  <c r="NRO28" i="7"/>
  <c r="NRQ28" i="7"/>
  <c r="NRS28" i="7"/>
  <c r="NRU28" i="7"/>
  <c r="NRW28" i="7"/>
  <c r="NRY28" i="7"/>
  <c r="NSA28" i="7"/>
  <c r="NSC28" i="7"/>
  <c r="NSE28" i="7"/>
  <c r="NSG28" i="7"/>
  <c r="NSI28" i="7"/>
  <c r="NSK28" i="7"/>
  <c r="NSM28" i="7"/>
  <c r="NSO28" i="7"/>
  <c r="NSQ28" i="7"/>
  <c r="NSS28" i="7"/>
  <c r="NSU28" i="7"/>
  <c r="NSW28" i="7"/>
  <c r="NSY28" i="7"/>
  <c r="NTA28" i="7"/>
  <c r="NTC28" i="7"/>
  <c r="NTE28" i="7"/>
  <c r="NTG28" i="7"/>
  <c r="NTI28" i="7"/>
  <c r="NTK28" i="7"/>
  <c r="NTM28" i="7"/>
  <c r="NTO28" i="7"/>
  <c r="NTQ28" i="7"/>
  <c r="NTS28" i="7"/>
  <c r="NTU28" i="7"/>
  <c r="NTW28" i="7"/>
  <c r="NTY28" i="7"/>
  <c r="NUA28" i="7"/>
  <c r="NUC28" i="7"/>
  <c r="NUE28" i="7"/>
  <c r="NUG28" i="7"/>
  <c r="NUI28" i="7"/>
  <c r="NUK28" i="7"/>
  <c r="NUM28" i="7"/>
  <c r="NUO28" i="7"/>
  <c r="NUQ28" i="7"/>
  <c r="NUS28" i="7"/>
  <c r="NUU28" i="7"/>
  <c r="NUW28" i="7"/>
  <c r="NUY28" i="7"/>
  <c r="NVA28" i="7"/>
  <c r="NVC28" i="7"/>
  <c r="NVE28" i="7"/>
  <c r="NVG28" i="7"/>
  <c r="NVI28" i="7"/>
  <c r="NVK28" i="7"/>
  <c r="NVM28" i="7"/>
  <c r="NVO28" i="7"/>
  <c r="NVQ28" i="7"/>
  <c r="NVS28" i="7"/>
  <c r="NVU28" i="7"/>
  <c r="NVW28" i="7"/>
  <c r="NVY28" i="7"/>
  <c r="NWA28" i="7"/>
  <c r="NWC28" i="7"/>
  <c r="NWE28" i="7"/>
  <c r="NWG28" i="7"/>
  <c r="NWI28" i="7"/>
  <c r="NWK28" i="7"/>
  <c r="NWM28" i="7"/>
  <c r="NWO28" i="7"/>
  <c r="NWQ28" i="7"/>
  <c r="NWS28" i="7"/>
  <c r="NWU28" i="7"/>
  <c r="NWW28" i="7"/>
  <c r="NWY28" i="7"/>
  <c r="NXA28" i="7"/>
  <c r="NXC28" i="7"/>
  <c r="NXE28" i="7"/>
  <c r="NXG28" i="7"/>
  <c r="NXI28" i="7"/>
  <c r="NXK28" i="7"/>
  <c r="NXM28" i="7"/>
  <c r="NXO28" i="7"/>
  <c r="NXQ28" i="7"/>
  <c r="NXS28" i="7"/>
  <c r="NXU28" i="7"/>
  <c r="NXW28" i="7"/>
  <c r="NXY28" i="7"/>
  <c r="NYA28" i="7"/>
  <c r="NYC28" i="7"/>
  <c r="NYE28" i="7"/>
  <c r="NYG28" i="7"/>
  <c r="NYI28" i="7"/>
  <c r="NYK28" i="7"/>
  <c r="NYM28" i="7"/>
  <c r="NYO28" i="7"/>
  <c r="NYQ28" i="7"/>
  <c r="NYS28" i="7"/>
  <c r="NYU28" i="7"/>
  <c r="NYW28" i="7"/>
  <c r="NYY28" i="7"/>
  <c r="NZA28" i="7"/>
  <c r="NZC28" i="7"/>
  <c r="NZE28" i="7"/>
  <c r="NZG28" i="7"/>
  <c r="NZI28" i="7"/>
  <c r="NZK28" i="7"/>
  <c r="NZM28" i="7"/>
  <c r="NZO28" i="7"/>
  <c r="NZQ28" i="7"/>
  <c r="NZS28" i="7"/>
  <c r="NZU28" i="7"/>
  <c r="NZW28" i="7"/>
  <c r="NZY28" i="7"/>
  <c r="OAA28" i="7"/>
  <c r="OAC28" i="7"/>
  <c r="OAE28" i="7"/>
  <c r="OAG28" i="7"/>
  <c r="OAI28" i="7"/>
  <c r="OAK28" i="7"/>
  <c r="OAM28" i="7"/>
  <c r="OAO28" i="7"/>
  <c r="OAQ28" i="7"/>
  <c r="OAS28" i="7"/>
  <c r="OAU28" i="7"/>
  <c r="OAW28" i="7"/>
  <c r="OAY28" i="7"/>
  <c r="OBA28" i="7"/>
  <c r="OBC28" i="7"/>
  <c r="OBE28" i="7"/>
  <c r="OBG28" i="7"/>
  <c r="OBI28" i="7"/>
  <c r="OBK28" i="7"/>
  <c r="OBM28" i="7"/>
  <c r="OBO28" i="7"/>
  <c r="OBQ28" i="7"/>
  <c r="OBS28" i="7"/>
  <c r="OBU28" i="7"/>
  <c r="OBW28" i="7"/>
  <c r="OBY28" i="7"/>
  <c r="OCA28" i="7"/>
  <c r="OCC28" i="7"/>
  <c r="OCE28" i="7"/>
  <c r="OCG28" i="7"/>
  <c r="OCI28" i="7"/>
  <c r="OCK28" i="7"/>
  <c r="OCM28" i="7"/>
  <c r="OCO28" i="7"/>
  <c r="OCQ28" i="7"/>
  <c r="OCS28" i="7"/>
  <c r="OCU28" i="7"/>
  <c r="OCW28" i="7"/>
  <c r="OCY28" i="7"/>
  <c r="ODA28" i="7"/>
  <c r="ODC28" i="7"/>
  <c r="ODE28" i="7"/>
  <c r="ODG28" i="7"/>
  <c r="ODI28" i="7"/>
  <c r="ODK28" i="7"/>
  <c r="ODM28" i="7"/>
  <c r="ODO28" i="7"/>
  <c r="ODQ28" i="7"/>
  <c r="ODS28" i="7"/>
  <c r="ODU28" i="7"/>
  <c r="ODW28" i="7"/>
  <c r="ODY28" i="7"/>
  <c r="OEA28" i="7"/>
  <c r="OEC28" i="7"/>
  <c r="OEE28" i="7"/>
  <c r="OEG28" i="7"/>
  <c r="OEI28" i="7"/>
  <c r="OEK28" i="7"/>
  <c r="OEM28" i="7"/>
  <c r="OEO28" i="7"/>
  <c r="OEQ28" i="7"/>
  <c r="OES28" i="7"/>
  <c r="OEU28" i="7"/>
  <c r="OEW28" i="7"/>
  <c r="OEY28" i="7"/>
  <c r="OFA28" i="7"/>
  <c r="OFC28" i="7"/>
  <c r="OFE28" i="7"/>
  <c r="OFG28" i="7"/>
  <c r="OFI28" i="7"/>
  <c r="OFK28" i="7"/>
  <c r="OFM28" i="7"/>
  <c r="OFO28" i="7"/>
  <c r="OFQ28" i="7"/>
  <c r="OFS28" i="7"/>
  <c r="OFU28" i="7"/>
  <c r="OFW28" i="7"/>
  <c r="OFY28" i="7"/>
  <c r="OGA28" i="7"/>
  <c r="OGC28" i="7"/>
  <c r="OGE28" i="7"/>
  <c r="OGG28" i="7"/>
  <c r="OGI28" i="7"/>
  <c r="OGK28" i="7"/>
  <c r="OGM28" i="7"/>
  <c r="OGO28" i="7"/>
  <c r="OGQ28" i="7"/>
  <c r="OGS28" i="7"/>
  <c r="OGU28" i="7"/>
  <c r="OGW28" i="7"/>
  <c r="OGY28" i="7"/>
  <c r="OHA28" i="7"/>
  <c r="OHC28" i="7"/>
  <c r="OHE28" i="7"/>
  <c r="OHG28" i="7"/>
  <c r="OHI28" i="7"/>
  <c r="OHK28" i="7"/>
  <c r="OHM28" i="7"/>
  <c r="OHO28" i="7"/>
  <c r="OHQ28" i="7"/>
  <c r="OHS28" i="7"/>
  <c r="OHU28" i="7"/>
  <c r="OHW28" i="7"/>
  <c r="OHY28" i="7"/>
  <c r="OIA28" i="7"/>
  <c r="OIC28" i="7"/>
  <c r="OIE28" i="7"/>
  <c r="OIG28" i="7"/>
  <c r="OII28" i="7"/>
  <c r="OIK28" i="7"/>
  <c r="OIM28" i="7"/>
  <c r="OIO28" i="7"/>
  <c r="OIQ28" i="7"/>
  <c r="OIS28" i="7"/>
  <c r="OIU28" i="7"/>
  <c r="OIW28" i="7"/>
  <c r="OIY28" i="7"/>
  <c r="OJA28" i="7"/>
  <c r="OJC28" i="7"/>
  <c r="OJE28" i="7"/>
  <c r="OJG28" i="7"/>
  <c r="OJI28" i="7"/>
  <c r="OJK28" i="7"/>
  <c r="OJM28" i="7"/>
  <c r="OJO28" i="7"/>
  <c r="OJQ28" i="7"/>
  <c r="OJS28" i="7"/>
  <c r="OJU28" i="7"/>
  <c r="OJW28" i="7"/>
  <c r="OJY28" i="7"/>
  <c r="OKA28" i="7"/>
  <c r="OKC28" i="7"/>
  <c r="OKE28" i="7"/>
  <c r="OKG28" i="7"/>
  <c r="OKI28" i="7"/>
  <c r="OKK28" i="7"/>
  <c r="OKM28" i="7"/>
  <c r="OKO28" i="7"/>
  <c r="OKQ28" i="7"/>
  <c r="OKS28" i="7"/>
  <c r="OKU28" i="7"/>
  <c r="OKW28" i="7"/>
  <c r="OKY28" i="7"/>
  <c r="OLA28" i="7"/>
  <c r="OLC28" i="7"/>
  <c r="OLE28" i="7"/>
  <c r="OLG28" i="7"/>
  <c r="OLI28" i="7"/>
  <c r="OLK28" i="7"/>
  <c r="OLM28" i="7"/>
  <c r="OLO28" i="7"/>
  <c r="OLQ28" i="7"/>
  <c r="OLS28" i="7"/>
  <c r="OLU28" i="7"/>
  <c r="OLW28" i="7"/>
  <c r="OLY28" i="7"/>
  <c r="OMA28" i="7"/>
  <c r="OMC28" i="7"/>
  <c r="OME28" i="7"/>
  <c r="OMG28" i="7"/>
  <c r="OMI28" i="7"/>
  <c r="OMK28" i="7"/>
  <c r="OMM28" i="7"/>
  <c r="OMO28" i="7"/>
  <c r="OMQ28" i="7"/>
  <c r="OMS28" i="7"/>
  <c r="OMU28" i="7"/>
  <c r="OMW28" i="7"/>
  <c r="OMY28" i="7"/>
  <c r="ONA28" i="7"/>
  <c r="ONC28" i="7"/>
  <c r="ONE28" i="7"/>
  <c r="ONG28" i="7"/>
  <c r="ONI28" i="7"/>
  <c r="ONK28" i="7"/>
  <c r="ONM28" i="7"/>
  <c r="ONO28" i="7"/>
  <c r="ONQ28" i="7"/>
  <c r="ONS28" i="7"/>
  <c r="ONU28" i="7"/>
  <c r="ONW28" i="7"/>
  <c r="ONY28" i="7"/>
  <c r="OOA28" i="7"/>
  <c r="OOC28" i="7"/>
  <c r="OOE28" i="7"/>
  <c r="OOG28" i="7"/>
  <c r="OOI28" i="7"/>
  <c r="OOK28" i="7"/>
  <c r="OOM28" i="7"/>
  <c r="OOO28" i="7"/>
  <c r="OOQ28" i="7"/>
  <c r="OOS28" i="7"/>
  <c r="OOU28" i="7"/>
  <c r="OOW28" i="7"/>
  <c r="OOY28" i="7"/>
  <c r="OPA28" i="7"/>
  <c r="OPC28" i="7"/>
  <c r="OPE28" i="7"/>
  <c r="OPG28" i="7"/>
  <c r="OPI28" i="7"/>
  <c r="OPK28" i="7"/>
  <c r="OPM28" i="7"/>
  <c r="OPO28" i="7"/>
  <c r="OPQ28" i="7"/>
  <c r="OPS28" i="7"/>
  <c r="OPU28" i="7"/>
  <c r="OPW28" i="7"/>
  <c r="OPY28" i="7"/>
  <c r="OQA28" i="7"/>
  <c r="OQC28" i="7"/>
  <c r="OQE28" i="7"/>
  <c r="OQG28" i="7"/>
  <c r="OQI28" i="7"/>
  <c r="OQK28" i="7"/>
  <c r="OQM28" i="7"/>
  <c r="OQO28" i="7"/>
  <c r="OQQ28" i="7"/>
  <c r="OQS28" i="7"/>
  <c r="OQU28" i="7"/>
  <c r="OQW28" i="7"/>
  <c r="OQY28" i="7"/>
  <c r="ORA28" i="7"/>
  <c r="ORC28" i="7"/>
  <c r="ORE28" i="7"/>
  <c r="ORG28" i="7"/>
  <c r="ORI28" i="7"/>
  <c r="ORK28" i="7"/>
  <c r="ORM28" i="7"/>
  <c r="ORO28" i="7"/>
  <c r="ORQ28" i="7"/>
  <c r="ORS28" i="7"/>
  <c r="ORU28" i="7"/>
  <c r="ORW28" i="7"/>
  <c r="ORY28" i="7"/>
  <c r="OSA28" i="7"/>
  <c r="OSC28" i="7"/>
  <c r="OSE28" i="7"/>
  <c r="OSG28" i="7"/>
  <c r="OSI28" i="7"/>
  <c r="OSK28" i="7"/>
  <c r="OSM28" i="7"/>
  <c r="OSO28" i="7"/>
  <c r="OSQ28" i="7"/>
  <c r="OSS28" i="7"/>
  <c r="OSU28" i="7"/>
  <c r="OSW28" i="7"/>
  <c r="OSY28" i="7"/>
  <c r="OTA28" i="7"/>
  <c r="OTC28" i="7"/>
  <c r="OTE28" i="7"/>
  <c r="OTG28" i="7"/>
  <c r="OTI28" i="7"/>
  <c r="OTK28" i="7"/>
  <c r="OTM28" i="7"/>
  <c r="OTO28" i="7"/>
  <c r="OTQ28" i="7"/>
  <c r="OTS28" i="7"/>
  <c r="OTU28" i="7"/>
  <c r="OTW28" i="7"/>
  <c r="OTY28" i="7"/>
  <c r="OUA28" i="7"/>
  <c r="OUC28" i="7"/>
  <c r="OUE28" i="7"/>
  <c r="OUG28" i="7"/>
  <c r="OUI28" i="7"/>
  <c r="OUK28" i="7"/>
  <c r="OUM28" i="7"/>
  <c r="OUO28" i="7"/>
  <c r="OUQ28" i="7"/>
  <c r="OUS28" i="7"/>
  <c r="OUU28" i="7"/>
  <c r="OUW28" i="7"/>
  <c r="OUY28" i="7"/>
  <c r="OVA28" i="7"/>
  <c r="OVC28" i="7"/>
  <c r="OVE28" i="7"/>
  <c r="OVG28" i="7"/>
  <c r="OVI28" i="7"/>
  <c r="OVK28" i="7"/>
  <c r="OVM28" i="7"/>
  <c r="OVO28" i="7"/>
  <c r="OVQ28" i="7"/>
  <c r="OVS28" i="7"/>
  <c r="OVU28" i="7"/>
  <c r="OVW28" i="7"/>
  <c r="OVY28" i="7"/>
  <c r="OWA28" i="7"/>
  <c r="OWC28" i="7"/>
  <c r="OWE28" i="7"/>
  <c r="OWG28" i="7"/>
  <c r="OWI28" i="7"/>
  <c r="OWK28" i="7"/>
  <c r="OWM28" i="7"/>
  <c r="OWO28" i="7"/>
  <c r="OWQ28" i="7"/>
  <c r="OWS28" i="7"/>
  <c r="OWU28" i="7"/>
  <c r="OWW28" i="7"/>
  <c r="OWY28" i="7"/>
  <c r="OXA28" i="7"/>
  <c r="OXC28" i="7"/>
  <c r="OXE28" i="7"/>
  <c r="OXG28" i="7"/>
  <c r="OXI28" i="7"/>
  <c r="OXK28" i="7"/>
  <c r="OXM28" i="7"/>
  <c r="OXO28" i="7"/>
  <c r="OXQ28" i="7"/>
  <c r="OXS28" i="7"/>
  <c r="OXU28" i="7"/>
  <c r="OXW28" i="7"/>
  <c r="OXY28" i="7"/>
  <c r="OYA28" i="7"/>
  <c r="OYC28" i="7"/>
  <c r="OYE28" i="7"/>
  <c r="OYG28" i="7"/>
  <c r="OYI28" i="7"/>
  <c r="OYK28" i="7"/>
  <c r="OYM28" i="7"/>
  <c r="OYO28" i="7"/>
  <c r="OYQ28" i="7"/>
  <c r="OYS28" i="7"/>
  <c r="OYU28" i="7"/>
  <c r="OYW28" i="7"/>
  <c r="OYY28" i="7"/>
  <c r="OZA28" i="7"/>
  <c r="OZC28" i="7"/>
  <c r="OZE28" i="7"/>
  <c r="OZG28" i="7"/>
  <c r="OZI28" i="7"/>
  <c r="OZK28" i="7"/>
  <c r="OZM28" i="7"/>
  <c r="OZO28" i="7"/>
  <c r="OZQ28" i="7"/>
  <c r="OZS28" i="7"/>
  <c r="OZU28" i="7"/>
  <c r="OZW28" i="7"/>
  <c r="OZY28" i="7"/>
  <c r="PAA28" i="7"/>
  <c r="PAC28" i="7"/>
  <c r="PAE28" i="7"/>
  <c r="PAG28" i="7"/>
  <c r="PAI28" i="7"/>
  <c r="PAK28" i="7"/>
  <c r="PAM28" i="7"/>
  <c r="PAO28" i="7"/>
  <c r="PAQ28" i="7"/>
  <c r="PAS28" i="7"/>
  <c r="PAU28" i="7"/>
  <c r="PAW28" i="7"/>
  <c r="PAY28" i="7"/>
  <c r="PBA28" i="7"/>
  <c r="PBC28" i="7"/>
  <c r="PBE28" i="7"/>
  <c r="PBG28" i="7"/>
  <c r="PBI28" i="7"/>
  <c r="PBK28" i="7"/>
  <c r="PBM28" i="7"/>
  <c r="PBO28" i="7"/>
  <c r="PBQ28" i="7"/>
  <c r="PBS28" i="7"/>
  <c r="PBU28" i="7"/>
  <c r="PBW28" i="7"/>
  <c r="PBY28" i="7"/>
  <c r="PCA28" i="7"/>
  <c r="PCC28" i="7"/>
  <c r="PCE28" i="7"/>
  <c r="PCG28" i="7"/>
  <c r="PCI28" i="7"/>
  <c r="PCK28" i="7"/>
  <c r="PCM28" i="7"/>
  <c r="PCO28" i="7"/>
  <c r="PCQ28" i="7"/>
  <c r="PCS28" i="7"/>
  <c r="PCU28" i="7"/>
  <c r="PCW28" i="7"/>
  <c r="PCY28" i="7"/>
  <c r="PDA28" i="7"/>
  <c r="PDC28" i="7"/>
  <c r="PDE28" i="7"/>
  <c r="PDG28" i="7"/>
  <c r="PDI28" i="7"/>
  <c r="PDK28" i="7"/>
  <c r="PDM28" i="7"/>
  <c r="PDO28" i="7"/>
  <c r="PDQ28" i="7"/>
  <c r="PDS28" i="7"/>
  <c r="PDU28" i="7"/>
  <c r="PDW28" i="7"/>
  <c r="PDY28" i="7"/>
  <c r="PEA28" i="7"/>
  <c r="PEC28" i="7"/>
  <c r="PEE28" i="7"/>
  <c r="PEG28" i="7"/>
  <c r="PEI28" i="7"/>
  <c r="PEK28" i="7"/>
  <c r="PEM28" i="7"/>
  <c r="PEO28" i="7"/>
  <c r="PEQ28" i="7"/>
  <c r="PES28" i="7"/>
  <c r="PEU28" i="7"/>
  <c r="PEW28" i="7"/>
  <c r="PEY28" i="7"/>
  <c r="PFA28" i="7"/>
  <c r="PFC28" i="7"/>
  <c r="PFE28" i="7"/>
  <c r="PFG28" i="7"/>
  <c r="PFI28" i="7"/>
  <c r="PFK28" i="7"/>
  <c r="PFM28" i="7"/>
  <c r="PFO28" i="7"/>
  <c r="PFQ28" i="7"/>
  <c r="PFS28" i="7"/>
  <c r="PFU28" i="7"/>
  <c r="PFW28" i="7"/>
  <c r="PFY28" i="7"/>
  <c r="PGA28" i="7"/>
  <c r="PGC28" i="7"/>
  <c r="PGE28" i="7"/>
  <c r="PGG28" i="7"/>
  <c r="PGI28" i="7"/>
  <c r="PGK28" i="7"/>
  <c r="PGM28" i="7"/>
  <c r="PGO28" i="7"/>
  <c r="PGQ28" i="7"/>
  <c r="PGS28" i="7"/>
  <c r="PGU28" i="7"/>
  <c r="PGW28" i="7"/>
  <c r="PGY28" i="7"/>
  <c r="PHA28" i="7"/>
  <c r="PHC28" i="7"/>
  <c r="PHE28" i="7"/>
  <c r="PHG28" i="7"/>
  <c r="PHI28" i="7"/>
  <c r="PHK28" i="7"/>
  <c r="PHM28" i="7"/>
  <c r="PHO28" i="7"/>
  <c r="PHQ28" i="7"/>
  <c r="PHS28" i="7"/>
  <c r="PHU28" i="7"/>
  <c r="PHW28" i="7"/>
  <c r="PHY28" i="7"/>
  <c r="PIA28" i="7"/>
  <c r="PIC28" i="7"/>
  <c r="PIE28" i="7"/>
  <c r="PIG28" i="7"/>
  <c r="PII28" i="7"/>
  <c r="PIK28" i="7"/>
  <c r="PIM28" i="7"/>
  <c r="PIO28" i="7"/>
  <c r="PIQ28" i="7"/>
  <c r="PIS28" i="7"/>
  <c r="PIU28" i="7"/>
  <c r="PIW28" i="7"/>
  <c r="PIY28" i="7"/>
  <c r="PJA28" i="7"/>
  <c r="PJC28" i="7"/>
  <c r="PJE28" i="7"/>
  <c r="PJG28" i="7"/>
  <c r="PJI28" i="7"/>
  <c r="PJK28" i="7"/>
  <c r="PJM28" i="7"/>
  <c r="PJO28" i="7"/>
  <c r="PJQ28" i="7"/>
  <c r="PJS28" i="7"/>
  <c r="PJU28" i="7"/>
  <c r="PJW28" i="7"/>
  <c r="PJY28" i="7"/>
  <c r="PKA28" i="7"/>
  <c r="PKC28" i="7"/>
  <c r="PKE28" i="7"/>
  <c r="PKG28" i="7"/>
  <c r="PKI28" i="7"/>
  <c r="PKK28" i="7"/>
  <c r="PKM28" i="7"/>
  <c r="PKO28" i="7"/>
  <c r="PKQ28" i="7"/>
  <c r="PKS28" i="7"/>
  <c r="PKU28" i="7"/>
  <c r="PKW28" i="7"/>
  <c r="PKY28" i="7"/>
  <c r="PLA28" i="7"/>
  <c r="PLC28" i="7"/>
  <c r="PLE28" i="7"/>
  <c r="PLG28" i="7"/>
  <c r="PLI28" i="7"/>
  <c r="PLK28" i="7"/>
  <c r="PLM28" i="7"/>
  <c r="PLO28" i="7"/>
  <c r="PLQ28" i="7"/>
  <c r="PLS28" i="7"/>
  <c r="PLU28" i="7"/>
  <c r="PLW28" i="7"/>
  <c r="PLY28" i="7"/>
  <c r="PMA28" i="7"/>
  <c r="PMC28" i="7"/>
  <c r="PME28" i="7"/>
  <c r="PMG28" i="7"/>
  <c r="PMI28" i="7"/>
  <c r="PMK28" i="7"/>
  <c r="PMM28" i="7"/>
  <c r="PMO28" i="7"/>
  <c r="PMQ28" i="7"/>
  <c r="PMS28" i="7"/>
  <c r="PMU28" i="7"/>
  <c r="PMW28" i="7"/>
  <c r="PMY28" i="7"/>
  <c r="PNA28" i="7"/>
  <c r="PNC28" i="7"/>
  <c r="PNE28" i="7"/>
  <c r="PNG28" i="7"/>
  <c r="PNI28" i="7"/>
  <c r="PNK28" i="7"/>
  <c r="PNM28" i="7"/>
  <c r="PNO28" i="7"/>
  <c r="PNQ28" i="7"/>
  <c r="PNS28" i="7"/>
  <c r="PNU28" i="7"/>
  <c r="PNW28" i="7"/>
  <c r="PNY28" i="7"/>
  <c r="POA28" i="7"/>
  <c r="POC28" i="7"/>
  <c r="POE28" i="7"/>
  <c r="POG28" i="7"/>
  <c r="POI28" i="7"/>
  <c r="POK28" i="7"/>
  <c r="POM28" i="7"/>
  <c r="POO28" i="7"/>
  <c r="POQ28" i="7"/>
  <c r="POS28" i="7"/>
  <c r="POU28" i="7"/>
  <c r="POW28" i="7"/>
  <c r="POY28" i="7"/>
  <c r="PPA28" i="7"/>
  <c r="PPC28" i="7"/>
  <c r="PPE28" i="7"/>
  <c r="PPG28" i="7"/>
  <c r="PPI28" i="7"/>
  <c r="PPK28" i="7"/>
  <c r="PPM28" i="7"/>
  <c r="PPO28" i="7"/>
  <c r="PPQ28" i="7"/>
  <c r="PPS28" i="7"/>
  <c r="PPU28" i="7"/>
  <c r="PPW28" i="7"/>
  <c r="PPY28" i="7"/>
  <c r="PQA28" i="7"/>
  <c r="PQC28" i="7"/>
  <c r="PQE28" i="7"/>
  <c r="PQG28" i="7"/>
  <c r="PQI28" i="7"/>
  <c r="PQK28" i="7"/>
  <c r="PQM28" i="7"/>
  <c r="PQO28" i="7"/>
  <c r="PQQ28" i="7"/>
  <c r="PQS28" i="7"/>
  <c r="PQU28" i="7"/>
  <c r="PQW28" i="7"/>
  <c r="PQY28" i="7"/>
  <c r="PRA28" i="7"/>
  <c r="PRC28" i="7"/>
  <c r="PRE28" i="7"/>
  <c r="PRG28" i="7"/>
  <c r="PRI28" i="7"/>
  <c r="PRK28" i="7"/>
  <c r="PRM28" i="7"/>
  <c r="PRO28" i="7"/>
  <c r="PRQ28" i="7"/>
  <c r="PRS28" i="7"/>
  <c r="PRU28" i="7"/>
  <c r="PRW28" i="7"/>
  <c r="PRY28" i="7"/>
  <c r="PSA28" i="7"/>
  <c r="PSC28" i="7"/>
  <c r="PSE28" i="7"/>
  <c r="PSG28" i="7"/>
  <c r="PSI28" i="7"/>
  <c r="PSK28" i="7"/>
  <c r="PSM28" i="7"/>
  <c r="PSO28" i="7"/>
  <c r="PSQ28" i="7"/>
  <c r="PSS28" i="7"/>
  <c r="PSU28" i="7"/>
  <c r="PSW28" i="7"/>
  <c r="PSY28" i="7"/>
  <c r="PTA28" i="7"/>
  <c r="PTC28" i="7"/>
  <c r="PTE28" i="7"/>
  <c r="PTG28" i="7"/>
  <c r="PTI28" i="7"/>
  <c r="PTK28" i="7"/>
  <c r="PTM28" i="7"/>
  <c r="PTO28" i="7"/>
  <c r="PTQ28" i="7"/>
  <c r="PTS28" i="7"/>
  <c r="PTU28" i="7"/>
  <c r="PTW28" i="7"/>
  <c r="PTY28" i="7"/>
  <c r="PUA28" i="7"/>
  <c r="PUC28" i="7"/>
  <c r="PUE28" i="7"/>
  <c r="PUG28" i="7"/>
  <c r="PUI28" i="7"/>
  <c r="PUK28" i="7"/>
  <c r="PUM28" i="7"/>
  <c r="PUO28" i="7"/>
  <c r="PUQ28" i="7"/>
  <c r="PUS28" i="7"/>
  <c r="PUU28" i="7"/>
  <c r="PUW28" i="7"/>
  <c r="PUY28" i="7"/>
  <c r="PVA28" i="7"/>
  <c r="PVC28" i="7"/>
  <c r="PVE28" i="7"/>
  <c r="PVG28" i="7"/>
  <c r="PVI28" i="7"/>
  <c r="PVK28" i="7"/>
  <c r="PVM28" i="7"/>
  <c r="PVO28" i="7"/>
  <c r="PVQ28" i="7"/>
  <c r="PVS28" i="7"/>
  <c r="PVU28" i="7"/>
  <c r="PVW28" i="7"/>
  <c r="PVY28" i="7"/>
  <c r="PWA28" i="7"/>
  <c r="PWC28" i="7"/>
  <c r="PWE28" i="7"/>
  <c r="PWG28" i="7"/>
  <c r="PWI28" i="7"/>
  <c r="PWK28" i="7"/>
  <c r="PWM28" i="7"/>
  <c r="PWO28" i="7"/>
  <c r="PWQ28" i="7"/>
  <c r="PWS28" i="7"/>
  <c r="PWU28" i="7"/>
  <c r="PWW28" i="7"/>
  <c r="PWY28" i="7"/>
  <c r="PXA28" i="7"/>
  <c r="PXC28" i="7"/>
  <c r="PXE28" i="7"/>
  <c r="PXG28" i="7"/>
  <c r="PXI28" i="7"/>
  <c r="PXK28" i="7"/>
  <c r="PXM28" i="7"/>
  <c r="PXO28" i="7"/>
  <c r="PXQ28" i="7"/>
  <c r="PXS28" i="7"/>
  <c r="PXU28" i="7"/>
  <c r="PXW28" i="7"/>
  <c r="PXY28" i="7"/>
  <c r="PYA28" i="7"/>
  <c r="PYC28" i="7"/>
  <c r="PYE28" i="7"/>
  <c r="PYG28" i="7"/>
  <c r="PYI28" i="7"/>
  <c r="PYK28" i="7"/>
  <c r="PYM28" i="7"/>
  <c r="PYO28" i="7"/>
  <c r="PYQ28" i="7"/>
  <c r="PYS28" i="7"/>
  <c r="PYU28" i="7"/>
  <c r="PYW28" i="7"/>
  <c r="PYY28" i="7"/>
  <c r="PZA28" i="7"/>
  <c r="PZC28" i="7"/>
  <c r="PZE28" i="7"/>
  <c r="PZG28" i="7"/>
  <c r="PZI28" i="7"/>
  <c r="PZK28" i="7"/>
  <c r="PZM28" i="7"/>
  <c r="PZO28" i="7"/>
  <c r="PZQ28" i="7"/>
  <c r="PZS28" i="7"/>
  <c r="PZU28" i="7"/>
  <c r="PZW28" i="7"/>
  <c r="PZY28" i="7"/>
  <c r="QAA28" i="7"/>
  <c r="QAC28" i="7"/>
  <c r="QAE28" i="7"/>
  <c r="QAG28" i="7"/>
  <c r="QAI28" i="7"/>
  <c r="QAK28" i="7"/>
  <c r="QAM28" i="7"/>
  <c r="QAO28" i="7"/>
  <c r="QAQ28" i="7"/>
  <c r="QAS28" i="7"/>
  <c r="QAU28" i="7"/>
  <c r="QAW28" i="7"/>
  <c r="QAY28" i="7"/>
  <c r="QBA28" i="7"/>
  <c r="QBC28" i="7"/>
  <c r="QBE28" i="7"/>
  <c r="QBG28" i="7"/>
  <c r="QBI28" i="7"/>
  <c r="QBK28" i="7"/>
  <c r="QBM28" i="7"/>
  <c r="QBO28" i="7"/>
  <c r="QBQ28" i="7"/>
  <c r="QBS28" i="7"/>
  <c r="QBU28" i="7"/>
  <c r="QBW28" i="7"/>
  <c r="QBY28" i="7"/>
  <c r="QCA28" i="7"/>
  <c r="QCC28" i="7"/>
  <c r="QCE28" i="7"/>
  <c r="QCG28" i="7"/>
  <c r="QCI28" i="7"/>
  <c r="QCK28" i="7"/>
  <c r="QCM28" i="7"/>
  <c r="QCO28" i="7"/>
  <c r="QCQ28" i="7"/>
  <c r="QCS28" i="7"/>
  <c r="QCU28" i="7"/>
  <c r="QCW28" i="7"/>
  <c r="QCY28" i="7"/>
  <c r="QDA28" i="7"/>
  <c r="QDC28" i="7"/>
  <c r="QDE28" i="7"/>
  <c r="QDG28" i="7"/>
  <c r="QDI28" i="7"/>
  <c r="QDK28" i="7"/>
  <c r="QDM28" i="7"/>
  <c r="QDO28" i="7"/>
  <c r="QDQ28" i="7"/>
  <c r="QDS28" i="7"/>
  <c r="QDU28" i="7"/>
  <c r="QDW28" i="7"/>
  <c r="QDY28" i="7"/>
  <c r="QEA28" i="7"/>
  <c r="QEC28" i="7"/>
  <c r="QEE28" i="7"/>
  <c r="QEG28" i="7"/>
  <c r="QEI28" i="7"/>
  <c r="QEK28" i="7"/>
  <c r="QEM28" i="7"/>
  <c r="QEO28" i="7"/>
  <c r="QEQ28" i="7"/>
  <c r="QES28" i="7"/>
  <c r="QEU28" i="7"/>
  <c r="QEW28" i="7"/>
  <c r="QEY28" i="7"/>
  <c r="QFA28" i="7"/>
  <c r="QFC28" i="7"/>
  <c r="QFE28" i="7"/>
  <c r="QFG28" i="7"/>
  <c r="QFI28" i="7"/>
  <c r="QFK28" i="7"/>
  <c r="QFM28" i="7"/>
  <c r="QFO28" i="7"/>
  <c r="QFQ28" i="7"/>
  <c r="QFS28" i="7"/>
  <c r="QFU28" i="7"/>
  <c r="QFW28" i="7"/>
  <c r="QFY28" i="7"/>
  <c r="QGA28" i="7"/>
  <c r="QGC28" i="7"/>
  <c r="QGE28" i="7"/>
  <c r="QGG28" i="7"/>
  <c r="QGI28" i="7"/>
  <c r="QGK28" i="7"/>
  <c r="QGM28" i="7"/>
  <c r="QGO28" i="7"/>
  <c r="QGQ28" i="7"/>
  <c r="QGS28" i="7"/>
  <c r="QGU28" i="7"/>
  <c r="QGW28" i="7"/>
  <c r="QGY28" i="7"/>
  <c r="QHA28" i="7"/>
  <c r="QHC28" i="7"/>
  <c r="QHE28" i="7"/>
  <c r="QHG28" i="7"/>
  <c r="QHI28" i="7"/>
  <c r="QHK28" i="7"/>
  <c r="QHM28" i="7"/>
  <c r="QHO28" i="7"/>
  <c r="QHQ28" i="7"/>
  <c r="QHS28" i="7"/>
  <c r="QHU28" i="7"/>
  <c r="QHW28" i="7"/>
  <c r="QHY28" i="7"/>
  <c r="QIA28" i="7"/>
  <c r="QIC28" i="7"/>
  <c r="QIE28" i="7"/>
  <c r="QIG28" i="7"/>
  <c r="QII28" i="7"/>
  <c r="QIK28" i="7"/>
  <c r="QIM28" i="7"/>
  <c r="QIO28" i="7"/>
  <c r="QIQ28" i="7"/>
  <c r="QIS28" i="7"/>
  <c r="QIU28" i="7"/>
  <c r="QIW28" i="7"/>
  <c r="QIY28" i="7"/>
  <c r="QJA28" i="7"/>
  <c r="QJC28" i="7"/>
  <c r="QJE28" i="7"/>
  <c r="QJG28" i="7"/>
  <c r="QJI28" i="7"/>
  <c r="QJK28" i="7"/>
  <c r="QJM28" i="7"/>
  <c r="QJO28" i="7"/>
  <c r="QJQ28" i="7"/>
  <c r="QJS28" i="7"/>
  <c r="QJU28" i="7"/>
  <c r="QJW28" i="7"/>
  <c r="QJY28" i="7"/>
  <c r="QKA28" i="7"/>
  <c r="QKC28" i="7"/>
  <c r="QKE28" i="7"/>
  <c r="QKG28" i="7"/>
  <c r="QKI28" i="7"/>
  <c r="QKK28" i="7"/>
  <c r="QKM28" i="7"/>
  <c r="QKO28" i="7"/>
  <c r="QKQ28" i="7"/>
  <c r="QKS28" i="7"/>
  <c r="QKU28" i="7"/>
  <c r="QKW28" i="7"/>
  <c r="QKY28" i="7"/>
  <c r="QLA28" i="7"/>
  <c r="QLC28" i="7"/>
  <c r="QLE28" i="7"/>
  <c r="QLG28" i="7"/>
  <c r="QLI28" i="7"/>
  <c r="QLK28" i="7"/>
  <c r="QLM28" i="7"/>
  <c r="QLO28" i="7"/>
  <c r="QLQ28" i="7"/>
  <c r="QLS28" i="7"/>
  <c r="QLU28" i="7"/>
  <c r="QLW28" i="7"/>
  <c r="QLY28" i="7"/>
  <c r="QMA28" i="7"/>
  <c r="QMC28" i="7"/>
  <c r="QME28" i="7"/>
  <c r="QMG28" i="7"/>
  <c r="QMI28" i="7"/>
  <c r="QMK28" i="7"/>
  <c r="QMM28" i="7"/>
  <c r="QMO28" i="7"/>
  <c r="QMQ28" i="7"/>
  <c r="QMS28" i="7"/>
  <c r="QMU28" i="7"/>
  <c r="QMW28" i="7"/>
  <c r="QMY28" i="7"/>
  <c r="QNA28" i="7"/>
  <c r="QNC28" i="7"/>
  <c r="QNE28" i="7"/>
  <c r="QNG28" i="7"/>
  <c r="QNI28" i="7"/>
  <c r="QNK28" i="7"/>
  <c r="QNM28" i="7"/>
  <c r="QNO28" i="7"/>
  <c r="QNQ28" i="7"/>
  <c r="QNS28" i="7"/>
  <c r="QNU28" i="7"/>
  <c r="QNW28" i="7"/>
  <c r="QNY28" i="7"/>
  <c r="QOA28" i="7"/>
  <c r="QOC28" i="7"/>
  <c r="QOE28" i="7"/>
  <c r="QOG28" i="7"/>
  <c r="QOI28" i="7"/>
  <c r="QOK28" i="7"/>
  <c r="QOM28" i="7"/>
  <c r="QOO28" i="7"/>
  <c r="QOQ28" i="7"/>
  <c r="QOS28" i="7"/>
  <c r="QOU28" i="7"/>
  <c r="QOW28" i="7"/>
  <c r="QOY28" i="7"/>
  <c r="QPA28" i="7"/>
  <c r="QPC28" i="7"/>
  <c r="QPE28" i="7"/>
  <c r="QPG28" i="7"/>
  <c r="QPI28" i="7"/>
  <c r="QPK28" i="7"/>
  <c r="QPM28" i="7"/>
  <c r="QPO28" i="7"/>
  <c r="QPQ28" i="7"/>
  <c r="QPS28" i="7"/>
  <c r="QPU28" i="7"/>
  <c r="QPW28" i="7"/>
  <c r="QPY28" i="7"/>
  <c r="QQA28" i="7"/>
  <c r="QQC28" i="7"/>
  <c r="QQE28" i="7"/>
  <c r="QQG28" i="7"/>
  <c r="QQI28" i="7"/>
  <c r="QQK28" i="7"/>
  <c r="QQM28" i="7"/>
  <c r="QQO28" i="7"/>
  <c r="QQQ28" i="7"/>
  <c r="QQS28" i="7"/>
  <c r="QQU28" i="7"/>
  <c r="QQW28" i="7"/>
  <c r="QQY28" i="7"/>
  <c r="QRA28" i="7"/>
  <c r="QRC28" i="7"/>
  <c r="QRE28" i="7"/>
  <c r="QRG28" i="7"/>
  <c r="QRI28" i="7"/>
  <c r="QRK28" i="7"/>
  <c r="QRM28" i="7"/>
  <c r="QRO28" i="7"/>
  <c r="QRQ28" i="7"/>
  <c r="QRS28" i="7"/>
  <c r="QRU28" i="7"/>
  <c r="QRW28" i="7"/>
  <c r="QRY28" i="7"/>
  <c r="QSA28" i="7"/>
  <c r="QSC28" i="7"/>
  <c r="QSE28" i="7"/>
  <c r="QSG28" i="7"/>
  <c r="QSI28" i="7"/>
  <c r="QSK28" i="7"/>
  <c r="QSM28" i="7"/>
  <c r="QSO28" i="7"/>
  <c r="QSQ28" i="7"/>
  <c r="QSS28" i="7"/>
  <c r="QSU28" i="7"/>
  <c r="QSW28" i="7"/>
  <c r="QSY28" i="7"/>
  <c r="QTA28" i="7"/>
  <c r="QTC28" i="7"/>
  <c r="QTE28" i="7"/>
  <c r="QTG28" i="7"/>
  <c r="QTI28" i="7"/>
  <c r="QTK28" i="7"/>
  <c r="QTM28" i="7"/>
  <c r="QTO28" i="7"/>
  <c r="QTQ28" i="7"/>
  <c r="QTS28" i="7"/>
  <c r="QTU28" i="7"/>
  <c r="QTW28" i="7"/>
  <c r="QTY28" i="7"/>
  <c r="QUA28" i="7"/>
  <c r="QUC28" i="7"/>
  <c r="QUE28" i="7"/>
  <c r="QUG28" i="7"/>
  <c r="QUI28" i="7"/>
  <c r="QUK28" i="7"/>
  <c r="QUM28" i="7"/>
  <c r="QUO28" i="7"/>
  <c r="QUQ28" i="7"/>
  <c r="QUS28" i="7"/>
  <c r="QUU28" i="7"/>
  <c r="QUW28" i="7"/>
  <c r="QUY28" i="7"/>
  <c r="QVA28" i="7"/>
  <c r="QVC28" i="7"/>
  <c r="QVE28" i="7"/>
  <c r="QVG28" i="7"/>
  <c r="QVI28" i="7"/>
  <c r="QVK28" i="7"/>
  <c r="QVM28" i="7"/>
  <c r="QVO28" i="7"/>
  <c r="QVQ28" i="7"/>
  <c r="QVS28" i="7"/>
  <c r="QVU28" i="7"/>
  <c r="QVW28" i="7"/>
  <c r="QVY28" i="7"/>
  <c r="QWA28" i="7"/>
  <c r="QWC28" i="7"/>
  <c r="QWE28" i="7"/>
  <c r="QWG28" i="7"/>
  <c r="QWI28" i="7"/>
  <c r="QWK28" i="7"/>
  <c r="QWM28" i="7"/>
  <c r="QWO28" i="7"/>
  <c r="QWQ28" i="7"/>
  <c r="QWS28" i="7"/>
  <c r="QWU28" i="7"/>
  <c r="QWW28" i="7"/>
  <c r="QWY28" i="7"/>
  <c r="QXA28" i="7"/>
  <c r="QXC28" i="7"/>
  <c r="QXE28" i="7"/>
  <c r="QXG28" i="7"/>
  <c r="QXI28" i="7"/>
  <c r="QXK28" i="7"/>
  <c r="QXM28" i="7"/>
  <c r="QXO28" i="7"/>
  <c r="QXQ28" i="7"/>
  <c r="QXS28" i="7"/>
  <c r="QXU28" i="7"/>
  <c r="QXW28" i="7"/>
  <c r="QXY28" i="7"/>
  <c r="QYA28" i="7"/>
  <c r="QYC28" i="7"/>
  <c r="QYE28" i="7"/>
  <c r="QYG28" i="7"/>
  <c r="QYI28" i="7"/>
  <c r="QYK28" i="7"/>
  <c r="QYM28" i="7"/>
  <c r="QYO28" i="7"/>
  <c r="QYQ28" i="7"/>
  <c r="QYS28" i="7"/>
  <c r="QYU28" i="7"/>
  <c r="QYW28" i="7"/>
  <c r="QYY28" i="7"/>
  <c r="QZA28" i="7"/>
  <c r="QZC28" i="7"/>
  <c r="QZE28" i="7"/>
  <c r="QZG28" i="7"/>
  <c r="QZI28" i="7"/>
  <c r="QZK28" i="7"/>
  <c r="QZM28" i="7"/>
  <c r="QZO28" i="7"/>
  <c r="QZQ28" i="7"/>
  <c r="QZS28" i="7"/>
  <c r="QZU28" i="7"/>
  <c r="QZW28" i="7"/>
  <c r="QZY28" i="7"/>
  <c r="RAA28" i="7"/>
  <c r="RAC28" i="7"/>
  <c r="RAE28" i="7"/>
  <c r="RAG28" i="7"/>
  <c r="RAI28" i="7"/>
  <c r="RAK28" i="7"/>
  <c r="RAM28" i="7"/>
  <c r="RAO28" i="7"/>
  <c r="RAQ28" i="7"/>
  <c r="RAS28" i="7"/>
  <c r="RAU28" i="7"/>
  <c r="RAW28" i="7"/>
  <c r="RAY28" i="7"/>
  <c r="RBA28" i="7"/>
  <c r="RBC28" i="7"/>
  <c r="RBE28" i="7"/>
  <c r="RBG28" i="7"/>
  <c r="RBI28" i="7"/>
  <c r="RBK28" i="7"/>
  <c r="RBM28" i="7"/>
  <c r="RBO28" i="7"/>
  <c r="RBQ28" i="7"/>
  <c r="RBS28" i="7"/>
  <c r="RBU28" i="7"/>
  <c r="RBW28" i="7"/>
  <c r="RBY28" i="7"/>
  <c r="RCA28" i="7"/>
  <c r="RCC28" i="7"/>
  <c r="RCE28" i="7"/>
  <c r="RCG28" i="7"/>
  <c r="RCI28" i="7"/>
  <c r="RCK28" i="7"/>
  <c r="RCM28" i="7"/>
  <c r="RCO28" i="7"/>
  <c r="RCQ28" i="7"/>
  <c r="RCS28" i="7"/>
  <c r="RCU28" i="7"/>
  <c r="RCW28" i="7"/>
  <c r="RCY28" i="7"/>
  <c r="RDA28" i="7"/>
  <c r="RDC28" i="7"/>
  <c r="RDE28" i="7"/>
  <c r="RDG28" i="7"/>
  <c r="RDI28" i="7"/>
  <c r="RDK28" i="7"/>
  <c r="RDM28" i="7"/>
  <c r="RDO28" i="7"/>
  <c r="RDQ28" i="7"/>
  <c r="RDS28" i="7"/>
  <c r="RDU28" i="7"/>
  <c r="RDW28" i="7"/>
  <c r="RDY28" i="7"/>
  <c r="REA28" i="7"/>
  <c r="REC28" i="7"/>
  <c r="REE28" i="7"/>
  <c r="REG28" i="7"/>
  <c r="REI28" i="7"/>
  <c r="REK28" i="7"/>
  <c r="REM28" i="7"/>
  <c r="REO28" i="7"/>
  <c r="REQ28" i="7"/>
  <c r="RES28" i="7"/>
  <c r="REU28" i="7"/>
  <c r="REW28" i="7"/>
  <c r="REY28" i="7"/>
  <c r="RFA28" i="7"/>
  <c r="RFC28" i="7"/>
  <c r="RFE28" i="7"/>
  <c r="RFG28" i="7"/>
  <c r="RFI28" i="7"/>
  <c r="RFK28" i="7"/>
  <c r="RFM28" i="7"/>
  <c r="RFO28" i="7"/>
  <c r="RFQ28" i="7"/>
  <c r="RFS28" i="7"/>
  <c r="RFU28" i="7"/>
  <c r="RFW28" i="7"/>
  <c r="RFY28" i="7"/>
  <c r="RGA28" i="7"/>
  <c r="RGC28" i="7"/>
  <c r="RGE28" i="7"/>
  <c r="RGG28" i="7"/>
  <c r="RGI28" i="7"/>
  <c r="RGK28" i="7"/>
  <c r="RGM28" i="7"/>
  <c r="RGO28" i="7"/>
  <c r="RGQ28" i="7"/>
  <c r="RGS28" i="7"/>
  <c r="RGU28" i="7"/>
  <c r="RGW28" i="7"/>
  <c r="RGY28" i="7"/>
  <c r="RHA28" i="7"/>
  <c r="RHC28" i="7"/>
  <c r="RHE28" i="7"/>
  <c r="RHG28" i="7"/>
  <c r="RHI28" i="7"/>
  <c r="RHK28" i="7"/>
  <c r="RHM28" i="7"/>
  <c r="RHO28" i="7"/>
  <c r="RHQ28" i="7"/>
  <c r="RHS28" i="7"/>
  <c r="RHU28" i="7"/>
  <c r="RHW28" i="7"/>
  <c r="RHY28" i="7"/>
  <c r="RIA28" i="7"/>
  <c r="RIC28" i="7"/>
  <c r="RIE28" i="7"/>
  <c r="RIG28" i="7"/>
  <c r="RII28" i="7"/>
  <c r="RIK28" i="7"/>
  <c r="RIM28" i="7"/>
  <c r="RIO28" i="7"/>
  <c r="RIQ28" i="7"/>
  <c r="RIS28" i="7"/>
  <c r="RIU28" i="7"/>
  <c r="RIW28" i="7"/>
  <c r="RIY28" i="7"/>
  <c r="RJA28" i="7"/>
  <c r="RJC28" i="7"/>
  <c r="RJE28" i="7"/>
  <c r="RJG28" i="7"/>
  <c r="RJI28" i="7"/>
  <c r="RJK28" i="7"/>
  <c r="RJM28" i="7"/>
  <c r="RJO28" i="7"/>
  <c r="RJQ28" i="7"/>
  <c r="RJS28" i="7"/>
  <c r="RJU28" i="7"/>
  <c r="RJW28" i="7"/>
  <c r="RJY28" i="7"/>
  <c r="RKA28" i="7"/>
  <c r="RKC28" i="7"/>
  <c r="RKE28" i="7"/>
  <c r="RKG28" i="7"/>
  <c r="RKI28" i="7"/>
  <c r="RKK28" i="7"/>
  <c r="RKM28" i="7"/>
  <c r="RKO28" i="7"/>
  <c r="RKQ28" i="7"/>
  <c r="RKS28" i="7"/>
  <c r="RKU28" i="7"/>
  <c r="RKW28" i="7"/>
  <c r="RKY28" i="7"/>
  <c r="RLA28" i="7"/>
  <c r="RLC28" i="7"/>
  <c r="RLE28" i="7"/>
  <c r="RLG28" i="7"/>
  <c r="RLI28" i="7"/>
  <c r="RLK28" i="7"/>
  <c r="RLM28" i="7"/>
  <c r="RLO28" i="7"/>
  <c r="RLQ28" i="7"/>
  <c r="RLS28" i="7"/>
  <c r="RLU28" i="7"/>
  <c r="RLW28" i="7"/>
  <c r="RLY28" i="7"/>
  <c r="RMA28" i="7"/>
  <c r="RMC28" i="7"/>
  <c r="RME28" i="7"/>
  <c r="RMG28" i="7"/>
  <c r="RMI28" i="7"/>
  <c r="RMK28" i="7"/>
  <c r="RMM28" i="7"/>
  <c r="RMO28" i="7"/>
  <c r="RMQ28" i="7"/>
  <c r="RMS28" i="7"/>
  <c r="RMU28" i="7"/>
  <c r="RMW28" i="7"/>
  <c r="RMY28" i="7"/>
  <c r="RNA28" i="7"/>
  <c r="RNC28" i="7"/>
  <c r="RNE28" i="7"/>
  <c r="RNG28" i="7"/>
  <c r="RNI28" i="7"/>
  <c r="RNK28" i="7"/>
  <c r="RNM28" i="7"/>
  <c r="RNO28" i="7"/>
  <c r="RNQ28" i="7"/>
  <c r="RNS28" i="7"/>
  <c r="RNU28" i="7"/>
  <c r="RNW28" i="7"/>
  <c r="RNY28" i="7"/>
  <c r="ROA28" i="7"/>
  <c r="ROC28" i="7"/>
  <c r="ROE28" i="7"/>
  <c r="ROG28" i="7"/>
  <c r="ROI28" i="7"/>
  <c r="ROK28" i="7"/>
  <c r="ROM28" i="7"/>
  <c r="ROO28" i="7"/>
  <c r="ROQ28" i="7"/>
  <c r="ROS28" i="7"/>
  <c r="ROU28" i="7"/>
  <c r="ROW28" i="7"/>
  <c r="ROY28" i="7"/>
  <c r="RPA28" i="7"/>
  <c r="RPC28" i="7"/>
  <c r="RPE28" i="7"/>
  <c r="RPG28" i="7"/>
  <c r="RPI28" i="7"/>
  <c r="RPK28" i="7"/>
  <c r="RPM28" i="7"/>
  <c r="RPO28" i="7"/>
  <c r="RPQ28" i="7"/>
  <c r="RPS28" i="7"/>
  <c r="RPU28" i="7"/>
  <c r="RPW28" i="7"/>
  <c r="RPY28" i="7"/>
  <c r="RQA28" i="7"/>
  <c r="RQC28" i="7"/>
  <c r="RQE28" i="7"/>
  <c r="RQG28" i="7"/>
  <c r="RQI28" i="7"/>
  <c r="RQK28" i="7"/>
  <c r="RQM28" i="7"/>
  <c r="RQO28" i="7"/>
  <c r="RQQ28" i="7"/>
  <c r="RQS28" i="7"/>
  <c r="RQU28" i="7"/>
  <c r="RQW28" i="7"/>
  <c r="RQY28" i="7"/>
  <c r="RRA28" i="7"/>
  <c r="RRC28" i="7"/>
  <c r="RRE28" i="7"/>
  <c r="RRG28" i="7"/>
  <c r="RRI28" i="7"/>
  <c r="RRK28" i="7"/>
  <c r="RRM28" i="7"/>
  <c r="RRO28" i="7"/>
  <c r="RRQ28" i="7"/>
  <c r="RRS28" i="7"/>
  <c r="RRU28" i="7"/>
  <c r="RRW28" i="7"/>
  <c r="RRY28" i="7"/>
  <c r="RSA28" i="7"/>
  <c r="RSC28" i="7"/>
  <c r="RSE28" i="7"/>
  <c r="RSG28" i="7"/>
  <c r="RSI28" i="7"/>
  <c r="RSK28" i="7"/>
  <c r="RSM28" i="7"/>
  <c r="RSO28" i="7"/>
  <c r="RSQ28" i="7"/>
  <c r="RSS28" i="7"/>
  <c r="RSU28" i="7"/>
  <c r="RSW28" i="7"/>
  <c r="RSY28" i="7"/>
  <c r="RTA28" i="7"/>
  <c r="RTC28" i="7"/>
  <c r="RTE28" i="7"/>
  <c r="RTG28" i="7"/>
  <c r="RTI28" i="7"/>
  <c r="RTK28" i="7"/>
  <c r="RTM28" i="7"/>
  <c r="RTO28" i="7"/>
  <c r="RTQ28" i="7"/>
  <c r="RTS28" i="7"/>
  <c r="RTU28" i="7"/>
  <c r="RTW28" i="7"/>
  <c r="RTY28" i="7"/>
  <c r="RUA28" i="7"/>
  <c r="RUC28" i="7"/>
  <c r="RUE28" i="7"/>
  <c r="RUG28" i="7"/>
  <c r="RUI28" i="7"/>
  <c r="RUK28" i="7"/>
  <c r="RUM28" i="7"/>
  <c r="RUO28" i="7"/>
  <c r="RUQ28" i="7"/>
  <c r="RUS28" i="7"/>
  <c r="RUU28" i="7"/>
  <c r="RUW28" i="7"/>
  <c r="RUY28" i="7"/>
  <c r="RVA28" i="7"/>
  <c r="RVC28" i="7"/>
  <c r="RVE28" i="7"/>
  <c r="RVG28" i="7"/>
  <c r="RVI28" i="7"/>
  <c r="RVK28" i="7"/>
  <c r="RVM28" i="7"/>
  <c r="RVO28" i="7"/>
  <c r="RVQ28" i="7"/>
  <c r="RVS28" i="7"/>
  <c r="RVU28" i="7"/>
  <c r="RVW28" i="7"/>
  <c r="RVY28" i="7"/>
  <c r="RWA28" i="7"/>
  <c r="RWC28" i="7"/>
  <c r="RWE28" i="7"/>
  <c r="RWG28" i="7"/>
  <c r="RWI28" i="7"/>
  <c r="RWK28" i="7"/>
  <c r="RWM28" i="7"/>
  <c r="RWO28" i="7"/>
  <c r="RWQ28" i="7"/>
  <c r="RWS28" i="7"/>
  <c r="RWU28" i="7"/>
  <c r="RWW28" i="7"/>
  <c r="RWY28" i="7"/>
  <c r="RXA28" i="7"/>
  <c r="RXC28" i="7"/>
  <c r="RXE28" i="7"/>
  <c r="RXG28" i="7"/>
  <c r="RXI28" i="7"/>
  <c r="RXK28" i="7"/>
  <c r="RXM28" i="7"/>
  <c r="RXO28" i="7"/>
  <c r="RXQ28" i="7"/>
  <c r="RXS28" i="7"/>
  <c r="RXU28" i="7"/>
  <c r="RXW28" i="7"/>
  <c r="RXY28" i="7"/>
  <c r="RYA28" i="7"/>
  <c r="RYC28" i="7"/>
  <c r="RYE28" i="7"/>
  <c r="RYG28" i="7"/>
  <c r="RYI28" i="7"/>
  <c r="RYK28" i="7"/>
  <c r="RYM28" i="7"/>
  <c r="RYO28" i="7"/>
  <c r="RYQ28" i="7"/>
  <c r="RYS28" i="7"/>
  <c r="RYU28" i="7"/>
  <c r="RYW28" i="7"/>
  <c r="RYY28" i="7"/>
  <c r="RZA28" i="7"/>
  <c r="RZC28" i="7"/>
  <c r="RZE28" i="7"/>
  <c r="RZG28" i="7"/>
  <c r="RZI28" i="7"/>
  <c r="RZK28" i="7"/>
  <c r="RZM28" i="7"/>
  <c r="RZO28" i="7"/>
  <c r="RZQ28" i="7"/>
  <c r="RZS28" i="7"/>
  <c r="RZU28" i="7"/>
  <c r="RZW28" i="7"/>
  <c r="RZY28" i="7"/>
  <c r="SAA28" i="7"/>
  <c r="SAC28" i="7"/>
  <c r="SAE28" i="7"/>
  <c r="SAG28" i="7"/>
  <c r="SAI28" i="7"/>
  <c r="SAK28" i="7"/>
  <c r="SAM28" i="7"/>
  <c r="SAO28" i="7"/>
  <c r="SAQ28" i="7"/>
  <c r="SAS28" i="7"/>
  <c r="SAU28" i="7"/>
  <c r="SAW28" i="7"/>
  <c r="SAY28" i="7"/>
  <c r="SBA28" i="7"/>
  <c r="SBC28" i="7"/>
  <c r="SBE28" i="7"/>
  <c r="SBG28" i="7"/>
  <c r="SBI28" i="7"/>
  <c r="SBK28" i="7"/>
  <c r="SBM28" i="7"/>
  <c r="SBO28" i="7"/>
  <c r="SBQ28" i="7"/>
  <c r="SBS28" i="7"/>
  <c r="SBU28" i="7"/>
  <c r="SBW28" i="7"/>
  <c r="SBY28" i="7"/>
  <c r="SCA28" i="7"/>
  <c r="SCC28" i="7"/>
  <c r="SCE28" i="7"/>
  <c r="SCG28" i="7"/>
  <c r="SCI28" i="7"/>
  <c r="SCK28" i="7"/>
  <c r="SCM28" i="7"/>
  <c r="SCO28" i="7"/>
  <c r="SCQ28" i="7"/>
  <c r="SCS28" i="7"/>
  <c r="SCU28" i="7"/>
  <c r="SCW28" i="7"/>
  <c r="SCY28" i="7"/>
  <c r="SDA28" i="7"/>
  <c r="SDC28" i="7"/>
  <c r="SDE28" i="7"/>
  <c r="SDG28" i="7"/>
  <c r="SDI28" i="7"/>
  <c r="SDK28" i="7"/>
  <c r="SDM28" i="7"/>
  <c r="SDO28" i="7"/>
  <c r="SDQ28" i="7"/>
  <c r="SDS28" i="7"/>
  <c r="SDU28" i="7"/>
  <c r="SDW28" i="7"/>
  <c r="SDY28" i="7"/>
  <c r="SEA28" i="7"/>
  <c r="SEC28" i="7"/>
  <c r="SEE28" i="7"/>
  <c r="SEG28" i="7"/>
  <c r="SEI28" i="7"/>
  <c r="SEK28" i="7"/>
  <c r="SEM28" i="7"/>
  <c r="SEO28" i="7"/>
  <c r="SEQ28" i="7"/>
  <c r="SES28" i="7"/>
  <c r="SEU28" i="7"/>
  <c r="SEW28" i="7"/>
  <c r="SEY28" i="7"/>
  <c r="SFA28" i="7"/>
  <c r="SFC28" i="7"/>
  <c r="SFE28" i="7"/>
  <c r="SFG28" i="7"/>
  <c r="SFI28" i="7"/>
  <c r="SFK28" i="7"/>
  <c r="SFM28" i="7"/>
  <c r="SFO28" i="7"/>
  <c r="SFQ28" i="7"/>
  <c r="SFS28" i="7"/>
  <c r="SFU28" i="7"/>
  <c r="SFW28" i="7"/>
  <c r="SFY28" i="7"/>
  <c r="SGA28" i="7"/>
  <c r="SGC28" i="7"/>
  <c r="SGE28" i="7"/>
  <c r="SGG28" i="7"/>
  <c r="SGI28" i="7"/>
  <c r="SGK28" i="7"/>
  <c r="SGM28" i="7"/>
  <c r="SGO28" i="7"/>
  <c r="SGQ28" i="7"/>
  <c r="SGS28" i="7"/>
  <c r="SGU28" i="7"/>
  <c r="SGW28" i="7"/>
  <c r="SGY28" i="7"/>
  <c r="SHA28" i="7"/>
  <c r="SHC28" i="7"/>
  <c r="SHE28" i="7"/>
  <c r="SHG28" i="7"/>
  <c r="SHI28" i="7"/>
  <c r="SHK28" i="7"/>
  <c r="SHM28" i="7"/>
  <c r="SHO28" i="7"/>
  <c r="SHQ28" i="7"/>
  <c r="SHS28" i="7"/>
  <c r="SHU28" i="7"/>
  <c r="SHW28" i="7"/>
  <c r="SHY28" i="7"/>
  <c r="SIA28" i="7"/>
  <c r="SIC28" i="7"/>
  <c r="SIE28" i="7"/>
  <c r="SIG28" i="7"/>
  <c r="SII28" i="7"/>
  <c r="SIK28" i="7"/>
  <c r="SIM28" i="7"/>
  <c r="SIO28" i="7"/>
  <c r="SIQ28" i="7"/>
  <c r="SIS28" i="7"/>
  <c r="SIU28" i="7"/>
  <c r="SIW28" i="7"/>
  <c r="SIY28" i="7"/>
  <c r="SJA28" i="7"/>
  <c r="SJC28" i="7"/>
  <c r="SJE28" i="7"/>
  <c r="SJG28" i="7"/>
  <c r="SJI28" i="7"/>
  <c r="SJK28" i="7"/>
  <c r="SJM28" i="7"/>
  <c r="SJO28" i="7"/>
  <c r="SJQ28" i="7"/>
  <c r="SJS28" i="7"/>
  <c r="SJU28" i="7"/>
  <c r="SJW28" i="7"/>
  <c r="SJY28" i="7"/>
  <c r="SKA28" i="7"/>
  <c r="SKC28" i="7"/>
  <c r="SKE28" i="7"/>
  <c r="SKG28" i="7"/>
  <c r="SKI28" i="7"/>
  <c r="SKK28" i="7"/>
  <c r="SKM28" i="7"/>
  <c r="SKO28" i="7"/>
  <c r="SKQ28" i="7"/>
  <c r="SKS28" i="7"/>
  <c r="SKU28" i="7"/>
  <c r="SKW28" i="7"/>
  <c r="SKY28" i="7"/>
  <c r="SLA28" i="7"/>
  <c r="SLC28" i="7"/>
  <c r="SLE28" i="7"/>
  <c r="SLG28" i="7"/>
  <c r="SLI28" i="7"/>
  <c r="SLK28" i="7"/>
  <c r="SLM28" i="7"/>
  <c r="SLO28" i="7"/>
  <c r="SLQ28" i="7"/>
  <c r="SLS28" i="7"/>
  <c r="SLU28" i="7"/>
  <c r="SLW28" i="7"/>
  <c r="SLY28" i="7"/>
  <c r="SMA28" i="7"/>
  <c r="SMC28" i="7"/>
  <c r="SME28" i="7"/>
  <c r="SMG28" i="7"/>
  <c r="SMI28" i="7"/>
  <c r="SMK28" i="7"/>
  <c r="SMM28" i="7"/>
  <c r="SMO28" i="7"/>
  <c r="SMQ28" i="7"/>
  <c r="SMS28" i="7"/>
  <c r="SMU28" i="7"/>
  <c r="SMW28" i="7"/>
  <c r="SMY28" i="7"/>
  <c r="SNA28" i="7"/>
  <c r="SNC28" i="7"/>
  <c r="SNE28" i="7"/>
  <c r="SNG28" i="7"/>
  <c r="SNI28" i="7"/>
  <c r="SNK28" i="7"/>
  <c r="SNM28" i="7"/>
  <c r="SNO28" i="7"/>
  <c r="SNQ28" i="7"/>
  <c r="SNS28" i="7"/>
  <c r="SNU28" i="7"/>
  <c r="SNW28" i="7"/>
  <c r="SNY28" i="7"/>
  <c r="SOA28" i="7"/>
  <c r="SOC28" i="7"/>
  <c r="SOE28" i="7"/>
  <c r="SOG28" i="7"/>
  <c r="SOI28" i="7"/>
  <c r="SOK28" i="7"/>
  <c r="SOM28" i="7"/>
  <c r="SOO28" i="7"/>
  <c r="SOQ28" i="7"/>
  <c r="SOS28" i="7"/>
  <c r="SOU28" i="7"/>
  <c r="SOW28" i="7"/>
  <c r="SOY28" i="7"/>
  <c r="SPA28" i="7"/>
  <c r="SPC28" i="7"/>
  <c r="SPE28" i="7"/>
  <c r="SPG28" i="7"/>
  <c r="SPI28" i="7"/>
  <c r="SPK28" i="7"/>
  <c r="SPM28" i="7"/>
  <c r="SPO28" i="7"/>
  <c r="SPQ28" i="7"/>
  <c r="SPS28" i="7"/>
  <c r="SPU28" i="7"/>
  <c r="SPW28" i="7"/>
  <c r="SPY28" i="7"/>
  <c r="SQA28" i="7"/>
  <c r="SQC28" i="7"/>
  <c r="SQE28" i="7"/>
  <c r="SQG28" i="7"/>
  <c r="SQI28" i="7"/>
  <c r="SQK28" i="7"/>
  <c r="SQM28" i="7"/>
  <c r="SQO28" i="7"/>
  <c r="SQQ28" i="7"/>
  <c r="SQS28" i="7"/>
  <c r="SQU28" i="7"/>
  <c r="SQW28" i="7"/>
  <c r="SQY28" i="7"/>
  <c r="SRA28" i="7"/>
  <c r="SRC28" i="7"/>
  <c r="SRE28" i="7"/>
  <c r="SRG28" i="7"/>
  <c r="SRI28" i="7"/>
  <c r="SRK28" i="7"/>
  <c r="SRM28" i="7"/>
  <c r="SRO28" i="7"/>
  <c r="SRQ28" i="7"/>
  <c r="SRS28" i="7"/>
  <c r="SRU28" i="7"/>
  <c r="SRW28" i="7"/>
  <c r="SRY28" i="7"/>
  <c r="SSA28" i="7"/>
  <c r="SSC28" i="7"/>
  <c r="SSE28" i="7"/>
  <c r="SSG28" i="7"/>
  <c r="SSI28" i="7"/>
  <c r="SSK28" i="7"/>
  <c r="SSM28" i="7"/>
  <c r="SSO28" i="7"/>
  <c r="SSQ28" i="7"/>
  <c r="SSS28" i="7"/>
  <c r="SSU28" i="7"/>
  <c r="SSW28" i="7"/>
  <c r="SSY28" i="7"/>
  <c r="STA28" i="7"/>
  <c r="STC28" i="7"/>
  <c r="STE28" i="7"/>
  <c r="STG28" i="7"/>
  <c r="STI28" i="7"/>
  <c r="STK28" i="7"/>
  <c r="STM28" i="7"/>
  <c r="STO28" i="7"/>
  <c r="STQ28" i="7"/>
  <c r="STS28" i="7"/>
  <c r="STU28" i="7"/>
  <c r="STW28" i="7"/>
  <c r="STY28" i="7"/>
  <c r="SUA28" i="7"/>
  <c r="SUC28" i="7"/>
  <c r="SUE28" i="7"/>
  <c r="SUG28" i="7"/>
  <c r="SUI28" i="7"/>
  <c r="SUK28" i="7"/>
  <c r="SUM28" i="7"/>
  <c r="SUO28" i="7"/>
  <c r="SUQ28" i="7"/>
  <c r="SUS28" i="7"/>
  <c r="SUU28" i="7"/>
  <c r="SUW28" i="7"/>
  <c r="SUY28" i="7"/>
  <c r="SVA28" i="7"/>
  <c r="SVC28" i="7"/>
  <c r="SVE28" i="7"/>
  <c r="SVG28" i="7"/>
  <c r="SVI28" i="7"/>
  <c r="SVK28" i="7"/>
  <c r="SVM28" i="7"/>
  <c r="SVO28" i="7"/>
  <c r="SVQ28" i="7"/>
  <c r="SVS28" i="7"/>
  <c r="SVU28" i="7"/>
  <c r="SVW28" i="7"/>
  <c r="SVY28" i="7"/>
  <c r="SWA28" i="7"/>
  <c r="SWC28" i="7"/>
  <c r="SWE28" i="7"/>
  <c r="SWG28" i="7"/>
  <c r="SWI28" i="7"/>
  <c r="SWK28" i="7"/>
  <c r="SWM28" i="7"/>
  <c r="SWO28" i="7"/>
  <c r="SWQ28" i="7"/>
  <c r="SWS28" i="7"/>
  <c r="SWU28" i="7"/>
  <c r="SWW28" i="7"/>
  <c r="SWY28" i="7"/>
  <c r="SXA28" i="7"/>
  <c r="SXC28" i="7"/>
  <c r="SXE28" i="7"/>
  <c r="SXG28" i="7"/>
  <c r="SXI28" i="7"/>
  <c r="SXK28" i="7"/>
  <c r="SXM28" i="7"/>
  <c r="SXO28" i="7"/>
  <c r="SXQ28" i="7"/>
  <c r="SXS28" i="7"/>
  <c r="SXU28" i="7"/>
  <c r="SXW28" i="7"/>
  <c r="SXY28" i="7"/>
  <c r="SYA28" i="7"/>
  <c r="SYC28" i="7"/>
  <c r="SYE28" i="7"/>
  <c r="SYG28" i="7"/>
  <c r="SYI28" i="7"/>
  <c r="SYK28" i="7"/>
  <c r="SYM28" i="7"/>
  <c r="SYO28" i="7"/>
  <c r="SYQ28" i="7"/>
  <c r="SYS28" i="7"/>
  <c r="SYU28" i="7"/>
  <c r="SYW28" i="7"/>
  <c r="SYY28" i="7"/>
  <c r="SZA28" i="7"/>
  <c r="SZC28" i="7"/>
  <c r="SZE28" i="7"/>
  <c r="SZG28" i="7"/>
  <c r="SZI28" i="7"/>
  <c r="SZK28" i="7"/>
  <c r="SZM28" i="7"/>
  <c r="SZO28" i="7"/>
  <c r="SZQ28" i="7"/>
  <c r="SZS28" i="7"/>
  <c r="SZU28" i="7"/>
  <c r="SZW28" i="7"/>
  <c r="SZY28" i="7"/>
  <c r="TAA28" i="7"/>
  <c r="TAC28" i="7"/>
  <c r="TAE28" i="7"/>
  <c r="TAG28" i="7"/>
  <c r="TAI28" i="7"/>
  <c r="TAK28" i="7"/>
  <c r="TAM28" i="7"/>
  <c r="TAO28" i="7"/>
  <c r="TAQ28" i="7"/>
  <c r="TAS28" i="7"/>
  <c r="TAU28" i="7"/>
  <c r="TAW28" i="7"/>
  <c r="TAY28" i="7"/>
  <c r="TBA28" i="7"/>
  <c r="TBC28" i="7"/>
  <c r="TBE28" i="7"/>
  <c r="TBG28" i="7"/>
  <c r="TBI28" i="7"/>
  <c r="TBK28" i="7"/>
  <c r="TBM28" i="7"/>
  <c r="TBO28" i="7"/>
  <c r="TBQ28" i="7"/>
  <c r="TBS28" i="7"/>
  <c r="TBU28" i="7"/>
  <c r="TBW28" i="7"/>
  <c r="TBY28" i="7"/>
  <c r="TCA28" i="7"/>
  <c r="TCC28" i="7"/>
  <c r="TCE28" i="7"/>
  <c r="TCG28" i="7"/>
  <c r="TCI28" i="7"/>
  <c r="TCK28" i="7"/>
  <c r="TCM28" i="7"/>
  <c r="TCO28" i="7"/>
  <c r="TCQ28" i="7"/>
  <c r="TCS28" i="7"/>
  <c r="TCU28" i="7"/>
  <c r="TCW28" i="7"/>
  <c r="TCY28" i="7"/>
  <c r="TDA28" i="7"/>
  <c r="TDC28" i="7"/>
  <c r="TDE28" i="7"/>
  <c r="TDG28" i="7"/>
  <c r="TDI28" i="7"/>
  <c r="TDK28" i="7"/>
  <c r="TDM28" i="7"/>
  <c r="TDO28" i="7"/>
  <c r="TDQ28" i="7"/>
  <c r="TDS28" i="7"/>
  <c r="TDU28" i="7"/>
  <c r="TDW28" i="7"/>
  <c r="TDY28" i="7"/>
  <c r="TEA28" i="7"/>
  <c r="TEC28" i="7"/>
  <c r="TEE28" i="7"/>
  <c r="TEG28" i="7"/>
  <c r="TEI28" i="7"/>
  <c r="TEK28" i="7"/>
  <c r="TEM28" i="7"/>
  <c r="TEO28" i="7"/>
  <c r="TEQ28" i="7"/>
  <c r="TES28" i="7"/>
  <c r="TEU28" i="7"/>
  <c r="TEW28" i="7"/>
  <c r="TEY28" i="7"/>
  <c r="TFA28" i="7"/>
  <c r="TFC28" i="7"/>
  <c r="TFE28" i="7"/>
  <c r="TFG28" i="7"/>
  <c r="TFI28" i="7"/>
  <c r="TFK28" i="7"/>
  <c r="TFM28" i="7"/>
  <c r="TFO28" i="7"/>
  <c r="TFQ28" i="7"/>
  <c r="TFS28" i="7"/>
  <c r="TFU28" i="7"/>
  <c r="TFW28" i="7"/>
  <c r="TFY28" i="7"/>
  <c r="TGA28" i="7"/>
  <c r="TGC28" i="7"/>
  <c r="TGE28" i="7"/>
  <c r="TGG28" i="7"/>
  <c r="TGI28" i="7"/>
  <c r="TGK28" i="7"/>
  <c r="TGM28" i="7"/>
  <c r="TGO28" i="7"/>
  <c r="TGQ28" i="7"/>
  <c r="TGS28" i="7"/>
  <c r="TGU28" i="7"/>
  <c r="TGW28" i="7"/>
  <c r="TGY28" i="7"/>
  <c r="THA28" i="7"/>
  <c r="THC28" i="7"/>
  <c r="THE28" i="7"/>
  <c r="THG28" i="7"/>
  <c r="THI28" i="7"/>
  <c r="THK28" i="7"/>
  <c r="THM28" i="7"/>
  <c r="THO28" i="7"/>
  <c r="THQ28" i="7"/>
  <c r="THS28" i="7"/>
  <c r="THU28" i="7"/>
  <c r="THW28" i="7"/>
  <c r="THY28" i="7"/>
  <c r="TIA28" i="7"/>
  <c r="TIC28" i="7"/>
  <c r="TIE28" i="7"/>
  <c r="TIG28" i="7"/>
  <c r="TII28" i="7"/>
  <c r="TIK28" i="7"/>
  <c r="TIM28" i="7"/>
  <c r="TIO28" i="7"/>
  <c r="TIQ28" i="7"/>
  <c r="TIS28" i="7"/>
  <c r="TIU28" i="7"/>
  <c r="TIW28" i="7"/>
  <c r="TIY28" i="7"/>
  <c r="TJA28" i="7"/>
  <c r="TJC28" i="7"/>
  <c r="TJE28" i="7"/>
  <c r="TJG28" i="7"/>
  <c r="TJI28" i="7"/>
  <c r="TJK28" i="7"/>
  <c r="TJM28" i="7"/>
  <c r="TJO28" i="7"/>
  <c r="TJQ28" i="7"/>
  <c r="TJS28" i="7"/>
  <c r="TJU28" i="7"/>
  <c r="TJW28" i="7"/>
  <c r="TJY28" i="7"/>
  <c r="TKA28" i="7"/>
  <c r="TKC28" i="7"/>
  <c r="TKE28" i="7"/>
  <c r="TKG28" i="7"/>
  <c r="TKI28" i="7"/>
  <c r="TKK28" i="7"/>
  <c r="TKM28" i="7"/>
  <c r="TKO28" i="7"/>
  <c r="TKQ28" i="7"/>
  <c r="TKS28" i="7"/>
  <c r="TKU28" i="7"/>
  <c r="TKW28" i="7"/>
  <c r="TKY28" i="7"/>
  <c r="TLA28" i="7"/>
  <c r="TLC28" i="7"/>
  <c r="TLE28" i="7"/>
  <c r="TLG28" i="7"/>
  <c r="TLI28" i="7"/>
  <c r="TLK28" i="7"/>
  <c r="TLM28" i="7"/>
  <c r="TLO28" i="7"/>
  <c r="TLQ28" i="7"/>
  <c r="TLS28" i="7"/>
  <c r="TLU28" i="7"/>
  <c r="TLW28" i="7"/>
  <c r="TLY28" i="7"/>
  <c r="TMA28" i="7"/>
  <c r="TMC28" i="7"/>
  <c r="TME28" i="7"/>
  <c r="TMG28" i="7"/>
  <c r="TMI28" i="7"/>
  <c r="TMK28" i="7"/>
  <c r="TMM28" i="7"/>
  <c r="TMO28" i="7"/>
  <c r="TMQ28" i="7"/>
  <c r="TMS28" i="7"/>
  <c r="TMU28" i="7"/>
  <c r="TMW28" i="7"/>
  <c r="TMY28" i="7"/>
  <c r="TNA28" i="7"/>
  <c r="TNC28" i="7"/>
  <c r="TNE28" i="7"/>
  <c r="TNG28" i="7"/>
  <c r="TNI28" i="7"/>
  <c r="TNK28" i="7"/>
  <c r="TNM28" i="7"/>
  <c r="TNO28" i="7"/>
  <c r="TNQ28" i="7"/>
  <c r="TNS28" i="7"/>
  <c r="TNU28" i="7"/>
  <c r="TNW28" i="7"/>
  <c r="TNY28" i="7"/>
  <c r="TOA28" i="7"/>
  <c r="TOC28" i="7"/>
  <c r="TOE28" i="7"/>
  <c r="TOG28" i="7"/>
  <c r="TOI28" i="7"/>
  <c r="TOK28" i="7"/>
  <c r="TOM28" i="7"/>
  <c r="TOO28" i="7"/>
  <c r="TOQ28" i="7"/>
  <c r="TOS28" i="7"/>
  <c r="TOU28" i="7"/>
  <c r="TOW28" i="7"/>
  <c r="TOY28" i="7"/>
  <c r="TPA28" i="7"/>
  <c r="TPC28" i="7"/>
  <c r="TPE28" i="7"/>
  <c r="TPG28" i="7"/>
  <c r="TPI28" i="7"/>
  <c r="TPK28" i="7"/>
  <c r="TPM28" i="7"/>
  <c r="TPO28" i="7"/>
  <c r="TPQ28" i="7"/>
  <c r="TPS28" i="7"/>
  <c r="TPU28" i="7"/>
  <c r="TPW28" i="7"/>
  <c r="TPY28" i="7"/>
  <c r="TQA28" i="7"/>
  <c r="TQC28" i="7"/>
  <c r="TQE28" i="7"/>
  <c r="TQG28" i="7"/>
  <c r="TQI28" i="7"/>
  <c r="TQK28" i="7"/>
  <c r="TQM28" i="7"/>
  <c r="TQO28" i="7"/>
  <c r="TQQ28" i="7"/>
  <c r="TQS28" i="7"/>
  <c r="TQU28" i="7"/>
  <c r="TQW28" i="7"/>
  <c r="TQY28" i="7"/>
  <c r="TRA28" i="7"/>
  <c r="TRC28" i="7"/>
  <c r="TRE28" i="7"/>
  <c r="TRG28" i="7"/>
  <c r="TRI28" i="7"/>
  <c r="TRK28" i="7"/>
  <c r="TRM28" i="7"/>
  <c r="TRO28" i="7"/>
  <c r="TRQ28" i="7"/>
  <c r="TRS28" i="7"/>
  <c r="TRU28" i="7"/>
  <c r="TRW28" i="7"/>
  <c r="TRY28" i="7"/>
  <c r="TSA28" i="7"/>
  <c r="TSC28" i="7"/>
  <c r="TSE28" i="7"/>
  <c r="TSG28" i="7"/>
  <c r="TSI28" i="7"/>
  <c r="TSK28" i="7"/>
  <c r="TSM28" i="7"/>
  <c r="TSO28" i="7"/>
  <c r="TSQ28" i="7"/>
  <c r="TSS28" i="7"/>
  <c r="TSU28" i="7"/>
  <c r="TSW28" i="7"/>
  <c r="TSY28" i="7"/>
  <c r="TTA28" i="7"/>
  <c r="TTC28" i="7"/>
  <c r="TTE28" i="7"/>
  <c r="TTG28" i="7"/>
  <c r="TTI28" i="7"/>
  <c r="TTK28" i="7"/>
  <c r="TTM28" i="7"/>
  <c r="TTO28" i="7"/>
  <c r="TTQ28" i="7"/>
  <c r="TTS28" i="7"/>
  <c r="TTU28" i="7"/>
  <c r="TTW28" i="7"/>
  <c r="TTY28" i="7"/>
  <c r="TUA28" i="7"/>
  <c r="TUC28" i="7"/>
  <c r="TUE28" i="7"/>
  <c r="TUG28" i="7"/>
  <c r="TUI28" i="7"/>
  <c r="TUK28" i="7"/>
  <c r="TUM28" i="7"/>
  <c r="TUO28" i="7"/>
  <c r="TUQ28" i="7"/>
  <c r="TUS28" i="7"/>
  <c r="TUU28" i="7"/>
  <c r="TUW28" i="7"/>
  <c r="TUY28" i="7"/>
  <c r="TVA28" i="7"/>
  <c r="TVC28" i="7"/>
  <c r="TVE28" i="7"/>
  <c r="TVG28" i="7"/>
  <c r="TVI28" i="7"/>
  <c r="TVK28" i="7"/>
  <c r="TVM28" i="7"/>
  <c r="TVO28" i="7"/>
  <c r="TVQ28" i="7"/>
  <c r="TVS28" i="7"/>
  <c r="TVU28" i="7"/>
  <c r="TVW28" i="7"/>
  <c r="TVY28" i="7"/>
  <c r="TWA28" i="7"/>
  <c r="TWC28" i="7"/>
  <c r="TWE28" i="7"/>
  <c r="TWG28" i="7"/>
  <c r="TWI28" i="7"/>
  <c r="TWK28" i="7"/>
  <c r="TWM28" i="7"/>
  <c r="TWO28" i="7"/>
  <c r="TWQ28" i="7"/>
  <c r="TWS28" i="7"/>
  <c r="TWU28" i="7"/>
  <c r="TWW28" i="7"/>
  <c r="TWY28" i="7"/>
  <c r="TXA28" i="7"/>
  <c r="TXC28" i="7"/>
  <c r="TXE28" i="7"/>
  <c r="TXG28" i="7"/>
  <c r="TXI28" i="7"/>
  <c r="TXK28" i="7"/>
  <c r="TXM28" i="7"/>
  <c r="TXO28" i="7"/>
  <c r="TXQ28" i="7"/>
  <c r="TXS28" i="7"/>
  <c r="TXU28" i="7"/>
  <c r="TXW28" i="7"/>
  <c r="TXY28" i="7"/>
  <c r="TYA28" i="7"/>
  <c r="TYC28" i="7"/>
  <c r="TYE28" i="7"/>
  <c r="TYG28" i="7"/>
  <c r="TYI28" i="7"/>
  <c r="TYK28" i="7"/>
  <c r="TYM28" i="7"/>
  <c r="TYO28" i="7"/>
  <c r="TYQ28" i="7"/>
  <c r="TYS28" i="7"/>
  <c r="TYU28" i="7"/>
  <c r="TYW28" i="7"/>
  <c r="TYY28" i="7"/>
  <c r="TZA28" i="7"/>
  <c r="TZC28" i="7"/>
  <c r="TZE28" i="7"/>
  <c r="TZG28" i="7"/>
  <c r="TZI28" i="7"/>
  <c r="TZK28" i="7"/>
  <c r="TZM28" i="7"/>
  <c r="TZO28" i="7"/>
  <c r="TZQ28" i="7"/>
  <c r="TZS28" i="7"/>
  <c r="TZU28" i="7"/>
  <c r="TZW28" i="7"/>
  <c r="TZY28" i="7"/>
  <c r="UAA28" i="7"/>
  <c r="UAC28" i="7"/>
  <c r="UAE28" i="7"/>
  <c r="UAG28" i="7"/>
  <c r="UAI28" i="7"/>
  <c r="UAK28" i="7"/>
  <c r="UAM28" i="7"/>
  <c r="UAO28" i="7"/>
  <c r="UAQ28" i="7"/>
  <c r="UAS28" i="7"/>
  <c r="UAU28" i="7"/>
  <c r="UAW28" i="7"/>
  <c r="UAY28" i="7"/>
  <c r="UBA28" i="7"/>
  <c r="UBC28" i="7"/>
  <c r="UBE28" i="7"/>
  <c r="UBG28" i="7"/>
  <c r="UBI28" i="7"/>
  <c r="UBK28" i="7"/>
  <c r="UBM28" i="7"/>
  <c r="UBO28" i="7"/>
  <c r="UBQ28" i="7"/>
  <c r="UBS28" i="7"/>
  <c r="UBU28" i="7"/>
  <c r="UBW28" i="7"/>
  <c r="UBY28" i="7"/>
  <c r="UCA28" i="7"/>
  <c r="UCC28" i="7"/>
  <c r="UCE28" i="7"/>
  <c r="UCG28" i="7"/>
  <c r="UCI28" i="7"/>
  <c r="UCK28" i="7"/>
  <c r="UCM28" i="7"/>
  <c r="UCO28" i="7"/>
  <c r="UCQ28" i="7"/>
  <c r="UCS28" i="7"/>
  <c r="UCU28" i="7"/>
  <c r="UCW28" i="7"/>
  <c r="UCY28" i="7"/>
  <c r="UDA28" i="7"/>
  <c r="UDC28" i="7"/>
  <c r="UDE28" i="7"/>
  <c r="UDG28" i="7"/>
  <c r="UDI28" i="7"/>
  <c r="UDK28" i="7"/>
  <c r="UDM28" i="7"/>
  <c r="UDO28" i="7"/>
  <c r="UDQ28" i="7"/>
  <c r="UDS28" i="7"/>
  <c r="UDU28" i="7"/>
  <c r="UDW28" i="7"/>
  <c r="UDY28" i="7"/>
  <c r="UEA28" i="7"/>
  <c r="UEC28" i="7"/>
  <c r="UEE28" i="7"/>
  <c r="UEG28" i="7"/>
  <c r="UEI28" i="7"/>
  <c r="UEK28" i="7"/>
  <c r="UEM28" i="7"/>
  <c r="UEO28" i="7"/>
  <c r="UEQ28" i="7"/>
  <c r="UES28" i="7"/>
  <c r="UEU28" i="7"/>
  <c r="UEW28" i="7"/>
  <c r="UEY28" i="7"/>
  <c r="UFA28" i="7"/>
  <c r="UFC28" i="7"/>
  <c r="UFE28" i="7"/>
  <c r="UFG28" i="7"/>
  <c r="UFI28" i="7"/>
  <c r="UFK28" i="7"/>
  <c r="UFM28" i="7"/>
  <c r="UFO28" i="7"/>
  <c r="UFQ28" i="7"/>
  <c r="UFS28" i="7"/>
  <c r="UFU28" i="7"/>
  <c r="UFW28" i="7"/>
  <c r="UFY28" i="7"/>
  <c r="UGA28" i="7"/>
  <c r="UGC28" i="7"/>
  <c r="UGE28" i="7"/>
  <c r="UGG28" i="7"/>
  <c r="UGI28" i="7"/>
  <c r="UGK28" i="7"/>
  <c r="UGM28" i="7"/>
  <c r="UGO28" i="7"/>
  <c r="UGQ28" i="7"/>
  <c r="UGS28" i="7"/>
  <c r="UGU28" i="7"/>
  <c r="UGW28" i="7"/>
  <c r="UGY28" i="7"/>
  <c r="UHA28" i="7"/>
  <c r="UHC28" i="7"/>
  <c r="UHE28" i="7"/>
  <c r="UHG28" i="7"/>
  <c r="UHI28" i="7"/>
  <c r="UHK28" i="7"/>
  <c r="UHM28" i="7"/>
  <c r="UHO28" i="7"/>
  <c r="UHQ28" i="7"/>
  <c r="UHS28" i="7"/>
  <c r="UHU28" i="7"/>
  <c r="UHW28" i="7"/>
  <c r="UHY28" i="7"/>
  <c r="UIA28" i="7"/>
  <c r="UIC28" i="7"/>
  <c r="UIE28" i="7"/>
  <c r="UIG28" i="7"/>
  <c r="UII28" i="7"/>
  <c r="UIK28" i="7"/>
  <c r="UIM28" i="7"/>
  <c r="UIO28" i="7"/>
  <c r="UIQ28" i="7"/>
  <c r="UIS28" i="7"/>
  <c r="UIU28" i="7"/>
  <c r="UIW28" i="7"/>
  <c r="UIY28" i="7"/>
  <c r="UJA28" i="7"/>
  <c r="UJC28" i="7"/>
  <c r="UJE28" i="7"/>
  <c r="UJG28" i="7"/>
  <c r="UJI28" i="7"/>
  <c r="UJK28" i="7"/>
  <c r="UJM28" i="7"/>
  <c r="UJO28" i="7"/>
  <c r="UJQ28" i="7"/>
  <c r="UJS28" i="7"/>
  <c r="UJU28" i="7"/>
  <c r="UJW28" i="7"/>
  <c r="UJY28" i="7"/>
  <c r="UKA28" i="7"/>
  <c r="UKC28" i="7"/>
  <c r="UKE28" i="7"/>
  <c r="UKG28" i="7"/>
  <c r="UKI28" i="7"/>
  <c r="UKK28" i="7"/>
  <c r="UKM28" i="7"/>
  <c r="UKO28" i="7"/>
  <c r="UKQ28" i="7"/>
  <c r="UKS28" i="7"/>
  <c r="UKU28" i="7"/>
  <c r="UKW28" i="7"/>
  <c r="UKY28" i="7"/>
  <c r="ULA28" i="7"/>
  <c r="ULC28" i="7"/>
  <c r="ULE28" i="7"/>
  <c r="ULG28" i="7"/>
  <c r="ULI28" i="7"/>
  <c r="ULK28" i="7"/>
  <c r="ULM28" i="7"/>
  <c r="ULO28" i="7"/>
  <c r="ULQ28" i="7"/>
  <c r="ULS28" i="7"/>
  <c r="ULU28" i="7"/>
  <c r="ULW28" i="7"/>
  <c r="ULY28" i="7"/>
  <c r="UMA28" i="7"/>
  <c r="UMC28" i="7"/>
  <c r="UME28" i="7"/>
  <c r="UMG28" i="7"/>
  <c r="UMI28" i="7"/>
  <c r="UMK28" i="7"/>
  <c r="UMM28" i="7"/>
  <c r="UMO28" i="7"/>
  <c r="UMQ28" i="7"/>
  <c r="UMS28" i="7"/>
  <c r="UMU28" i="7"/>
  <c r="UMW28" i="7"/>
  <c r="UMY28" i="7"/>
  <c r="UNA28" i="7"/>
  <c r="UNC28" i="7"/>
  <c r="UNE28" i="7"/>
  <c r="UNG28" i="7"/>
  <c r="UNI28" i="7"/>
  <c r="UNK28" i="7"/>
  <c r="UNM28" i="7"/>
  <c r="UNO28" i="7"/>
  <c r="UNQ28" i="7"/>
  <c r="UNS28" i="7"/>
  <c r="UNU28" i="7"/>
  <c r="UNW28" i="7"/>
  <c r="UNY28" i="7"/>
  <c r="UOA28" i="7"/>
  <c r="UOC28" i="7"/>
  <c r="UOE28" i="7"/>
  <c r="UOG28" i="7"/>
  <c r="UOI28" i="7"/>
  <c r="UOK28" i="7"/>
  <c r="UOM28" i="7"/>
  <c r="UOO28" i="7"/>
  <c r="UOQ28" i="7"/>
  <c r="UOS28" i="7"/>
  <c r="UOU28" i="7"/>
  <c r="UOW28" i="7"/>
  <c r="UOY28" i="7"/>
  <c r="UPA28" i="7"/>
  <c r="UPC28" i="7"/>
  <c r="UPE28" i="7"/>
  <c r="UPG28" i="7"/>
  <c r="UPI28" i="7"/>
  <c r="UPK28" i="7"/>
  <c r="UPM28" i="7"/>
  <c r="UPO28" i="7"/>
  <c r="UPQ28" i="7"/>
  <c r="UPS28" i="7"/>
  <c r="UPU28" i="7"/>
  <c r="UPW28" i="7"/>
  <c r="UPY28" i="7"/>
  <c r="UQA28" i="7"/>
  <c r="UQC28" i="7"/>
  <c r="UQE28" i="7"/>
  <c r="UQG28" i="7"/>
  <c r="UQI28" i="7"/>
  <c r="UQK28" i="7"/>
  <c r="UQM28" i="7"/>
  <c r="UQO28" i="7"/>
  <c r="UQQ28" i="7"/>
  <c r="UQS28" i="7"/>
  <c r="UQU28" i="7"/>
  <c r="UQW28" i="7"/>
  <c r="UQY28" i="7"/>
  <c r="URA28" i="7"/>
  <c r="URC28" i="7"/>
  <c r="URE28" i="7"/>
  <c r="URG28" i="7"/>
  <c r="URI28" i="7"/>
  <c r="URK28" i="7"/>
  <c r="URM28" i="7"/>
  <c r="URO28" i="7"/>
  <c r="URQ28" i="7"/>
  <c r="URS28" i="7"/>
  <c r="URU28" i="7"/>
  <c r="URW28" i="7"/>
  <c r="URY28" i="7"/>
  <c r="USA28" i="7"/>
  <c r="USC28" i="7"/>
  <c r="USE28" i="7"/>
  <c r="USG28" i="7"/>
  <c r="USI28" i="7"/>
  <c r="USK28" i="7"/>
  <c r="USM28" i="7"/>
  <c r="USO28" i="7"/>
  <c r="USQ28" i="7"/>
  <c r="USS28" i="7"/>
  <c r="USU28" i="7"/>
  <c r="USW28" i="7"/>
  <c r="USY28" i="7"/>
  <c r="UTA28" i="7"/>
  <c r="UTC28" i="7"/>
  <c r="UTE28" i="7"/>
  <c r="UTG28" i="7"/>
  <c r="UTI28" i="7"/>
  <c r="UTK28" i="7"/>
  <c r="UTM28" i="7"/>
  <c r="UTO28" i="7"/>
  <c r="UTQ28" i="7"/>
  <c r="UTS28" i="7"/>
  <c r="UTU28" i="7"/>
  <c r="UTW28" i="7"/>
  <c r="UTY28" i="7"/>
  <c r="UUA28" i="7"/>
  <c r="UUC28" i="7"/>
  <c r="UUE28" i="7"/>
  <c r="UUG28" i="7"/>
  <c r="UUI28" i="7"/>
  <c r="UUK28" i="7"/>
  <c r="UUM28" i="7"/>
  <c r="UUO28" i="7"/>
  <c r="UUQ28" i="7"/>
  <c r="UUS28" i="7"/>
  <c r="UUU28" i="7"/>
  <c r="UUW28" i="7"/>
  <c r="UUY28" i="7"/>
  <c r="UVA28" i="7"/>
  <c r="UVC28" i="7"/>
  <c r="UVE28" i="7"/>
  <c r="UVG28" i="7"/>
  <c r="UVI28" i="7"/>
  <c r="UVK28" i="7"/>
  <c r="UVM28" i="7"/>
  <c r="UVO28" i="7"/>
  <c r="UVQ28" i="7"/>
  <c r="UVS28" i="7"/>
  <c r="UVU28" i="7"/>
  <c r="UVW28" i="7"/>
  <c r="UVY28" i="7"/>
  <c r="UWA28" i="7"/>
  <c r="UWC28" i="7"/>
  <c r="UWE28" i="7"/>
  <c r="UWG28" i="7"/>
  <c r="UWI28" i="7"/>
  <c r="UWK28" i="7"/>
  <c r="UWM28" i="7"/>
  <c r="UWO28" i="7"/>
  <c r="UWQ28" i="7"/>
  <c r="UWS28" i="7"/>
  <c r="UWU28" i="7"/>
  <c r="UWW28" i="7"/>
  <c r="UWY28" i="7"/>
  <c r="UXA28" i="7"/>
  <c r="UXC28" i="7"/>
  <c r="UXE28" i="7"/>
  <c r="UXG28" i="7"/>
  <c r="UXI28" i="7"/>
  <c r="UXK28" i="7"/>
  <c r="UXM28" i="7"/>
  <c r="UXO28" i="7"/>
  <c r="UXQ28" i="7"/>
  <c r="UXS28" i="7"/>
  <c r="UXU28" i="7"/>
  <c r="UXW28" i="7"/>
  <c r="UXY28" i="7"/>
  <c r="UYA28" i="7"/>
  <c r="UYC28" i="7"/>
  <c r="UYE28" i="7"/>
  <c r="UYG28" i="7"/>
  <c r="UYI28" i="7"/>
  <c r="UYK28" i="7"/>
  <c r="UYM28" i="7"/>
  <c r="UYO28" i="7"/>
  <c r="UYQ28" i="7"/>
  <c r="UYS28" i="7"/>
  <c r="UYU28" i="7"/>
  <c r="UYW28" i="7"/>
  <c r="UYY28" i="7"/>
  <c r="UZA28" i="7"/>
  <c r="UZC28" i="7"/>
  <c r="UZE28" i="7"/>
  <c r="UZG28" i="7"/>
  <c r="UZI28" i="7"/>
  <c r="UZK28" i="7"/>
  <c r="UZM28" i="7"/>
  <c r="UZO28" i="7"/>
  <c r="UZQ28" i="7"/>
  <c r="UZS28" i="7"/>
  <c r="UZU28" i="7"/>
  <c r="UZW28" i="7"/>
  <c r="UZY28" i="7"/>
  <c r="VAA28" i="7"/>
  <c r="VAC28" i="7"/>
  <c r="VAE28" i="7"/>
  <c r="VAG28" i="7"/>
  <c r="VAI28" i="7"/>
  <c r="VAK28" i="7"/>
  <c r="VAM28" i="7"/>
  <c r="VAO28" i="7"/>
  <c r="VAQ28" i="7"/>
  <c r="VAS28" i="7"/>
  <c r="VAU28" i="7"/>
  <c r="VAW28" i="7"/>
  <c r="VAY28" i="7"/>
  <c r="VBA28" i="7"/>
  <c r="VBC28" i="7"/>
  <c r="VBE28" i="7"/>
  <c r="VBG28" i="7"/>
  <c r="VBI28" i="7"/>
  <c r="VBK28" i="7"/>
  <c r="VBM28" i="7"/>
  <c r="VBO28" i="7"/>
  <c r="VBQ28" i="7"/>
  <c r="VBS28" i="7"/>
  <c r="VBU28" i="7"/>
  <c r="VBW28" i="7"/>
  <c r="VBY28" i="7"/>
  <c r="VCA28" i="7"/>
  <c r="VCC28" i="7"/>
  <c r="VCE28" i="7"/>
  <c r="VCG28" i="7"/>
  <c r="VCI28" i="7"/>
  <c r="VCK28" i="7"/>
  <c r="VCM28" i="7"/>
  <c r="VCO28" i="7"/>
  <c r="VCQ28" i="7"/>
  <c r="VCS28" i="7"/>
  <c r="VCU28" i="7"/>
  <c r="VCW28" i="7"/>
  <c r="VCY28" i="7"/>
  <c r="VDA28" i="7"/>
  <c r="VDC28" i="7"/>
  <c r="VDE28" i="7"/>
  <c r="VDG28" i="7"/>
  <c r="VDI28" i="7"/>
  <c r="VDK28" i="7"/>
  <c r="VDM28" i="7"/>
  <c r="VDO28" i="7"/>
  <c r="VDQ28" i="7"/>
  <c r="VDS28" i="7"/>
  <c r="VDU28" i="7"/>
  <c r="VDW28" i="7"/>
  <c r="VDY28" i="7"/>
  <c r="VEA28" i="7"/>
  <c r="VEC28" i="7"/>
  <c r="VEE28" i="7"/>
  <c r="VEG28" i="7"/>
  <c r="VEI28" i="7"/>
  <c r="VEK28" i="7"/>
  <c r="VEM28" i="7"/>
  <c r="VEO28" i="7"/>
  <c r="VEQ28" i="7"/>
  <c r="VES28" i="7"/>
  <c r="VEU28" i="7"/>
  <c r="VEW28" i="7"/>
  <c r="VEY28" i="7"/>
  <c r="VFA28" i="7"/>
  <c r="VFC28" i="7"/>
  <c r="VFE28" i="7"/>
  <c r="VFG28" i="7"/>
  <c r="VFI28" i="7"/>
  <c r="VFK28" i="7"/>
  <c r="VFM28" i="7"/>
  <c r="VFO28" i="7"/>
  <c r="VFQ28" i="7"/>
  <c r="VFS28" i="7"/>
  <c r="VFU28" i="7"/>
  <c r="VFW28" i="7"/>
  <c r="VFY28" i="7"/>
  <c r="VGA28" i="7"/>
  <c r="VGC28" i="7"/>
  <c r="VGE28" i="7"/>
  <c r="VGG28" i="7"/>
  <c r="VGI28" i="7"/>
  <c r="VGK28" i="7"/>
  <c r="VGM28" i="7"/>
  <c r="VGO28" i="7"/>
  <c r="VGQ28" i="7"/>
  <c r="VGS28" i="7"/>
  <c r="VGU28" i="7"/>
  <c r="VGW28" i="7"/>
  <c r="VGY28" i="7"/>
  <c r="VHA28" i="7"/>
  <c r="VHC28" i="7"/>
  <c r="VHE28" i="7"/>
  <c r="VHG28" i="7"/>
  <c r="VHI28" i="7"/>
  <c r="VHK28" i="7"/>
  <c r="VHM28" i="7"/>
  <c r="VHO28" i="7"/>
  <c r="VHQ28" i="7"/>
  <c r="VHS28" i="7"/>
  <c r="VHU28" i="7"/>
  <c r="VHW28" i="7"/>
  <c r="VHY28" i="7"/>
  <c r="VIA28" i="7"/>
  <c r="VIC28" i="7"/>
  <c r="VIE28" i="7"/>
  <c r="VIG28" i="7"/>
  <c r="VII28" i="7"/>
  <c r="VIK28" i="7"/>
  <c r="VIM28" i="7"/>
  <c r="VIO28" i="7"/>
  <c r="VIQ28" i="7"/>
  <c r="VIS28" i="7"/>
  <c r="VIU28" i="7"/>
  <c r="VIW28" i="7"/>
  <c r="VIY28" i="7"/>
  <c r="VJA28" i="7"/>
  <c r="VJC28" i="7"/>
  <c r="VJE28" i="7"/>
  <c r="VJG28" i="7"/>
  <c r="VJI28" i="7"/>
  <c r="VJK28" i="7"/>
  <c r="VJM28" i="7"/>
  <c r="VJO28" i="7"/>
  <c r="VJQ28" i="7"/>
  <c r="VJS28" i="7"/>
  <c r="VJU28" i="7"/>
  <c r="VJW28" i="7"/>
  <c r="VJY28" i="7"/>
  <c r="VKA28" i="7"/>
  <c r="VKC28" i="7"/>
  <c r="VKE28" i="7"/>
  <c r="VKG28" i="7"/>
  <c r="VKI28" i="7"/>
  <c r="VKK28" i="7"/>
  <c r="VKM28" i="7"/>
  <c r="VKO28" i="7"/>
  <c r="VKQ28" i="7"/>
  <c r="VKS28" i="7"/>
  <c r="VKU28" i="7"/>
  <c r="VKW28" i="7"/>
  <c r="VKY28" i="7"/>
  <c r="VLA28" i="7"/>
  <c r="VLC28" i="7"/>
  <c r="VLE28" i="7"/>
  <c r="VLG28" i="7"/>
  <c r="VLI28" i="7"/>
  <c r="VLK28" i="7"/>
  <c r="VLM28" i="7"/>
  <c r="VLO28" i="7"/>
  <c r="VLQ28" i="7"/>
  <c r="VLS28" i="7"/>
  <c r="VLU28" i="7"/>
  <c r="VLW28" i="7"/>
  <c r="VLY28" i="7"/>
  <c r="VMA28" i="7"/>
  <c r="VMC28" i="7"/>
  <c r="VME28" i="7"/>
  <c r="VMG28" i="7"/>
  <c r="VMI28" i="7"/>
  <c r="VMK28" i="7"/>
  <c r="VMM28" i="7"/>
  <c r="VMO28" i="7"/>
  <c r="VMQ28" i="7"/>
  <c r="VMS28" i="7"/>
  <c r="VMU28" i="7"/>
  <c r="VMW28" i="7"/>
  <c r="VMY28" i="7"/>
  <c r="VNA28" i="7"/>
  <c r="VNC28" i="7"/>
  <c r="VNE28" i="7"/>
  <c r="VNG28" i="7"/>
  <c r="VNI28" i="7"/>
  <c r="VNK28" i="7"/>
  <c r="VNM28" i="7"/>
  <c r="VNO28" i="7"/>
  <c r="VNQ28" i="7"/>
  <c r="VNS28" i="7"/>
  <c r="VNU28" i="7"/>
  <c r="VNW28" i="7"/>
  <c r="VNY28" i="7"/>
  <c r="VOA28" i="7"/>
  <c r="VOC28" i="7"/>
  <c r="VOE28" i="7"/>
  <c r="VOG28" i="7"/>
  <c r="VOI28" i="7"/>
  <c r="VOK28" i="7"/>
  <c r="VOM28" i="7"/>
  <c r="VOO28" i="7"/>
  <c r="VOQ28" i="7"/>
  <c r="VOS28" i="7"/>
  <c r="VOU28" i="7"/>
  <c r="VOW28" i="7"/>
  <c r="VOY28" i="7"/>
  <c r="VPA28" i="7"/>
  <c r="VPC28" i="7"/>
  <c r="VPE28" i="7"/>
  <c r="VPG28" i="7"/>
  <c r="VPI28" i="7"/>
  <c r="VPK28" i="7"/>
  <c r="VPM28" i="7"/>
  <c r="VPO28" i="7"/>
  <c r="VPQ28" i="7"/>
  <c r="VPS28" i="7"/>
  <c r="VPU28" i="7"/>
  <c r="VPW28" i="7"/>
  <c r="VPY28" i="7"/>
  <c r="VQA28" i="7"/>
  <c r="VQC28" i="7"/>
  <c r="VQE28" i="7"/>
  <c r="VQG28" i="7"/>
  <c r="VQI28" i="7"/>
  <c r="VQK28" i="7"/>
  <c r="VQM28" i="7"/>
  <c r="VQO28" i="7"/>
  <c r="VQQ28" i="7"/>
  <c r="VQS28" i="7"/>
  <c r="VQU28" i="7"/>
  <c r="VQW28" i="7"/>
  <c r="VQY28" i="7"/>
  <c r="VRA28" i="7"/>
  <c r="VRC28" i="7"/>
  <c r="VRE28" i="7"/>
  <c r="VRG28" i="7"/>
  <c r="VRI28" i="7"/>
  <c r="VRK28" i="7"/>
  <c r="VRM28" i="7"/>
  <c r="VRO28" i="7"/>
  <c r="VRQ28" i="7"/>
  <c r="VRS28" i="7"/>
  <c r="VRU28" i="7"/>
  <c r="VRW28" i="7"/>
  <c r="VRY28" i="7"/>
  <c r="VSA28" i="7"/>
  <c r="VSC28" i="7"/>
  <c r="VSE28" i="7"/>
  <c r="VSG28" i="7"/>
  <c r="VSI28" i="7"/>
  <c r="VSK28" i="7"/>
  <c r="VSM28" i="7"/>
  <c r="VSO28" i="7"/>
  <c r="VSQ28" i="7"/>
  <c r="VSS28" i="7"/>
  <c r="VSU28" i="7"/>
  <c r="VSW28" i="7"/>
  <c r="VSY28" i="7"/>
  <c r="VTA28" i="7"/>
  <c r="VTC28" i="7"/>
  <c r="VTE28" i="7"/>
  <c r="VTG28" i="7"/>
  <c r="VTI28" i="7"/>
  <c r="VTK28" i="7"/>
  <c r="VTM28" i="7"/>
  <c r="VTO28" i="7"/>
  <c r="VTQ28" i="7"/>
  <c r="VTS28" i="7"/>
  <c r="VTU28" i="7"/>
  <c r="VTW28" i="7"/>
  <c r="VTY28" i="7"/>
  <c r="VUA28" i="7"/>
  <c r="VUC28" i="7"/>
  <c r="VUE28" i="7"/>
  <c r="VUG28" i="7"/>
  <c r="VUI28" i="7"/>
  <c r="VUK28" i="7"/>
  <c r="VUM28" i="7"/>
  <c r="VUO28" i="7"/>
  <c r="VUQ28" i="7"/>
  <c r="VUS28" i="7"/>
  <c r="VUU28" i="7"/>
  <c r="VUW28" i="7"/>
  <c r="VUY28" i="7"/>
  <c r="VVA28" i="7"/>
  <c r="VVC28" i="7"/>
  <c r="VVE28" i="7"/>
  <c r="VVG28" i="7"/>
  <c r="VVI28" i="7"/>
  <c r="VVK28" i="7"/>
  <c r="VVM28" i="7"/>
  <c r="VVO28" i="7"/>
  <c r="VVQ28" i="7"/>
  <c r="VVS28" i="7"/>
  <c r="VVU28" i="7"/>
  <c r="VVW28" i="7"/>
  <c r="VVY28" i="7"/>
  <c r="VWA28" i="7"/>
  <c r="VWC28" i="7"/>
  <c r="VWE28" i="7"/>
  <c r="VWG28" i="7"/>
  <c r="VWI28" i="7"/>
  <c r="VWK28" i="7"/>
  <c r="VWM28" i="7"/>
  <c r="VWO28" i="7"/>
  <c r="VWQ28" i="7"/>
  <c r="VWS28" i="7"/>
  <c r="VWU28" i="7"/>
  <c r="VWW28" i="7"/>
  <c r="VWY28" i="7"/>
  <c r="VXA28" i="7"/>
  <c r="VXC28" i="7"/>
  <c r="VXE28" i="7"/>
  <c r="VXG28" i="7"/>
  <c r="VXI28" i="7"/>
  <c r="VXK28" i="7"/>
  <c r="VXM28" i="7"/>
  <c r="VXO28" i="7"/>
  <c r="VXQ28" i="7"/>
  <c r="VXS28" i="7"/>
  <c r="VXU28" i="7"/>
  <c r="VXW28" i="7"/>
  <c r="VXY28" i="7"/>
  <c r="VYA28" i="7"/>
  <c r="VYC28" i="7"/>
  <c r="VYE28" i="7"/>
  <c r="VYG28" i="7"/>
  <c r="VYI28" i="7"/>
  <c r="VYK28" i="7"/>
  <c r="VYM28" i="7"/>
  <c r="VYO28" i="7"/>
  <c r="VYQ28" i="7"/>
  <c r="VYS28" i="7"/>
  <c r="VYU28" i="7"/>
  <c r="VYW28" i="7"/>
  <c r="VYY28" i="7"/>
  <c r="VZA28" i="7"/>
  <c r="VZC28" i="7"/>
  <c r="VZE28" i="7"/>
  <c r="VZG28" i="7"/>
  <c r="VZI28" i="7"/>
  <c r="VZK28" i="7"/>
  <c r="VZM28" i="7"/>
  <c r="VZO28" i="7"/>
  <c r="VZQ28" i="7"/>
  <c r="VZS28" i="7"/>
  <c r="VZU28" i="7"/>
  <c r="VZW28" i="7"/>
  <c r="VZY28" i="7"/>
  <c r="WAA28" i="7"/>
  <c r="WAC28" i="7"/>
  <c r="WAE28" i="7"/>
  <c r="WAG28" i="7"/>
  <c r="WAI28" i="7"/>
  <c r="WAK28" i="7"/>
  <c r="WAM28" i="7"/>
  <c r="WAO28" i="7"/>
  <c r="WAQ28" i="7"/>
  <c r="WAS28" i="7"/>
  <c r="WAU28" i="7"/>
  <c r="WAW28" i="7"/>
  <c r="WAY28" i="7"/>
  <c r="WBA28" i="7"/>
  <c r="WBC28" i="7"/>
  <c r="WBE28" i="7"/>
  <c r="WBG28" i="7"/>
  <c r="WBI28" i="7"/>
  <c r="WBK28" i="7"/>
  <c r="WBM28" i="7"/>
  <c r="WBO28" i="7"/>
  <c r="WBQ28" i="7"/>
  <c r="WBS28" i="7"/>
  <c r="WBU28" i="7"/>
  <c r="WBW28" i="7"/>
  <c r="WBY28" i="7"/>
  <c r="WCA28" i="7"/>
  <c r="WCC28" i="7"/>
  <c r="WCE28" i="7"/>
  <c r="WCG28" i="7"/>
  <c r="WCI28" i="7"/>
  <c r="WCK28" i="7"/>
  <c r="WCM28" i="7"/>
  <c r="WCO28" i="7"/>
  <c r="WCQ28" i="7"/>
  <c r="WCS28" i="7"/>
  <c r="WCU28" i="7"/>
  <c r="WCW28" i="7"/>
  <c r="WCY28" i="7"/>
  <c r="WDA28" i="7"/>
  <c r="WDC28" i="7"/>
  <c r="WDE28" i="7"/>
  <c r="WDG28" i="7"/>
  <c r="WDI28" i="7"/>
  <c r="WDK28" i="7"/>
  <c r="WDM28" i="7"/>
  <c r="WDO28" i="7"/>
  <c r="WDQ28" i="7"/>
  <c r="WDS28" i="7"/>
  <c r="WDU28" i="7"/>
  <c r="WDW28" i="7"/>
  <c r="WDY28" i="7"/>
  <c r="WEA28" i="7"/>
  <c r="WEC28" i="7"/>
  <c r="WEE28" i="7"/>
  <c r="WEG28" i="7"/>
  <c r="WEI28" i="7"/>
  <c r="WEK28" i="7"/>
  <c r="WEM28" i="7"/>
  <c r="WEO28" i="7"/>
  <c r="WEQ28" i="7"/>
  <c r="WES28" i="7"/>
  <c r="WEU28" i="7"/>
  <c r="WEW28" i="7"/>
  <c r="WEY28" i="7"/>
  <c r="WFA28" i="7"/>
  <c r="WFC28" i="7"/>
  <c r="WFE28" i="7"/>
  <c r="WFG28" i="7"/>
  <c r="WFI28" i="7"/>
  <c r="WFK28" i="7"/>
  <c r="WFM28" i="7"/>
  <c r="WFO28" i="7"/>
  <c r="WFQ28" i="7"/>
  <c r="WFS28" i="7"/>
  <c r="WFU28" i="7"/>
  <c r="WFW28" i="7"/>
  <c r="WFY28" i="7"/>
  <c r="WGA28" i="7"/>
  <c r="WGC28" i="7"/>
  <c r="WGE28" i="7"/>
  <c r="WGG28" i="7"/>
  <c r="WGI28" i="7"/>
  <c r="WGK28" i="7"/>
  <c r="WGM28" i="7"/>
  <c r="WGO28" i="7"/>
  <c r="WGQ28" i="7"/>
  <c r="WGS28" i="7"/>
  <c r="WGU28" i="7"/>
  <c r="WGW28" i="7"/>
  <c r="WGY28" i="7"/>
  <c r="WHA28" i="7"/>
  <c r="WHC28" i="7"/>
  <c r="WHE28" i="7"/>
  <c r="WHG28" i="7"/>
  <c r="WHI28" i="7"/>
  <c r="WHK28" i="7"/>
  <c r="WHM28" i="7"/>
  <c r="WHO28" i="7"/>
  <c r="WHQ28" i="7"/>
  <c r="WHS28" i="7"/>
  <c r="WHU28" i="7"/>
  <c r="WHW28" i="7"/>
  <c r="WHY28" i="7"/>
  <c r="WIA28" i="7"/>
  <c r="WIC28" i="7"/>
  <c r="WIE28" i="7"/>
  <c r="WIG28" i="7"/>
  <c r="WII28" i="7"/>
  <c r="WIK28" i="7"/>
  <c r="WIM28" i="7"/>
  <c r="WIO28" i="7"/>
  <c r="WIQ28" i="7"/>
  <c r="WIS28" i="7"/>
  <c r="WIU28" i="7"/>
  <c r="WIW28" i="7"/>
  <c r="WIY28" i="7"/>
  <c r="WJA28" i="7"/>
  <c r="WJC28" i="7"/>
  <c r="WJE28" i="7"/>
  <c r="WJG28" i="7"/>
  <c r="WJI28" i="7"/>
  <c r="WJK28" i="7"/>
  <c r="WJM28" i="7"/>
  <c r="WJO28" i="7"/>
  <c r="WJQ28" i="7"/>
  <c r="WJS28" i="7"/>
  <c r="WJU28" i="7"/>
  <c r="WJW28" i="7"/>
  <c r="WJY28" i="7"/>
  <c r="WKA28" i="7"/>
  <c r="WKC28" i="7"/>
  <c r="WKE28" i="7"/>
  <c r="WKG28" i="7"/>
  <c r="WKI28" i="7"/>
  <c r="WKK28" i="7"/>
  <c r="WKM28" i="7"/>
  <c r="WKO28" i="7"/>
  <c r="WKQ28" i="7"/>
  <c r="WKS28" i="7"/>
  <c r="WKU28" i="7"/>
  <c r="WKW28" i="7"/>
  <c r="WKY28" i="7"/>
  <c r="WLA28" i="7"/>
  <c r="WLC28" i="7"/>
  <c r="WLE28" i="7"/>
  <c r="WLG28" i="7"/>
  <c r="WLI28" i="7"/>
  <c r="WLK28" i="7"/>
  <c r="WLM28" i="7"/>
  <c r="WLO28" i="7"/>
  <c r="WLQ28" i="7"/>
  <c r="WLS28" i="7"/>
  <c r="WLU28" i="7"/>
  <c r="WLW28" i="7"/>
  <c r="WLY28" i="7"/>
  <c r="WMA28" i="7"/>
  <c r="WMC28" i="7"/>
  <c r="WME28" i="7"/>
  <c r="WMG28" i="7"/>
  <c r="WMI28" i="7"/>
  <c r="WMK28" i="7"/>
  <c r="WMM28" i="7"/>
  <c r="WMO28" i="7"/>
  <c r="WMQ28" i="7"/>
  <c r="WMS28" i="7"/>
  <c r="WMU28" i="7"/>
  <c r="WMW28" i="7"/>
  <c r="WMY28" i="7"/>
  <c r="WNA28" i="7"/>
  <c r="WNC28" i="7"/>
  <c r="WNE28" i="7"/>
  <c r="WNG28" i="7"/>
  <c r="WNI28" i="7"/>
  <c r="WNK28" i="7"/>
  <c r="WNM28" i="7"/>
  <c r="WNO28" i="7"/>
  <c r="WNQ28" i="7"/>
  <c r="WNS28" i="7"/>
  <c r="WNU28" i="7"/>
  <c r="WNW28" i="7"/>
  <c r="WNY28" i="7"/>
  <c r="WOA28" i="7"/>
  <c r="WOC28" i="7"/>
  <c r="WOE28" i="7"/>
  <c r="WOG28" i="7"/>
  <c r="WOI28" i="7"/>
  <c r="WOK28" i="7"/>
  <c r="WOM28" i="7"/>
  <c r="WOO28" i="7"/>
  <c r="WOQ28" i="7"/>
  <c r="WOS28" i="7"/>
  <c r="WOU28" i="7"/>
  <c r="WOW28" i="7"/>
  <c r="WOY28" i="7"/>
  <c r="WPA28" i="7"/>
  <c r="WPC28" i="7"/>
  <c r="WPE28" i="7"/>
  <c r="WPG28" i="7"/>
  <c r="WPI28" i="7"/>
  <c r="WPK28" i="7"/>
  <c r="WPM28" i="7"/>
  <c r="WPO28" i="7"/>
  <c r="WPQ28" i="7"/>
  <c r="WPS28" i="7"/>
  <c r="WPU28" i="7"/>
  <c r="WPW28" i="7"/>
  <c r="WPY28" i="7"/>
  <c r="WQA28" i="7"/>
  <c r="WQC28" i="7"/>
  <c r="WQE28" i="7"/>
  <c r="WQG28" i="7"/>
  <c r="WQI28" i="7"/>
  <c r="WQK28" i="7"/>
  <c r="WQM28" i="7"/>
  <c r="WQO28" i="7"/>
  <c r="WQQ28" i="7"/>
  <c r="WQS28" i="7"/>
  <c r="WQU28" i="7"/>
  <c r="WQW28" i="7"/>
  <c r="WQY28" i="7"/>
  <c r="WRA28" i="7"/>
  <c r="WRC28" i="7"/>
  <c r="WRE28" i="7"/>
  <c r="WRG28" i="7"/>
  <c r="WRI28" i="7"/>
  <c r="WRK28" i="7"/>
  <c r="WRM28" i="7"/>
  <c r="WRO28" i="7"/>
  <c r="WRQ28" i="7"/>
  <c r="WRS28" i="7"/>
  <c r="WRU28" i="7"/>
  <c r="WRW28" i="7"/>
  <c r="WRY28" i="7"/>
  <c r="WSA28" i="7"/>
  <c r="WSC28" i="7"/>
  <c r="WSE28" i="7"/>
  <c r="WSG28" i="7"/>
  <c r="WSI28" i="7"/>
  <c r="WSK28" i="7"/>
  <c r="WSM28" i="7"/>
  <c r="WSO28" i="7"/>
  <c r="WSQ28" i="7"/>
  <c r="WSS28" i="7"/>
  <c r="WSU28" i="7"/>
  <c r="WSW28" i="7"/>
  <c r="WSY28" i="7"/>
  <c r="WTA28" i="7"/>
  <c r="WTC28" i="7"/>
  <c r="WTE28" i="7"/>
  <c r="WTG28" i="7"/>
  <c r="WTI28" i="7"/>
  <c r="WTK28" i="7"/>
  <c r="WTM28" i="7"/>
  <c r="WTO28" i="7"/>
  <c r="WTQ28" i="7"/>
  <c r="WTS28" i="7"/>
  <c r="WTU28" i="7"/>
  <c r="WTW28" i="7"/>
  <c r="WTY28" i="7"/>
  <c r="WUA28" i="7"/>
  <c r="WUC28" i="7"/>
  <c r="WUE28" i="7"/>
  <c r="WUG28" i="7"/>
  <c r="WUI28" i="7"/>
  <c r="WUK28" i="7"/>
  <c r="WUM28" i="7"/>
  <c r="WUO28" i="7"/>
  <c r="WUQ28" i="7"/>
  <c r="WUS28" i="7"/>
  <c r="WUU28" i="7"/>
  <c r="WUW28" i="7"/>
  <c r="WUY28" i="7"/>
  <c r="WVA28" i="7"/>
  <c r="WVC28" i="7"/>
  <c r="WVE28" i="7"/>
  <c r="WVG28" i="7"/>
  <c r="WVI28" i="7"/>
  <c r="WVK28" i="7"/>
  <c r="WVM28" i="7"/>
  <c r="WVO28" i="7"/>
  <c r="WVQ28" i="7"/>
  <c r="WVS28" i="7"/>
  <c r="WVU28" i="7"/>
  <c r="WVW28" i="7"/>
  <c r="WVY28" i="7"/>
  <c r="WWA28" i="7"/>
  <c r="WWC28" i="7"/>
  <c r="WWE28" i="7"/>
  <c r="WWG28" i="7"/>
  <c r="WWI28" i="7"/>
  <c r="WWK28" i="7"/>
  <c r="WWM28" i="7"/>
  <c r="WWO28" i="7"/>
  <c r="WWQ28" i="7"/>
  <c r="WWS28" i="7"/>
  <c r="WWU28" i="7"/>
  <c r="WWW28" i="7"/>
  <c r="WWY28" i="7"/>
  <c r="WXA28" i="7"/>
  <c r="WXC28" i="7"/>
  <c r="WXE28" i="7"/>
  <c r="WXG28" i="7"/>
  <c r="WXI28" i="7"/>
  <c r="WXK28" i="7"/>
  <c r="WXM28" i="7"/>
  <c r="WXO28" i="7"/>
  <c r="WXQ28" i="7"/>
  <c r="WXS28" i="7"/>
  <c r="WXU28" i="7"/>
  <c r="WXW28" i="7"/>
  <c r="WXY28" i="7"/>
  <c r="WYA28" i="7"/>
  <c r="WYC28" i="7"/>
  <c r="WYE28" i="7"/>
  <c r="WYG28" i="7"/>
  <c r="WYI28" i="7"/>
  <c r="WYK28" i="7"/>
  <c r="WYM28" i="7"/>
  <c r="WYO28" i="7"/>
  <c r="WYQ28" i="7"/>
  <c r="WYS28" i="7"/>
  <c r="WYU28" i="7"/>
  <c r="WYW28" i="7"/>
  <c r="WYY28" i="7"/>
  <c r="WZA28" i="7"/>
  <c r="WZC28" i="7"/>
  <c r="WZE28" i="7"/>
  <c r="WZG28" i="7"/>
  <c r="WZI28" i="7"/>
  <c r="WZK28" i="7"/>
  <c r="WZM28" i="7"/>
  <c r="WZO28" i="7"/>
  <c r="WZQ28" i="7"/>
  <c r="WZS28" i="7"/>
  <c r="WZU28" i="7"/>
  <c r="WZW28" i="7"/>
  <c r="WZY28" i="7"/>
  <c r="XAA28" i="7"/>
  <c r="XAC28" i="7"/>
  <c r="XAE28" i="7"/>
  <c r="XAG28" i="7"/>
  <c r="XAI28" i="7"/>
  <c r="XAK28" i="7"/>
  <c r="XAM28" i="7"/>
  <c r="XAO28" i="7"/>
  <c r="XAQ28" i="7"/>
  <c r="XAS28" i="7"/>
  <c r="XAU28" i="7"/>
  <c r="XAW28" i="7"/>
  <c r="XAY28" i="7"/>
  <c r="XBA28" i="7"/>
  <c r="XBC28" i="7"/>
  <c r="XBE28" i="7"/>
  <c r="XBG28" i="7"/>
  <c r="XBI28" i="7"/>
  <c r="XBK28" i="7"/>
  <c r="XBM28" i="7"/>
  <c r="XBO28" i="7"/>
  <c r="XBQ28" i="7"/>
  <c r="XBS28" i="7"/>
  <c r="XBU28" i="7"/>
  <c r="XBW28" i="7"/>
  <c r="XBY28" i="7"/>
  <c r="XCA28" i="7"/>
  <c r="XCC28" i="7"/>
  <c r="XCE28" i="7"/>
  <c r="XCG28" i="7"/>
  <c r="XCI28" i="7"/>
  <c r="XCK28" i="7"/>
  <c r="XCM28" i="7"/>
  <c r="XCO28" i="7"/>
  <c r="XCQ28" i="7"/>
  <c r="XCS28" i="7"/>
  <c r="XCU28" i="7"/>
  <c r="XCW28" i="7"/>
  <c r="XCY28" i="7"/>
  <c r="XDA28" i="7"/>
  <c r="XDC28" i="7"/>
  <c r="XDE28" i="7"/>
  <c r="XDG28" i="7"/>
  <c r="XDI28" i="7"/>
  <c r="XDK28" i="7"/>
  <c r="XDM28" i="7"/>
  <c r="XDO28" i="7"/>
  <c r="XDQ28" i="7"/>
  <c r="XDS28" i="7"/>
  <c r="XDU28" i="7"/>
  <c r="XDW28" i="7"/>
  <c r="XDY28" i="7"/>
  <c r="XEA28" i="7"/>
  <c r="XEC28" i="7"/>
  <c r="XEE28" i="7"/>
  <c r="XEG28" i="7"/>
  <c r="XEI28" i="7"/>
  <c r="XEK28" i="7"/>
  <c r="XEM28" i="7"/>
  <c r="XEO28" i="7"/>
  <c r="XEQ28" i="7"/>
  <c r="XES28" i="7"/>
  <c r="XEU28" i="7"/>
  <c r="XEW28" i="7"/>
  <c r="XEY28" i="7"/>
  <c r="XFA28" i="7"/>
  <c r="XFC28" i="7"/>
  <c r="G28" i="7"/>
  <c r="C49" i="7"/>
  <c r="G35" i="7"/>
  <c r="G37" i="7"/>
  <c r="G45" i="7"/>
  <c r="G60" i="7"/>
  <c r="G62" i="7"/>
  <c r="I35" i="7"/>
  <c r="I37" i="7"/>
  <c r="I45" i="7"/>
  <c r="I60" i="7"/>
  <c r="I62" i="7"/>
  <c r="K35" i="7"/>
  <c r="K37" i="7"/>
  <c r="K45" i="7"/>
  <c r="K60" i="7"/>
  <c r="K62" i="7"/>
  <c r="M35" i="7"/>
  <c r="M37" i="7"/>
  <c r="M45" i="7"/>
  <c r="M60" i="7"/>
  <c r="M62" i="7"/>
  <c r="O35" i="7"/>
  <c r="O37" i="7"/>
  <c r="O45" i="7"/>
  <c r="O60" i="7"/>
  <c r="O62" i="7"/>
  <c r="Q35" i="7"/>
  <c r="Q37" i="7"/>
  <c r="Q45" i="7"/>
  <c r="Q60" i="7"/>
  <c r="Q62" i="7"/>
  <c r="S35" i="7"/>
  <c r="S37" i="7"/>
  <c r="S45" i="7"/>
  <c r="S60" i="7"/>
  <c r="S62" i="7"/>
  <c r="U35" i="7"/>
  <c r="U37" i="7"/>
  <c r="U45" i="7"/>
  <c r="U60" i="7"/>
  <c r="U62" i="7"/>
  <c r="W35" i="7"/>
  <c r="W37" i="7"/>
  <c r="W45" i="7"/>
  <c r="W60" i="7"/>
  <c r="W62" i="7"/>
  <c r="Y35" i="7"/>
  <c r="Y37" i="7"/>
  <c r="Y45" i="7"/>
  <c r="Y60" i="7"/>
  <c r="Y62" i="7"/>
  <c r="AA35" i="7"/>
  <c r="AA37" i="7"/>
  <c r="AA45" i="7"/>
  <c r="AA60" i="7"/>
  <c r="AA62" i="7"/>
  <c r="AC35" i="7"/>
  <c r="AC37" i="7"/>
  <c r="AC45" i="7"/>
  <c r="AC60" i="7"/>
  <c r="AC62" i="7"/>
  <c r="AE35" i="7"/>
  <c r="AE37" i="7"/>
  <c r="AE45" i="7"/>
  <c r="AE60" i="7"/>
  <c r="AE62" i="7"/>
  <c r="AG35" i="7"/>
  <c r="AG37" i="7"/>
  <c r="AG45" i="7"/>
  <c r="AG60" i="7"/>
  <c r="AG62" i="7"/>
  <c r="AI62" i="7"/>
  <c r="AK62" i="7"/>
  <c r="AM62" i="7"/>
  <c r="AO62" i="7"/>
  <c r="AQ62" i="7"/>
  <c r="AS62" i="7"/>
  <c r="AU62" i="7"/>
  <c r="AW62" i="7"/>
  <c r="AY62" i="7"/>
  <c r="BA62" i="7"/>
  <c r="BC62" i="7"/>
  <c r="BE62" i="7"/>
  <c r="BG62" i="7"/>
  <c r="BI62" i="7"/>
  <c r="BK62" i="7"/>
  <c r="BM62" i="7"/>
  <c r="BO62" i="7"/>
  <c r="BQ62" i="7"/>
  <c r="BS62" i="7"/>
  <c r="BU62" i="7"/>
  <c r="BW62" i="7"/>
  <c r="BY62" i="7"/>
  <c r="CA62" i="7"/>
  <c r="CC62" i="7"/>
  <c r="CE62" i="7"/>
  <c r="CG62" i="7"/>
  <c r="CI62" i="7"/>
  <c r="CK62" i="7"/>
  <c r="CM62" i="7"/>
  <c r="CO62" i="7"/>
  <c r="CQ62" i="7"/>
  <c r="CS62" i="7"/>
  <c r="CU62" i="7"/>
  <c r="CW62" i="7"/>
  <c r="CY62" i="7"/>
  <c r="DA62" i="7"/>
  <c r="DC62" i="7"/>
  <c r="DE62" i="7"/>
  <c r="DG62" i="7"/>
  <c r="DI62" i="7"/>
  <c r="DK62" i="7"/>
  <c r="DM62" i="7"/>
  <c r="DO62" i="7"/>
  <c r="DQ62" i="7"/>
  <c r="DS62" i="7"/>
  <c r="DU62" i="7"/>
  <c r="DW62" i="7"/>
  <c r="DY62" i="7"/>
  <c r="EA62" i="7"/>
  <c r="EC62" i="7"/>
  <c r="EE62" i="7"/>
  <c r="EG62" i="7"/>
  <c r="EI62" i="7"/>
  <c r="EK62" i="7"/>
  <c r="EM62" i="7"/>
  <c r="EO62" i="7"/>
  <c r="EQ62" i="7"/>
  <c r="ES62" i="7"/>
  <c r="EU62" i="7"/>
  <c r="EW62" i="7"/>
  <c r="EY62" i="7"/>
  <c r="FA62" i="7"/>
  <c r="FC62" i="7"/>
  <c r="FE62" i="7"/>
  <c r="FG62" i="7"/>
  <c r="FI62" i="7"/>
  <c r="FK62" i="7"/>
  <c r="FM62" i="7"/>
  <c r="FO62" i="7"/>
  <c r="FQ62" i="7"/>
  <c r="FS62" i="7"/>
  <c r="FU62" i="7"/>
  <c r="FW62" i="7"/>
  <c r="FY62" i="7"/>
  <c r="GA62" i="7"/>
  <c r="GC62" i="7"/>
  <c r="GE62" i="7"/>
  <c r="GG62" i="7"/>
  <c r="GI62" i="7"/>
  <c r="GK62" i="7"/>
  <c r="GM62" i="7"/>
  <c r="GO62" i="7"/>
  <c r="GQ62" i="7"/>
  <c r="GS62" i="7"/>
  <c r="GU62" i="7"/>
  <c r="GW62" i="7"/>
  <c r="GY62" i="7"/>
  <c r="HA62" i="7"/>
  <c r="HC62" i="7"/>
  <c r="HE62" i="7"/>
  <c r="HG62" i="7"/>
  <c r="HI62" i="7"/>
  <c r="HK62" i="7"/>
  <c r="HM62" i="7"/>
  <c r="HO62" i="7"/>
  <c r="HQ62" i="7"/>
  <c r="HS62" i="7"/>
  <c r="HU62" i="7"/>
  <c r="HW62" i="7"/>
  <c r="HY62" i="7"/>
  <c r="IA62" i="7"/>
  <c r="IC62" i="7"/>
  <c r="IE62" i="7"/>
  <c r="IG62" i="7"/>
  <c r="II62" i="7"/>
  <c r="IK62" i="7"/>
  <c r="IM62" i="7"/>
  <c r="IO62" i="7"/>
  <c r="IQ62" i="7"/>
  <c r="IS62" i="7"/>
  <c r="IU62" i="7"/>
  <c r="IW62" i="7"/>
  <c r="IY62" i="7"/>
  <c r="JA62" i="7"/>
  <c r="JC62" i="7"/>
  <c r="JE62" i="7"/>
  <c r="JG62" i="7"/>
  <c r="JI62" i="7"/>
  <c r="JK62" i="7"/>
  <c r="JM62" i="7"/>
  <c r="JO62" i="7"/>
  <c r="JQ62" i="7"/>
  <c r="JS62" i="7"/>
  <c r="JU62" i="7"/>
  <c r="JW62" i="7"/>
  <c r="JY62" i="7"/>
  <c r="KA62" i="7"/>
  <c r="KC62" i="7"/>
  <c r="KE62" i="7"/>
  <c r="KG62" i="7"/>
  <c r="KI62" i="7"/>
  <c r="KK62" i="7"/>
  <c r="KM62" i="7"/>
  <c r="KO62" i="7"/>
  <c r="KQ62" i="7"/>
  <c r="KS62" i="7"/>
  <c r="KU62" i="7"/>
  <c r="KW62" i="7"/>
  <c r="KY62" i="7"/>
  <c r="LA62" i="7"/>
  <c r="LC62" i="7"/>
  <c r="LE62" i="7"/>
  <c r="LG62" i="7"/>
  <c r="LI62" i="7"/>
  <c r="LK62" i="7"/>
  <c r="LM62" i="7"/>
  <c r="LO62" i="7"/>
  <c r="LQ62" i="7"/>
  <c r="LS62" i="7"/>
  <c r="LU62" i="7"/>
  <c r="LW62" i="7"/>
  <c r="LY62" i="7"/>
  <c r="MA62" i="7"/>
  <c r="MC62" i="7"/>
  <c r="ME62" i="7"/>
  <c r="MG62" i="7"/>
  <c r="MI62" i="7"/>
  <c r="MK62" i="7"/>
  <c r="MM62" i="7"/>
  <c r="MO62" i="7"/>
  <c r="MQ62" i="7"/>
  <c r="MS62" i="7"/>
  <c r="MU62" i="7"/>
  <c r="MW62" i="7"/>
  <c r="MY62" i="7"/>
  <c r="NA62" i="7"/>
  <c r="NC62" i="7"/>
  <c r="NE62" i="7"/>
  <c r="NG62" i="7"/>
  <c r="NI62" i="7"/>
  <c r="NK62" i="7"/>
  <c r="NM62" i="7"/>
  <c r="NO62" i="7"/>
  <c r="NQ62" i="7"/>
  <c r="NS62" i="7"/>
  <c r="NU62" i="7"/>
  <c r="NW62" i="7"/>
  <c r="NY62" i="7"/>
  <c r="OA62" i="7"/>
  <c r="OC62" i="7"/>
  <c r="OE62" i="7"/>
  <c r="OG62" i="7"/>
  <c r="OI62" i="7"/>
  <c r="OK62" i="7"/>
  <c r="OM62" i="7"/>
  <c r="OO62" i="7"/>
  <c r="OQ62" i="7"/>
  <c r="OS62" i="7"/>
  <c r="OU62" i="7"/>
  <c r="OW62" i="7"/>
  <c r="OY62" i="7"/>
  <c r="PA62" i="7"/>
  <c r="PC62" i="7"/>
  <c r="PE62" i="7"/>
  <c r="PG62" i="7"/>
  <c r="PI62" i="7"/>
  <c r="PK62" i="7"/>
  <c r="PM62" i="7"/>
  <c r="PO62" i="7"/>
  <c r="PQ62" i="7"/>
  <c r="PS62" i="7"/>
  <c r="PU62" i="7"/>
  <c r="PW62" i="7"/>
  <c r="PY62" i="7"/>
  <c r="QA62" i="7"/>
  <c r="QC62" i="7"/>
  <c r="QE62" i="7"/>
  <c r="QG62" i="7"/>
  <c r="QI62" i="7"/>
  <c r="QK62" i="7"/>
  <c r="QM62" i="7"/>
  <c r="QO62" i="7"/>
  <c r="QQ62" i="7"/>
  <c r="QS62" i="7"/>
  <c r="QU62" i="7"/>
  <c r="QW62" i="7"/>
  <c r="QY62" i="7"/>
  <c r="RA62" i="7"/>
  <c r="RC62" i="7"/>
  <c r="RE62" i="7"/>
  <c r="RG62" i="7"/>
  <c r="RI62" i="7"/>
  <c r="RK62" i="7"/>
  <c r="RM62" i="7"/>
  <c r="RO62" i="7"/>
  <c r="RQ62" i="7"/>
  <c r="RS62" i="7"/>
  <c r="RU62" i="7"/>
  <c r="RW62" i="7"/>
  <c r="RY62" i="7"/>
  <c r="SA62" i="7"/>
  <c r="SC62" i="7"/>
  <c r="SE62" i="7"/>
  <c r="SG62" i="7"/>
  <c r="SI62" i="7"/>
  <c r="SK62" i="7"/>
  <c r="SM62" i="7"/>
  <c r="SO62" i="7"/>
  <c r="SQ62" i="7"/>
  <c r="SS62" i="7"/>
  <c r="SU62" i="7"/>
  <c r="SW62" i="7"/>
  <c r="SY62" i="7"/>
  <c r="TA62" i="7"/>
  <c r="TC62" i="7"/>
  <c r="TE62" i="7"/>
  <c r="TG62" i="7"/>
  <c r="TI62" i="7"/>
  <c r="TK62" i="7"/>
  <c r="TM62" i="7"/>
  <c r="TO62" i="7"/>
  <c r="TQ62" i="7"/>
  <c r="TS62" i="7"/>
  <c r="TU62" i="7"/>
  <c r="TW62" i="7"/>
  <c r="TY62" i="7"/>
  <c r="UA62" i="7"/>
  <c r="UC62" i="7"/>
  <c r="UE62" i="7"/>
  <c r="UG62" i="7"/>
  <c r="UI62" i="7"/>
  <c r="UK62" i="7"/>
  <c r="UM62" i="7"/>
  <c r="UO62" i="7"/>
  <c r="UQ62" i="7"/>
  <c r="US62" i="7"/>
  <c r="UU62" i="7"/>
  <c r="UW62" i="7"/>
  <c r="UY62" i="7"/>
  <c r="VA62" i="7"/>
  <c r="VC62" i="7"/>
  <c r="VE62" i="7"/>
  <c r="VG62" i="7"/>
  <c r="VI62" i="7"/>
  <c r="VK62" i="7"/>
  <c r="VM62" i="7"/>
  <c r="VO62" i="7"/>
  <c r="VQ62" i="7"/>
  <c r="VS62" i="7"/>
  <c r="VU62" i="7"/>
  <c r="VW62" i="7"/>
  <c r="VY62" i="7"/>
  <c r="WA62" i="7"/>
  <c r="WC62" i="7"/>
  <c r="WE62" i="7"/>
  <c r="WG62" i="7"/>
  <c r="WI62" i="7"/>
  <c r="WK62" i="7"/>
  <c r="WM62" i="7"/>
  <c r="WO62" i="7"/>
  <c r="WQ62" i="7"/>
  <c r="WS62" i="7"/>
  <c r="WU62" i="7"/>
  <c r="WW62" i="7"/>
  <c r="WY62" i="7"/>
  <c r="XA62" i="7"/>
  <c r="XC62" i="7"/>
  <c r="XE62" i="7"/>
  <c r="XG62" i="7"/>
  <c r="XI62" i="7"/>
  <c r="XK62" i="7"/>
  <c r="XM62" i="7"/>
  <c r="XO62" i="7"/>
  <c r="XQ62" i="7"/>
  <c r="XS62" i="7"/>
  <c r="XU62" i="7"/>
  <c r="XW62" i="7"/>
  <c r="XY62" i="7"/>
  <c r="YA62" i="7"/>
  <c r="YC62" i="7"/>
  <c r="YE62" i="7"/>
  <c r="YG62" i="7"/>
  <c r="YI62" i="7"/>
  <c r="YK62" i="7"/>
  <c r="YM62" i="7"/>
  <c r="YO62" i="7"/>
  <c r="YQ62" i="7"/>
  <c r="YS62" i="7"/>
  <c r="YU62" i="7"/>
  <c r="YW62" i="7"/>
  <c r="YY62" i="7"/>
  <c r="ZA62" i="7"/>
  <c r="ZC62" i="7"/>
  <c r="ZE62" i="7"/>
  <c r="ZG62" i="7"/>
  <c r="ZI62" i="7"/>
  <c r="ZK62" i="7"/>
  <c r="ZM62" i="7"/>
  <c r="ZO62" i="7"/>
  <c r="ZQ62" i="7"/>
  <c r="ZS62" i="7"/>
  <c r="ZU62" i="7"/>
  <c r="ZW62" i="7"/>
  <c r="ZY62" i="7"/>
  <c r="AAA62" i="7"/>
  <c r="AAC62" i="7"/>
  <c r="AAE62" i="7"/>
  <c r="AAG62" i="7"/>
  <c r="AAI62" i="7"/>
  <c r="AAK62" i="7"/>
  <c r="AAM62" i="7"/>
  <c r="AAO62" i="7"/>
  <c r="AAQ62" i="7"/>
  <c r="AAS62" i="7"/>
  <c r="AAU62" i="7"/>
  <c r="AAW62" i="7"/>
  <c r="AAY62" i="7"/>
  <c r="ABA62" i="7"/>
  <c r="ABC62" i="7"/>
  <c r="ABE62" i="7"/>
  <c r="ABG62" i="7"/>
  <c r="ABI62" i="7"/>
  <c r="ABK62" i="7"/>
  <c r="ABM62" i="7"/>
  <c r="ABO62" i="7"/>
  <c r="ABQ62" i="7"/>
  <c r="ABS62" i="7"/>
  <c r="ABU62" i="7"/>
  <c r="ABW62" i="7"/>
  <c r="ABY62" i="7"/>
  <c r="ACA62" i="7"/>
  <c r="ACC62" i="7"/>
  <c r="ACE62" i="7"/>
  <c r="ACG62" i="7"/>
  <c r="ACI62" i="7"/>
  <c r="ACK62" i="7"/>
  <c r="ACM62" i="7"/>
  <c r="ACO62" i="7"/>
  <c r="ACQ62" i="7"/>
  <c r="ACS62" i="7"/>
  <c r="ACU62" i="7"/>
  <c r="ACW62" i="7"/>
  <c r="ACY62" i="7"/>
  <c r="ADA62" i="7"/>
  <c r="ADC62" i="7"/>
  <c r="ADE62" i="7"/>
  <c r="ADG62" i="7"/>
  <c r="ADI62" i="7"/>
  <c r="ADK62" i="7"/>
  <c r="ADM62" i="7"/>
  <c r="ADO62" i="7"/>
  <c r="ADQ62" i="7"/>
  <c r="ADS62" i="7"/>
  <c r="ADU62" i="7"/>
  <c r="ADW62" i="7"/>
  <c r="ADY62" i="7"/>
  <c r="AEA62" i="7"/>
  <c r="AEC62" i="7"/>
  <c r="AEE62" i="7"/>
  <c r="AEG62" i="7"/>
  <c r="AEI62" i="7"/>
  <c r="AEK62" i="7"/>
  <c r="AEM62" i="7"/>
  <c r="AEO62" i="7"/>
  <c r="AEQ62" i="7"/>
  <c r="AES62" i="7"/>
  <c r="AEU62" i="7"/>
  <c r="AEW62" i="7"/>
  <c r="AEY62" i="7"/>
  <c r="AFA62" i="7"/>
  <c r="AFC62" i="7"/>
  <c r="AFE62" i="7"/>
  <c r="AFG62" i="7"/>
  <c r="AFI62" i="7"/>
  <c r="AFK62" i="7"/>
  <c r="AFM62" i="7"/>
  <c r="AFO62" i="7"/>
  <c r="AFQ62" i="7"/>
  <c r="AFS62" i="7"/>
  <c r="AFU62" i="7"/>
  <c r="AFW62" i="7"/>
  <c r="AFY62" i="7"/>
  <c r="AGA62" i="7"/>
  <c r="AGC62" i="7"/>
  <c r="AGE62" i="7"/>
  <c r="AGG62" i="7"/>
  <c r="AGI62" i="7"/>
  <c r="AGK62" i="7"/>
  <c r="AGM62" i="7"/>
  <c r="AGO62" i="7"/>
  <c r="AGQ62" i="7"/>
  <c r="AGS62" i="7"/>
  <c r="AGU62" i="7"/>
  <c r="AGW62" i="7"/>
  <c r="AGY62" i="7"/>
  <c r="AHA62" i="7"/>
  <c r="AHC62" i="7"/>
  <c r="AHE62" i="7"/>
  <c r="AHG62" i="7"/>
  <c r="AHI62" i="7"/>
  <c r="AHK62" i="7"/>
  <c r="AHM62" i="7"/>
  <c r="AHO62" i="7"/>
  <c r="AHQ62" i="7"/>
  <c r="AHS62" i="7"/>
  <c r="AHU62" i="7"/>
  <c r="AHW62" i="7"/>
  <c r="AHY62" i="7"/>
  <c r="AIA62" i="7"/>
  <c r="AIC62" i="7"/>
  <c r="AIE62" i="7"/>
  <c r="AIG62" i="7"/>
  <c r="AII62" i="7"/>
  <c r="AIK62" i="7"/>
  <c r="AIM62" i="7"/>
  <c r="AIO62" i="7"/>
  <c r="AIQ62" i="7"/>
  <c r="AIS62" i="7"/>
  <c r="AIU62" i="7"/>
  <c r="AIW62" i="7"/>
  <c r="AIY62" i="7"/>
  <c r="AJA62" i="7"/>
  <c r="AJC62" i="7"/>
  <c r="AJE62" i="7"/>
  <c r="AJG62" i="7"/>
  <c r="AJI62" i="7"/>
  <c r="AJK62" i="7"/>
  <c r="AJM62" i="7"/>
  <c r="AJO62" i="7"/>
  <c r="AJQ62" i="7"/>
  <c r="AJS62" i="7"/>
  <c r="AJU62" i="7"/>
  <c r="AJW62" i="7"/>
  <c r="AJY62" i="7"/>
  <c r="AKA62" i="7"/>
  <c r="AKC62" i="7"/>
  <c r="AKE62" i="7"/>
  <c r="AKG62" i="7"/>
  <c r="AKI62" i="7"/>
  <c r="AKK62" i="7"/>
  <c r="AKM62" i="7"/>
  <c r="AKO62" i="7"/>
  <c r="AKQ62" i="7"/>
  <c r="AKS62" i="7"/>
  <c r="AKU62" i="7"/>
  <c r="AKW62" i="7"/>
  <c r="AKY62" i="7"/>
  <c r="ALA62" i="7"/>
  <c r="ALC62" i="7"/>
  <c r="ALE62" i="7"/>
  <c r="ALG62" i="7"/>
  <c r="ALI62" i="7"/>
  <c r="ALK62" i="7"/>
  <c r="ALM62" i="7"/>
  <c r="ALO62" i="7"/>
  <c r="ALQ62" i="7"/>
  <c r="ALS62" i="7"/>
  <c r="ALU62" i="7"/>
  <c r="ALW62" i="7"/>
  <c r="ALY62" i="7"/>
  <c r="AMA62" i="7"/>
  <c r="AMC62" i="7"/>
  <c r="AME62" i="7"/>
  <c r="AMG62" i="7"/>
  <c r="AMI62" i="7"/>
  <c r="AMK62" i="7"/>
  <c r="AMM62" i="7"/>
  <c r="AMO62" i="7"/>
  <c r="AMQ62" i="7"/>
  <c r="AMS62" i="7"/>
  <c r="AMU62" i="7"/>
  <c r="AMW62" i="7"/>
  <c r="AMY62" i="7"/>
  <c r="ANA62" i="7"/>
  <c r="ANC62" i="7"/>
  <c r="ANE62" i="7"/>
  <c r="ANG62" i="7"/>
  <c r="ANI62" i="7"/>
  <c r="ANK62" i="7"/>
  <c r="ANM62" i="7"/>
  <c r="ANO62" i="7"/>
  <c r="ANQ62" i="7"/>
  <c r="ANS62" i="7"/>
  <c r="ANU62" i="7"/>
  <c r="ANW62" i="7"/>
  <c r="ANY62" i="7"/>
  <c r="AOA62" i="7"/>
  <c r="AOC62" i="7"/>
  <c r="AOE62" i="7"/>
  <c r="AOG62" i="7"/>
  <c r="AOI62" i="7"/>
  <c r="AOK62" i="7"/>
  <c r="AOM62" i="7"/>
  <c r="AOO62" i="7"/>
  <c r="AOQ62" i="7"/>
  <c r="AOS62" i="7"/>
  <c r="AOU62" i="7"/>
  <c r="AOW62" i="7"/>
  <c r="AOY62" i="7"/>
  <c r="APA62" i="7"/>
  <c r="APC62" i="7"/>
  <c r="APE62" i="7"/>
  <c r="APG62" i="7"/>
  <c r="API62" i="7"/>
  <c r="APK62" i="7"/>
  <c r="APM62" i="7"/>
  <c r="APO62" i="7"/>
  <c r="APQ62" i="7"/>
  <c r="APS62" i="7"/>
  <c r="APU62" i="7"/>
  <c r="APW62" i="7"/>
  <c r="APY62" i="7"/>
  <c r="AQA62" i="7"/>
  <c r="AQC62" i="7"/>
  <c r="AQE62" i="7"/>
  <c r="AQG62" i="7"/>
  <c r="AQI62" i="7"/>
  <c r="AQK62" i="7"/>
  <c r="AQM62" i="7"/>
  <c r="AQO62" i="7"/>
  <c r="AQQ62" i="7"/>
  <c r="AQS62" i="7"/>
  <c r="AQU62" i="7"/>
  <c r="AQW62" i="7"/>
  <c r="AQY62" i="7"/>
  <c r="ARA62" i="7"/>
  <c r="ARC62" i="7"/>
  <c r="ARE62" i="7"/>
  <c r="ARG62" i="7"/>
  <c r="ARI62" i="7"/>
  <c r="ARK62" i="7"/>
  <c r="ARM62" i="7"/>
  <c r="ARO62" i="7"/>
  <c r="ARQ62" i="7"/>
  <c r="ARS62" i="7"/>
  <c r="ARU62" i="7"/>
  <c r="ARW62" i="7"/>
  <c r="ARY62" i="7"/>
  <c r="ASA62" i="7"/>
  <c r="ASC62" i="7"/>
  <c r="ASE62" i="7"/>
  <c r="ASG62" i="7"/>
  <c r="ASI62" i="7"/>
  <c r="ASK62" i="7"/>
  <c r="ASM62" i="7"/>
  <c r="ASO62" i="7"/>
  <c r="ASQ62" i="7"/>
  <c r="ASS62" i="7"/>
  <c r="ASU62" i="7"/>
  <c r="ASW62" i="7"/>
  <c r="ASY62" i="7"/>
  <c r="ATA62" i="7"/>
  <c r="ATC62" i="7"/>
  <c r="ATE62" i="7"/>
  <c r="ATG62" i="7"/>
  <c r="ATI62" i="7"/>
  <c r="ATK62" i="7"/>
  <c r="ATM62" i="7"/>
  <c r="ATO62" i="7"/>
  <c r="ATQ62" i="7"/>
  <c r="ATS62" i="7"/>
  <c r="ATU62" i="7"/>
  <c r="ATW62" i="7"/>
  <c r="ATY62" i="7"/>
  <c r="AUA62" i="7"/>
  <c r="AUC62" i="7"/>
  <c r="AUE62" i="7"/>
  <c r="AUG62" i="7"/>
  <c r="AUI62" i="7"/>
  <c r="AUK62" i="7"/>
  <c r="AUM62" i="7"/>
  <c r="AUO62" i="7"/>
  <c r="AUQ62" i="7"/>
  <c r="AUS62" i="7"/>
  <c r="AUU62" i="7"/>
  <c r="AUW62" i="7"/>
  <c r="AUY62" i="7"/>
  <c r="AVA62" i="7"/>
  <c r="AVC62" i="7"/>
  <c r="AVE62" i="7"/>
  <c r="AVG62" i="7"/>
  <c r="AVI62" i="7"/>
  <c r="AVK62" i="7"/>
  <c r="AVM62" i="7"/>
  <c r="AVO62" i="7"/>
  <c r="AVQ62" i="7"/>
  <c r="AVS62" i="7"/>
  <c r="AVU62" i="7"/>
  <c r="AVW62" i="7"/>
  <c r="AVY62" i="7"/>
  <c r="AWA62" i="7"/>
  <c r="AWC62" i="7"/>
  <c r="AWE62" i="7"/>
  <c r="AWG62" i="7"/>
  <c r="AWI62" i="7"/>
  <c r="AWK62" i="7"/>
  <c r="AWM62" i="7"/>
  <c r="AWO62" i="7"/>
  <c r="AWQ62" i="7"/>
  <c r="AWS62" i="7"/>
  <c r="AWU62" i="7"/>
  <c r="AWW62" i="7"/>
  <c r="AWY62" i="7"/>
  <c r="AXA62" i="7"/>
  <c r="AXC62" i="7"/>
  <c r="AXE62" i="7"/>
  <c r="AXG62" i="7"/>
  <c r="AXI62" i="7"/>
  <c r="AXK62" i="7"/>
  <c r="AXM62" i="7"/>
  <c r="AXO62" i="7"/>
  <c r="AXQ62" i="7"/>
  <c r="AXS62" i="7"/>
  <c r="AXU62" i="7"/>
  <c r="AXW62" i="7"/>
  <c r="AXY62" i="7"/>
  <c r="AYA62" i="7"/>
  <c r="AYC62" i="7"/>
  <c r="AYE62" i="7"/>
  <c r="AYG62" i="7"/>
  <c r="AYI62" i="7"/>
  <c r="AYK62" i="7"/>
  <c r="AYM62" i="7"/>
  <c r="AYO62" i="7"/>
  <c r="AYQ62" i="7"/>
  <c r="AYS62" i="7"/>
  <c r="AYU62" i="7"/>
  <c r="AYW62" i="7"/>
  <c r="AYY62" i="7"/>
  <c r="AZA62" i="7"/>
  <c r="AZC62" i="7"/>
  <c r="AZE62" i="7"/>
  <c r="AZG62" i="7"/>
  <c r="AZI62" i="7"/>
  <c r="AZK62" i="7"/>
  <c r="AZM62" i="7"/>
  <c r="AZO62" i="7"/>
  <c r="AZQ62" i="7"/>
  <c r="AZS62" i="7"/>
  <c r="AZU62" i="7"/>
  <c r="AZW62" i="7"/>
  <c r="AZY62" i="7"/>
  <c r="BAA62" i="7"/>
  <c r="BAC62" i="7"/>
  <c r="BAE62" i="7"/>
  <c r="BAG62" i="7"/>
  <c r="BAI62" i="7"/>
  <c r="BAK62" i="7"/>
  <c r="BAM62" i="7"/>
  <c r="BAO62" i="7"/>
  <c r="BAQ62" i="7"/>
  <c r="BAS62" i="7"/>
  <c r="BAU62" i="7"/>
  <c r="BAW62" i="7"/>
  <c r="BAY62" i="7"/>
  <c r="BBA62" i="7"/>
  <c r="BBC62" i="7"/>
  <c r="BBE62" i="7"/>
  <c r="BBG62" i="7"/>
  <c r="BBI62" i="7"/>
  <c r="BBK62" i="7"/>
  <c r="BBM62" i="7"/>
  <c r="BBO62" i="7"/>
  <c r="BBQ62" i="7"/>
  <c r="BBS62" i="7"/>
  <c r="BBU62" i="7"/>
  <c r="BBW62" i="7"/>
  <c r="BBY62" i="7"/>
  <c r="BCA62" i="7"/>
  <c r="BCC62" i="7"/>
  <c r="BCE62" i="7"/>
  <c r="BCG62" i="7"/>
  <c r="BCI62" i="7"/>
  <c r="BCK62" i="7"/>
  <c r="BCM62" i="7"/>
  <c r="BCO62" i="7"/>
  <c r="BCQ62" i="7"/>
  <c r="BCS62" i="7"/>
  <c r="BCU62" i="7"/>
  <c r="BCW62" i="7"/>
  <c r="BCY62" i="7"/>
  <c r="BDA62" i="7"/>
  <c r="BDC62" i="7"/>
  <c r="BDE62" i="7"/>
  <c r="BDG62" i="7"/>
  <c r="BDI62" i="7"/>
  <c r="BDK62" i="7"/>
  <c r="BDM62" i="7"/>
  <c r="BDO62" i="7"/>
  <c r="BDQ62" i="7"/>
  <c r="BDS62" i="7"/>
  <c r="BDU62" i="7"/>
  <c r="BDW62" i="7"/>
  <c r="BDY62" i="7"/>
  <c r="BEA62" i="7"/>
  <c r="BEC62" i="7"/>
  <c r="BEE62" i="7"/>
  <c r="BEG62" i="7"/>
  <c r="BEI62" i="7"/>
  <c r="BEK62" i="7"/>
  <c r="BEM62" i="7"/>
  <c r="BEO62" i="7"/>
  <c r="BEQ62" i="7"/>
  <c r="BES62" i="7"/>
  <c r="BEU62" i="7"/>
  <c r="BEW62" i="7"/>
  <c r="BEY62" i="7"/>
  <c r="BFA62" i="7"/>
  <c r="BFC62" i="7"/>
  <c r="BFE62" i="7"/>
  <c r="BFG62" i="7"/>
  <c r="BFI62" i="7"/>
  <c r="BFK62" i="7"/>
  <c r="BFM62" i="7"/>
  <c r="BFO62" i="7"/>
  <c r="BFQ62" i="7"/>
  <c r="BFS62" i="7"/>
  <c r="BFU62" i="7"/>
  <c r="BFW62" i="7"/>
  <c r="BFY62" i="7"/>
  <c r="BGA62" i="7"/>
  <c r="BGC62" i="7"/>
  <c r="BGE62" i="7"/>
  <c r="BGG62" i="7"/>
  <c r="BGI62" i="7"/>
  <c r="BGK62" i="7"/>
  <c r="BGM62" i="7"/>
  <c r="BGO62" i="7"/>
  <c r="BGQ62" i="7"/>
  <c r="BGS62" i="7"/>
  <c r="BGU62" i="7"/>
  <c r="BGW62" i="7"/>
  <c r="BGY62" i="7"/>
  <c r="BHA62" i="7"/>
  <c r="BHC62" i="7"/>
  <c r="BHE62" i="7"/>
  <c r="BHG62" i="7"/>
  <c r="BHI62" i="7"/>
  <c r="BHK62" i="7"/>
  <c r="BHM62" i="7"/>
  <c r="BHO62" i="7"/>
  <c r="BHQ62" i="7"/>
  <c r="BHS62" i="7"/>
  <c r="BHU62" i="7"/>
  <c r="BHW62" i="7"/>
  <c r="BHY62" i="7"/>
  <c r="BIA62" i="7"/>
  <c r="BIC62" i="7"/>
  <c r="BIE62" i="7"/>
  <c r="BIG62" i="7"/>
  <c r="BII62" i="7"/>
  <c r="BIK62" i="7"/>
  <c r="BIM62" i="7"/>
  <c r="BIO62" i="7"/>
  <c r="BIQ62" i="7"/>
  <c r="BIS62" i="7"/>
  <c r="BIU62" i="7"/>
  <c r="BIW62" i="7"/>
  <c r="BIY62" i="7"/>
  <c r="BJA62" i="7"/>
  <c r="BJC62" i="7"/>
  <c r="BJE62" i="7"/>
  <c r="BJG62" i="7"/>
  <c r="BJI62" i="7"/>
  <c r="BJK62" i="7"/>
  <c r="BJM62" i="7"/>
  <c r="BJO62" i="7"/>
  <c r="BJQ62" i="7"/>
  <c r="BJS62" i="7"/>
  <c r="BJU62" i="7"/>
  <c r="BJW62" i="7"/>
  <c r="BJY62" i="7"/>
  <c r="BKA62" i="7"/>
  <c r="BKC62" i="7"/>
  <c r="BKE62" i="7"/>
  <c r="BKG62" i="7"/>
  <c r="BKI62" i="7"/>
  <c r="BKK62" i="7"/>
  <c r="BKM62" i="7"/>
  <c r="BKO62" i="7"/>
  <c r="BKQ62" i="7"/>
  <c r="BKS62" i="7"/>
  <c r="BKU62" i="7"/>
  <c r="BKW62" i="7"/>
  <c r="BKY62" i="7"/>
  <c r="BLA62" i="7"/>
  <c r="BLC62" i="7"/>
  <c r="BLE62" i="7"/>
  <c r="BLG62" i="7"/>
  <c r="BLI62" i="7"/>
  <c r="BLK62" i="7"/>
  <c r="BLM62" i="7"/>
  <c r="BLO62" i="7"/>
  <c r="BLQ62" i="7"/>
  <c r="BLS62" i="7"/>
  <c r="BLU62" i="7"/>
  <c r="BLW62" i="7"/>
  <c r="BLY62" i="7"/>
  <c r="BMA62" i="7"/>
  <c r="BMC62" i="7"/>
  <c r="BME62" i="7"/>
  <c r="BMG62" i="7"/>
  <c r="BMI62" i="7"/>
  <c r="BMK62" i="7"/>
  <c r="BMM62" i="7"/>
  <c r="BMO62" i="7"/>
  <c r="BMQ62" i="7"/>
  <c r="BMS62" i="7"/>
  <c r="BMU62" i="7"/>
  <c r="BMW62" i="7"/>
  <c r="BMY62" i="7"/>
  <c r="BNA62" i="7"/>
  <c r="BNC62" i="7"/>
  <c r="BNE62" i="7"/>
  <c r="BNG62" i="7"/>
  <c r="BNI62" i="7"/>
  <c r="BNK62" i="7"/>
  <c r="BNM62" i="7"/>
  <c r="BNO62" i="7"/>
  <c r="BNQ62" i="7"/>
  <c r="BNS62" i="7"/>
  <c r="BNU62" i="7"/>
  <c r="BNW62" i="7"/>
  <c r="BNY62" i="7"/>
  <c r="BOA62" i="7"/>
  <c r="BOC62" i="7"/>
  <c r="BOE62" i="7"/>
  <c r="BOG62" i="7"/>
  <c r="BOI62" i="7"/>
  <c r="BOK62" i="7"/>
  <c r="BOM62" i="7"/>
  <c r="BOO62" i="7"/>
  <c r="BOQ62" i="7"/>
  <c r="BOS62" i="7"/>
  <c r="BOU62" i="7"/>
  <c r="BOW62" i="7"/>
  <c r="BOY62" i="7"/>
  <c r="BPA62" i="7"/>
  <c r="BPC62" i="7"/>
  <c r="BPE62" i="7"/>
  <c r="BPG62" i="7"/>
  <c r="BPI62" i="7"/>
  <c r="BPK62" i="7"/>
  <c r="BPM62" i="7"/>
  <c r="BPO62" i="7"/>
  <c r="BPQ62" i="7"/>
  <c r="BPS62" i="7"/>
  <c r="BPU62" i="7"/>
  <c r="BPW62" i="7"/>
  <c r="BPY62" i="7"/>
  <c r="BQA62" i="7"/>
  <c r="BQC62" i="7"/>
  <c r="BQE62" i="7"/>
  <c r="BQG62" i="7"/>
  <c r="BQI62" i="7"/>
  <c r="BQK62" i="7"/>
  <c r="BQM62" i="7"/>
  <c r="BQO62" i="7"/>
  <c r="BQQ62" i="7"/>
  <c r="BQS62" i="7"/>
  <c r="BQU62" i="7"/>
  <c r="BQW62" i="7"/>
  <c r="BQY62" i="7"/>
  <c r="BRA62" i="7"/>
  <c r="BRC62" i="7"/>
  <c r="BRE62" i="7"/>
  <c r="BRG62" i="7"/>
  <c r="BRI62" i="7"/>
  <c r="BRK62" i="7"/>
  <c r="BRM62" i="7"/>
  <c r="BRO62" i="7"/>
  <c r="BRQ62" i="7"/>
  <c r="BRS62" i="7"/>
  <c r="BRU62" i="7"/>
  <c r="BRW62" i="7"/>
  <c r="BRY62" i="7"/>
  <c r="BSA62" i="7"/>
  <c r="BSC62" i="7"/>
  <c r="BSE62" i="7"/>
  <c r="BSG62" i="7"/>
  <c r="BSI62" i="7"/>
  <c r="BSK62" i="7"/>
  <c r="BSM62" i="7"/>
  <c r="BSO62" i="7"/>
  <c r="BSQ62" i="7"/>
  <c r="BSS62" i="7"/>
  <c r="BSU62" i="7"/>
  <c r="BSW62" i="7"/>
  <c r="BSY62" i="7"/>
  <c r="BTA62" i="7"/>
  <c r="BTC62" i="7"/>
  <c r="BTE62" i="7"/>
  <c r="BTG62" i="7"/>
  <c r="BTI62" i="7"/>
  <c r="BTK62" i="7"/>
  <c r="BTM62" i="7"/>
  <c r="BTO62" i="7"/>
  <c r="BTQ62" i="7"/>
  <c r="BTS62" i="7"/>
  <c r="BTU62" i="7"/>
  <c r="BTW62" i="7"/>
  <c r="BTY62" i="7"/>
  <c r="BUA62" i="7"/>
  <c r="BUC62" i="7"/>
  <c r="BUE62" i="7"/>
  <c r="BUG62" i="7"/>
  <c r="BUI62" i="7"/>
  <c r="BUK62" i="7"/>
  <c r="BUM62" i="7"/>
  <c r="BUO62" i="7"/>
  <c r="BUQ62" i="7"/>
  <c r="BUS62" i="7"/>
  <c r="BUU62" i="7"/>
  <c r="BUW62" i="7"/>
  <c r="BUY62" i="7"/>
  <c r="BVA62" i="7"/>
  <c r="BVC62" i="7"/>
  <c r="BVE62" i="7"/>
  <c r="BVG62" i="7"/>
  <c r="BVI62" i="7"/>
  <c r="BVK62" i="7"/>
  <c r="BVM62" i="7"/>
  <c r="BVO62" i="7"/>
  <c r="BVQ62" i="7"/>
  <c r="BVS62" i="7"/>
  <c r="BVU62" i="7"/>
  <c r="BVW62" i="7"/>
  <c r="BVY62" i="7"/>
  <c r="BWA62" i="7"/>
  <c r="BWC62" i="7"/>
  <c r="BWE62" i="7"/>
  <c r="BWG62" i="7"/>
  <c r="BWI62" i="7"/>
  <c r="BWK62" i="7"/>
  <c r="BWM62" i="7"/>
  <c r="BWO62" i="7"/>
  <c r="BWQ62" i="7"/>
  <c r="BWS62" i="7"/>
  <c r="BWU62" i="7"/>
  <c r="BWW62" i="7"/>
  <c r="BWY62" i="7"/>
  <c r="BXA62" i="7"/>
  <c r="BXC62" i="7"/>
  <c r="BXE62" i="7"/>
  <c r="BXG62" i="7"/>
  <c r="BXI62" i="7"/>
  <c r="BXK62" i="7"/>
  <c r="BXM62" i="7"/>
  <c r="BXO62" i="7"/>
  <c r="BXQ62" i="7"/>
  <c r="BXS62" i="7"/>
  <c r="BXU62" i="7"/>
  <c r="BXW62" i="7"/>
  <c r="BXY62" i="7"/>
  <c r="BYA62" i="7"/>
  <c r="BYC62" i="7"/>
  <c r="BYE62" i="7"/>
  <c r="BYG62" i="7"/>
  <c r="BYI62" i="7"/>
  <c r="BYK62" i="7"/>
  <c r="BYM62" i="7"/>
  <c r="BYO62" i="7"/>
  <c r="BYQ62" i="7"/>
  <c r="BYS62" i="7"/>
  <c r="BYU62" i="7"/>
  <c r="BYW62" i="7"/>
  <c r="BYY62" i="7"/>
  <c r="BZA62" i="7"/>
  <c r="BZC62" i="7"/>
  <c r="BZE62" i="7"/>
  <c r="BZG62" i="7"/>
  <c r="BZI62" i="7"/>
  <c r="BZK62" i="7"/>
  <c r="BZM62" i="7"/>
  <c r="BZO62" i="7"/>
  <c r="BZQ62" i="7"/>
  <c r="BZS62" i="7"/>
  <c r="BZU62" i="7"/>
  <c r="BZW62" i="7"/>
  <c r="BZY62" i="7"/>
  <c r="CAA62" i="7"/>
  <c r="CAC62" i="7"/>
  <c r="CAE62" i="7"/>
  <c r="CAG62" i="7"/>
  <c r="CAI62" i="7"/>
  <c r="CAK62" i="7"/>
  <c r="CAM62" i="7"/>
  <c r="CAO62" i="7"/>
  <c r="CAQ62" i="7"/>
  <c r="CAS62" i="7"/>
  <c r="CAU62" i="7"/>
  <c r="CAW62" i="7"/>
  <c r="CAY62" i="7"/>
  <c r="CBA62" i="7"/>
  <c r="CBC62" i="7"/>
  <c r="CBE62" i="7"/>
  <c r="CBG62" i="7"/>
  <c r="CBI62" i="7"/>
  <c r="CBK62" i="7"/>
  <c r="CBM62" i="7"/>
  <c r="CBO62" i="7"/>
  <c r="CBQ62" i="7"/>
  <c r="CBS62" i="7"/>
  <c r="CBU62" i="7"/>
  <c r="CBW62" i="7"/>
  <c r="CBY62" i="7"/>
  <c r="CCA62" i="7"/>
  <c r="CCC62" i="7"/>
  <c r="CCE62" i="7"/>
  <c r="CCG62" i="7"/>
  <c r="CCI62" i="7"/>
  <c r="CCK62" i="7"/>
  <c r="CCM62" i="7"/>
  <c r="CCO62" i="7"/>
  <c r="CCQ62" i="7"/>
  <c r="CCS62" i="7"/>
  <c r="CCU62" i="7"/>
  <c r="CCW62" i="7"/>
  <c r="CCY62" i="7"/>
  <c r="CDA62" i="7"/>
  <c r="CDC62" i="7"/>
  <c r="CDE62" i="7"/>
  <c r="CDG62" i="7"/>
  <c r="CDI62" i="7"/>
  <c r="CDK62" i="7"/>
  <c r="CDM62" i="7"/>
  <c r="CDO62" i="7"/>
  <c r="CDQ62" i="7"/>
  <c r="CDS62" i="7"/>
  <c r="CDU62" i="7"/>
  <c r="CDW62" i="7"/>
  <c r="CDY62" i="7"/>
  <c r="CEA62" i="7"/>
  <c r="CEC62" i="7"/>
  <c r="CEE62" i="7"/>
  <c r="CEG62" i="7"/>
  <c r="CEI62" i="7"/>
  <c r="CEK62" i="7"/>
  <c r="CEM62" i="7"/>
  <c r="CEO62" i="7"/>
  <c r="CEQ62" i="7"/>
  <c r="CES62" i="7"/>
  <c r="CEU62" i="7"/>
  <c r="CEW62" i="7"/>
  <c r="CEY62" i="7"/>
  <c r="CFA62" i="7"/>
  <c r="CFC62" i="7"/>
  <c r="CFE62" i="7"/>
  <c r="CFG62" i="7"/>
  <c r="CFI62" i="7"/>
  <c r="CFK62" i="7"/>
  <c r="CFM62" i="7"/>
  <c r="CFO62" i="7"/>
  <c r="CFQ62" i="7"/>
  <c r="CFS62" i="7"/>
  <c r="CFU62" i="7"/>
  <c r="CFW62" i="7"/>
  <c r="CFY62" i="7"/>
  <c r="CGA62" i="7"/>
  <c r="CGC62" i="7"/>
  <c r="CGE62" i="7"/>
  <c r="CGG62" i="7"/>
  <c r="CGI62" i="7"/>
  <c r="CGK62" i="7"/>
  <c r="CGM62" i="7"/>
  <c r="CGO62" i="7"/>
  <c r="CGQ62" i="7"/>
  <c r="CGS62" i="7"/>
  <c r="CGU62" i="7"/>
  <c r="CGW62" i="7"/>
  <c r="CGY62" i="7"/>
  <c r="CHA62" i="7"/>
  <c r="CHC62" i="7"/>
  <c r="CHE62" i="7"/>
  <c r="CHG62" i="7"/>
  <c r="CHI62" i="7"/>
  <c r="CHK62" i="7"/>
  <c r="CHM62" i="7"/>
  <c r="CHO62" i="7"/>
  <c r="CHQ62" i="7"/>
  <c r="CHS62" i="7"/>
  <c r="CHU62" i="7"/>
  <c r="CHW62" i="7"/>
  <c r="CHY62" i="7"/>
  <c r="CIA62" i="7"/>
  <c r="CIC62" i="7"/>
  <c r="CIE62" i="7"/>
  <c r="CIG62" i="7"/>
  <c r="CII62" i="7"/>
  <c r="CIK62" i="7"/>
  <c r="CIM62" i="7"/>
  <c r="CIO62" i="7"/>
  <c r="CIQ62" i="7"/>
  <c r="CIS62" i="7"/>
  <c r="CIU62" i="7"/>
  <c r="CIW62" i="7"/>
  <c r="CIY62" i="7"/>
  <c r="CJA62" i="7"/>
  <c r="CJC62" i="7"/>
  <c r="CJE62" i="7"/>
  <c r="CJG62" i="7"/>
  <c r="CJI62" i="7"/>
  <c r="CJK62" i="7"/>
  <c r="CJM62" i="7"/>
  <c r="CJO62" i="7"/>
  <c r="CJQ62" i="7"/>
  <c r="CJS62" i="7"/>
  <c r="CJU62" i="7"/>
  <c r="CJW62" i="7"/>
  <c r="CJY62" i="7"/>
  <c r="CKA62" i="7"/>
  <c r="CKC62" i="7"/>
  <c r="CKE62" i="7"/>
  <c r="CKG62" i="7"/>
  <c r="CKI62" i="7"/>
  <c r="CKK62" i="7"/>
  <c r="CKM62" i="7"/>
  <c r="CKO62" i="7"/>
  <c r="CKQ62" i="7"/>
  <c r="CKS62" i="7"/>
  <c r="CKU62" i="7"/>
  <c r="CKW62" i="7"/>
  <c r="CKY62" i="7"/>
  <c r="CLA62" i="7"/>
  <c r="CLC62" i="7"/>
  <c r="CLE62" i="7"/>
  <c r="CLG62" i="7"/>
  <c r="CLI62" i="7"/>
  <c r="CLK62" i="7"/>
  <c r="CLM62" i="7"/>
  <c r="CLO62" i="7"/>
  <c r="CLQ62" i="7"/>
  <c r="CLS62" i="7"/>
  <c r="CLU62" i="7"/>
  <c r="CLW62" i="7"/>
  <c r="CLY62" i="7"/>
  <c r="CMA62" i="7"/>
  <c r="CMC62" i="7"/>
  <c r="CME62" i="7"/>
  <c r="CMG62" i="7"/>
  <c r="CMI62" i="7"/>
  <c r="CMK62" i="7"/>
  <c r="CMM62" i="7"/>
  <c r="CMO62" i="7"/>
  <c r="CMQ62" i="7"/>
  <c r="CMS62" i="7"/>
  <c r="CMU62" i="7"/>
  <c r="CMW62" i="7"/>
  <c r="CMY62" i="7"/>
  <c r="CNA62" i="7"/>
  <c r="CNC62" i="7"/>
  <c r="CNE62" i="7"/>
  <c r="CNG62" i="7"/>
  <c r="CNI62" i="7"/>
  <c r="CNK62" i="7"/>
  <c r="CNM62" i="7"/>
  <c r="CNO62" i="7"/>
  <c r="CNQ62" i="7"/>
  <c r="CNS62" i="7"/>
  <c r="CNU62" i="7"/>
  <c r="CNW62" i="7"/>
  <c r="CNY62" i="7"/>
  <c r="COA62" i="7"/>
  <c r="COC62" i="7"/>
  <c r="COE62" i="7"/>
  <c r="COG62" i="7"/>
  <c r="COI62" i="7"/>
  <c r="COK62" i="7"/>
  <c r="COM62" i="7"/>
  <c r="COO62" i="7"/>
  <c r="COQ62" i="7"/>
  <c r="COS62" i="7"/>
  <c r="COU62" i="7"/>
  <c r="COW62" i="7"/>
  <c r="COY62" i="7"/>
  <c r="CPA62" i="7"/>
  <c r="CPC62" i="7"/>
  <c r="CPE62" i="7"/>
  <c r="CPG62" i="7"/>
  <c r="CPI62" i="7"/>
  <c r="CPK62" i="7"/>
  <c r="CPM62" i="7"/>
  <c r="CPO62" i="7"/>
  <c r="CPQ62" i="7"/>
  <c r="CPS62" i="7"/>
  <c r="CPU62" i="7"/>
  <c r="CPW62" i="7"/>
  <c r="CPY62" i="7"/>
  <c r="CQA62" i="7"/>
  <c r="CQC62" i="7"/>
  <c r="CQE62" i="7"/>
  <c r="CQG62" i="7"/>
  <c r="CQI62" i="7"/>
  <c r="CQK62" i="7"/>
  <c r="CQM62" i="7"/>
  <c r="CQO62" i="7"/>
  <c r="CQQ62" i="7"/>
  <c r="CQS62" i="7"/>
  <c r="CQU62" i="7"/>
  <c r="CQW62" i="7"/>
  <c r="CQY62" i="7"/>
  <c r="CRA62" i="7"/>
  <c r="CRC62" i="7"/>
  <c r="CRE62" i="7"/>
  <c r="CRG62" i="7"/>
  <c r="CRI62" i="7"/>
  <c r="CRK62" i="7"/>
  <c r="CRM62" i="7"/>
  <c r="CRO62" i="7"/>
  <c r="CRQ62" i="7"/>
  <c r="CRS62" i="7"/>
  <c r="CRU62" i="7"/>
  <c r="CRW62" i="7"/>
  <c r="CRY62" i="7"/>
  <c r="CSA62" i="7"/>
  <c r="CSC62" i="7"/>
  <c r="CSE62" i="7"/>
  <c r="CSG62" i="7"/>
  <c r="CSI62" i="7"/>
  <c r="CSK62" i="7"/>
  <c r="CSM62" i="7"/>
  <c r="CSO62" i="7"/>
  <c r="CSQ62" i="7"/>
  <c r="CSS62" i="7"/>
  <c r="CSU62" i="7"/>
  <c r="CSW62" i="7"/>
  <c r="CSY62" i="7"/>
  <c r="CTA62" i="7"/>
  <c r="CTC62" i="7"/>
  <c r="CTE62" i="7"/>
  <c r="CTG62" i="7"/>
  <c r="CTI62" i="7"/>
  <c r="CTK62" i="7"/>
  <c r="CTM62" i="7"/>
  <c r="CTO62" i="7"/>
  <c r="CTQ62" i="7"/>
  <c r="CTS62" i="7"/>
  <c r="CTU62" i="7"/>
  <c r="CTW62" i="7"/>
  <c r="CTY62" i="7"/>
  <c r="CUA62" i="7"/>
  <c r="CUC62" i="7"/>
  <c r="CUE62" i="7"/>
  <c r="CUG62" i="7"/>
  <c r="CUI62" i="7"/>
  <c r="CUK62" i="7"/>
  <c r="CUM62" i="7"/>
  <c r="CUO62" i="7"/>
  <c r="CUQ62" i="7"/>
  <c r="CUS62" i="7"/>
  <c r="CUU62" i="7"/>
  <c r="CUW62" i="7"/>
  <c r="CUY62" i="7"/>
  <c r="CVA62" i="7"/>
  <c r="CVC62" i="7"/>
  <c r="CVE62" i="7"/>
  <c r="CVG62" i="7"/>
  <c r="CVI62" i="7"/>
  <c r="CVK62" i="7"/>
  <c r="CVM62" i="7"/>
  <c r="CVO62" i="7"/>
  <c r="CVQ62" i="7"/>
  <c r="CVS62" i="7"/>
  <c r="CVU62" i="7"/>
  <c r="CVW62" i="7"/>
  <c r="CVY62" i="7"/>
  <c r="CWA62" i="7"/>
  <c r="CWC62" i="7"/>
  <c r="CWE62" i="7"/>
  <c r="CWG62" i="7"/>
  <c r="CWI62" i="7"/>
  <c r="CWK62" i="7"/>
  <c r="CWM62" i="7"/>
  <c r="CWO62" i="7"/>
  <c r="CWQ62" i="7"/>
  <c r="CWS62" i="7"/>
  <c r="CWU62" i="7"/>
  <c r="CWW62" i="7"/>
  <c r="CWY62" i="7"/>
  <c r="CXA62" i="7"/>
  <c r="CXC62" i="7"/>
  <c r="CXE62" i="7"/>
  <c r="CXG62" i="7"/>
  <c r="CXI62" i="7"/>
  <c r="CXK62" i="7"/>
  <c r="CXM62" i="7"/>
  <c r="CXO62" i="7"/>
  <c r="CXQ62" i="7"/>
  <c r="CXS62" i="7"/>
  <c r="CXU62" i="7"/>
  <c r="CXW62" i="7"/>
  <c r="CXY62" i="7"/>
  <c r="CYA62" i="7"/>
  <c r="CYC62" i="7"/>
  <c r="CYE62" i="7"/>
  <c r="CYG62" i="7"/>
  <c r="CYI62" i="7"/>
  <c r="CYK62" i="7"/>
  <c r="CYM62" i="7"/>
  <c r="CYO62" i="7"/>
  <c r="CYQ62" i="7"/>
  <c r="CYS62" i="7"/>
  <c r="CYU62" i="7"/>
  <c r="CYW62" i="7"/>
  <c r="CYY62" i="7"/>
  <c r="CZA62" i="7"/>
  <c r="CZC62" i="7"/>
  <c r="CZE62" i="7"/>
  <c r="CZG62" i="7"/>
  <c r="CZI62" i="7"/>
  <c r="CZK62" i="7"/>
  <c r="CZM62" i="7"/>
  <c r="CZO62" i="7"/>
  <c r="CZQ62" i="7"/>
  <c r="CZS62" i="7"/>
  <c r="CZU62" i="7"/>
  <c r="CZW62" i="7"/>
  <c r="CZY62" i="7"/>
  <c r="DAA62" i="7"/>
  <c r="DAC62" i="7"/>
  <c r="DAE62" i="7"/>
  <c r="DAG62" i="7"/>
  <c r="DAI62" i="7"/>
  <c r="DAK62" i="7"/>
  <c r="DAM62" i="7"/>
  <c r="DAO62" i="7"/>
  <c r="DAQ62" i="7"/>
  <c r="DAS62" i="7"/>
  <c r="DAU62" i="7"/>
  <c r="DAW62" i="7"/>
  <c r="DAY62" i="7"/>
  <c r="DBA62" i="7"/>
  <c r="DBC62" i="7"/>
  <c r="DBE62" i="7"/>
  <c r="DBG62" i="7"/>
  <c r="DBI62" i="7"/>
  <c r="DBK62" i="7"/>
  <c r="DBM62" i="7"/>
  <c r="DBO62" i="7"/>
  <c r="DBQ62" i="7"/>
  <c r="DBS62" i="7"/>
  <c r="DBU62" i="7"/>
  <c r="DBW62" i="7"/>
  <c r="DBY62" i="7"/>
  <c r="DCA62" i="7"/>
  <c r="DCC62" i="7"/>
  <c r="DCE62" i="7"/>
  <c r="DCG62" i="7"/>
  <c r="DCI62" i="7"/>
  <c r="DCK62" i="7"/>
  <c r="DCM62" i="7"/>
  <c r="DCO62" i="7"/>
  <c r="DCQ62" i="7"/>
  <c r="DCS62" i="7"/>
  <c r="DCU62" i="7"/>
  <c r="DCW62" i="7"/>
  <c r="DCY62" i="7"/>
  <c r="DDA62" i="7"/>
  <c r="DDC62" i="7"/>
  <c r="DDE62" i="7"/>
  <c r="DDG62" i="7"/>
  <c r="DDI62" i="7"/>
  <c r="DDK62" i="7"/>
  <c r="DDM62" i="7"/>
  <c r="DDO62" i="7"/>
  <c r="DDQ62" i="7"/>
  <c r="DDS62" i="7"/>
  <c r="DDU62" i="7"/>
  <c r="DDW62" i="7"/>
  <c r="DDY62" i="7"/>
  <c r="DEA62" i="7"/>
  <c r="DEC62" i="7"/>
  <c r="DEE62" i="7"/>
  <c r="DEG62" i="7"/>
  <c r="DEI62" i="7"/>
  <c r="DEK62" i="7"/>
  <c r="DEM62" i="7"/>
  <c r="DEO62" i="7"/>
  <c r="DEQ62" i="7"/>
  <c r="DES62" i="7"/>
  <c r="DEU62" i="7"/>
  <c r="DEW62" i="7"/>
  <c r="DEY62" i="7"/>
  <c r="DFA62" i="7"/>
  <c r="DFC62" i="7"/>
  <c r="DFE62" i="7"/>
  <c r="DFG62" i="7"/>
  <c r="DFI62" i="7"/>
  <c r="DFK62" i="7"/>
  <c r="DFM62" i="7"/>
  <c r="DFO62" i="7"/>
  <c r="DFQ62" i="7"/>
  <c r="DFS62" i="7"/>
  <c r="DFU62" i="7"/>
  <c r="DFW62" i="7"/>
  <c r="DFY62" i="7"/>
  <c r="DGA62" i="7"/>
  <c r="DGC62" i="7"/>
  <c r="DGE62" i="7"/>
  <c r="DGG62" i="7"/>
  <c r="DGI62" i="7"/>
  <c r="DGK62" i="7"/>
  <c r="DGM62" i="7"/>
  <c r="DGO62" i="7"/>
  <c r="DGQ62" i="7"/>
  <c r="DGS62" i="7"/>
  <c r="DGU62" i="7"/>
  <c r="DGW62" i="7"/>
  <c r="DGY62" i="7"/>
  <c r="DHA62" i="7"/>
  <c r="DHC62" i="7"/>
  <c r="DHE62" i="7"/>
  <c r="DHG62" i="7"/>
  <c r="DHI62" i="7"/>
  <c r="DHK62" i="7"/>
  <c r="DHM62" i="7"/>
  <c r="DHO62" i="7"/>
  <c r="DHQ62" i="7"/>
  <c r="DHS62" i="7"/>
  <c r="DHU62" i="7"/>
  <c r="DHW62" i="7"/>
  <c r="DHY62" i="7"/>
  <c r="DIA62" i="7"/>
  <c r="DIC62" i="7"/>
  <c r="DIE62" i="7"/>
  <c r="DIG62" i="7"/>
  <c r="DII62" i="7"/>
  <c r="DIK62" i="7"/>
  <c r="DIM62" i="7"/>
  <c r="DIO62" i="7"/>
  <c r="DIQ62" i="7"/>
  <c r="DIS62" i="7"/>
  <c r="DIU62" i="7"/>
  <c r="DIW62" i="7"/>
  <c r="DIY62" i="7"/>
  <c r="DJA62" i="7"/>
  <c r="DJC62" i="7"/>
  <c r="DJE62" i="7"/>
  <c r="DJG62" i="7"/>
  <c r="DJI62" i="7"/>
  <c r="DJK62" i="7"/>
  <c r="DJM62" i="7"/>
  <c r="DJO62" i="7"/>
  <c r="DJQ62" i="7"/>
  <c r="DJS62" i="7"/>
  <c r="DJU62" i="7"/>
  <c r="DJW62" i="7"/>
  <c r="DJY62" i="7"/>
  <c r="DKA62" i="7"/>
  <c r="DKC62" i="7"/>
  <c r="DKE62" i="7"/>
  <c r="DKG62" i="7"/>
  <c r="DKI62" i="7"/>
  <c r="DKK62" i="7"/>
  <c r="DKM62" i="7"/>
  <c r="DKO62" i="7"/>
  <c r="DKQ62" i="7"/>
  <c r="DKS62" i="7"/>
  <c r="DKU62" i="7"/>
  <c r="DKW62" i="7"/>
  <c r="DKY62" i="7"/>
  <c r="DLA62" i="7"/>
  <c r="DLC62" i="7"/>
  <c r="DLE62" i="7"/>
  <c r="DLG62" i="7"/>
  <c r="DLI62" i="7"/>
  <c r="DLK62" i="7"/>
  <c r="DLM62" i="7"/>
  <c r="DLO62" i="7"/>
  <c r="DLQ62" i="7"/>
  <c r="DLS62" i="7"/>
  <c r="DLU62" i="7"/>
  <c r="DLW62" i="7"/>
  <c r="DLY62" i="7"/>
  <c r="DMA62" i="7"/>
  <c r="DMC62" i="7"/>
  <c r="DME62" i="7"/>
  <c r="DMG62" i="7"/>
  <c r="DMI62" i="7"/>
  <c r="DMK62" i="7"/>
  <c r="DMM62" i="7"/>
  <c r="DMO62" i="7"/>
  <c r="DMQ62" i="7"/>
  <c r="DMS62" i="7"/>
  <c r="DMU62" i="7"/>
  <c r="DMW62" i="7"/>
  <c r="DMY62" i="7"/>
  <c r="DNA62" i="7"/>
  <c r="DNC62" i="7"/>
  <c r="DNE62" i="7"/>
  <c r="DNG62" i="7"/>
  <c r="DNI62" i="7"/>
  <c r="DNK62" i="7"/>
  <c r="DNM62" i="7"/>
  <c r="DNO62" i="7"/>
  <c r="DNQ62" i="7"/>
  <c r="DNS62" i="7"/>
  <c r="DNU62" i="7"/>
  <c r="DNW62" i="7"/>
  <c r="DNY62" i="7"/>
  <c r="DOA62" i="7"/>
  <c r="DOC62" i="7"/>
  <c r="DOE62" i="7"/>
  <c r="DOG62" i="7"/>
  <c r="DOI62" i="7"/>
  <c r="DOK62" i="7"/>
  <c r="DOM62" i="7"/>
  <c r="DOO62" i="7"/>
  <c r="DOQ62" i="7"/>
  <c r="DOS62" i="7"/>
  <c r="DOU62" i="7"/>
  <c r="DOW62" i="7"/>
  <c r="DOY62" i="7"/>
  <c r="DPA62" i="7"/>
  <c r="DPC62" i="7"/>
  <c r="DPE62" i="7"/>
  <c r="DPG62" i="7"/>
  <c r="DPI62" i="7"/>
  <c r="DPK62" i="7"/>
  <c r="DPM62" i="7"/>
  <c r="DPO62" i="7"/>
  <c r="DPQ62" i="7"/>
  <c r="DPS62" i="7"/>
  <c r="DPU62" i="7"/>
  <c r="DPW62" i="7"/>
  <c r="DPY62" i="7"/>
  <c r="DQA62" i="7"/>
  <c r="DQC62" i="7"/>
  <c r="DQE62" i="7"/>
  <c r="DQG62" i="7"/>
  <c r="DQI62" i="7"/>
  <c r="DQK62" i="7"/>
  <c r="DQM62" i="7"/>
  <c r="DQO62" i="7"/>
  <c r="DQQ62" i="7"/>
  <c r="DQS62" i="7"/>
  <c r="DQU62" i="7"/>
  <c r="DQW62" i="7"/>
  <c r="DQY62" i="7"/>
  <c r="DRA62" i="7"/>
  <c r="DRC62" i="7"/>
  <c r="DRE62" i="7"/>
  <c r="DRG62" i="7"/>
  <c r="DRI62" i="7"/>
  <c r="DRK62" i="7"/>
  <c r="DRM62" i="7"/>
  <c r="DRO62" i="7"/>
  <c r="DRQ62" i="7"/>
  <c r="DRS62" i="7"/>
  <c r="DRU62" i="7"/>
  <c r="DRW62" i="7"/>
  <c r="DRY62" i="7"/>
  <c r="DSA62" i="7"/>
  <c r="DSC62" i="7"/>
  <c r="DSE62" i="7"/>
  <c r="DSG62" i="7"/>
  <c r="DSI62" i="7"/>
  <c r="DSK62" i="7"/>
  <c r="DSM62" i="7"/>
  <c r="DSO62" i="7"/>
  <c r="DSQ62" i="7"/>
  <c r="DSS62" i="7"/>
  <c r="DSU62" i="7"/>
  <c r="DSW62" i="7"/>
  <c r="DSY62" i="7"/>
  <c r="DTA62" i="7"/>
  <c r="DTC62" i="7"/>
  <c r="DTE62" i="7"/>
  <c r="DTG62" i="7"/>
  <c r="DTI62" i="7"/>
  <c r="DTK62" i="7"/>
  <c r="DTM62" i="7"/>
  <c r="DTO62" i="7"/>
  <c r="DTQ62" i="7"/>
  <c r="DTS62" i="7"/>
  <c r="DTU62" i="7"/>
  <c r="DTW62" i="7"/>
  <c r="DTY62" i="7"/>
  <c r="DUA62" i="7"/>
  <c r="DUC62" i="7"/>
  <c r="DUE62" i="7"/>
  <c r="DUG62" i="7"/>
  <c r="DUI62" i="7"/>
  <c r="DUK62" i="7"/>
  <c r="DUM62" i="7"/>
  <c r="DUO62" i="7"/>
  <c r="DUQ62" i="7"/>
  <c r="DUS62" i="7"/>
  <c r="DUU62" i="7"/>
  <c r="DUW62" i="7"/>
  <c r="DUY62" i="7"/>
  <c r="DVA62" i="7"/>
  <c r="DVC62" i="7"/>
  <c r="DVE62" i="7"/>
  <c r="DVG62" i="7"/>
  <c r="DVI62" i="7"/>
  <c r="DVK62" i="7"/>
  <c r="DVM62" i="7"/>
  <c r="DVO62" i="7"/>
  <c r="DVQ62" i="7"/>
  <c r="DVS62" i="7"/>
  <c r="DVU62" i="7"/>
  <c r="DVW62" i="7"/>
  <c r="DVY62" i="7"/>
  <c r="DWA62" i="7"/>
  <c r="DWC62" i="7"/>
  <c r="DWE62" i="7"/>
  <c r="DWG62" i="7"/>
  <c r="DWI62" i="7"/>
  <c r="DWK62" i="7"/>
  <c r="DWM62" i="7"/>
  <c r="DWO62" i="7"/>
  <c r="DWQ62" i="7"/>
  <c r="DWS62" i="7"/>
  <c r="DWU62" i="7"/>
  <c r="DWW62" i="7"/>
  <c r="DWY62" i="7"/>
  <c r="DXA62" i="7"/>
  <c r="DXC62" i="7"/>
  <c r="DXE62" i="7"/>
  <c r="DXG62" i="7"/>
  <c r="DXI62" i="7"/>
  <c r="DXK62" i="7"/>
  <c r="DXM62" i="7"/>
  <c r="DXO62" i="7"/>
  <c r="DXQ62" i="7"/>
  <c r="DXS62" i="7"/>
  <c r="DXU62" i="7"/>
  <c r="DXW62" i="7"/>
  <c r="DXY62" i="7"/>
  <c r="DYA62" i="7"/>
  <c r="DYC62" i="7"/>
  <c r="DYE62" i="7"/>
  <c r="DYG62" i="7"/>
  <c r="DYI62" i="7"/>
  <c r="DYK62" i="7"/>
  <c r="DYM62" i="7"/>
  <c r="DYO62" i="7"/>
  <c r="DYQ62" i="7"/>
  <c r="DYS62" i="7"/>
  <c r="DYU62" i="7"/>
  <c r="DYW62" i="7"/>
  <c r="DYY62" i="7"/>
  <c r="DZA62" i="7"/>
  <c r="DZC62" i="7"/>
  <c r="DZE62" i="7"/>
  <c r="DZG62" i="7"/>
  <c r="DZI62" i="7"/>
  <c r="DZK62" i="7"/>
  <c r="DZM62" i="7"/>
  <c r="DZO62" i="7"/>
  <c r="DZQ62" i="7"/>
  <c r="DZS62" i="7"/>
  <c r="DZU62" i="7"/>
  <c r="DZW62" i="7"/>
  <c r="DZY62" i="7"/>
  <c r="EAA62" i="7"/>
  <c r="EAC62" i="7"/>
  <c r="EAE62" i="7"/>
  <c r="EAG62" i="7"/>
  <c r="EAI62" i="7"/>
  <c r="EAK62" i="7"/>
  <c r="EAM62" i="7"/>
  <c r="EAO62" i="7"/>
  <c r="EAQ62" i="7"/>
  <c r="EAS62" i="7"/>
  <c r="EAU62" i="7"/>
  <c r="EAW62" i="7"/>
  <c r="EAY62" i="7"/>
  <c r="EBA62" i="7"/>
  <c r="EBC62" i="7"/>
  <c r="EBE62" i="7"/>
  <c r="EBG62" i="7"/>
  <c r="EBI62" i="7"/>
  <c r="EBK62" i="7"/>
  <c r="EBM62" i="7"/>
  <c r="EBO62" i="7"/>
  <c r="EBQ62" i="7"/>
  <c r="EBS62" i="7"/>
  <c r="EBU62" i="7"/>
  <c r="EBW62" i="7"/>
  <c r="EBY62" i="7"/>
  <c r="ECA62" i="7"/>
  <c r="ECC62" i="7"/>
  <c r="ECE62" i="7"/>
  <c r="ECG62" i="7"/>
  <c r="ECI62" i="7"/>
  <c r="ECK62" i="7"/>
  <c r="ECM62" i="7"/>
  <c r="ECO62" i="7"/>
  <c r="ECQ62" i="7"/>
  <c r="ECS62" i="7"/>
  <c r="ECU62" i="7"/>
  <c r="ECW62" i="7"/>
  <c r="ECY62" i="7"/>
  <c r="EDA62" i="7"/>
  <c r="EDC62" i="7"/>
  <c r="EDE62" i="7"/>
  <c r="EDG62" i="7"/>
  <c r="EDI62" i="7"/>
  <c r="EDK62" i="7"/>
  <c r="EDM62" i="7"/>
  <c r="EDO62" i="7"/>
  <c r="EDQ62" i="7"/>
  <c r="EDS62" i="7"/>
  <c r="EDU62" i="7"/>
  <c r="EDW62" i="7"/>
  <c r="EDY62" i="7"/>
  <c r="EEA62" i="7"/>
  <c r="EEC62" i="7"/>
  <c r="EEE62" i="7"/>
  <c r="EEG62" i="7"/>
  <c r="EEI62" i="7"/>
  <c r="EEK62" i="7"/>
  <c r="EEM62" i="7"/>
  <c r="EEO62" i="7"/>
  <c r="EEQ62" i="7"/>
  <c r="EES62" i="7"/>
  <c r="EEU62" i="7"/>
  <c r="EEW62" i="7"/>
  <c r="EEY62" i="7"/>
  <c r="EFA62" i="7"/>
  <c r="EFC62" i="7"/>
  <c r="EFE62" i="7"/>
  <c r="EFG62" i="7"/>
  <c r="EFI62" i="7"/>
  <c r="EFK62" i="7"/>
  <c r="EFM62" i="7"/>
  <c r="EFO62" i="7"/>
  <c r="EFQ62" i="7"/>
  <c r="EFS62" i="7"/>
  <c r="EFU62" i="7"/>
  <c r="EFW62" i="7"/>
  <c r="EFY62" i="7"/>
  <c r="EGA62" i="7"/>
  <c r="EGC62" i="7"/>
  <c r="EGE62" i="7"/>
  <c r="EGG62" i="7"/>
  <c r="EGI62" i="7"/>
  <c r="EGK62" i="7"/>
  <c r="EGM62" i="7"/>
  <c r="EGO62" i="7"/>
  <c r="EGQ62" i="7"/>
  <c r="EGS62" i="7"/>
  <c r="EGU62" i="7"/>
  <c r="EGW62" i="7"/>
  <c r="EGY62" i="7"/>
  <c r="EHA62" i="7"/>
  <c r="EHC62" i="7"/>
  <c r="EHE62" i="7"/>
  <c r="EHG62" i="7"/>
  <c r="EHI62" i="7"/>
  <c r="EHK62" i="7"/>
  <c r="EHM62" i="7"/>
  <c r="EHO62" i="7"/>
  <c r="EHQ62" i="7"/>
  <c r="EHS62" i="7"/>
  <c r="EHU62" i="7"/>
  <c r="EHW62" i="7"/>
  <c r="EHY62" i="7"/>
  <c r="EIA62" i="7"/>
  <c r="EIC62" i="7"/>
  <c r="EIE62" i="7"/>
  <c r="EIG62" i="7"/>
  <c r="EII62" i="7"/>
  <c r="EIK62" i="7"/>
  <c r="EIM62" i="7"/>
  <c r="EIO62" i="7"/>
  <c r="EIQ62" i="7"/>
  <c r="EIS62" i="7"/>
  <c r="EIU62" i="7"/>
  <c r="EIW62" i="7"/>
  <c r="EIY62" i="7"/>
  <c r="EJA62" i="7"/>
  <c r="EJC62" i="7"/>
  <c r="EJE62" i="7"/>
  <c r="EJG62" i="7"/>
  <c r="EJI62" i="7"/>
  <c r="EJK62" i="7"/>
  <c r="EJM62" i="7"/>
  <c r="EJO62" i="7"/>
  <c r="EJQ62" i="7"/>
  <c r="EJS62" i="7"/>
  <c r="EJU62" i="7"/>
  <c r="EJW62" i="7"/>
  <c r="EJY62" i="7"/>
  <c r="EKA62" i="7"/>
  <c r="EKC62" i="7"/>
  <c r="EKE62" i="7"/>
  <c r="EKG62" i="7"/>
  <c r="EKI62" i="7"/>
  <c r="EKK62" i="7"/>
  <c r="EKM62" i="7"/>
  <c r="EKO62" i="7"/>
  <c r="EKQ62" i="7"/>
  <c r="EKS62" i="7"/>
  <c r="EKU62" i="7"/>
  <c r="EKW62" i="7"/>
  <c r="EKY62" i="7"/>
  <c r="ELA62" i="7"/>
  <c r="ELC62" i="7"/>
  <c r="ELE62" i="7"/>
  <c r="ELG62" i="7"/>
  <c r="ELI62" i="7"/>
  <c r="ELK62" i="7"/>
  <c r="ELM62" i="7"/>
  <c r="ELO62" i="7"/>
  <c r="ELQ62" i="7"/>
  <c r="ELS62" i="7"/>
  <c r="ELU62" i="7"/>
  <c r="ELW62" i="7"/>
  <c r="ELY62" i="7"/>
  <c r="EMA62" i="7"/>
  <c r="EMC62" i="7"/>
  <c r="EME62" i="7"/>
  <c r="EMG62" i="7"/>
  <c r="EMI62" i="7"/>
  <c r="EMK62" i="7"/>
  <c r="EMM62" i="7"/>
  <c r="EMO62" i="7"/>
  <c r="EMQ62" i="7"/>
  <c r="EMS62" i="7"/>
  <c r="EMU62" i="7"/>
  <c r="EMW62" i="7"/>
  <c r="EMY62" i="7"/>
  <c r="ENA62" i="7"/>
  <c r="ENC62" i="7"/>
  <c r="ENE62" i="7"/>
  <c r="ENG62" i="7"/>
  <c r="ENI62" i="7"/>
  <c r="ENK62" i="7"/>
  <c r="ENM62" i="7"/>
  <c r="ENO62" i="7"/>
  <c r="ENQ62" i="7"/>
  <c r="ENS62" i="7"/>
  <c r="ENU62" i="7"/>
  <c r="ENW62" i="7"/>
  <c r="ENY62" i="7"/>
  <c r="EOA62" i="7"/>
  <c r="EOC62" i="7"/>
  <c r="EOE62" i="7"/>
  <c r="EOG62" i="7"/>
  <c r="EOI62" i="7"/>
  <c r="EOK62" i="7"/>
  <c r="EOM62" i="7"/>
  <c r="EOO62" i="7"/>
  <c r="EOQ62" i="7"/>
  <c r="EOS62" i="7"/>
  <c r="EOU62" i="7"/>
  <c r="EOW62" i="7"/>
  <c r="EOY62" i="7"/>
  <c r="EPA62" i="7"/>
  <c r="EPC62" i="7"/>
  <c r="EPE62" i="7"/>
  <c r="EPG62" i="7"/>
  <c r="EPI62" i="7"/>
  <c r="EPK62" i="7"/>
  <c r="EPM62" i="7"/>
  <c r="EPO62" i="7"/>
  <c r="EPQ62" i="7"/>
  <c r="EPS62" i="7"/>
  <c r="EPU62" i="7"/>
  <c r="EPW62" i="7"/>
  <c r="EPY62" i="7"/>
  <c r="EQA62" i="7"/>
  <c r="EQC62" i="7"/>
  <c r="EQE62" i="7"/>
  <c r="EQG62" i="7"/>
  <c r="EQI62" i="7"/>
  <c r="EQK62" i="7"/>
  <c r="EQM62" i="7"/>
  <c r="EQO62" i="7"/>
  <c r="EQQ62" i="7"/>
  <c r="EQS62" i="7"/>
  <c r="EQU62" i="7"/>
  <c r="EQW62" i="7"/>
  <c r="EQY62" i="7"/>
  <c r="ERA62" i="7"/>
  <c r="ERC62" i="7"/>
  <c r="ERE62" i="7"/>
  <c r="ERG62" i="7"/>
  <c r="ERI62" i="7"/>
  <c r="ERK62" i="7"/>
  <c r="ERM62" i="7"/>
  <c r="ERO62" i="7"/>
  <c r="ERQ62" i="7"/>
  <c r="ERS62" i="7"/>
  <c r="ERU62" i="7"/>
  <c r="ERW62" i="7"/>
  <c r="ERY62" i="7"/>
  <c r="ESA62" i="7"/>
  <c r="ESC62" i="7"/>
  <c r="ESE62" i="7"/>
  <c r="ESG62" i="7"/>
  <c r="ESI62" i="7"/>
  <c r="ESK62" i="7"/>
  <c r="ESM62" i="7"/>
  <c r="ESO62" i="7"/>
  <c r="ESQ62" i="7"/>
  <c r="ESS62" i="7"/>
  <c r="ESU62" i="7"/>
  <c r="ESW62" i="7"/>
  <c r="ESY62" i="7"/>
  <c r="ETA62" i="7"/>
  <c r="ETC62" i="7"/>
  <c r="ETE62" i="7"/>
  <c r="ETG62" i="7"/>
  <c r="ETI62" i="7"/>
  <c r="ETK62" i="7"/>
  <c r="ETM62" i="7"/>
  <c r="ETO62" i="7"/>
  <c r="ETQ62" i="7"/>
  <c r="ETS62" i="7"/>
  <c r="ETU62" i="7"/>
  <c r="ETW62" i="7"/>
  <c r="ETY62" i="7"/>
  <c r="EUA62" i="7"/>
  <c r="EUC62" i="7"/>
  <c r="EUE62" i="7"/>
  <c r="EUG62" i="7"/>
  <c r="EUI62" i="7"/>
  <c r="EUK62" i="7"/>
  <c r="EUM62" i="7"/>
  <c r="EUO62" i="7"/>
  <c r="EUQ62" i="7"/>
  <c r="EUS62" i="7"/>
  <c r="EUU62" i="7"/>
  <c r="EUW62" i="7"/>
  <c r="EUY62" i="7"/>
  <c r="EVA62" i="7"/>
  <c r="EVC62" i="7"/>
  <c r="EVE62" i="7"/>
  <c r="EVG62" i="7"/>
  <c r="EVI62" i="7"/>
  <c r="EVK62" i="7"/>
  <c r="EVM62" i="7"/>
  <c r="EVO62" i="7"/>
  <c r="EVQ62" i="7"/>
  <c r="EVS62" i="7"/>
  <c r="EVU62" i="7"/>
  <c r="EVW62" i="7"/>
  <c r="EVY62" i="7"/>
  <c r="EWA62" i="7"/>
  <c r="EWC62" i="7"/>
  <c r="EWE62" i="7"/>
  <c r="EWG62" i="7"/>
  <c r="EWI62" i="7"/>
  <c r="EWK62" i="7"/>
  <c r="EWM62" i="7"/>
  <c r="EWO62" i="7"/>
  <c r="EWQ62" i="7"/>
  <c r="EWS62" i="7"/>
  <c r="EWU62" i="7"/>
  <c r="EWW62" i="7"/>
  <c r="EWY62" i="7"/>
  <c r="EXA62" i="7"/>
  <c r="EXC62" i="7"/>
  <c r="EXE62" i="7"/>
  <c r="EXG62" i="7"/>
  <c r="EXI62" i="7"/>
  <c r="EXK62" i="7"/>
  <c r="EXM62" i="7"/>
  <c r="EXO62" i="7"/>
  <c r="EXQ62" i="7"/>
  <c r="EXS62" i="7"/>
  <c r="EXU62" i="7"/>
  <c r="EXW62" i="7"/>
  <c r="EXY62" i="7"/>
  <c r="EYA62" i="7"/>
  <c r="EYC62" i="7"/>
  <c r="EYE62" i="7"/>
  <c r="EYG62" i="7"/>
  <c r="EYI62" i="7"/>
  <c r="EYK62" i="7"/>
  <c r="EYM62" i="7"/>
  <c r="EYO62" i="7"/>
  <c r="EYQ62" i="7"/>
  <c r="EYS62" i="7"/>
  <c r="EYU62" i="7"/>
  <c r="EYW62" i="7"/>
  <c r="EYY62" i="7"/>
  <c r="EZA62" i="7"/>
  <c r="EZC62" i="7"/>
  <c r="EZE62" i="7"/>
  <c r="EZG62" i="7"/>
  <c r="EZI62" i="7"/>
  <c r="EZK62" i="7"/>
  <c r="EZM62" i="7"/>
  <c r="EZO62" i="7"/>
  <c r="EZQ62" i="7"/>
  <c r="EZS62" i="7"/>
  <c r="EZU62" i="7"/>
  <c r="EZW62" i="7"/>
  <c r="EZY62" i="7"/>
  <c r="FAA62" i="7"/>
  <c r="FAC62" i="7"/>
  <c r="FAE62" i="7"/>
  <c r="FAG62" i="7"/>
  <c r="FAI62" i="7"/>
  <c r="FAK62" i="7"/>
  <c r="FAM62" i="7"/>
  <c r="FAO62" i="7"/>
  <c r="FAQ62" i="7"/>
  <c r="FAS62" i="7"/>
  <c r="FAU62" i="7"/>
  <c r="FAW62" i="7"/>
  <c r="FAY62" i="7"/>
  <c r="FBA62" i="7"/>
  <c r="FBC62" i="7"/>
  <c r="FBE62" i="7"/>
  <c r="FBG62" i="7"/>
  <c r="FBI62" i="7"/>
  <c r="FBK62" i="7"/>
  <c r="FBM62" i="7"/>
  <c r="FBO62" i="7"/>
  <c r="FBQ62" i="7"/>
  <c r="FBS62" i="7"/>
  <c r="FBU62" i="7"/>
  <c r="FBW62" i="7"/>
  <c r="FBY62" i="7"/>
  <c r="FCA62" i="7"/>
  <c r="FCC62" i="7"/>
  <c r="FCE62" i="7"/>
  <c r="FCG62" i="7"/>
  <c r="FCI62" i="7"/>
  <c r="FCK62" i="7"/>
  <c r="FCM62" i="7"/>
  <c r="FCO62" i="7"/>
  <c r="FCQ62" i="7"/>
  <c r="FCS62" i="7"/>
  <c r="FCU62" i="7"/>
  <c r="FCW62" i="7"/>
  <c r="FCY62" i="7"/>
  <c r="FDA62" i="7"/>
  <c r="FDC62" i="7"/>
  <c r="FDE62" i="7"/>
  <c r="FDG62" i="7"/>
  <c r="FDI62" i="7"/>
  <c r="FDK62" i="7"/>
  <c r="FDM62" i="7"/>
  <c r="FDO62" i="7"/>
  <c r="FDQ62" i="7"/>
  <c r="FDS62" i="7"/>
  <c r="FDU62" i="7"/>
  <c r="FDW62" i="7"/>
  <c r="FDY62" i="7"/>
  <c r="FEA62" i="7"/>
  <c r="FEC62" i="7"/>
  <c r="FEE62" i="7"/>
  <c r="FEG62" i="7"/>
  <c r="FEI62" i="7"/>
  <c r="FEK62" i="7"/>
  <c r="FEM62" i="7"/>
  <c r="FEO62" i="7"/>
  <c r="FEQ62" i="7"/>
  <c r="FES62" i="7"/>
  <c r="FEU62" i="7"/>
  <c r="FEW62" i="7"/>
  <c r="FEY62" i="7"/>
  <c r="FFA62" i="7"/>
  <c r="FFC62" i="7"/>
  <c r="FFE62" i="7"/>
  <c r="FFG62" i="7"/>
  <c r="FFI62" i="7"/>
  <c r="FFK62" i="7"/>
  <c r="FFM62" i="7"/>
  <c r="FFO62" i="7"/>
  <c r="FFQ62" i="7"/>
  <c r="FFS62" i="7"/>
  <c r="FFU62" i="7"/>
  <c r="FFW62" i="7"/>
  <c r="FFY62" i="7"/>
  <c r="FGA62" i="7"/>
  <c r="FGC62" i="7"/>
  <c r="FGE62" i="7"/>
  <c r="FGG62" i="7"/>
  <c r="FGI62" i="7"/>
  <c r="FGK62" i="7"/>
  <c r="FGM62" i="7"/>
  <c r="FGO62" i="7"/>
  <c r="FGQ62" i="7"/>
  <c r="FGS62" i="7"/>
  <c r="FGU62" i="7"/>
  <c r="FGW62" i="7"/>
  <c r="FGY62" i="7"/>
  <c r="FHA62" i="7"/>
  <c r="FHC62" i="7"/>
  <c r="FHE62" i="7"/>
  <c r="FHG62" i="7"/>
  <c r="FHI62" i="7"/>
  <c r="FHK62" i="7"/>
  <c r="FHM62" i="7"/>
  <c r="FHO62" i="7"/>
  <c r="FHQ62" i="7"/>
  <c r="FHS62" i="7"/>
  <c r="FHU62" i="7"/>
  <c r="FHW62" i="7"/>
  <c r="FHY62" i="7"/>
  <c r="FIA62" i="7"/>
  <c r="FIC62" i="7"/>
  <c r="FIE62" i="7"/>
  <c r="FIG62" i="7"/>
  <c r="FII62" i="7"/>
  <c r="FIK62" i="7"/>
  <c r="FIM62" i="7"/>
  <c r="FIO62" i="7"/>
  <c r="FIQ62" i="7"/>
  <c r="FIS62" i="7"/>
  <c r="FIU62" i="7"/>
  <c r="FIW62" i="7"/>
  <c r="FIY62" i="7"/>
  <c r="FJA62" i="7"/>
  <c r="FJC62" i="7"/>
  <c r="FJE62" i="7"/>
  <c r="FJG62" i="7"/>
  <c r="FJI62" i="7"/>
  <c r="FJK62" i="7"/>
  <c r="FJM62" i="7"/>
  <c r="FJO62" i="7"/>
  <c r="FJQ62" i="7"/>
  <c r="FJS62" i="7"/>
  <c r="FJU62" i="7"/>
  <c r="FJW62" i="7"/>
  <c r="FJY62" i="7"/>
  <c r="FKA62" i="7"/>
  <c r="FKC62" i="7"/>
  <c r="FKE62" i="7"/>
  <c r="FKG62" i="7"/>
  <c r="FKI62" i="7"/>
  <c r="FKK62" i="7"/>
  <c r="FKM62" i="7"/>
  <c r="FKO62" i="7"/>
  <c r="FKQ62" i="7"/>
  <c r="FKS62" i="7"/>
  <c r="FKU62" i="7"/>
  <c r="FKW62" i="7"/>
  <c r="FKY62" i="7"/>
  <c r="FLA62" i="7"/>
  <c r="FLC62" i="7"/>
  <c r="FLE62" i="7"/>
  <c r="FLG62" i="7"/>
  <c r="FLI62" i="7"/>
  <c r="FLK62" i="7"/>
  <c r="FLM62" i="7"/>
  <c r="FLO62" i="7"/>
  <c r="FLQ62" i="7"/>
  <c r="FLS62" i="7"/>
  <c r="FLU62" i="7"/>
  <c r="FLW62" i="7"/>
  <c r="FLY62" i="7"/>
  <c r="FMA62" i="7"/>
  <c r="FMC62" i="7"/>
  <c r="FME62" i="7"/>
  <c r="FMG62" i="7"/>
  <c r="FMI62" i="7"/>
  <c r="FMK62" i="7"/>
  <c r="FMM62" i="7"/>
  <c r="FMO62" i="7"/>
  <c r="FMQ62" i="7"/>
  <c r="FMS62" i="7"/>
  <c r="FMU62" i="7"/>
  <c r="FMW62" i="7"/>
  <c r="FMY62" i="7"/>
  <c r="FNA62" i="7"/>
  <c r="FNC62" i="7"/>
  <c r="FNE62" i="7"/>
  <c r="FNG62" i="7"/>
  <c r="FNI62" i="7"/>
  <c r="FNK62" i="7"/>
  <c r="FNM62" i="7"/>
  <c r="FNO62" i="7"/>
  <c r="FNQ62" i="7"/>
  <c r="FNS62" i="7"/>
  <c r="FNU62" i="7"/>
  <c r="FNW62" i="7"/>
  <c r="FNY62" i="7"/>
  <c r="FOA62" i="7"/>
  <c r="FOC62" i="7"/>
  <c r="FOE62" i="7"/>
  <c r="FOG62" i="7"/>
  <c r="FOI62" i="7"/>
  <c r="FOK62" i="7"/>
  <c r="FOM62" i="7"/>
  <c r="FOO62" i="7"/>
  <c r="FOQ62" i="7"/>
  <c r="FOS62" i="7"/>
  <c r="FOU62" i="7"/>
  <c r="FOW62" i="7"/>
  <c r="FOY62" i="7"/>
  <c r="FPA62" i="7"/>
  <c r="FPC62" i="7"/>
  <c r="FPE62" i="7"/>
  <c r="FPG62" i="7"/>
  <c r="FPI62" i="7"/>
  <c r="FPK62" i="7"/>
  <c r="FPM62" i="7"/>
  <c r="FPO62" i="7"/>
  <c r="FPQ62" i="7"/>
  <c r="FPS62" i="7"/>
  <c r="FPU62" i="7"/>
  <c r="FPW62" i="7"/>
  <c r="FPY62" i="7"/>
  <c r="FQA62" i="7"/>
  <c r="FQC62" i="7"/>
  <c r="FQE62" i="7"/>
  <c r="FQG62" i="7"/>
  <c r="FQI62" i="7"/>
  <c r="FQK62" i="7"/>
  <c r="FQM62" i="7"/>
  <c r="FQO62" i="7"/>
  <c r="FQQ62" i="7"/>
  <c r="FQS62" i="7"/>
  <c r="FQU62" i="7"/>
  <c r="FQW62" i="7"/>
  <c r="FQY62" i="7"/>
  <c r="FRA62" i="7"/>
  <c r="FRC62" i="7"/>
  <c r="FRE62" i="7"/>
  <c r="FRG62" i="7"/>
  <c r="FRI62" i="7"/>
  <c r="FRK62" i="7"/>
  <c r="FRM62" i="7"/>
  <c r="FRO62" i="7"/>
  <c r="FRQ62" i="7"/>
  <c r="FRS62" i="7"/>
  <c r="FRU62" i="7"/>
  <c r="FRW62" i="7"/>
  <c r="FRY62" i="7"/>
  <c r="FSA62" i="7"/>
  <c r="FSC62" i="7"/>
  <c r="FSE62" i="7"/>
  <c r="FSG62" i="7"/>
  <c r="FSI62" i="7"/>
  <c r="FSK62" i="7"/>
  <c r="FSM62" i="7"/>
  <c r="FSO62" i="7"/>
  <c r="FSQ62" i="7"/>
  <c r="FSS62" i="7"/>
  <c r="FSU62" i="7"/>
  <c r="FSW62" i="7"/>
  <c r="FSY62" i="7"/>
  <c r="FTA62" i="7"/>
  <c r="FTC62" i="7"/>
  <c r="FTE62" i="7"/>
  <c r="FTG62" i="7"/>
  <c r="FTI62" i="7"/>
  <c r="FTK62" i="7"/>
  <c r="FTM62" i="7"/>
  <c r="FTO62" i="7"/>
  <c r="FTQ62" i="7"/>
  <c r="FTS62" i="7"/>
  <c r="FTU62" i="7"/>
  <c r="FTW62" i="7"/>
  <c r="FTY62" i="7"/>
  <c r="FUA62" i="7"/>
  <c r="FUC62" i="7"/>
  <c r="FUE62" i="7"/>
  <c r="FUG62" i="7"/>
  <c r="FUI62" i="7"/>
  <c r="FUK62" i="7"/>
  <c r="FUM62" i="7"/>
  <c r="FUO62" i="7"/>
  <c r="FUQ62" i="7"/>
  <c r="FUS62" i="7"/>
  <c r="FUU62" i="7"/>
  <c r="FUW62" i="7"/>
  <c r="FUY62" i="7"/>
  <c r="FVA62" i="7"/>
  <c r="FVC62" i="7"/>
  <c r="FVE62" i="7"/>
  <c r="FVG62" i="7"/>
  <c r="FVI62" i="7"/>
  <c r="FVK62" i="7"/>
  <c r="FVM62" i="7"/>
  <c r="FVO62" i="7"/>
  <c r="FVQ62" i="7"/>
  <c r="FVS62" i="7"/>
  <c r="FVU62" i="7"/>
  <c r="FVW62" i="7"/>
  <c r="FVY62" i="7"/>
  <c r="FWA62" i="7"/>
  <c r="FWC62" i="7"/>
  <c r="FWE62" i="7"/>
  <c r="FWG62" i="7"/>
  <c r="FWI62" i="7"/>
  <c r="FWK62" i="7"/>
  <c r="FWM62" i="7"/>
  <c r="FWO62" i="7"/>
  <c r="FWQ62" i="7"/>
  <c r="FWS62" i="7"/>
  <c r="FWU62" i="7"/>
  <c r="FWW62" i="7"/>
  <c r="FWY62" i="7"/>
  <c r="FXA62" i="7"/>
  <c r="FXC62" i="7"/>
  <c r="FXE62" i="7"/>
  <c r="FXG62" i="7"/>
  <c r="FXI62" i="7"/>
  <c r="FXK62" i="7"/>
  <c r="FXM62" i="7"/>
  <c r="FXO62" i="7"/>
  <c r="FXQ62" i="7"/>
  <c r="FXS62" i="7"/>
  <c r="FXU62" i="7"/>
  <c r="FXW62" i="7"/>
  <c r="FXY62" i="7"/>
  <c r="FYA62" i="7"/>
  <c r="FYC62" i="7"/>
  <c r="FYE62" i="7"/>
  <c r="FYG62" i="7"/>
  <c r="FYI62" i="7"/>
  <c r="FYK62" i="7"/>
  <c r="FYM62" i="7"/>
  <c r="FYO62" i="7"/>
  <c r="FYQ62" i="7"/>
  <c r="FYS62" i="7"/>
  <c r="FYU62" i="7"/>
  <c r="FYW62" i="7"/>
  <c r="FYY62" i="7"/>
  <c r="FZA62" i="7"/>
  <c r="FZC62" i="7"/>
  <c r="FZE62" i="7"/>
  <c r="FZG62" i="7"/>
  <c r="FZI62" i="7"/>
  <c r="FZK62" i="7"/>
  <c r="FZM62" i="7"/>
  <c r="FZO62" i="7"/>
  <c r="FZQ62" i="7"/>
  <c r="FZS62" i="7"/>
  <c r="FZU62" i="7"/>
  <c r="FZW62" i="7"/>
  <c r="FZY62" i="7"/>
  <c r="GAA62" i="7"/>
  <c r="GAC62" i="7"/>
  <c r="GAE62" i="7"/>
  <c r="GAG62" i="7"/>
  <c r="GAI62" i="7"/>
  <c r="GAK62" i="7"/>
  <c r="GAM62" i="7"/>
  <c r="GAO62" i="7"/>
  <c r="GAQ62" i="7"/>
  <c r="GAS62" i="7"/>
  <c r="GAU62" i="7"/>
  <c r="GAW62" i="7"/>
  <c r="GAY62" i="7"/>
  <c r="GBA62" i="7"/>
  <c r="GBC62" i="7"/>
  <c r="GBE62" i="7"/>
  <c r="GBG62" i="7"/>
  <c r="GBI62" i="7"/>
  <c r="GBK62" i="7"/>
  <c r="GBM62" i="7"/>
  <c r="GBO62" i="7"/>
  <c r="GBQ62" i="7"/>
  <c r="GBS62" i="7"/>
  <c r="GBU62" i="7"/>
  <c r="GBW62" i="7"/>
  <c r="GBY62" i="7"/>
  <c r="GCA62" i="7"/>
  <c r="GCC62" i="7"/>
  <c r="GCE62" i="7"/>
  <c r="GCG62" i="7"/>
  <c r="GCI62" i="7"/>
  <c r="GCK62" i="7"/>
  <c r="GCM62" i="7"/>
  <c r="GCO62" i="7"/>
  <c r="GCQ62" i="7"/>
  <c r="GCS62" i="7"/>
  <c r="GCU62" i="7"/>
  <c r="GCW62" i="7"/>
  <c r="GCY62" i="7"/>
  <c r="GDA62" i="7"/>
  <c r="GDC62" i="7"/>
  <c r="GDE62" i="7"/>
  <c r="GDG62" i="7"/>
  <c r="GDI62" i="7"/>
  <c r="GDK62" i="7"/>
  <c r="GDM62" i="7"/>
  <c r="GDO62" i="7"/>
  <c r="GDQ62" i="7"/>
  <c r="GDS62" i="7"/>
  <c r="GDU62" i="7"/>
  <c r="GDW62" i="7"/>
  <c r="GDY62" i="7"/>
  <c r="GEA62" i="7"/>
  <c r="GEC62" i="7"/>
  <c r="GEE62" i="7"/>
  <c r="GEG62" i="7"/>
  <c r="GEI62" i="7"/>
  <c r="GEK62" i="7"/>
  <c r="GEM62" i="7"/>
  <c r="GEO62" i="7"/>
  <c r="GEQ62" i="7"/>
  <c r="GES62" i="7"/>
  <c r="GEU62" i="7"/>
  <c r="GEW62" i="7"/>
  <c r="GEY62" i="7"/>
  <c r="GFA62" i="7"/>
  <c r="GFC62" i="7"/>
  <c r="GFE62" i="7"/>
  <c r="GFG62" i="7"/>
  <c r="GFI62" i="7"/>
  <c r="GFK62" i="7"/>
  <c r="GFM62" i="7"/>
  <c r="GFO62" i="7"/>
  <c r="GFQ62" i="7"/>
  <c r="GFS62" i="7"/>
  <c r="GFU62" i="7"/>
  <c r="GFW62" i="7"/>
  <c r="GFY62" i="7"/>
  <c r="GGA62" i="7"/>
  <c r="GGC62" i="7"/>
  <c r="GGE62" i="7"/>
  <c r="GGG62" i="7"/>
  <c r="GGI62" i="7"/>
  <c r="GGK62" i="7"/>
  <c r="GGM62" i="7"/>
  <c r="GGO62" i="7"/>
  <c r="GGQ62" i="7"/>
  <c r="GGS62" i="7"/>
  <c r="GGU62" i="7"/>
  <c r="GGW62" i="7"/>
  <c r="GGY62" i="7"/>
  <c r="GHA62" i="7"/>
  <c r="GHC62" i="7"/>
  <c r="GHE62" i="7"/>
  <c r="GHG62" i="7"/>
  <c r="GHI62" i="7"/>
  <c r="GHK62" i="7"/>
  <c r="GHM62" i="7"/>
  <c r="GHO62" i="7"/>
  <c r="GHQ62" i="7"/>
  <c r="GHS62" i="7"/>
  <c r="GHU62" i="7"/>
  <c r="GHW62" i="7"/>
  <c r="GHY62" i="7"/>
  <c r="GIA62" i="7"/>
  <c r="GIC62" i="7"/>
  <c r="GIE62" i="7"/>
  <c r="GIG62" i="7"/>
  <c r="GII62" i="7"/>
  <c r="GIK62" i="7"/>
  <c r="GIM62" i="7"/>
  <c r="GIO62" i="7"/>
  <c r="GIQ62" i="7"/>
  <c r="GIS62" i="7"/>
  <c r="GIU62" i="7"/>
  <c r="GIW62" i="7"/>
  <c r="GIY62" i="7"/>
  <c r="GJA62" i="7"/>
  <c r="GJC62" i="7"/>
  <c r="GJE62" i="7"/>
  <c r="GJG62" i="7"/>
  <c r="GJI62" i="7"/>
  <c r="GJK62" i="7"/>
  <c r="GJM62" i="7"/>
  <c r="GJO62" i="7"/>
  <c r="GJQ62" i="7"/>
  <c r="GJS62" i="7"/>
  <c r="GJU62" i="7"/>
  <c r="GJW62" i="7"/>
  <c r="GJY62" i="7"/>
  <c r="GKA62" i="7"/>
  <c r="GKC62" i="7"/>
  <c r="GKE62" i="7"/>
  <c r="GKG62" i="7"/>
  <c r="GKI62" i="7"/>
  <c r="GKK62" i="7"/>
  <c r="GKM62" i="7"/>
  <c r="GKO62" i="7"/>
  <c r="GKQ62" i="7"/>
  <c r="GKS62" i="7"/>
  <c r="GKU62" i="7"/>
  <c r="GKW62" i="7"/>
  <c r="GKY62" i="7"/>
  <c r="GLA62" i="7"/>
  <c r="GLC62" i="7"/>
  <c r="GLE62" i="7"/>
  <c r="GLG62" i="7"/>
  <c r="GLI62" i="7"/>
  <c r="GLK62" i="7"/>
  <c r="GLM62" i="7"/>
  <c r="GLO62" i="7"/>
  <c r="GLQ62" i="7"/>
  <c r="GLS62" i="7"/>
  <c r="GLU62" i="7"/>
  <c r="GLW62" i="7"/>
  <c r="GLY62" i="7"/>
  <c r="GMA62" i="7"/>
  <c r="GMC62" i="7"/>
  <c r="GME62" i="7"/>
  <c r="GMG62" i="7"/>
  <c r="GMI62" i="7"/>
  <c r="GMK62" i="7"/>
  <c r="GMM62" i="7"/>
  <c r="GMO62" i="7"/>
  <c r="GMQ62" i="7"/>
  <c r="GMS62" i="7"/>
  <c r="GMU62" i="7"/>
  <c r="GMW62" i="7"/>
  <c r="GMY62" i="7"/>
  <c r="GNA62" i="7"/>
  <c r="GNC62" i="7"/>
  <c r="GNE62" i="7"/>
  <c r="GNG62" i="7"/>
  <c r="GNI62" i="7"/>
  <c r="GNK62" i="7"/>
  <c r="GNM62" i="7"/>
  <c r="GNO62" i="7"/>
  <c r="GNQ62" i="7"/>
  <c r="GNS62" i="7"/>
  <c r="GNU62" i="7"/>
  <c r="GNW62" i="7"/>
  <c r="GNY62" i="7"/>
  <c r="GOA62" i="7"/>
  <c r="GOC62" i="7"/>
  <c r="GOE62" i="7"/>
  <c r="GOG62" i="7"/>
  <c r="GOI62" i="7"/>
  <c r="GOK62" i="7"/>
  <c r="GOM62" i="7"/>
  <c r="GOO62" i="7"/>
  <c r="GOQ62" i="7"/>
  <c r="GOS62" i="7"/>
  <c r="GOU62" i="7"/>
  <c r="GOW62" i="7"/>
  <c r="GOY62" i="7"/>
  <c r="GPA62" i="7"/>
  <c r="GPC62" i="7"/>
  <c r="GPE62" i="7"/>
  <c r="GPG62" i="7"/>
  <c r="GPI62" i="7"/>
  <c r="GPK62" i="7"/>
  <c r="GPM62" i="7"/>
  <c r="GPO62" i="7"/>
  <c r="GPQ62" i="7"/>
  <c r="GPS62" i="7"/>
  <c r="GPU62" i="7"/>
  <c r="GPW62" i="7"/>
  <c r="GPY62" i="7"/>
  <c r="GQA62" i="7"/>
  <c r="GQC62" i="7"/>
  <c r="GQE62" i="7"/>
  <c r="GQG62" i="7"/>
  <c r="GQI62" i="7"/>
  <c r="GQK62" i="7"/>
  <c r="GQM62" i="7"/>
  <c r="GQO62" i="7"/>
  <c r="GQQ62" i="7"/>
  <c r="GQS62" i="7"/>
  <c r="GQU62" i="7"/>
  <c r="GQW62" i="7"/>
  <c r="GQY62" i="7"/>
  <c r="GRA62" i="7"/>
  <c r="GRC62" i="7"/>
  <c r="GRE62" i="7"/>
  <c r="GRG62" i="7"/>
  <c r="GRI62" i="7"/>
  <c r="GRK62" i="7"/>
  <c r="GRM62" i="7"/>
  <c r="GRO62" i="7"/>
  <c r="GRQ62" i="7"/>
  <c r="GRS62" i="7"/>
  <c r="GRU62" i="7"/>
  <c r="GRW62" i="7"/>
  <c r="GRY62" i="7"/>
  <c r="GSA62" i="7"/>
  <c r="GSC62" i="7"/>
  <c r="GSE62" i="7"/>
  <c r="GSG62" i="7"/>
  <c r="GSI62" i="7"/>
  <c r="GSK62" i="7"/>
  <c r="GSM62" i="7"/>
  <c r="GSO62" i="7"/>
  <c r="GSQ62" i="7"/>
  <c r="GSS62" i="7"/>
  <c r="GSU62" i="7"/>
  <c r="GSW62" i="7"/>
  <c r="GSY62" i="7"/>
  <c r="GTA62" i="7"/>
  <c r="GTC62" i="7"/>
  <c r="GTE62" i="7"/>
  <c r="GTG62" i="7"/>
  <c r="GTI62" i="7"/>
  <c r="GTK62" i="7"/>
  <c r="GTM62" i="7"/>
  <c r="GTO62" i="7"/>
  <c r="GTQ62" i="7"/>
  <c r="GTS62" i="7"/>
  <c r="GTU62" i="7"/>
  <c r="GTW62" i="7"/>
  <c r="GTY62" i="7"/>
  <c r="GUA62" i="7"/>
  <c r="GUC62" i="7"/>
  <c r="GUE62" i="7"/>
  <c r="GUG62" i="7"/>
  <c r="GUI62" i="7"/>
  <c r="GUK62" i="7"/>
  <c r="GUM62" i="7"/>
  <c r="GUO62" i="7"/>
  <c r="GUQ62" i="7"/>
  <c r="GUS62" i="7"/>
  <c r="GUU62" i="7"/>
  <c r="GUW62" i="7"/>
  <c r="GUY62" i="7"/>
  <c r="GVA62" i="7"/>
  <c r="GVC62" i="7"/>
  <c r="GVE62" i="7"/>
  <c r="GVG62" i="7"/>
  <c r="GVI62" i="7"/>
  <c r="GVK62" i="7"/>
  <c r="GVM62" i="7"/>
  <c r="GVO62" i="7"/>
  <c r="GVQ62" i="7"/>
  <c r="GVS62" i="7"/>
  <c r="GVU62" i="7"/>
  <c r="GVW62" i="7"/>
  <c r="GVY62" i="7"/>
  <c r="GWA62" i="7"/>
  <c r="GWC62" i="7"/>
  <c r="GWE62" i="7"/>
  <c r="GWG62" i="7"/>
  <c r="GWI62" i="7"/>
  <c r="GWK62" i="7"/>
  <c r="GWM62" i="7"/>
  <c r="GWO62" i="7"/>
  <c r="GWQ62" i="7"/>
  <c r="GWS62" i="7"/>
  <c r="GWU62" i="7"/>
  <c r="GWW62" i="7"/>
  <c r="GWY62" i="7"/>
  <c r="GXA62" i="7"/>
  <c r="GXC62" i="7"/>
  <c r="GXE62" i="7"/>
  <c r="GXG62" i="7"/>
  <c r="GXI62" i="7"/>
  <c r="GXK62" i="7"/>
  <c r="GXM62" i="7"/>
  <c r="GXO62" i="7"/>
  <c r="GXQ62" i="7"/>
  <c r="GXS62" i="7"/>
  <c r="GXU62" i="7"/>
  <c r="GXW62" i="7"/>
  <c r="GXY62" i="7"/>
  <c r="GYA62" i="7"/>
  <c r="GYC62" i="7"/>
  <c r="GYE62" i="7"/>
  <c r="GYG62" i="7"/>
  <c r="GYI62" i="7"/>
  <c r="GYK62" i="7"/>
  <c r="GYM62" i="7"/>
  <c r="GYO62" i="7"/>
  <c r="GYQ62" i="7"/>
  <c r="GYS62" i="7"/>
  <c r="GYU62" i="7"/>
  <c r="GYW62" i="7"/>
  <c r="GYY62" i="7"/>
  <c r="GZA62" i="7"/>
  <c r="GZC62" i="7"/>
  <c r="GZE62" i="7"/>
  <c r="GZG62" i="7"/>
  <c r="GZI62" i="7"/>
  <c r="GZK62" i="7"/>
  <c r="GZM62" i="7"/>
  <c r="GZO62" i="7"/>
  <c r="GZQ62" i="7"/>
  <c r="GZS62" i="7"/>
  <c r="GZU62" i="7"/>
  <c r="GZW62" i="7"/>
  <c r="GZY62" i="7"/>
  <c r="HAA62" i="7"/>
  <c r="HAC62" i="7"/>
  <c r="HAE62" i="7"/>
  <c r="HAG62" i="7"/>
  <c r="HAI62" i="7"/>
  <c r="HAK62" i="7"/>
  <c r="HAM62" i="7"/>
  <c r="HAO62" i="7"/>
  <c r="HAQ62" i="7"/>
  <c r="HAS62" i="7"/>
  <c r="HAU62" i="7"/>
  <c r="HAW62" i="7"/>
  <c r="HAY62" i="7"/>
  <c r="HBA62" i="7"/>
  <c r="HBC62" i="7"/>
  <c r="HBE62" i="7"/>
  <c r="HBG62" i="7"/>
  <c r="HBI62" i="7"/>
  <c r="HBK62" i="7"/>
  <c r="HBM62" i="7"/>
  <c r="HBO62" i="7"/>
  <c r="HBQ62" i="7"/>
  <c r="HBS62" i="7"/>
  <c r="HBU62" i="7"/>
  <c r="HBW62" i="7"/>
  <c r="HBY62" i="7"/>
  <c r="HCA62" i="7"/>
  <c r="HCC62" i="7"/>
  <c r="HCE62" i="7"/>
  <c r="HCG62" i="7"/>
  <c r="HCI62" i="7"/>
  <c r="HCK62" i="7"/>
  <c r="HCM62" i="7"/>
  <c r="HCO62" i="7"/>
  <c r="HCQ62" i="7"/>
  <c r="HCS62" i="7"/>
  <c r="HCU62" i="7"/>
  <c r="HCW62" i="7"/>
  <c r="HCY62" i="7"/>
  <c r="HDA62" i="7"/>
  <c r="HDC62" i="7"/>
  <c r="HDE62" i="7"/>
  <c r="HDG62" i="7"/>
  <c r="HDI62" i="7"/>
  <c r="HDK62" i="7"/>
  <c r="HDM62" i="7"/>
  <c r="HDO62" i="7"/>
  <c r="HDQ62" i="7"/>
  <c r="HDS62" i="7"/>
  <c r="HDU62" i="7"/>
  <c r="HDW62" i="7"/>
  <c r="HDY62" i="7"/>
  <c r="HEA62" i="7"/>
  <c r="HEC62" i="7"/>
  <c r="HEE62" i="7"/>
  <c r="HEG62" i="7"/>
  <c r="HEI62" i="7"/>
  <c r="HEK62" i="7"/>
  <c r="HEM62" i="7"/>
  <c r="HEO62" i="7"/>
  <c r="HEQ62" i="7"/>
  <c r="HES62" i="7"/>
  <c r="HEU62" i="7"/>
  <c r="HEW62" i="7"/>
  <c r="HEY62" i="7"/>
  <c r="HFA62" i="7"/>
  <c r="HFC62" i="7"/>
  <c r="HFE62" i="7"/>
  <c r="HFG62" i="7"/>
  <c r="HFI62" i="7"/>
  <c r="HFK62" i="7"/>
  <c r="HFM62" i="7"/>
  <c r="HFO62" i="7"/>
  <c r="HFQ62" i="7"/>
  <c r="HFS62" i="7"/>
  <c r="HFU62" i="7"/>
  <c r="HFW62" i="7"/>
  <c r="HFY62" i="7"/>
  <c r="HGA62" i="7"/>
  <c r="HGC62" i="7"/>
  <c r="HGE62" i="7"/>
  <c r="HGG62" i="7"/>
  <c r="HGI62" i="7"/>
  <c r="HGK62" i="7"/>
  <c r="HGM62" i="7"/>
  <c r="HGO62" i="7"/>
  <c r="HGQ62" i="7"/>
  <c r="HGS62" i="7"/>
  <c r="HGU62" i="7"/>
  <c r="HGW62" i="7"/>
  <c r="HGY62" i="7"/>
  <c r="HHA62" i="7"/>
  <c r="HHC62" i="7"/>
  <c r="HHE62" i="7"/>
  <c r="HHG62" i="7"/>
  <c r="HHI62" i="7"/>
  <c r="HHK62" i="7"/>
  <c r="HHM62" i="7"/>
  <c r="HHO62" i="7"/>
  <c r="HHQ62" i="7"/>
  <c r="HHS62" i="7"/>
  <c r="HHU62" i="7"/>
  <c r="HHW62" i="7"/>
  <c r="HHY62" i="7"/>
  <c r="HIA62" i="7"/>
  <c r="HIC62" i="7"/>
  <c r="HIE62" i="7"/>
  <c r="HIG62" i="7"/>
  <c r="HII62" i="7"/>
  <c r="HIK62" i="7"/>
  <c r="HIM62" i="7"/>
  <c r="HIO62" i="7"/>
  <c r="HIQ62" i="7"/>
  <c r="HIS62" i="7"/>
  <c r="HIU62" i="7"/>
  <c r="HIW62" i="7"/>
  <c r="HIY62" i="7"/>
  <c r="HJA62" i="7"/>
  <c r="HJC62" i="7"/>
  <c r="HJE62" i="7"/>
  <c r="HJG62" i="7"/>
  <c r="HJI62" i="7"/>
  <c r="HJK62" i="7"/>
  <c r="HJM62" i="7"/>
  <c r="HJO62" i="7"/>
  <c r="HJQ62" i="7"/>
  <c r="HJS62" i="7"/>
  <c r="HJU62" i="7"/>
  <c r="HJW62" i="7"/>
  <c r="HJY62" i="7"/>
  <c r="HKA62" i="7"/>
  <c r="HKC62" i="7"/>
  <c r="HKE62" i="7"/>
  <c r="HKG62" i="7"/>
  <c r="HKI62" i="7"/>
  <c r="HKK62" i="7"/>
  <c r="HKM62" i="7"/>
  <c r="HKO62" i="7"/>
  <c r="HKQ62" i="7"/>
  <c r="HKS62" i="7"/>
  <c r="HKU62" i="7"/>
  <c r="HKW62" i="7"/>
  <c r="HKY62" i="7"/>
  <c r="HLA62" i="7"/>
  <c r="HLC62" i="7"/>
  <c r="HLE62" i="7"/>
  <c r="HLG62" i="7"/>
  <c r="HLI62" i="7"/>
  <c r="HLK62" i="7"/>
  <c r="HLM62" i="7"/>
  <c r="HLO62" i="7"/>
  <c r="HLQ62" i="7"/>
  <c r="HLS62" i="7"/>
  <c r="HLU62" i="7"/>
  <c r="HLW62" i="7"/>
  <c r="HLY62" i="7"/>
  <c r="HMA62" i="7"/>
  <c r="HMC62" i="7"/>
  <c r="HME62" i="7"/>
  <c r="HMG62" i="7"/>
  <c r="HMI62" i="7"/>
  <c r="HMK62" i="7"/>
  <c r="HMM62" i="7"/>
  <c r="HMO62" i="7"/>
  <c r="HMQ62" i="7"/>
  <c r="HMS62" i="7"/>
  <c r="HMU62" i="7"/>
  <c r="HMW62" i="7"/>
  <c r="HMY62" i="7"/>
  <c r="HNA62" i="7"/>
  <c r="HNC62" i="7"/>
  <c r="HNE62" i="7"/>
  <c r="HNG62" i="7"/>
  <c r="HNI62" i="7"/>
  <c r="HNK62" i="7"/>
  <c r="HNM62" i="7"/>
  <c r="HNO62" i="7"/>
  <c r="HNQ62" i="7"/>
  <c r="HNS62" i="7"/>
  <c r="HNU62" i="7"/>
  <c r="HNW62" i="7"/>
  <c r="HNY62" i="7"/>
  <c r="HOA62" i="7"/>
  <c r="HOC62" i="7"/>
  <c r="HOE62" i="7"/>
  <c r="HOG62" i="7"/>
  <c r="HOI62" i="7"/>
  <c r="HOK62" i="7"/>
  <c r="HOM62" i="7"/>
  <c r="HOO62" i="7"/>
  <c r="HOQ62" i="7"/>
  <c r="HOS62" i="7"/>
  <c r="HOU62" i="7"/>
  <c r="HOW62" i="7"/>
  <c r="HOY62" i="7"/>
  <c r="HPA62" i="7"/>
  <c r="HPC62" i="7"/>
  <c r="HPE62" i="7"/>
  <c r="HPG62" i="7"/>
  <c r="HPI62" i="7"/>
  <c r="HPK62" i="7"/>
  <c r="HPM62" i="7"/>
  <c r="HPO62" i="7"/>
  <c r="HPQ62" i="7"/>
  <c r="HPS62" i="7"/>
  <c r="HPU62" i="7"/>
  <c r="HPW62" i="7"/>
  <c r="HPY62" i="7"/>
  <c r="HQA62" i="7"/>
  <c r="HQC62" i="7"/>
  <c r="HQE62" i="7"/>
  <c r="HQG62" i="7"/>
  <c r="HQI62" i="7"/>
  <c r="HQK62" i="7"/>
  <c r="HQM62" i="7"/>
  <c r="HQO62" i="7"/>
  <c r="HQQ62" i="7"/>
  <c r="HQS62" i="7"/>
  <c r="HQU62" i="7"/>
  <c r="HQW62" i="7"/>
  <c r="HQY62" i="7"/>
  <c r="HRA62" i="7"/>
  <c r="HRC62" i="7"/>
  <c r="HRE62" i="7"/>
  <c r="HRG62" i="7"/>
  <c r="HRI62" i="7"/>
  <c r="HRK62" i="7"/>
  <c r="HRM62" i="7"/>
  <c r="HRO62" i="7"/>
  <c r="HRQ62" i="7"/>
  <c r="HRS62" i="7"/>
  <c r="HRU62" i="7"/>
  <c r="HRW62" i="7"/>
  <c r="HRY62" i="7"/>
  <c r="HSA62" i="7"/>
  <c r="HSC62" i="7"/>
  <c r="HSE62" i="7"/>
  <c r="HSG62" i="7"/>
  <c r="HSI62" i="7"/>
  <c r="HSK62" i="7"/>
  <c r="HSM62" i="7"/>
  <c r="HSO62" i="7"/>
  <c r="HSQ62" i="7"/>
  <c r="HSS62" i="7"/>
  <c r="HSU62" i="7"/>
  <c r="HSW62" i="7"/>
  <c r="HSY62" i="7"/>
  <c r="HTA62" i="7"/>
  <c r="HTC62" i="7"/>
  <c r="HTE62" i="7"/>
  <c r="HTG62" i="7"/>
  <c r="HTI62" i="7"/>
  <c r="HTK62" i="7"/>
  <c r="HTM62" i="7"/>
  <c r="HTO62" i="7"/>
  <c r="HTQ62" i="7"/>
  <c r="HTS62" i="7"/>
  <c r="HTU62" i="7"/>
  <c r="HTW62" i="7"/>
  <c r="HTY62" i="7"/>
  <c r="HUA62" i="7"/>
  <c r="HUC62" i="7"/>
  <c r="HUE62" i="7"/>
  <c r="HUG62" i="7"/>
  <c r="HUI62" i="7"/>
  <c r="HUK62" i="7"/>
  <c r="HUM62" i="7"/>
  <c r="HUO62" i="7"/>
  <c r="HUQ62" i="7"/>
  <c r="HUS62" i="7"/>
  <c r="HUU62" i="7"/>
  <c r="HUW62" i="7"/>
  <c r="HUY62" i="7"/>
  <c r="HVA62" i="7"/>
  <c r="HVC62" i="7"/>
  <c r="HVE62" i="7"/>
  <c r="HVG62" i="7"/>
  <c r="HVI62" i="7"/>
  <c r="HVK62" i="7"/>
  <c r="HVM62" i="7"/>
  <c r="HVO62" i="7"/>
  <c r="HVQ62" i="7"/>
  <c r="HVS62" i="7"/>
  <c r="HVU62" i="7"/>
  <c r="HVW62" i="7"/>
  <c r="HVY62" i="7"/>
  <c r="HWA62" i="7"/>
  <c r="HWC62" i="7"/>
  <c r="HWE62" i="7"/>
  <c r="HWG62" i="7"/>
  <c r="HWI62" i="7"/>
  <c r="HWK62" i="7"/>
  <c r="HWM62" i="7"/>
  <c r="HWO62" i="7"/>
  <c r="HWQ62" i="7"/>
  <c r="HWS62" i="7"/>
  <c r="HWU62" i="7"/>
  <c r="HWW62" i="7"/>
  <c r="HWY62" i="7"/>
  <c r="HXA62" i="7"/>
  <c r="HXC62" i="7"/>
  <c r="HXE62" i="7"/>
  <c r="HXG62" i="7"/>
  <c r="HXI62" i="7"/>
  <c r="HXK62" i="7"/>
  <c r="HXM62" i="7"/>
  <c r="HXO62" i="7"/>
  <c r="HXQ62" i="7"/>
  <c r="HXS62" i="7"/>
  <c r="HXU62" i="7"/>
  <c r="HXW62" i="7"/>
  <c r="HXY62" i="7"/>
  <c r="HYA62" i="7"/>
  <c r="HYC62" i="7"/>
  <c r="HYE62" i="7"/>
  <c r="HYG62" i="7"/>
  <c r="HYI62" i="7"/>
  <c r="HYK62" i="7"/>
  <c r="HYM62" i="7"/>
  <c r="HYO62" i="7"/>
  <c r="HYQ62" i="7"/>
  <c r="HYS62" i="7"/>
  <c r="HYU62" i="7"/>
  <c r="HYW62" i="7"/>
  <c r="HYY62" i="7"/>
  <c r="HZA62" i="7"/>
  <c r="HZC62" i="7"/>
  <c r="HZE62" i="7"/>
  <c r="HZG62" i="7"/>
  <c r="HZI62" i="7"/>
  <c r="HZK62" i="7"/>
  <c r="HZM62" i="7"/>
  <c r="HZO62" i="7"/>
  <c r="HZQ62" i="7"/>
  <c r="HZS62" i="7"/>
  <c r="HZU62" i="7"/>
  <c r="HZW62" i="7"/>
  <c r="HZY62" i="7"/>
  <c r="IAA62" i="7"/>
  <c r="IAC62" i="7"/>
  <c r="IAE62" i="7"/>
  <c r="IAG62" i="7"/>
  <c r="IAI62" i="7"/>
  <c r="IAK62" i="7"/>
  <c r="IAM62" i="7"/>
  <c r="IAO62" i="7"/>
  <c r="IAQ62" i="7"/>
  <c r="IAS62" i="7"/>
  <c r="IAU62" i="7"/>
  <c r="IAW62" i="7"/>
  <c r="IAY62" i="7"/>
  <c r="IBA62" i="7"/>
  <c r="IBC62" i="7"/>
  <c r="IBE62" i="7"/>
  <c r="IBG62" i="7"/>
  <c r="IBI62" i="7"/>
  <c r="IBK62" i="7"/>
  <c r="IBM62" i="7"/>
  <c r="IBO62" i="7"/>
  <c r="IBQ62" i="7"/>
  <c r="IBS62" i="7"/>
  <c r="IBU62" i="7"/>
  <c r="IBW62" i="7"/>
  <c r="IBY62" i="7"/>
  <c r="ICA62" i="7"/>
  <c r="ICC62" i="7"/>
  <c r="ICE62" i="7"/>
  <c r="ICG62" i="7"/>
  <c r="ICI62" i="7"/>
  <c r="ICK62" i="7"/>
  <c r="ICM62" i="7"/>
  <c r="ICO62" i="7"/>
  <c r="ICQ62" i="7"/>
  <c r="ICS62" i="7"/>
  <c r="ICU62" i="7"/>
  <c r="ICW62" i="7"/>
  <c r="ICY62" i="7"/>
  <c r="IDA62" i="7"/>
  <c r="IDC62" i="7"/>
  <c r="IDE62" i="7"/>
  <c r="IDG62" i="7"/>
  <c r="IDI62" i="7"/>
  <c r="IDK62" i="7"/>
  <c r="IDM62" i="7"/>
  <c r="IDO62" i="7"/>
  <c r="IDQ62" i="7"/>
  <c r="IDS62" i="7"/>
  <c r="IDU62" i="7"/>
  <c r="IDW62" i="7"/>
  <c r="IDY62" i="7"/>
  <c r="IEA62" i="7"/>
  <c r="IEC62" i="7"/>
  <c r="IEE62" i="7"/>
  <c r="IEG62" i="7"/>
  <c r="IEI62" i="7"/>
  <c r="IEK62" i="7"/>
  <c r="IEM62" i="7"/>
  <c r="IEO62" i="7"/>
  <c r="IEQ62" i="7"/>
  <c r="IES62" i="7"/>
  <c r="IEU62" i="7"/>
  <c r="IEW62" i="7"/>
  <c r="IEY62" i="7"/>
  <c r="IFA62" i="7"/>
  <c r="IFC62" i="7"/>
  <c r="IFE62" i="7"/>
  <c r="IFG62" i="7"/>
  <c r="IFI62" i="7"/>
  <c r="IFK62" i="7"/>
  <c r="IFM62" i="7"/>
  <c r="IFO62" i="7"/>
  <c r="IFQ62" i="7"/>
  <c r="IFS62" i="7"/>
  <c r="IFU62" i="7"/>
  <c r="IFW62" i="7"/>
  <c r="IFY62" i="7"/>
  <c r="IGA62" i="7"/>
  <c r="IGC62" i="7"/>
  <c r="IGE62" i="7"/>
  <c r="IGG62" i="7"/>
  <c r="IGI62" i="7"/>
  <c r="IGK62" i="7"/>
  <c r="IGM62" i="7"/>
  <c r="IGO62" i="7"/>
  <c r="IGQ62" i="7"/>
  <c r="IGS62" i="7"/>
  <c r="IGU62" i="7"/>
  <c r="IGW62" i="7"/>
  <c r="IGY62" i="7"/>
  <c r="IHA62" i="7"/>
  <c r="IHC62" i="7"/>
  <c r="IHE62" i="7"/>
  <c r="IHG62" i="7"/>
  <c r="IHI62" i="7"/>
  <c r="IHK62" i="7"/>
  <c r="IHM62" i="7"/>
  <c r="IHO62" i="7"/>
  <c r="IHQ62" i="7"/>
  <c r="IHS62" i="7"/>
  <c r="IHU62" i="7"/>
  <c r="IHW62" i="7"/>
  <c r="IHY62" i="7"/>
  <c r="IIA62" i="7"/>
  <c r="IIC62" i="7"/>
  <c r="IIE62" i="7"/>
  <c r="IIG62" i="7"/>
  <c r="III62" i="7"/>
  <c r="IIK62" i="7"/>
  <c r="IIM62" i="7"/>
  <c r="IIO62" i="7"/>
  <c r="IIQ62" i="7"/>
  <c r="IIS62" i="7"/>
  <c r="IIU62" i="7"/>
  <c r="IIW62" i="7"/>
  <c r="IIY62" i="7"/>
  <c r="IJA62" i="7"/>
  <c r="IJC62" i="7"/>
  <c r="IJE62" i="7"/>
  <c r="IJG62" i="7"/>
  <c r="IJI62" i="7"/>
  <c r="IJK62" i="7"/>
  <c r="IJM62" i="7"/>
  <c r="IJO62" i="7"/>
  <c r="IJQ62" i="7"/>
  <c r="IJS62" i="7"/>
  <c r="IJU62" i="7"/>
  <c r="IJW62" i="7"/>
  <c r="IJY62" i="7"/>
  <c r="IKA62" i="7"/>
  <c r="IKC62" i="7"/>
  <c r="IKE62" i="7"/>
  <c r="IKG62" i="7"/>
  <c r="IKI62" i="7"/>
  <c r="IKK62" i="7"/>
  <c r="IKM62" i="7"/>
  <c r="IKO62" i="7"/>
  <c r="IKQ62" i="7"/>
  <c r="IKS62" i="7"/>
  <c r="IKU62" i="7"/>
  <c r="IKW62" i="7"/>
  <c r="IKY62" i="7"/>
  <c r="ILA62" i="7"/>
  <c r="ILC62" i="7"/>
  <c r="ILE62" i="7"/>
  <c r="ILG62" i="7"/>
  <c r="ILI62" i="7"/>
  <c r="ILK62" i="7"/>
  <c r="ILM62" i="7"/>
  <c r="ILO62" i="7"/>
  <c r="ILQ62" i="7"/>
  <c r="ILS62" i="7"/>
  <c r="ILU62" i="7"/>
  <c r="ILW62" i="7"/>
  <c r="ILY62" i="7"/>
  <c r="IMA62" i="7"/>
  <c r="IMC62" i="7"/>
  <c r="IME62" i="7"/>
  <c r="IMG62" i="7"/>
  <c r="IMI62" i="7"/>
  <c r="IMK62" i="7"/>
  <c r="IMM62" i="7"/>
  <c r="IMO62" i="7"/>
  <c r="IMQ62" i="7"/>
  <c r="IMS62" i="7"/>
  <c r="IMU62" i="7"/>
  <c r="IMW62" i="7"/>
  <c r="IMY62" i="7"/>
  <c r="INA62" i="7"/>
  <c r="INC62" i="7"/>
  <c r="INE62" i="7"/>
  <c r="ING62" i="7"/>
  <c r="INI62" i="7"/>
  <c r="INK62" i="7"/>
  <c r="INM62" i="7"/>
  <c r="INO62" i="7"/>
  <c r="INQ62" i="7"/>
  <c r="INS62" i="7"/>
  <c r="INU62" i="7"/>
  <c r="INW62" i="7"/>
  <c r="INY62" i="7"/>
  <c r="IOA62" i="7"/>
  <c r="IOC62" i="7"/>
  <c r="IOE62" i="7"/>
  <c r="IOG62" i="7"/>
  <c r="IOI62" i="7"/>
  <c r="IOK62" i="7"/>
  <c r="IOM62" i="7"/>
  <c r="IOO62" i="7"/>
  <c r="IOQ62" i="7"/>
  <c r="IOS62" i="7"/>
  <c r="IOU62" i="7"/>
  <c r="IOW62" i="7"/>
  <c r="IOY62" i="7"/>
  <c r="IPA62" i="7"/>
  <c r="IPC62" i="7"/>
  <c r="IPE62" i="7"/>
  <c r="IPG62" i="7"/>
  <c r="IPI62" i="7"/>
  <c r="IPK62" i="7"/>
  <c r="IPM62" i="7"/>
  <c r="IPO62" i="7"/>
  <c r="IPQ62" i="7"/>
  <c r="IPS62" i="7"/>
  <c r="IPU62" i="7"/>
  <c r="IPW62" i="7"/>
  <c r="IPY62" i="7"/>
  <c r="IQA62" i="7"/>
  <c r="IQC62" i="7"/>
  <c r="IQE62" i="7"/>
  <c r="IQG62" i="7"/>
  <c r="IQI62" i="7"/>
  <c r="IQK62" i="7"/>
  <c r="IQM62" i="7"/>
  <c r="IQO62" i="7"/>
  <c r="IQQ62" i="7"/>
  <c r="IQS62" i="7"/>
  <c r="IQU62" i="7"/>
  <c r="IQW62" i="7"/>
  <c r="IQY62" i="7"/>
  <c r="IRA62" i="7"/>
  <c r="IRC62" i="7"/>
  <c r="IRE62" i="7"/>
  <c r="IRG62" i="7"/>
  <c r="IRI62" i="7"/>
  <c r="IRK62" i="7"/>
  <c r="IRM62" i="7"/>
  <c r="IRO62" i="7"/>
  <c r="IRQ62" i="7"/>
  <c r="IRS62" i="7"/>
  <c r="IRU62" i="7"/>
  <c r="IRW62" i="7"/>
  <c r="IRY62" i="7"/>
  <c r="ISA62" i="7"/>
  <c r="ISC62" i="7"/>
  <c r="ISE62" i="7"/>
  <c r="ISG62" i="7"/>
  <c r="ISI62" i="7"/>
  <c r="ISK62" i="7"/>
  <c r="ISM62" i="7"/>
  <c r="ISO62" i="7"/>
  <c r="ISQ62" i="7"/>
  <c r="ISS62" i="7"/>
  <c r="ISU62" i="7"/>
  <c r="ISW62" i="7"/>
  <c r="ISY62" i="7"/>
  <c r="ITA62" i="7"/>
  <c r="ITC62" i="7"/>
  <c r="ITE62" i="7"/>
  <c r="ITG62" i="7"/>
  <c r="ITI62" i="7"/>
  <c r="ITK62" i="7"/>
  <c r="ITM62" i="7"/>
  <c r="ITO62" i="7"/>
  <c r="ITQ62" i="7"/>
  <c r="ITS62" i="7"/>
  <c r="ITU62" i="7"/>
  <c r="ITW62" i="7"/>
  <c r="ITY62" i="7"/>
  <c r="IUA62" i="7"/>
  <c r="IUC62" i="7"/>
  <c r="IUE62" i="7"/>
  <c r="IUG62" i="7"/>
  <c r="IUI62" i="7"/>
  <c r="IUK62" i="7"/>
  <c r="IUM62" i="7"/>
  <c r="IUO62" i="7"/>
  <c r="IUQ62" i="7"/>
  <c r="IUS62" i="7"/>
  <c r="IUU62" i="7"/>
  <c r="IUW62" i="7"/>
  <c r="IUY62" i="7"/>
  <c r="IVA62" i="7"/>
  <c r="IVC62" i="7"/>
  <c r="IVE62" i="7"/>
  <c r="IVG62" i="7"/>
  <c r="IVI62" i="7"/>
  <c r="IVK62" i="7"/>
  <c r="IVM62" i="7"/>
  <c r="IVO62" i="7"/>
  <c r="IVQ62" i="7"/>
  <c r="IVS62" i="7"/>
  <c r="IVU62" i="7"/>
  <c r="IVW62" i="7"/>
  <c r="IVY62" i="7"/>
  <c r="IWA62" i="7"/>
  <c r="IWC62" i="7"/>
  <c r="IWE62" i="7"/>
  <c r="IWG62" i="7"/>
  <c r="IWI62" i="7"/>
  <c r="IWK62" i="7"/>
  <c r="IWM62" i="7"/>
  <c r="IWO62" i="7"/>
  <c r="IWQ62" i="7"/>
  <c r="IWS62" i="7"/>
  <c r="IWU62" i="7"/>
  <c r="IWW62" i="7"/>
  <c r="IWY62" i="7"/>
  <c r="IXA62" i="7"/>
  <c r="IXC62" i="7"/>
  <c r="IXE62" i="7"/>
  <c r="IXG62" i="7"/>
  <c r="IXI62" i="7"/>
  <c r="IXK62" i="7"/>
  <c r="IXM62" i="7"/>
  <c r="IXO62" i="7"/>
  <c r="IXQ62" i="7"/>
  <c r="IXS62" i="7"/>
  <c r="IXU62" i="7"/>
  <c r="IXW62" i="7"/>
  <c r="IXY62" i="7"/>
  <c r="IYA62" i="7"/>
  <c r="IYC62" i="7"/>
  <c r="IYE62" i="7"/>
  <c r="IYG62" i="7"/>
  <c r="IYI62" i="7"/>
  <c r="IYK62" i="7"/>
  <c r="IYM62" i="7"/>
  <c r="IYO62" i="7"/>
  <c r="IYQ62" i="7"/>
  <c r="IYS62" i="7"/>
  <c r="IYU62" i="7"/>
  <c r="IYW62" i="7"/>
  <c r="IYY62" i="7"/>
  <c r="IZA62" i="7"/>
  <c r="IZC62" i="7"/>
  <c r="IZE62" i="7"/>
  <c r="IZG62" i="7"/>
  <c r="IZI62" i="7"/>
  <c r="IZK62" i="7"/>
  <c r="IZM62" i="7"/>
  <c r="IZO62" i="7"/>
  <c r="IZQ62" i="7"/>
  <c r="IZS62" i="7"/>
  <c r="IZU62" i="7"/>
  <c r="IZW62" i="7"/>
  <c r="IZY62" i="7"/>
  <c r="JAA62" i="7"/>
  <c r="JAC62" i="7"/>
  <c r="JAE62" i="7"/>
  <c r="JAG62" i="7"/>
  <c r="JAI62" i="7"/>
  <c r="JAK62" i="7"/>
  <c r="JAM62" i="7"/>
  <c r="JAO62" i="7"/>
  <c r="JAQ62" i="7"/>
  <c r="JAS62" i="7"/>
  <c r="JAU62" i="7"/>
  <c r="JAW62" i="7"/>
  <c r="JAY62" i="7"/>
  <c r="JBA62" i="7"/>
  <c r="JBC62" i="7"/>
  <c r="JBE62" i="7"/>
  <c r="JBG62" i="7"/>
  <c r="JBI62" i="7"/>
  <c r="JBK62" i="7"/>
  <c r="JBM62" i="7"/>
  <c r="JBO62" i="7"/>
  <c r="JBQ62" i="7"/>
  <c r="JBS62" i="7"/>
  <c r="JBU62" i="7"/>
  <c r="JBW62" i="7"/>
  <c r="JBY62" i="7"/>
  <c r="JCA62" i="7"/>
  <c r="JCC62" i="7"/>
  <c r="JCE62" i="7"/>
  <c r="JCG62" i="7"/>
  <c r="JCI62" i="7"/>
  <c r="JCK62" i="7"/>
  <c r="JCM62" i="7"/>
  <c r="JCO62" i="7"/>
  <c r="JCQ62" i="7"/>
  <c r="JCS62" i="7"/>
  <c r="JCU62" i="7"/>
  <c r="JCW62" i="7"/>
  <c r="JCY62" i="7"/>
  <c r="JDA62" i="7"/>
  <c r="JDC62" i="7"/>
  <c r="JDE62" i="7"/>
  <c r="JDG62" i="7"/>
  <c r="JDI62" i="7"/>
  <c r="JDK62" i="7"/>
  <c r="JDM62" i="7"/>
  <c r="JDO62" i="7"/>
  <c r="JDQ62" i="7"/>
  <c r="JDS62" i="7"/>
  <c r="JDU62" i="7"/>
  <c r="JDW62" i="7"/>
  <c r="JDY62" i="7"/>
  <c r="JEA62" i="7"/>
  <c r="JEC62" i="7"/>
  <c r="JEE62" i="7"/>
  <c r="JEG62" i="7"/>
  <c r="JEI62" i="7"/>
  <c r="JEK62" i="7"/>
  <c r="JEM62" i="7"/>
  <c r="JEO62" i="7"/>
  <c r="JEQ62" i="7"/>
  <c r="JES62" i="7"/>
  <c r="JEU62" i="7"/>
  <c r="JEW62" i="7"/>
  <c r="JEY62" i="7"/>
  <c r="JFA62" i="7"/>
  <c r="JFC62" i="7"/>
  <c r="JFE62" i="7"/>
  <c r="JFG62" i="7"/>
  <c r="JFI62" i="7"/>
  <c r="JFK62" i="7"/>
  <c r="JFM62" i="7"/>
  <c r="JFO62" i="7"/>
  <c r="JFQ62" i="7"/>
  <c r="JFS62" i="7"/>
  <c r="JFU62" i="7"/>
  <c r="JFW62" i="7"/>
  <c r="JFY62" i="7"/>
  <c r="JGA62" i="7"/>
  <c r="JGC62" i="7"/>
  <c r="JGE62" i="7"/>
  <c r="JGG62" i="7"/>
  <c r="JGI62" i="7"/>
  <c r="JGK62" i="7"/>
  <c r="JGM62" i="7"/>
  <c r="JGO62" i="7"/>
  <c r="JGQ62" i="7"/>
  <c r="JGS62" i="7"/>
  <c r="JGU62" i="7"/>
  <c r="JGW62" i="7"/>
  <c r="JGY62" i="7"/>
  <c r="JHA62" i="7"/>
  <c r="JHC62" i="7"/>
  <c r="JHE62" i="7"/>
  <c r="JHG62" i="7"/>
  <c r="JHI62" i="7"/>
  <c r="JHK62" i="7"/>
  <c r="JHM62" i="7"/>
  <c r="JHO62" i="7"/>
  <c r="JHQ62" i="7"/>
  <c r="JHS62" i="7"/>
  <c r="JHU62" i="7"/>
  <c r="JHW62" i="7"/>
  <c r="JHY62" i="7"/>
  <c r="JIA62" i="7"/>
  <c r="JIC62" i="7"/>
  <c r="JIE62" i="7"/>
  <c r="JIG62" i="7"/>
  <c r="JII62" i="7"/>
  <c r="JIK62" i="7"/>
  <c r="JIM62" i="7"/>
  <c r="JIO62" i="7"/>
  <c r="JIQ62" i="7"/>
  <c r="JIS62" i="7"/>
  <c r="JIU62" i="7"/>
  <c r="JIW62" i="7"/>
  <c r="JIY62" i="7"/>
  <c r="JJA62" i="7"/>
  <c r="JJC62" i="7"/>
  <c r="JJE62" i="7"/>
  <c r="JJG62" i="7"/>
  <c r="JJI62" i="7"/>
  <c r="JJK62" i="7"/>
  <c r="JJM62" i="7"/>
  <c r="JJO62" i="7"/>
  <c r="JJQ62" i="7"/>
  <c r="JJS62" i="7"/>
  <c r="JJU62" i="7"/>
  <c r="JJW62" i="7"/>
  <c r="JJY62" i="7"/>
  <c r="JKA62" i="7"/>
  <c r="JKC62" i="7"/>
  <c r="JKE62" i="7"/>
  <c r="JKG62" i="7"/>
  <c r="JKI62" i="7"/>
  <c r="JKK62" i="7"/>
  <c r="JKM62" i="7"/>
  <c r="JKO62" i="7"/>
  <c r="JKQ62" i="7"/>
  <c r="JKS62" i="7"/>
  <c r="JKU62" i="7"/>
  <c r="JKW62" i="7"/>
  <c r="JKY62" i="7"/>
  <c r="JLA62" i="7"/>
  <c r="JLC62" i="7"/>
  <c r="JLE62" i="7"/>
  <c r="JLG62" i="7"/>
  <c r="JLI62" i="7"/>
  <c r="JLK62" i="7"/>
  <c r="JLM62" i="7"/>
  <c r="JLO62" i="7"/>
  <c r="JLQ62" i="7"/>
  <c r="JLS62" i="7"/>
  <c r="JLU62" i="7"/>
  <c r="JLW62" i="7"/>
  <c r="JLY62" i="7"/>
  <c r="JMA62" i="7"/>
  <c r="JMC62" i="7"/>
  <c r="JME62" i="7"/>
  <c r="JMG62" i="7"/>
  <c r="JMI62" i="7"/>
  <c r="JMK62" i="7"/>
  <c r="JMM62" i="7"/>
  <c r="JMO62" i="7"/>
  <c r="JMQ62" i="7"/>
  <c r="JMS62" i="7"/>
  <c r="JMU62" i="7"/>
  <c r="JMW62" i="7"/>
  <c r="JMY62" i="7"/>
  <c r="JNA62" i="7"/>
  <c r="JNC62" i="7"/>
  <c r="JNE62" i="7"/>
  <c r="JNG62" i="7"/>
  <c r="JNI62" i="7"/>
  <c r="JNK62" i="7"/>
  <c r="JNM62" i="7"/>
  <c r="JNO62" i="7"/>
  <c r="JNQ62" i="7"/>
  <c r="JNS62" i="7"/>
  <c r="JNU62" i="7"/>
  <c r="JNW62" i="7"/>
  <c r="JNY62" i="7"/>
  <c r="JOA62" i="7"/>
  <c r="JOC62" i="7"/>
  <c r="JOE62" i="7"/>
  <c r="JOG62" i="7"/>
  <c r="JOI62" i="7"/>
  <c r="JOK62" i="7"/>
  <c r="JOM62" i="7"/>
  <c r="JOO62" i="7"/>
  <c r="JOQ62" i="7"/>
  <c r="JOS62" i="7"/>
  <c r="JOU62" i="7"/>
  <c r="JOW62" i="7"/>
  <c r="JOY62" i="7"/>
  <c r="JPA62" i="7"/>
  <c r="JPC62" i="7"/>
  <c r="JPE62" i="7"/>
  <c r="JPG62" i="7"/>
  <c r="JPI62" i="7"/>
  <c r="JPK62" i="7"/>
  <c r="JPM62" i="7"/>
  <c r="JPO62" i="7"/>
  <c r="JPQ62" i="7"/>
  <c r="JPS62" i="7"/>
  <c r="JPU62" i="7"/>
  <c r="JPW62" i="7"/>
  <c r="JPY62" i="7"/>
  <c r="JQA62" i="7"/>
  <c r="JQC62" i="7"/>
  <c r="JQE62" i="7"/>
  <c r="JQG62" i="7"/>
  <c r="JQI62" i="7"/>
  <c r="JQK62" i="7"/>
  <c r="JQM62" i="7"/>
  <c r="JQO62" i="7"/>
  <c r="JQQ62" i="7"/>
  <c r="JQS62" i="7"/>
  <c r="JQU62" i="7"/>
  <c r="JQW62" i="7"/>
  <c r="JQY62" i="7"/>
  <c r="JRA62" i="7"/>
  <c r="JRC62" i="7"/>
  <c r="JRE62" i="7"/>
  <c r="JRG62" i="7"/>
  <c r="JRI62" i="7"/>
  <c r="JRK62" i="7"/>
  <c r="JRM62" i="7"/>
  <c r="JRO62" i="7"/>
  <c r="JRQ62" i="7"/>
  <c r="JRS62" i="7"/>
  <c r="JRU62" i="7"/>
  <c r="JRW62" i="7"/>
  <c r="JRY62" i="7"/>
  <c r="JSA62" i="7"/>
  <c r="JSC62" i="7"/>
  <c r="JSE62" i="7"/>
  <c r="JSG62" i="7"/>
  <c r="JSI62" i="7"/>
  <c r="JSK62" i="7"/>
  <c r="JSM62" i="7"/>
  <c r="JSO62" i="7"/>
  <c r="JSQ62" i="7"/>
  <c r="JSS62" i="7"/>
  <c r="JSU62" i="7"/>
  <c r="JSW62" i="7"/>
  <c r="JSY62" i="7"/>
  <c r="JTA62" i="7"/>
  <c r="JTC62" i="7"/>
  <c r="JTE62" i="7"/>
  <c r="JTG62" i="7"/>
  <c r="JTI62" i="7"/>
  <c r="JTK62" i="7"/>
  <c r="JTM62" i="7"/>
  <c r="JTO62" i="7"/>
  <c r="JTQ62" i="7"/>
  <c r="JTS62" i="7"/>
  <c r="JTU62" i="7"/>
  <c r="JTW62" i="7"/>
  <c r="JTY62" i="7"/>
  <c r="JUA62" i="7"/>
  <c r="JUC62" i="7"/>
  <c r="JUE62" i="7"/>
  <c r="JUG62" i="7"/>
  <c r="JUI62" i="7"/>
  <c r="JUK62" i="7"/>
  <c r="JUM62" i="7"/>
  <c r="JUO62" i="7"/>
  <c r="JUQ62" i="7"/>
  <c r="JUS62" i="7"/>
  <c r="JUU62" i="7"/>
  <c r="JUW62" i="7"/>
  <c r="JUY62" i="7"/>
  <c r="JVA62" i="7"/>
  <c r="JVC62" i="7"/>
  <c r="JVE62" i="7"/>
  <c r="JVG62" i="7"/>
  <c r="JVI62" i="7"/>
  <c r="JVK62" i="7"/>
  <c r="JVM62" i="7"/>
  <c r="JVO62" i="7"/>
  <c r="JVQ62" i="7"/>
  <c r="JVS62" i="7"/>
  <c r="JVU62" i="7"/>
  <c r="JVW62" i="7"/>
  <c r="JVY62" i="7"/>
  <c r="JWA62" i="7"/>
  <c r="JWC62" i="7"/>
  <c r="JWE62" i="7"/>
  <c r="JWG62" i="7"/>
  <c r="JWI62" i="7"/>
  <c r="JWK62" i="7"/>
  <c r="JWM62" i="7"/>
  <c r="JWO62" i="7"/>
  <c r="JWQ62" i="7"/>
  <c r="JWS62" i="7"/>
  <c r="JWU62" i="7"/>
  <c r="JWW62" i="7"/>
  <c r="JWY62" i="7"/>
  <c r="JXA62" i="7"/>
  <c r="JXC62" i="7"/>
  <c r="JXE62" i="7"/>
  <c r="JXG62" i="7"/>
  <c r="JXI62" i="7"/>
  <c r="JXK62" i="7"/>
  <c r="JXM62" i="7"/>
  <c r="JXO62" i="7"/>
  <c r="JXQ62" i="7"/>
  <c r="JXS62" i="7"/>
  <c r="JXU62" i="7"/>
  <c r="JXW62" i="7"/>
  <c r="JXY62" i="7"/>
  <c r="JYA62" i="7"/>
  <c r="JYC62" i="7"/>
  <c r="JYE62" i="7"/>
  <c r="JYG62" i="7"/>
  <c r="JYI62" i="7"/>
  <c r="JYK62" i="7"/>
  <c r="JYM62" i="7"/>
  <c r="JYO62" i="7"/>
  <c r="JYQ62" i="7"/>
  <c r="JYS62" i="7"/>
  <c r="JYU62" i="7"/>
  <c r="JYW62" i="7"/>
  <c r="JYY62" i="7"/>
  <c r="JZA62" i="7"/>
  <c r="JZC62" i="7"/>
  <c r="JZE62" i="7"/>
  <c r="JZG62" i="7"/>
  <c r="JZI62" i="7"/>
  <c r="JZK62" i="7"/>
  <c r="JZM62" i="7"/>
  <c r="JZO62" i="7"/>
  <c r="JZQ62" i="7"/>
  <c r="JZS62" i="7"/>
  <c r="JZU62" i="7"/>
  <c r="JZW62" i="7"/>
  <c r="JZY62" i="7"/>
  <c r="KAA62" i="7"/>
  <c r="KAC62" i="7"/>
  <c r="KAE62" i="7"/>
  <c r="KAG62" i="7"/>
  <c r="KAI62" i="7"/>
  <c r="KAK62" i="7"/>
  <c r="KAM62" i="7"/>
  <c r="KAO62" i="7"/>
  <c r="KAQ62" i="7"/>
  <c r="KAS62" i="7"/>
  <c r="KAU62" i="7"/>
  <c r="KAW62" i="7"/>
  <c r="KAY62" i="7"/>
  <c r="KBA62" i="7"/>
  <c r="KBC62" i="7"/>
  <c r="KBE62" i="7"/>
  <c r="KBG62" i="7"/>
  <c r="KBI62" i="7"/>
  <c r="KBK62" i="7"/>
  <c r="KBM62" i="7"/>
  <c r="KBO62" i="7"/>
  <c r="KBQ62" i="7"/>
  <c r="KBS62" i="7"/>
  <c r="KBU62" i="7"/>
  <c r="KBW62" i="7"/>
  <c r="KBY62" i="7"/>
  <c r="KCA62" i="7"/>
  <c r="KCC62" i="7"/>
  <c r="KCE62" i="7"/>
  <c r="KCG62" i="7"/>
  <c r="KCI62" i="7"/>
  <c r="KCK62" i="7"/>
  <c r="KCM62" i="7"/>
  <c r="KCO62" i="7"/>
  <c r="KCQ62" i="7"/>
  <c r="KCS62" i="7"/>
  <c r="KCU62" i="7"/>
  <c r="KCW62" i="7"/>
  <c r="KCY62" i="7"/>
  <c r="KDA62" i="7"/>
  <c r="KDC62" i="7"/>
  <c r="KDE62" i="7"/>
  <c r="KDG62" i="7"/>
  <c r="KDI62" i="7"/>
  <c r="KDK62" i="7"/>
  <c r="KDM62" i="7"/>
  <c r="KDO62" i="7"/>
  <c r="KDQ62" i="7"/>
  <c r="KDS62" i="7"/>
  <c r="KDU62" i="7"/>
  <c r="KDW62" i="7"/>
  <c r="KDY62" i="7"/>
  <c r="KEA62" i="7"/>
  <c r="KEC62" i="7"/>
  <c r="KEE62" i="7"/>
  <c r="KEG62" i="7"/>
  <c r="KEI62" i="7"/>
  <c r="KEK62" i="7"/>
  <c r="KEM62" i="7"/>
  <c r="KEO62" i="7"/>
  <c r="KEQ62" i="7"/>
  <c r="KES62" i="7"/>
  <c r="KEU62" i="7"/>
  <c r="KEW62" i="7"/>
  <c r="KEY62" i="7"/>
  <c r="KFA62" i="7"/>
  <c r="KFC62" i="7"/>
  <c r="KFE62" i="7"/>
  <c r="KFG62" i="7"/>
  <c r="KFI62" i="7"/>
  <c r="KFK62" i="7"/>
  <c r="KFM62" i="7"/>
  <c r="KFO62" i="7"/>
  <c r="KFQ62" i="7"/>
  <c r="KFS62" i="7"/>
  <c r="KFU62" i="7"/>
  <c r="KFW62" i="7"/>
  <c r="KFY62" i="7"/>
  <c r="KGA62" i="7"/>
  <c r="KGC62" i="7"/>
  <c r="KGE62" i="7"/>
  <c r="KGG62" i="7"/>
  <c r="KGI62" i="7"/>
  <c r="KGK62" i="7"/>
  <c r="KGM62" i="7"/>
  <c r="KGO62" i="7"/>
  <c r="KGQ62" i="7"/>
  <c r="KGS62" i="7"/>
  <c r="KGU62" i="7"/>
  <c r="KGW62" i="7"/>
  <c r="KGY62" i="7"/>
  <c r="KHA62" i="7"/>
  <c r="KHC62" i="7"/>
  <c r="KHE62" i="7"/>
  <c r="KHG62" i="7"/>
  <c r="KHI62" i="7"/>
  <c r="KHK62" i="7"/>
  <c r="KHM62" i="7"/>
  <c r="KHO62" i="7"/>
  <c r="KHQ62" i="7"/>
  <c r="KHS62" i="7"/>
  <c r="KHU62" i="7"/>
  <c r="KHW62" i="7"/>
  <c r="KHY62" i="7"/>
  <c r="KIA62" i="7"/>
  <c r="KIC62" i="7"/>
  <c r="KIE62" i="7"/>
  <c r="KIG62" i="7"/>
  <c r="KII62" i="7"/>
  <c r="KIK62" i="7"/>
  <c r="KIM62" i="7"/>
  <c r="KIO62" i="7"/>
  <c r="KIQ62" i="7"/>
  <c r="KIS62" i="7"/>
  <c r="KIU62" i="7"/>
  <c r="KIW62" i="7"/>
  <c r="KIY62" i="7"/>
  <c r="KJA62" i="7"/>
  <c r="KJC62" i="7"/>
  <c r="KJE62" i="7"/>
  <c r="KJG62" i="7"/>
  <c r="KJI62" i="7"/>
  <c r="KJK62" i="7"/>
  <c r="KJM62" i="7"/>
  <c r="KJO62" i="7"/>
  <c r="KJQ62" i="7"/>
  <c r="KJS62" i="7"/>
  <c r="KJU62" i="7"/>
  <c r="KJW62" i="7"/>
  <c r="KJY62" i="7"/>
  <c r="KKA62" i="7"/>
  <c r="KKC62" i="7"/>
  <c r="KKE62" i="7"/>
  <c r="KKG62" i="7"/>
  <c r="KKI62" i="7"/>
  <c r="KKK62" i="7"/>
  <c r="KKM62" i="7"/>
  <c r="KKO62" i="7"/>
  <c r="KKQ62" i="7"/>
  <c r="KKS62" i="7"/>
  <c r="KKU62" i="7"/>
  <c r="KKW62" i="7"/>
  <c r="KKY62" i="7"/>
  <c r="KLA62" i="7"/>
  <c r="KLC62" i="7"/>
  <c r="KLE62" i="7"/>
  <c r="KLG62" i="7"/>
  <c r="KLI62" i="7"/>
  <c r="KLK62" i="7"/>
  <c r="KLM62" i="7"/>
  <c r="KLO62" i="7"/>
  <c r="KLQ62" i="7"/>
  <c r="KLS62" i="7"/>
  <c r="KLU62" i="7"/>
  <c r="KLW62" i="7"/>
  <c r="KLY62" i="7"/>
  <c r="KMA62" i="7"/>
  <c r="KMC62" i="7"/>
  <c r="KME62" i="7"/>
  <c r="KMG62" i="7"/>
  <c r="KMI62" i="7"/>
  <c r="KMK62" i="7"/>
  <c r="KMM62" i="7"/>
  <c r="KMO62" i="7"/>
  <c r="KMQ62" i="7"/>
  <c r="KMS62" i="7"/>
  <c r="KMU62" i="7"/>
  <c r="KMW62" i="7"/>
  <c r="KMY62" i="7"/>
  <c r="KNA62" i="7"/>
  <c r="KNC62" i="7"/>
  <c r="KNE62" i="7"/>
  <c r="KNG62" i="7"/>
  <c r="KNI62" i="7"/>
  <c r="KNK62" i="7"/>
  <c r="KNM62" i="7"/>
  <c r="KNO62" i="7"/>
  <c r="KNQ62" i="7"/>
  <c r="KNS62" i="7"/>
  <c r="KNU62" i="7"/>
  <c r="KNW62" i="7"/>
  <c r="KNY62" i="7"/>
  <c r="KOA62" i="7"/>
  <c r="KOC62" i="7"/>
  <c r="KOE62" i="7"/>
  <c r="KOG62" i="7"/>
  <c r="KOI62" i="7"/>
  <c r="KOK62" i="7"/>
  <c r="KOM62" i="7"/>
  <c r="KOO62" i="7"/>
  <c r="KOQ62" i="7"/>
  <c r="KOS62" i="7"/>
  <c r="KOU62" i="7"/>
  <c r="KOW62" i="7"/>
  <c r="KOY62" i="7"/>
  <c r="KPA62" i="7"/>
  <c r="KPC62" i="7"/>
  <c r="KPE62" i="7"/>
  <c r="KPG62" i="7"/>
  <c r="KPI62" i="7"/>
  <c r="KPK62" i="7"/>
  <c r="KPM62" i="7"/>
  <c r="KPO62" i="7"/>
  <c r="KPQ62" i="7"/>
  <c r="KPS62" i="7"/>
  <c r="KPU62" i="7"/>
  <c r="KPW62" i="7"/>
  <c r="KPY62" i="7"/>
  <c r="KQA62" i="7"/>
  <c r="KQC62" i="7"/>
  <c r="KQE62" i="7"/>
  <c r="KQG62" i="7"/>
  <c r="KQI62" i="7"/>
  <c r="KQK62" i="7"/>
  <c r="KQM62" i="7"/>
  <c r="KQO62" i="7"/>
  <c r="KQQ62" i="7"/>
  <c r="KQS62" i="7"/>
  <c r="KQU62" i="7"/>
  <c r="KQW62" i="7"/>
  <c r="KQY62" i="7"/>
  <c r="KRA62" i="7"/>
  <c r="KRC62" i="7"/>
  <c r="KRE62" i="7"/>
  <c r="KRG62" i="7"/>
  <c r="KRI62" i="7"/>
  <c r="KRK62" i="7"/>
  <c r="KRM62" i="7"/>
  <c r="KRO62" i="7"/>
  <c r="KRQ62" i="7"/>
  <c r="KRS62" i="7"/>
  <c r="KRU62" i="7"/>
  <c r="KRW62" i="7"/>
  <c r="KRY62" i="7"/>
  <c r="KSA62" i="7"/>
  <c r="KSC62" i="7"/>
  <c r="KSE62" i="7"/>
  <c r="KSG62" i="7"/>
  <c r="KSI62" i="7"/>
  <c r="KSK62" i="7"/>
  <c r="KSM62" i="7"/>
  <c r="KSO62" i="7"/>
  <c r="KSQ62" i="7"/>
  <c r="KSS62" i="7"/>
  <c r="KSU62" i="7"/>
  <c r="KSW62" i="7"/>
  <c r="KSY62" i="7"/>
  <c r="KTA62" i="7"/>
  <c r="KTC62" i="7"/>
  <c r="KTE62" i="7"/>
  <c r="KTG62" i="7"/>
  <c r="KTI62" i="7"/>
  <c r="KTK62" i="7"/>
  <c r="KTM62" i="7"/>
  <c r="KTO62" i="7"/>
  <c r="KTQ62" i="7"/>
  <c r="KTS62" i="7"/>
  <c r="KTU62" i="7"/>
  <c r="KTW62" i="7"/>
  <c r="KTY62" i="7"/>
  <c r="KUA62" i="7"/>
  <c r="KUC62" i="7"/>
  <c r="KUE62" i="7"/>
  <c r="KUG62" i="7"/>
  <c r="KUI62" i="7"/>
  <c r="KUK62" i="7"/>
  <c r="KUM62" i="7"/>
  <c r="KUO62" i="7"/>
  <c r="KUQ62" i="7"/>
  <c r="KUS62" i="7"/>
  <c r="KUU62" i="7"/>
  <c r="KUW62" i="7"/>
  <c r="KUY62" i="7"/>
  <c r="KVA62" i="7"/>
  <c r="KVC62" i="7"/>
  <c r="KVE62" i="7"/>
  <c r="KVG62" i="7"/>
  <c r="KVI62" i="7"/>
  <c r="KVK62" i="7"/>
  <c r="KVM62" i="7"/>
  <c r="KVO62" i="7"/>
  <c r="KVQ62" i="7"/>
  <c r="KVS62" i="7"/>
  <c r="KVU62" i="7"/>
  <c r="KVW62" i="7"/>
  <c r="KVY62" i="7"/>
  <c r="KWA62" i="7"/>
  <c r="KWC62" i="7"/>
  <c r="KWE62" i="7"/>
  <c r="KWG62" i="7"/>
  <c r="KWI62" i="7"/>
  <c r="KWK62" i="7"/>
  <c r="KWM62" i="7"/>
  <c r="KWO62" i="7"/>
  <c r="KWQ62" i="7"/>
  <c r="KWS62" i="7"/>
  <c r="KWU62" i="7"/>
  <c r="KWW62" i="7"/>
  <c r="KWY62" i="7"/>
  <c r="KXA62" i="7"/>
  <c r="KXC62" i="7"/>
  <c r="KXE62" i="7"/>
  <c r="KXG62" i="7"/>
  <c r="KXI62" i="7"/>
  <c r="KXK62" i="7"/>
  <c r="KXM62" i="7"/>
  <c r="KXO62" i="7"/>
  <c r="KXQ62" i="7"/>
  <c r="KXS62" i="7"/>
  <c r="KXU62" i="7"/>
  <c r="KXW62" i="7"/>
  <c r="KXY62" i="7"/>
  <c r="KYA62" i="7"/>
  <c r="KYC62" i="7"/>
  <c r="KYE62" i="7"/>
  <c r="KYG62" i="7"/>
  <c r="KYI62" i="7"/>
  <c r="KYK62" i="7"/>
  <c r="KYM62" i="7"/>
  <c r="KYO62" i="7"/>
  <c r="KYQ62" i="7"/>
  <c r="KYS62" i="7"/>
  <c r="KYU62" i="7"/>
  <c r="KYW62" i="7"/>
  <c r="KYY62" i="7"/>
  <c r="KZA62" i="7"/>
  <c r="KZC62" i="7"/>
  <c r="KZE62" i="7"/>
  <c r="KZG62" i="7"/>
  <c r="KZI62" i="7"/>
  <c r="KZK62" i="7"/>
  <c r="KZM62" i="7"/>
  <c r="KZO62" i="7"/>
  <c r="KZQ62" i="7"/>
  <c r="KZS62" i="7"/>
  <c r="KZU62" i="7"/>
  <c r="KZW62" i="7"/>
  <c r="KZY62" i="7"/>
  <c r="LAA62" i="7"/>
  <c r="LAC62" i="7"/>
  <c r="LAE62" i="7"/>
  <c r="LAG62" i="7"/>
  <c r="LAI62" i="7"/>
  <c r="LAK62" i="7"/>
  <c r="LAM62" i="7"/>
  <c r="LAO62" i="7"/>
  <c r="LAQ62" i="7"/>
  <c r="LAS62" i="7"/>
  <c r="LAU62" i="7"/>
  <c r="LAW62" i="7"/>
  <c r="LAY62" i="7"/>
  <c r="LBA62" i="7"/>
  <c r="LBC62" i="7"/>
  <c r="LBE62" i="7"/>
  <c r="LBG62" i="7"/>
  <c r="LBI62" i="7"/>
  <c r="LBK62" i="7"/>
  <c r="LBM62" i="7"/>
  <c r="LBO62" i="7"/>
  <c r="LBQ62" i="7"/>
  <c r="LBS62" i="7"/>
  <c r="LBU62" i="7"/>
  <c r="LBW62" i="7"/>
  <c r="LBY62" i="7"/>
  <c r="LCA62" i="7"/>
  <c r="LCC62" i="7"/>
  <c r="LCE62" i="7"/>
  <c r="LCG62" i="7"/>
  <c r="LCI62" i="7"/>
  <c r="LCK62" i="7"/>
  <c r="LCM62" i="7"/>
  <c r="LCO62" i="7"/>
  <c r="LCQ62" i="7"/>
  <c r="LCS62" i="7"/>
  <c r="LCU62" i="7"/>
  <c r="LCW62" i="7"/>
  <c r="LCY62" i="7"/>
  <c r="LDA62" i="7"/>
  <c r="LDC62" i="7"/>
  <c r="LDE62" i="7"/>
  <c r="LDG62" i="7"/>
  <c r="LDI62" i="7"/>
  <c r="LDK62" i="7"/>
  <c r="LDM62" i="7"/>
  <c r="LDO62" i="7"/>
  <c r="LDQ62" i="7"/>
  <c r="LDS62" i="7"/>
  <c r="LDU62" i="7"/>
  <c r="LDW62" i="7"/>
  <c r="LDY62" i="7"/>
  <c r="LEA62" i="7"/>
  <c r="LEC62" i="7"/>
  <c r="LEE62" i="7"/>
  <c r="LEG62" i="7"/>
  <c r="LEI62" i="7"/>
  <c r="LEK62" i="7"/>
  <c r="LEM62" i="7"/>
  <c r="LEO62" i="7"/>
  <c r="LEQ62" i="7"/>
  <c r="LES62" i="7"/>
  <c r="LEU62" i="7"/>
  <c r="LEW62" i="7"/>
  <c r="LEY62" i="7"/>
  <c r="LFA62" i="7"/>
  <c r="LFC62" i="7"/>
  <c r="LFE62" i="7"/>
  <c r="LFG62" i="7"/>
  <c r="LFI62" i="7"/>
  <c r="LFK62" i="7"/>
  <c r="LFM62" i="7"/>
  <c r="LFO62" i="7"/>
  <c r="LFQ62" i="7"/>
  <c r="LFS62" i="7"/>
  <c r="LFU62" i="7"/>
  <c r="LFW62" i="7"/>
  <c r="LFY62" i="7"/>
  <c r="LGA62" i="7"/>
  <c r="LGC62" i="7"/>
  <c r="LGE62" i="7"/>
  <c r="LGG62" i="7"/>
  <c r="LGI62" i="7"/>
  <c r="LGK62" i="7"/>
  <c r="LGM62" i="7"/>
  <c r="LGO62" i="7"/>
  <c r="LGQ62" i="7"/>
  <c r="LGS62" i="7"/>
  <c r="LGU62" i="7"/>
  <c r="LGW62" i="7"/>
  <c r="LGY62" i="7"/>
  <c r="LHA62" i="7"/>
  <c r="LHC62" i="7"/>
  <c r="LHE62" i="7"/>
  <c r="LHG62" i="7"/>
  <c r="LHI62" i="7"/>
  <c r="LHK62" i="7"/>
  <c r="LHM62" i="7"/>
  <c r="LHO62" i="7"/>
  <c r="LHQ62" i="7"/>
  <c r="LHS62" i="7"/>
  <c r="LHU62" i="7"/>
  <c r="LHW62" i="7"/>
  <c r="LHY62" i="7"/>
  <c r="LIA62" i="7"/>
  <c r="LIC62" i="7"/>
  <c r="LIE62" i="7"/>
  <c r="LIG62" i="7"/>
  <c r="LII62" i="7"/>
  <c r="LIK62" i="7"/>
  <c r="LIM62" i="7"/>
  <c r="LIO62" i="7"/>
  <c r="LIQ62" i="7"/>
  <c r="LIS62" i="7"/>
  <c r="LIU62" i="7"/>
  <c r="LIW62" i="7"/>
  <c r="LIY62" i="7"/>
  <c r="LJA62" i="7"/>
  <c r="LJC62" i="7"/>
  <c r="LJE62" i="7"/>
  <c r="LJG62" i="7"/>
  <c r="LJI62" i="7"/>
  <c r="LJK62" i="7"/>
  <c r="LJM62" i="7"/>
  <c r="LJO62" i="7"/>
  <c r="LJQ62" i="7"/>
  <c r="LJS62" i="7"/>
  <c r="LJU62" i="7"/>
  <c r="LJW62" i="7"/>
  <c r="LJY62" i="7"/>
  <c r="LKA62" i="7"/>
  <c r="LKC62" i="7"/>
  <c r="LKE62" i="7"/>
  <c r="LKG62" i="7"/>
  <c r="LKI62" i="7"/>
  <c r="LKK62" i="7"/>
  <c r="LKM62" i="7"/>
  <c r="LKO62" i="7"/>
  <c r="LKQ62" i="7"/>
  <c r="LKS62" i="7"/>
  <c r="LKU62" i="7"/>
  <c r="LKW62" i="7"/>
  <c r="LKY62" i="7"/>
  <c r="LLA62" i="7"/>
  <c r="LLC62" i="7"/>
  <c r="LLE62" i="7"/>
  <c r="LLG62" i="7"/>
  <c r="LLI62" i="7"/>
  <c r="LLK62" i="7"/>
  <c r="LLM62" i="7"/>
  <c r="LLO62" i="7"/>
  <c r="LLQ62" i="7"/>
  <c r="LLS62" i="7"/>
  <c r="LLU62" i="7"/>
  <c r="LLW62" i="7"/>
  <c r="LLY62" i="7"/>
  <c r="LMA62" i="7"/>
  <c r="LMC62" i="7"/>
  <c r="LME62" i="7"/>
  <c r="LMG62" i="7"/>
  <c r="LMI62" i="7"/>
  <c r="LMK62" i="7"/>
  <c r="LMM62" i="7"/>
  <c r="LMO62" i="7"/>
  <c r="LMQ62" i="7"/>
  <c r="LMS62" i="7"/>
  <c r="LMU62" i="7"/>
  <c r="LMW62" i="7"/>
  <c r="LMY62" i="7"/>
  <c r="LNA62" i="7"/>
  <c r="LNC62" i="7"/>
  <c r="LNE62" i="7"/>
  <c r="LNG62" i="7"/>
  <c r="LNI62" i="7"/>
  <c r="LNK62" i="7"/>
  <c r="LNM62" i="7"/>
  <c r="LNO62" i="7"/>
  <c r="LNQ62" i="7"/>
  <c r="LNS62" i="7"/>
  <c r="LNU62" i="7"/>
  <c r="LNW62" i="7"/>
  <c r="LNY62" i="7"/>
  <c r="LOA62" i="7"/>
  <c r="LOC62" i="7"/>
  <c r="LOE62" i="7"/>
  <c r="LOG62" i="7"/>
  <c r="LOI62" i="7"/>
  <c r="LOK62" i="7"/>
  <c r="LOM62" i="7"/>
  <c r="LOO62" i="7"/>
  <c r="LOQ62" i="7"/>
  <c r="LOS62" i="7"/>
  <c r="LOU62" i="7"/>
  <c r="LOW62" i="7"/>
  <c r="LOY62" i="7"/>
  <c r="LPA62" i="7"/>
  <c r="LPC62" i="7"/>
  <c r="LPE62" i="7"/>
  <c r="LPG62" i="7"/>
  <c r="LPI62" i="7"/>
  <c r="LPK62" i="7"/>
  <c r="LPM62" i="7"/>
  <c r="LPO62" i="7"/>
  <c r="LPQ62" i="7"/>
  <c r="LPS62" i="7"/>
  <c r="LPU62" i="7"/>
  <c r="LPW62" i="7"/>
  <c r="LPY62" i="7"/>
  <c r="LQA62" i="7"/>
  <c r="LQC62" i="7"/>
  <c r="LQE62" i="7"/>
  <c r="LQG62" i="7"/>
  <c r="LQI62" i="7"/>
  <c r="LQK62" i="7"/>
  <c r="LQM62" i="7"/>
  <c r="LQO62" i="7"/>
  <c r="LQQ62" i="7"/>
  <c r="LQS62" i="7"/>
  <c r="LQU62" i="7"/>
  <c r="LQW62" i="7"/>
  <c r="LQY62" i="7"/>
  <c r="LRA62" i="7"/>
  <c r="LRC62" i="7"/>
  <c r="LRE62" i="7"/>
  <c r="LRG62" i="7"/>
  <c r="LRI62" i="7"/>
  <c r="LRK62" i="7"/>
  <c r="LRM62" i="7"/>
  <c r="LRO62" i="7"/>
  <c r="LRQ62" i="7"/>
  <c r="LRS62" i="7"/>
  <c r="LRU62" i="7"/>
  <c r="LRW62" i="7"/>
  <c r="LRY62" i="7"/>
  <c r="LSA62" i="7"/>
  <c r="LSC62" i="7"/>
  <c r="LSE62" i="7"/>
  <c r="LSG62" i="7"/>
  <c r="LSI62" i="7"/>
  <c r="LSK62" i="7"/>
  <c r="LSM62" i="7"/>
  <c r="LSO62" i="7"/>
  <c r="LSQ62" i="7"/>
  <c r="LSS62" i="7"/>
  <c r="LSU62" i="7"/>
  <c r="LSW62" i="7"/>
  <c r="LSY62" i="7"/>
  <c r="LTA62" i="7"/>
  <c r="LTC62" i="7"/>
  <c r="LTE62" i="7"/>
  <c r="LTG62" i="7"/>
  <c r="LTI62" i="7"/>
  <c r="LTK62" i="7"/>
  <c r="LTM62" i="7"/>
  <c r="LTO62" i="7"/>
  <c r="LTQ62" i="7"/>
  <c r="LTS62" i="7"/>
  <c r="LTU62" i="7"/>
  <c r="LTW62" i="7"/>
  <c r="LTY62" i="7"/>
  <c r="LUA62" i="7"/>
  <c r="LUC62" i="7"/>
  <c r="LUE62" i="7"/>
  <c r="LUG62" i="7"/>
  <c r="LUI62" i="7"/>
  <c r="LUK62" i="7"/>
  <c r="LUM62" i="7"/>
  <c r="LUO62" i="7"/>
  <c r="LUQ62" i="7"/>
  <c r="LUS62" i="7"/>
  <c r="LUU62" i="7"/>
  <c r="LUW62" i="7"/>
  <c r="LUY62" i="7"/>
  <c r="LVA62" i="7"/>
  <c r="LVC62" i="7"/>
  <c r="LVE62" i="7"/>
  <c r="LVG62" i="7"/>
  <c r="LVI62" i="7"/>
  <c r="LVK62" i="7"/>
  <c r="LVM62" i="7"/>
  <c r="LVO62" i="7"/>
  <c r="LVQ62" i="7"/>
  <c r="LVS62" i="7"/>
  <c r="LVU62" i="7"/>
  <c r="LVW62" i="7"/>
  <c r="LVY62" i="7"/>
  <c r="LWA62" i="7"/>
  <c r="LWC62" i="7"/>
  <c r="LWE62" i="7"/>
  <c r="LWG62" i="7"/>
  <c r="LWI62" i="7"/>
  <c r="LWK62" i="7"/>
  <c r="LWM62" i="7"/>
  <c r="LWO62" i="7"/>
  <c r="LWQ62" i="7"/>
  <c r="LWS62" i="7"/>
  <c r="LWU62" i="7"/>
  <c r="LWW62" i="7"/>
  <c r="LWY62" i="7"/>
  <c r="LXA62" i="7"/>
  <c r="LXC62" i="7"/>
  <c r="LXE62" i="7"/>
  <c r="LXG62" i="7"/>
  <c r="LXI62" i="7"/>
  <c r="LXK62" i="7"/>
  <c r="LXM62" i="7"/>
  <c r="LXO62" i="7"/>
  <c r="LXQ62" i="7"/>
  <c r="LXS62" i="7"/>
  <c r="LXU62" i="7"/>
  <c r="LXW62" i="7"/>
  <c r="LXY62" i="7"/>
  <c r="LYA62" i="7"/>
  <c r="LYC62" i="7"/>
  <c r="LYE62" i="7"/>
  <c r="LYG62" i="7"/>
  <c r="LYI62" i="7"/>
  <c r="LYK62" i="7"/>
  <c r="LYM62" i="7"/>
  <c r="LYO62" i="7"/>
  <c r="LYQ62" i="7"/>
  <c r="LYS62" i="7"/>
  <c r="LYU62" i="7"/>
  <c r="LYW62" i="7"/>
  <c r="LYY62" i="7"/>
  <c r="LZA62" i="7"/>
  <c r="LZC62" i="7"/>
  <c r="LZE62" i="7"/>
  <c r="LZG62" i="7"/>
  <c r="LZI62" i="7"/>
  <c r="LZK62" i="7"/>
  <c r="LZM62" i="7"/>
  <c r="LZO62" i="7"/>
  <c r="LZQ62" i="7"/>
  <c r="LZS62" i="7"/>
  <c r="LZU62" i="7"/>
  <c r="LZW62" i="7"/>
  <c r="LZY62" i="7"/>
  <c r="MAA62" i="7"/>
  <c r="MAC62" i="7"/>
  <c r="MAE62" i="7"/>
  <c r="MAG62" i="7"/>
  <c r="MAI62" i="7"/>
  <c r="MAK62" i="7"/>
  <c r="MAM62" i="7"/>
  <c r="MAO62" i="7"/>
  <c r="MAQ62" i="7"/>
  <c r="MAS62" i="7"/>
  <c r="MAU62" i="7"/>
  <c r="MAW62" i="7"/>
  <c r="MAY62" i="7"/>
  <c r="MBA62" i="7"/>
  <c r="MBC62" i="7"/>
  <c r="MBE62" i="7"/>
  <c r="MBG62" i="7"/>
  <c r="MBI62" i="7"/>
  <c r="MBK62" i="7"/>
  <c r="MBM62" i="7"/>
  <c r="MBO62" i="7"/>
  <c r="MBQ62" i="7"/>
  <c r="MBS62" i="7"/>
  <c r="MBU62" i="7"/>
  <c r="MBW62" i="7"/>
  <c r="MBY62" i="7"/>
  <c r="MCA62" i="7"/>
  <c r="MCC62" i="7"/>
  <c r="MCE62" i="7"/>
  <c r="MCG62" i="7"/>
  <c r="MCI62" i="7"/>
  <c r="MCK62" i="7"/>
  <c r="MCM62" i="7"/>
  <c r="MCO62" i="7"/>
  <c r="MCQ62" i="7"/>
  <c r="MCS62" i="7"/>
  <c r="MCU62" i="7"/>
  <c r="MCW62" i="7"/>
  <c r="MCY62" i="7"/>
  <c r="MDA62" i="7"/>
  <c r="MDC62" i="7"/>
  <c r="MDE62" i="7"/>
  <c r="MDG62" i="7"/>
  <c r="MDI62" i="7"/>
  <c r="MDK62" i="7"/>
  <c r="MDM62" i="7"/>
  <c r="MDO62" i="7"/>
  <c r="MDQ62" i="7"/>
  <c r="MDS62" i="7"/>
  <c r="MDU62" i="7"/>
  <c r="MDW62" i="7"/>
  <c r="MDY62" i="7"/>
  <c r="MEA62" i="7"/>
  <c r="MEC62" i="7"/>
  <c r="MEE62" i="7"/>
  <c r="MEG62" i="7"/>
  <c r="MEI62" i="7"/>
  <c r="MEK62" i="7"/>
  <c r="MEM62" i="7"/>
  <c r="MEO62" i="7"/>
  <c r="MEQ62" i="7"/>
  <c r="MES62" i="7"/>
  <c r="MEU62" i="7"/>
  <c r="MEW62" i="7"/>
  <c r="MEY62" i="7"/>
  <c r="MFA62" i="7"/>
  <c r="MFC62" i="7"/>
  <c r="MFE62" i="7"/>
  <c r="MFG62" i="7"/>
  <c r="MFI62" i="7"/>
  <c r="MFK62" i="7"/>
  <c r="MFM62" i="7"/>
  <c r="MFO62" i="7"/>
  <c r="MFQ62" i="7"/>
  <c r="MFS62" i="7"/>
  <c r="MFU62" i="7"/>
  <c r="MFW62" i="7"/>
  <c r="MFY62" i="7"/>
  <c r="MGA62" i="7"/>
  <c r="MGC62" i="7"/>
  <c r="MGE62" i="7"/>
  <c r="MGG62" i="7"/>
  <c r="MGI62" i="7"/>
  <c r="MGK62" i="7"/>
  <c r="MGM62" i="7"/>
  <c r="MGO62" i="7"/>
  <c r="MGQ62" i="7"/>
  <c r="MGS62" i="7"/>
  <c r="MGU62" i="7"/>
  <c r="MGW62" i="7"/>
  <c r="MGY62" i="7"/>
  <c r="MHA62" i="7"/>
  <c r="MHC62" i="7"/>
  <c r="MHE62" i="7"/>
  <c r="MHG62" i="7"/>
  <c r="MHI62" i="7"/>
  <c r="MHK62" i="7"/>
  <c r="MHM62" i="7"/>
  <c r="MHO62" i="7"/>
  <c r="MHQ62" i="7"/>
  <c r="MHS62" i="7"/>
  <c r="MHU62" i="7"/>
  <c r="MHW62" i="7"/>
  <c r="MHY62" i="7"/>
  <c r="MIA62" i="7"/>
  <c r="MIC62" i="7"/>
  <c r="MIE62" i="7"/>
  <c r="MIG62" i="7"/>
  <c r="MII62" i="7"/>
  <c r="MIK62" i="7"/>
  <c r="MIM62" i="7"/>
  <c r="MIO62" i="7"/>
  <c r="MIQ62" i="7"/>
  <c r="MIS62" i="7"/>
  <c r="MIU62" i="7"/>
  <c r="MIW62" i="7"/>
  <c r="MIY62" i="7"/>
  <c r="MJA62" i="7"/>
  <c r="MJC62" i="7"/>
  <c r="MJE62" i="7"/>
  <c r="MJG62" i="7"/>
  <c r="MJI62" i="7"/>
  <c r="MJK62" i="7"/>
  <c r="MJM62" i="7"/>
  <c r="MJO62" i="7"/>
  <c r="MJQ62" i="7"/>
  <c r="MJS62" i="7"/>
  <c r="MJU62" i="7"/>
  <c r="MJW62" i="7"/>
  <c r="MJY62" i="7"/>
  <c r="MKA62" i="7"/>
  <c r="MKC62" i="7"/>
  <c r="MKE62" i="7"/>
  <c r="MKG62" i="7"/>
  <c r="MKI62" i="7"/>
  <c r="MKK62" i="7"/>
  <c r="MKM62" i="7"/>
  <c r="MKO62" i="7"/>
  <c r="MKQ62" i="7"/>
  <c r="MKS62" i="7"/>
  <c r="MKU62" i="7"/>
  <c r="MKW62" i="7"/>
  <c r="MKY62" i="7"/>
  <c r="MLA62" i="7"/>
  <c r="MLC62" i="7"/>
  <c r="MLE62" i="7"/>
  <c r="MLG62" i="7"/>
  <c r="MLI62" i="7"/>
  <c r="MLK62" i="7"/>
  <c r="MLM62" i="7"/>
  <c r="MLO62" i="7"/>
  <c r="MLQ62" i="7"/>
  <c r="MLS62" i="7"/>
  <c r="MLU62" i="7"/>
  <c r="MLW62" i="7"/>
  <c r="MLY62" i="7"/>
  <c r="MMA62" i="7"/>
  <c r="MMC62" i="7"/>
  <c r="MME62" i="7"/>
  <c r="MMG62" i="7"/>
  <c r="MMI62" i="7"/>
  <c r="MMK62" i="7"/>
  <c r="MMM62" i="7"/>
  <c r="MMO62" i="7"/>
  <c r="MMQ62" i="7"/>
  <c r="MMS62" i="7"/>
  <c r="MMU62" i="7"/>
  <c r="MMW62" i="7"/>
  <c r="MMY62" i="7"/>
  <c r="MNA62" i="7"/>
  <c r="MNC62" i="7"/>
  <c r="MNE62" i="7"/>
  <c r="MNG62" i="7"/>
  <c r="MNI62" i="7"/>
  <c r="MNK62" i="7"/>
  <c r="MNM62" i="7"/>
  <c r="MNO62" i="7"/>
  <c r="MNQ62" i="7"/>
  <c r="MNS62" i="7"/>
  <c r="MNU62" i="7"/>
  <c r="MNW62" i="7"/>
  <c r="MNY62" i="7"/>
  <c r="MOA62" i="7"/>
  <c r="MOC62" i="7"/>
  <c r="MOE62" i="7"/>
  <c r="MOG62" i="7"/>
  <c r="MOI62" i="7"/>
  <c r="MOK62" i="7"/>
  <c r="MOM62" i="7"/>
  <c r="MOO62" i="7"/>
  <c r="MOQ62" i="7"/>
  <c r="MOS62" i="7"/>
  <c r="MOU62" i="7"/>
  <c r="MOW62" i="7"/>
  <c r="MOY62" i="7"/>
  <c r="MPA62" i="7"/>
  <c r="MPC62" i="7"/>
  <c r="MPE62" i="7"/>
  <c r="MPG62" i="7"/>
  <c r="MPI62" i="7"/>
  <c r="MPK62" i="7"/>
  <c r="MPM62" i="7"/>
  <c r="MPO62" i="7"/>
  <c r="MPQ62" i="7"/>
  <c r="MPS62" i="7"/>
  <c r="MPU62" i="7"/>
  <c r="MPW62" i="7"/>
  <c r="MPY62" i="7"/>
  <c r="MQA62" i="7"/>
  <c r="MQC62" i="7"/>
  <c r="MQE62" i="7"/>
  <c r="MQG62" i="7"/>
  <c r="MQI62" i="7"/>
  <c r="MQK62" i="7"/>
  <c r="MQM62" i="7"/>
  <c r="MQO62" i="7"/>
  <c r="MQQ62" i="7"/>
  <c r="MQS62" i="7"/>
  <c r="MQU62" i="7"/>
  <c r="MQW62" i="7"/>
  <c r="MQY62" i="7"/>
  <c r="MRA62" i="7"/>
  <c r="MRC62" i="7"/>
  <c r="MRE62" i="7"/>
  <c r="MRG62" i="7"/>
  <c r="MRI62" i="7"/>
  <c r="MRK62" i="7"/>
  <c r="MRM62" i="7"/>
  <c r="MRO62" i="7"/>
  <c r="MRQ62" i="7"/>
  <c r="MRS62" i="7"/>
  <c r="MRU62" i="7"/>
  <c r="MRW62" i="7"/>
  <c r="MRY62" i="7"/>
  <c r="MSA62" i="7"/>
  <c r="MSC62" i="7"/>
  <c r="MSE62" i="7"/>
  <c r="MSG62" i="7"/>
  <c r="MSI62" i="7"/>
  <c r="MSK62" i="7"/>
  <c r="MSM62" i="7"/>
  <c r="MSO62" i="7"/>
  <c r="MSQ62" i="7"/>
  <c r="MSS62" i="7"/>
  <c r="MSU62" i="7"/>
  <c r="MSW62" i="7"/>
  <c r="MSY62" i="7"/>
  <c r="MTA62" i="7"/>
  <c r="MTC62" i="7"/>
  <c r="MTE62" i="7"/>
  <c r="MTG62" i="7"/>
  <c r="MTI62" i="7"/>
  <c r="MTK62" i="7"/>
  <c r="MTM62" i="7"/>
  <c r="MTO62" i="7"/>
  <c r="MTQ62" i="7"/>
  <c r="MTS62" i="7"/>
  <c r="MTU62" i="7"/>
  <c r="MTW62" i="7"/>
  <c r="MTY62" i="7"/>
  <c r="MUA62" i="7"/>
  <c r="MUC62" i="7"/>
  <c r="MUE62" i="7"/>
  <c r="MUG62" i="7"/>
  <c r="MUI62" i="7"/>
  <c r="MUK62" i="7"/>
  <c r="MUM62" i="7"/>
  <c r="MUO62" i="7"/>
  <c r="MUQ62" i="7"/>
  <c r="MUS62" i="7"/>
  <c r="MUU62" i="7"/>
  <c r="MUW62" i="7"/>
  <c r="MUY62" i="7"/>
  <c r="MVA62" i="7"/>
  <c r="MVC62" i="7"/>
  <c r="MVE62" i="7"/>
  <c r="MVG62" i="7"/>
  <c r="MVI62" i="7"/>
  <c r="MVK62" i="7"/>
  <c r="MVM62" i="7"/>
  <c r="MVO62" i="7"/>
  <c r="MVQ62" i="7"/>
  <c r="MVS62" i="7"/>
  <c r="MVU62" i="7"/>
  <c r="MVW62" i="7"/>
  <c r="MVY62" i="7"/>
  <c r="MWA62" i="7"/>
  <c r="MWC62" i="7"/>
  <c r="MWE62" i="7"/>
  <c r="MWG62" i="7"/>
  <c r="MWI62" i="7"/>
  <c r="MWK62" i="7"/>
  <c r="MWM62" i="7"/>
  <c r="MWO62" i="7"/>
  <c r="MWQ62" i="7"/>
  <c r="MWS62" i="7"/>
  <c r="MWU62" i="7"/>
  <c r="MWW62" i="7"/>
  <c r="MWY62" i="7"/>
  <c r="MXA62" i="7"/>
  <c r="MXC62" i="7"/>
  <c r="MXE62" i="7"/>
  <c r="MXG62" i="7"/>
  <c r="MXI62" i="7"/>
  <c r="MXK62" i="7"/>
  <c r="MXM62" i="7"/>
  <c r="MXO62" i="7"/>
  <c r="MXQ62" i="7"/>
  <c r="MXS62" i="7"/>
  <c r="MXU62" i="7"/>
  <c r="MXW62" i="7"/>
  <c r="MXY62" i="7"/>
  <c r="MYA62" i="7"/>
  <c r="MYC62" i="7"/>
  <c r="MYE62" i="7"/>
  <c r="MYG62" i="7"/>
  <c r="MYI62" i="7"/>
  <c r="MYK62" i="7"/>
  <c r="MYM62" i="7"/>
  <c r="MYO62" i="7"/>
  <c r="MYQ62" i="7"/>
  <c r="MYS62" i="7"/>
  <c r="MYU62" i="7"/>
  <c r="MYW62" i="7"/>
  <c r="MYY62" i="7"/>
  <c r="MZA62" i="7"/>
  <c r="MZC62" i="7"/>
  <c r="MZE62" i="7"/>
  <c r="MZG62" i="7"/>
  <c r="MZI62" i="7"/>
  <c r="MZK62" i="7"/>
  <c r="MZM62" i="7"/>
  <c r="MZO62" i="7"/>
  <c r="MZQ62" i="7"/>
  <c r="MZS62" i="7"/>
  <c r="MZU62" i="7"/>
  <c r="MZW62" i="7"/>
  <c r="MZY62" i="7"/>
  <c r="NAA62" i="7"/>
  <c r="NAC62" i="7"/>
  <c r="NAE62" i="7"/>
  <c r="NAG62" i="7"/>
  <c r="NAI62" i="7"/>
  <c r="NAK62" i="7"/>
  <c r="NAM62" i="7"/>
  <c r="NAO62" i="7"/>
  <c r="NAQ62" i="7"/>
  <c r="NAS62" i="7"/>
  <c r="NAU62" i="7"/>
  <c r="NAW62" i="7"/>
  <c r="NAY62" i="7"/>
  <c r="NBA62" i="7"/>
  <c r="NBC62" i="7"/>
  <c r="NBE62" i="7"/>
  <c r="NBG62" i="7"/>
  <c r="NBI62" i="7"/>
  <c r="NBK62" i="7"/>
  <c r="NBM62" i="7"/>
  <c r="NBO62" i="7"/>
  <c r="NBQ62" i="7"/>
  <c r="NBS62" i="7"/>
  <c r="NBU62" i="7"/>
  <c r="NBW62" i="7"/>
  <c r="NBY62" i="7"/>
  <c r="NCA62" i="7"/>
  <c r="NCC62" i="7"/>
  <c r="NCE62" i="7"/>
  <c r="NCG62" i="7"/>
  <c r="NCI62" i="7"/>
  <c r="NCK62" i="7"/>
  <c r="NCM62" i="7"/>
  <c r="NCO62" i="7"/>
  <c r="NCQ62" i="7"/>
  <c r="NCS62" i="7"/>
  <c r="NCU62" i="7"/>
  <c r="NCW62" i="7"/>
  <c r="NCY62" i="7"/>
  <c r="NDA62" i="7"/>
  <c r="NDC62" i="7"/>
  <c r="NDE62" i="7"/>
  <c r="NDG62" i="7"/>
  <c r="NDI62" i="7"/>
  <c r="NDK62" i="7"/>
  <c r="NDM62" i="7"/>
  <c r="NDO62" i="7"/>
  <c r="NDQ62" i="7"/>
  <c r="NDS62" i="7"/>
  <c r="NDU62" i="7"/>
  <c r="NDW62" i="7"/>
  <c r="NDY62" i="7"/>
  <c r="NEA62" i="7"/>
  <c r="NEC62" i="7"/>
  <c r="NEE62" i="7"/>
  <c r="NEG62" i="7"/>
  <c r="NEI62" i="7"/>
  <c r="NEK62" i="7"/>
  <c r="NEM62" i="7"/>
  <c r="NEO62" i="7"/>
  <c r="NEQ62" i="7"/>
  <c r="NES62" i="7"/>
  <c r="NEU62" i="7"/>
  <c r="NEW62" i="7"/>
  <c r="NEY62" i="7"/>
  <c r="NFA62" i="7"/>
  <c r="NFC62" i="7"/>
  <c r="NFE62" i="7"/>
  <c r="NFG62" i="7"/>
  <c r="NFI62" i="7"/>
  <c r="NFK62" i="7"/>
  <c r="NFM62" i="7"/>
  <c r="NFO62" i="7"/>
  <c r="NFQ62" i="7"/>
  <c r="NFS62" i="7"/>
  <c r="NFU62" i="7"/>
  <c r="NFW62" i="7"/>
  <c r="NFY62" i="7"/>
  <c r="NGA62" i="7"/>
  <c r="NGC62" i="7"/>
  <c r="NGE62" i="7"/>
  <c r="NGG62" i="7"/>
  <c r="NGI62" i="7"/>
  <c r="NGK62" i="7"/>
  <c r="NGM62" i="7"/>
  <c r="NGO62" i="7"/>
  <c r="NGQ62" i="7"/>
  <c r="NGS62" i="7"/>
  <c r="NGU62" i="7"/>
  <c r="NGW62" i="7"/>
  <c r="NGY62" i="7"/>
  <c r="NHA62" i="7"/>
  <c r="NHC62" i="7"/>
  <c r="NHE62" i="7"/>
  <c r="NHG62" i="7"/>
  <c r="NHI62" i="7"/>
  <c r="NHK62" i="7"/>
  <c r="NHM62" i="7"/>
  <c r="NHO62" i="7"/>
  <c r="NHQ62" i="7"/>
  <c r="NHS62" i="7"/>
  <c r="NHU62" i="7"/>
  <c r="NHW62" i="7"/>
  <c r="NHY62" i="7"/>
  <c r="NIA62" i="7"/>
  <c r="NIC62" i="7"/>
  <c r="NIE62" i="7"/>
  <c r="NIG62" i="7"/>
  <c r="NII62" i="7"/>
  <c r="NIK62" i="7"/>
  <c r="NIM62" i="7"/>
  <c r="NIO62" i="7"/>
  <c r="NIQ62" i="7"/>
  <c r="NIS62" i="7"/>
  <c r="NIU62" i="7"/>
  <c r="NIW62" i="7"/>
  <c r="NIY62" i="7"/>
  <c r="NJA62" i="7"/>
  <c r="NJC62" i="7"/>
  <c r="NJE62" i="7"/>
  <c r="NJG62" i="7"/>
  <c r="NJI62" i="7"/>
  <c r="NJK62" i="7"/>
  <c r="NJM62" i="7"/>
  <c r="NJO62" i="7"/>
  <c r="NJQ62" i="7"/>
  <c r="NJS62" i="7"/>
  <c r="NJU62" i="7"/>
  <c r="NJW62" i="7"/>
  <c r="NJY62" i="7"/>
  <c r="NKA62" i="7"/>
  <c r="NKC62" i="7"/>
  <c r="NKE62" i="7"/>
  <c r="NKG62" i="7"/>
  <c r="NKI62" i="7"/>
  <c r="NKK62" i="7"/>
  <c r="NKM62" i="7"/>
  <c r="NKO62" i="7"/>
  <c r="NKQ62" i="7"/>
  <c r="NKS62" i="7"/>
  <c r="NKU62" i="7"/>
  <c r="NKW62" i="7"/>
  <c r="NKY62" i="7"/>
  <c r="NLA62" i="7"/>
  <c r="NLC62" i="7"/>
  <c r="NLE62" i="7"/>
  <c r="NLG62" i="7"/>
  <c r="NLI62" i="7"/>
  <c r="NLK62" i="7"/>
  <c r="NLM62" i="7"/>
  <c r="NLO62" i="7"/>
  <c r="NLQ62" i="7"/>
  <c r="NLS62" i="7"/>
  <c r="NLU62" i="7"/>
  <c r="NLW62" i="7"/>
  <c r="NLY62" i="7"/>
  <c r="NMA62" i="7"/>
  <c r="NMC62" i="7"/>
  <c r="NME62" i="7"/>
  <c r="NMG62" i="7"/>
  <c r="NMI62" i="7"/>
  <c r="NMK62" i="7"/>
  <c r="NMM62" i="7"/>
  <c r="NMO62" i="7"/>
  <c r="NMQ62" i="7"/>
  <c r="NMS62" i="7"/>
  <c r="NMU62" i="7"/>
  <c r="NMW62" i="7"/>
  <c r="NMY62" i="7"/>
  <c r="NNA62" i="7"/>
  <c r="NNC62" i="7"/>
  <c r="NNE62" i="7"/>
  <c r="NNG62" i="7"/>
  <c r="NNI62" i="7"/>
  <c r="NNK62" i="7"/>
  <c r="NNM62" i="7"/>
  <c r="NNO62" i="7"/>
  <c r="NNQ62" i="7"/>
  <c r="NNS62" i="7"/>
  <c r="NNU62" i="7"/>
  <c r="NNW62" i="7"/>
  <c r="NNY62" i="7"/>
  <c r="NOA62" i="7"/>
  <c r="NOC62" i="7"/>
  <c r="NOE62" i="7"/>
  <c r="NOG62" i="7"/>
  <c r="NOI62" i="7"/>
  <c r="NOK62" i="7"/>
  <c r="NOM62" i="7"/>
  <c r="NOO62" i="7"/>
  <c r="NOQ62" i="7"/>
  <c r="NOS62" i="7"/>
  <c r="NOU62" i="7"/>
  <c r="NOW62" i="7"/>
  <c r="NOY62" i="7"/>
  <c r="NPA62" i="7"/>
  <c r="NPC62" i="7"/>
  <c r="NPE62" i="7"/>
  <c r="NPG62" i="7"/>
  <c r="NPI62" i="7"/>
  <c r="NPK62" i="7"/>
  <c r="NPM62" i="7"/>
  <c r="NPO62" i="7"/>
  <c r="NPQ62" i="7"/>
  <c r="NPS62" i="7"/>
  <c r="NPU62" i="7"/>
  <c r="NPW62" i="7"/>
  <c r="NPY62" i="7"/>
  <c r="NQA62" i="7"/>
  <c r="NQC62" i="7"/>
  <c r="NQE62" i="7"/>
  <c r="NQG62" i="7"/>
  <c r="NQI62" i="7"/>
  <c r="NQK62" i="7"/>
  <c r="NQM62" i="7"/>
  <c r="NQO62" i="7"/>
  <c r="NQQ62" i="7"/>
  <c r="NQS62" i="7"/>
  <c r="NQU62" i="7"/>
  <c r="NQW62" i="7"/>
  <c r="NQY62" i="7"/>
  <c r="NRA62" i="7"/>
  <c r="NRC62" i="7"/>
  <c r="NRE62" i="7"/>
  <c r="NRG62" i="7"/>
  <c r="NRI62" i="7"/>
  <c r="NRK62" i="7"/>
  <c r="NRM62" i="7"/>
  <c r="NRO62" i="7"/>
  <c r="NRQ62" i="7"/>
  <c r="NRS62" i="7"/>
  <c r="NRU62" i="7"/>
  <c r="NRW62" i="7"/>
  <c r="NRY62" i="7"/>
  <c r="NSA62" i="7"/>
  <c r="NSC62" i="7"/>
  <c r="NSE62" i="7"/>
  <c r="NSG62" i="7"/>
  <c r="NSI62" i="7"/>
  <c r="NSK62" i="7"/>
  <c r="NSM62" i="7"/>
  <c r="NSO62" i="7"/>
  <c r="NSQ62" i="7"/>
  <c r="NSS62" i="7"/>
  <c r="NSU62" i="7"/>
  <c r="NSW62" i="7"/>
  <c r="NSY62" i="7"/>
  <c r="NTA62" i="7"/>
  <c r="NTC62" i="7"/>
  <c r="NTE62" i="7"/>
  <c r="NTG62" i="7"/>
  <c r="NTI62" i="7"/>
  <c r="NTK62" i="7"/>
  <c r="NTM62" i="7"/>
  <c r="NTO62" i="7"/>
  <c r="NTQ62" i="7"/>
  <c r="NTS62" i="7"/>
  <c r="NTU62" i="7"/>
  <c r="NTW62" i="7"/>
  <c r="NTY62" i="7"/>
  <c r="NUA62" i="7"/>
  <c r="NUC62" i="7"/>
  <c r="NUE62" i="7"/>
  <c r="NUG62" i="7"/>
  <c r="NUI62" i="7"/>
  <c r="NUK62" i="7"/>
  <c r="NUM62" i="7"/>
  <c r="NUO62" i="7"/>
  <c r="NUQ62" i="7"/>
  <c r="NUS62" i="7"/>
  <c r="NUU62" i="7"/>
  <c r="NUW62" i="7"/>
  <c r="NUY62" i="7"/>
  <c r="NVA62" i="7"/>
  <c r="NVC62" i="7"/>
  <c r="NVE62" i="7"/>
  <c r="NVG62" i="7"/>
  <c r="NVI62" i="7"/>
  <c r="NVK62" i="7"/>
  <c r="NVM62" i="7"/>
  <c r="NVO62" i="7"/>
  <c r="NVQ62" i="7"/>
  <c r="NVS62" i="7"/>
  <c r="NVU62" i="7"/>
  <c r="NVW62" i="7"/>
  <c r="NVY62" i="7"/>
  <c r="NWA62" i="7"/>
  <c r="NWC62" i="7"/>
  <c r="NWE62" i="7"/>
  <c r="NWG62" i="7"/>
  <c r="NWI62" i="7"/>
  <c r="NWK62" i="7"/>
  <c r="NWM62" i="7"/>
  <c r="NWO62" i="7"/>
  <c r="NWQ62" i="7"/>
  <c r="NWS62" i="7"/>
  <c r="NWU62" i="7"/>
  <c r="NWW62" i="7"/>
  <c r="NWY62" i="7"/>
  <c r="NXA62" i="7"/>
  <c r="NXC62" i="7"/>
  <c r="NXE62" i="7"/>
  <c r="NXG62" i="7"/>
  <c r="NXI62" i="7"/>
  <c r="NXK62" i="7"/>
  <c r="NXM62" i="7"/>
  <c r="NXO62" i="7"/>
  <c r="NXQ62" i="7"/>
  <c r="NXS62" i="7"/>
  <c r="NXU62" i="7"/>
  <c r="NXW62" i="7"/>
  <c r="NXY62" i="7"/>
  <c r="NYA62" i="7"/>
  <c r="NYC62" i="7"/>
  <c r="NYE62" i="7"/>
  <c r="NYG62" i="7"/>
  <c r="NYI62" i="7"/>
  <c r="NYK62" i="7"/>
  <c r="NYM62" i="7"/>
  <c r="NYO62" i="7"/>
  <c r="NYQ62" i="7"/>
  <c r="NYS62" i="7"/>
  <c r="NYU62" i="7"/>
  <c r="NYW62" i="7"/>
  <c r="NYY62" i="7"/>
  <c r="NZA62" i="7"/>
  <c r="NZC62" i="7"/>
  <c r="NZE62" i="7"/>
  <c r="NZG62" i="7"/>
  <c r="NZI62" i="7"/>
  <c r="NZK62" i="7"/>
  <c r="NZM62" i="7"/>
  <c r="NZO62" i="7"/>
  <c r="NZQ62" i="7"/>
  <c r="NZS62" i="7"/>
  <c r="NZU62" i="7"/>
  <c r="NZW62" i="7"/>
  <c r="NZY62" i="7"/>
  <c r="OAA62" i="7"/>
  <c r="OAC62" i="7"/>
  <c r="OAE62" i="7"/>
  <c r="OAG62" i="7"/>
  <c r="OAI62" i="7"/>
  <c r="OAK62" i="7"/>
  <c r="OAM62" i="7"/>
  <c r="OAO62" i="7"/>
  <c r="OAQ62" i="7"/>
  <c r="OAS62" i="7"/>
  <c r="OAU62" i="7"/>
  <c r="OAW62" i="7"/>
  <c r="OAY62" i="7"/>
  <c r="OBA62" i="7"/>
  <c r="OBC62" i="7"/>
  <c r="OBE62" i="7"/>
  <c r="OBG62" i="7"/>
  <c r="OBI62" i="7"/>
  <c r="OBK62" i="7"/>
  <c r="OBM62" i="7"/>
  <c r="OBO62" i="7"/>
  <c r="OBQ62" i="7"/>
  <c r="OBS62" i="7"/>
  <c r="OBU62" i="7"/>
  <c r="OBW62" i="7"/>
  <c r="OBY62" i="7"/>
  <c r="OCA62" i="7"/>
  <c r="OCC62" i="7"/>
  <c r="OCE62" i="7"/>
  <c r="OCG62" i="7"/>
  <c r="OCI62" i="7"/>
  <c r="OCK62" i="7"/>
  <c r="OCM62" i="7"/>
  <c r="OCO62" i="7"/>
  <c r="OCQ62" i="7"/>
  <c r="OCS62" i="7"/>
  <c r="OCU62" i="7"/>
  <c r="OCW62" i="7"/>
  <c r="OCY62" i="7"/>
  <c r="ODA62" i="7"/>
  <c r="ODC62" i="7"/>
  <c r="ODE62" i="7"/>
  <c r="ODG62" i="7"/>
  <c r="ODI62" i="7"/>
  <c r="ODK62" i="7"/>
  <c r="ODM62" i="7"/>
  <c r="ODO62" i="7"/>
  <c r="ODQ62" i="7"/>
  <c r="ODS62" i="7"/>
  <c r="ODU62" i="7"/>
  <c r="ODW62" i="7"/>
  <c r="ODY62" i="7"/>
  <c r="OEA62" i="7"/>
  <c r="OEC62" i="7"/>
  <c r="OEE62" i="7"/>
  <c r="OEG62" i="7"/>
  <c r="OEI62" i="7"/>
  <c r="OEK62" i="7"/>
  <c r="OEM62" i="7"/>
  <c r="OEO62" i="7"/>
  <c r="OEQ62" i="7"/>
  <c r="OES62" i="7"/>
  <c r="OEU62" i="7"/>
  <c r="OEW62" i="7"/>
  <c r="OEY62" i="7"/>
  <c r="OFA62" i="7"/>
  <c r="OFC62" i="7"/>
  <c r="OFE62" i="7"/>
  <c r="OFG62" i="7"/>
  <c r="OFI62" i="7"/>
  <c r="OFK62" i="7"/>
  <c r="OFM62" i="7"/>
  <c r="OFO62" i="7"/>
  <c r="OFQ62" i="7"/>
  <c r="OFS62" i="7"/>
  <c r="OFU62" i="7"/>
  <c r="OFW62" i="7"/>
  <c r="OFY62" i="7"/>
  <c r="OGA62" i="7"/>
  <c r="OGC62" i="7"/>
  <c r="OGE62" i="7"/>
  <c r="OGG62" i="7"/>
  <c r="OGI62" i="7"/>
  <c r="OGK62" i="7"/>
  <c r="OGM62" i="7"/>
  <c r="OGO62" i="7"/>
  <c r="OGQ62" i="7"/>
  <c r="OGS62" i="7"/>
  <c r="OGU62" i="7"/>
  <c r="OGW62" i="7"/>
  <c r="OGY62" i="7"/>
  <c r="OHA62" i="7"/>
  <c r="OHC62" i="7"/>
  <c r="OHE62" i="7"/>
  <c r="OHG62" i="7"/>
  <c r="OHI62" i="7"/>
  <c r="OHK62" i="7"/>
  <c r="OHM62" i="7"/>
  <c r="OHO62" i="7"/>
  <c r="OHQ62" i="7"/>
  <c r="OHS62" i="7"/>
  <c r="OHU62" i="7"/>
  <c r="OHW62" i="7"/>
  <c r="OHY62" i="7"/>
  <c r="OIA62" i="7"/>
  <c r="OIC62" i="7"/>
  <c r="OIE62" i="7"/>
  <c r="OIG62" i="7"/>
  <c r="OII62" i="7"/>
  <c r="OIK62" i="7"/>
  <c r="OIM62" i="7"/>
  <c r="OIO62" i="7"/>
  <c r="OIQ62" i="7"/>
  <c r="OIS62" i="7"/>
  <c r="OIU62" i="7"/>
  <c r="OIW62" i="7"/>
  <c r="OIY62" i="7"/>
  <c r="OJA62" i="7"/>
  <c r="OJC62" i="7"/>
  <c r="OJE62" i="7"/>
  <c r="OJG62" i="7"/>
  <c r="OJI62" i="7"/>
  <c r="OJK62" i="7"/>
  <c r="OJM62" i="7"/>
  <c r="OJO62" i="7"/>
  <c r="OJQ62" i="7"/>
  <c r="OJS62" i="7"/>
  <c r="OJU62" i="7"/>
  <c r="OJW62" i="7"/>
  <c r="OJY62" i="7"/>
  <c r="OKA62" i="7"/>
  <c r="OKC62" i="7"/>
  <c r="OKE62" i="7"/>
  <c r="OKG62" i="7"/>
  <c r="OKI62" i="7"/>
  <c r="OKK62" i="7"/>
  <c r="OKM62" i="7"/>
  <c r="OKO62" i="7"/>
  <c r="OKQ62" i="7"/>
  <c r="OKS62" i="7"/>
  <c r="OKU62" i="7"/>
  <c r="OKW62" i="7"/>
  <c r="OKY62" i="7"/>
  <c r="OLA62" i="7"/>
  <c r="OLC62" i="7"/>
  <c r="OLE62" i="7"/>
  <c r="OLG62" i="7"/>
  <c r="OLI62" i="7"/>
  <c r="OLK62" i="7"/>
  <c r="OLM62" i="7"/>
  <c r="OLO62" i="7"/>
  <c r="OLQ62" i="7"/>
  <c r="OLS62" i="7"/>
  <c r="OLU62" i="7"/>
  <c r="OLW62" i="7"/>
  <c r="OLY62" i="7"/>
  <c r="OMA62" i="7"/>
  <c r="OMC62" i="7"/>
  <c r="OME62" i="7"/>
  <c r="OMG62" i="7"/>
  <c r="OMI62" i="7"/>
  <c r="OMK62" i="7"/>
  <c r="OMM62" i="7"/>
  <c r="OMO62" i="7"/>
  <c r="OMQ62" i="7"/>
  <c r="OMS62" i="7"/>
  <c r="OMU62" i="7"/>
  <c r="OMW62" i="7"/>
  <c r="OMY62" i="7"/>
  <c r="ONA62" i="7"/>
  <c r="ONC62" i="7"/>
  <c r="ONE62" i="7"/>
  <c r="ONG62" i="7"/>
  <c r="ONI62" i="7"/>
  <c r="ONK62" i="7"/>
  <c r="ONM62" i="7"/>
  <c r="ONO62" i="7"/>
  <c r="ONQ62" i="7"/>
  <c r="ONS62" i="7"/>
  <c r="ONU62" i="7"/>
  <c r="ONW62" i="7"/>
  <c r="ONY62" i="7"/>
  <c r="OOA62" i="7"/>
  <c r="OOC62" i="7"/>
  <c r="OOE62" i="7"/>
  <c r="OOG62" i="7"/>
  <c r="OOI62" i="7"/>
  <c r="OOK62" i="7"/>
  <c r="OOM62" i="7"/>
  <c r="OOO62" i="7"/>
  <c r="OOQ62" i="7"/>
  <c r="OOS62" i="7"/>
  <c r="OOU62" i="7"/>
  <c r="OOW62" i="7"/>
  <c r="OOY62" i="7"/>
  <c r="OPA62" i="7"/>
  <c r="OPC62" i="7"/>
  <c r="OPE62" i="7"/>
  <c r="OPG62" i="7"/>
  <c r="OPI62" i="7"/>
  <c r="OPK62" i="7"/>
  <c r="OPM62" i="7"/>
  <c r="OPO62" i="7"/>
  <c r="OPQ62" i="7"/>
  <c r="OPS62" i="7"/>
  <c r="OPU62" i="7"/>
  <c r="OPW62" i="7"/>
  <c r="OPY62" i="7"/>
  <c r="OQA62" i="7"/>
  <c r="OQC62" i="7"/>
  <c r="OQE62" i="7"/>
  <c r="OQG62" i="7"/>
  <c r="OQI62" i="7"/>
  <c r="OQK62" i="7"/>
  <c r="OQM62" i="7"/>
  <c r="OQO62" i="7"/>
  <c r="OQQ62" i="7"/>
  <c r="OQS62" i="7"/>
  <c r="OQU62" i="7"/>
  <c r="OQW62" i="7"/>
  <c r="OQY62" i="7"/>
  <c r="ORA62" i="7"/>
  <c r="ORC62" i="7"/>
  <c r="ORE62" i="7"/>
  <c r="ORG62" i="7"/>
  <c r="ORI62" i="7"/>
  <c r="ORK62" i="7"/>
  <c r="ORM62" i="7"/>
  <c r="ORO62" i="7"/>
  <c r="ORQ62" i="7"/>
  <c r="ORS62" i="7"/>
  <c r="ORU62" i="7"/>
  <c r="ORW62" i="7"/>
  <c r="ORY62" i="7"/>
  <c r="OSA62" i="7"/>
  <c r="OSC62" i="7"/>
  <c r="OSE62" i="7"/>
  <c r="OSG62" i="7"/>
  <c r="OSI62" i="7"/>
  <c r="OSK62" i="7"/>
  <c r="OSM62" i="7"/>
  <c r="OSO62" i="7"/>
  <c r="OSQ62" i="7"/>
  <c r="OSS62" i="7"/>
  <c r="OSU62" i="7"/>
  <c r="OSW62" i="7"/>
  <c r="OSY62" i="7"/>
  <c r="OTA62" i="7"/>
  <c r="OTC62" i="7"/>
  <c r="OTE62" i="7"/>
  <c r="OTG62" i="7"/>
  <c r="OTI62" i="7"/>
  <c r="OTK62" i="7"/>
  <c r="OTM62" i="7"/>
  <c r="OTO62" i="7"/>
  <c r="OTQ62" i="7"/>
  <c r="OTS62" i="7"/>
  <c r="OTU62" i="7"/>
  <c r="OTW62" i="7"/>
  <c r="OTY62" i="7"/>
  <c r="OUA62" i="7"/>
  <c r="OUC62" i="7"/>
  <c r="OUE62" i="7"/>
  <c r="OUG62" i="7"/>
  <c r="OUI62" i="7"/>
  <c r="OUK62" i="7"/>
  <c r="OUM62" i="7"/>
  <c r="OUO62" i="7"/>
  <c r="OUQ62" i="7"/>
  <c r="OUS62" i="7"/>
  <c r="OUU62" i="7"/>
  <c r="OUW62" i="7"/>
  <c r="OUY62" i="7"/>
  <c r="OVA62" i="7"/>
  <c r="OVC62" i="7"/>
  <c r="OVE62" i="7"/>
  <c r="OVG62" i="7"/>
  <c r="OVI62" i="7"/>
  <c r="OVK62" i="7"/>
  <c r="OVM62" i="7"/>
  <c r="OVO62" i="7"/>
  <c r="OVQ62" i="7"/>
  <c r="OVS62" i="7"/>
  <c r="OVU62" i="7"/>
  <c r="OVW62" i="7"/>
  <c r="OVY62" i="7"/>
  <c r="OWA62" i="7"/>
  <c r="OWC62" i="7"/>
  <c r="OWE62" i="7"/>
  <c r="OWG62" i="7"/>
  <c r="OWI62" i="7"/>
  <c r="OWK62" i="7"/>
  <c r="OWM62" i="7"/>
  <c r="OWO62" i="7"/>
  <c r="OWQ62" i="7"/>
  <c r="OWS62" i="7"/>
  <c r="OWU62" i="7"/>
  <c r="OWW62" i="7"/>
  <c r="OWY62" i="7"/>
  <c r="OXA62" i="7"/>
  <c r="OXC62" i="7"/>
  <c r="OXE62" i="7"/>
  <c r="OXG62" i="7"/>
  <c r="OXI62" i="7"/>
  <c r="OXK62" i="7"/>
  <c r="OXM62" i="7"/>
  <c r="OXO62" i="7"/>
  <c r="OXQ62" i="7"/>
  <c r="OXS62" i="7"/>
  <c r="OXU62" i="7"/>
  <c r="OXW62" i="7"/>
  <c r="OXY62" i="7"/>
  <c r="OYA62" i="7"/>
  <c r="OYC62" i="7"/>
  <c r="OYE62" i="7"/>
  <c r="OYG62" i="7"/>
  <c r="OYI62" i="7"/>
  <c r="OYK62" i="7"/>
  <c r="OYM62" i="7"/>
  <c r="OYO62" i="7"/>
  <c r="OYQ62" i="7"/>
  <c r="OYS62" i="7"/>
  <c r="OYU62" i="7"/>
  <c r="OYW62" i="7"/>
  <c r="OYY62" i="7"/>
  <c r="OZA62" i="7"/>
  <c r="OZC62" i="7"/>
  <c r="OZE62" i="7"/>
  <c r="OZG62" i="7"/>
  <c r="OZI62" i="7"/>
  <c r="OZK62" i="7"/>
  <c r="OZM62" i="7"/>
  <c r="OZO62" i="7"/>
  <c r="OZQ62" i="7"/>
  <c r="OZS62" i="7"/>
  <c r="OZU62" i="7"/>
  <c r="OZW62" i="7"/>
  <c r="OZY62" i="7"/>
  <c r="PAA62" i="7"/>
  <c r="PAC62" i="7"/>
  <c r="PAE62" i="7"/>
  <c r="PAG62" i="7"/>
  <c r="PAI62" i="7"/>
  <c r="PAK62" i="7"/>
  <c r="PAM62" i="7"/>
  <c r="PAO62" i="7"/>
  <c r="PAQ62" i="7"/>
  <c r="PAS62" i="7"/>
  <c r="PAU62" i="7"/>
  <c r="PAW62" i="7"/>
  <c r="PAY62" i="7"/>
  <c r="PBA62" i="7"/>
  <c r="PBC62" i="7"/>
  <c r="PBE62" i="7"/>
  <c r="PBG62" i="7"/>
  <c r="PBI62" i="7"/>
  <c r="PBK62" i="7"/>
  <c r="PBM62" i="7"/>
  <c r="PBO62" i="7"/>
  <c r="PBQ62" i="7"/>
  <c r="PBS62" i="7"/>
  <c r="PBU62" i="7"/>
  <c r="PBW62" i="7"/>
  <c r="PBY62" i="7"/>
  <c r="PCA62" i="7"/>
  <c r="PCC62" i="7"/>
  <c r="PCE62" i="7"/>
  <c r="PCG62" i="7"/>
  <c r="PCI62" i="7"/>
  <c r="PCK62" i="7"/>
  <c r="PCM62" i="7"/>
  <c r="PCO62" i="7"/>
  <c r="PCQ62" i="7"/>
  <c r="PCS62" i="7"/>
  <c r="PCU62" i="7"/>
  <c r="PCW62" i="7"/>
  <c r="PCY62" i="7"/>
  <c r="PDA62" i="7"/>
  <c r="PDC62" i="7"/>
  <c r="PDE62" i="7"/>
  <c r="PDG62" i="7"/>
  <c r="PDI62" i="7"/>
  <c r="PDK62" i="7"/>
  <c r="PDM62" i="7"/>
  <c r="PDO62" i="7"/>
  <c r="PDQ62" i="7"/>
  <c r="PDS62" i="7"/>
  <c r="PDU62" i="7"/>
  <c r="PDW62" i="7"/>
  <c r="PDY62" i="7"/>
  <c r="PEA62" i="7"/>
  <c r="PEC62" i="7"/>
  <c r="PEE62" i="7"/>
  <c r="PEG62" i="7"/>
  <c r="PEI62" i="7"/>
  <c r="PEK62" i="7"/>
  <c r="PEM62" i="7"/>
  <c r="PEO62" i="7"/>
  <c r="PEQ62" i="7"/>
  <c r="PES62" i="7"/>
  <c r="PEU62" i="7"/>
  <c r="PEW62" i="7"/>
  <c r="PEY62" i="7"/>
  <c r="PFA62" i="7"/>
  <c r="PFC62" i="7"/>
  <c r="PFE62" i="7"/>
  <c r="PFG62" i="7"/>
  <c r="PFI62" i="7"/>
  <c r="PFK62" i="7"/>
  <c r="PFM62" i="7"/>
  <c r="PFO62" i="7"/>
  <c r="PFQ62" i="7"/>
  <c r="PFS62" i="7"/>
  <c r="PFU62" i="7"/>
  <c r="PFW62" i="7"/>
  <c r="PFY62" i="7"/>
  <c r="PGA62" i="7"/>
  <c r="PGC62" i="7"/>
  <c r="PGE62" i="7"/>
  <c r="PGG62" i="7"/>
  <c r="PGI62" i="7"/>
  <c r="PGK62" i="7"/>
  <c r="PGM62" i="7"/>
  <c r="PGO62" i="7"/>
  <c r="PGQ62" i="7"/>
  <c r="PGS62" i="7"/>
  <c r="PGU62" i="7"/>
  <c r="PGW62" i="7"/>
  <c r="PGY62" i="7"/>
  <c r="PHA62" i="7"/>
  <c r="PHC62" i="7"/>
  <c r="PHE62" i="7"/>
  <c r="PHG62" i="7"/>
  <c r="PHI62" i="7"/>
  <c r="PHK62" i="7"/>
  <c r="PHM62" i="7"/>
  <c r="PHO62" i="7"/>
  <c r="PHQ62" i="7"/>
  <c r="PHS62" i="7"/>
  <c r="PHU62" i="7"/>
  <c r="PHW62" i="7"/>
  <c r="PHY62" i="7"/>
  <c r="PIA62" i="7"/>
  <c r="PIC62" i="7"/>
  <c r="PIE62" i="7"/>
  <c r="PIG62" i="7"/>
  <c r="PII62" i="7"/>
  <c r="PIK62" i="7"/>
  <c r="PIM62" i="7"/>
  <c r="PIO62" i="7"/>
  <c r="PIQ62" i="7"/>
  <c r="PIS62" i="7"/>
  <c r="PIU62" i="7"/>
  <c r="PIW62" i="7"/>
  <c r="PIY62" i="7"/>
  <c r="PJA62" i="7"/>
  <c r="PJC62" i="7"/>
  <c r="PJE62" i="7"/>
  <c r="PJG62" i="7"/>
  <c r="PJI62" i="7"/>
  <c r="PJK62" i="7"/>
  <c r="PJM62" i="7"/>
  <c r="PJO62" i="7"/>
  <c r="PJQ62" i="7"/>
  <c r="PJS62" i="7"/>
  <c r="PJU62" i="7"/>
  <c r="PJW62" i="7"/>
  <c r="PJY62" i="7"/>
  <c r="PKA62" i="7"/>
  <c r="PKC62" i="7"/>
  <c r="PKE62" i="7"/>
  <c r="PKG62" i="7"/>
  <c r="PKI62" i="7"/>
  <c r="PKK62" i="7"/>
  <c r="PKM62" i="7"/>
  <c r="PKO62" i="7"/>
  <c r="PKQ62" i="7"/>
  <c r="PKS62" i="7"/>
  <c r="PKU62" i="7"/>
  <c r="PKW62" i="7"/>
  <c r="PKY62" i="7"/>
  <c r="PLA62" i="7"/>
  <c r="PLC62" i="7"/>
  <c r="PLE62" i="7"/>
  <c r="PLG62" i="7"/>
  <c r="PLI62" i="7"/>
  <c r="PLK62" i="7"/>
  <c r="PLM62" i="7"/>
  <c r="PLO62" i="7"/>
  <c r="PLQ62" i="7"/>
  <c r="PLS62" i="7"/>
  <c r="PLU62" i="7"/>
  <c r="PLW62" i="7"/>
  <c r="PLY62" i="7"/>
  <c r="PMA62" i="7"/>
  <c r="PMC62" i="7"/>
  <c r="PME62" i="7"/>
  <c r="PMG62" i="7"/>
  <c r="PMI62" i="7"/>
  <c r="PMK62" i="7"/>
  <c r="PMM62" i="7"/>
  <c r="PMO62" i="7"/>
  <c r="PMQ62" i="7"/>
  <c r="PMS62" i="7"/>
  <c r="PMU62" i="7"/>
  <c r="PMW62" i="7"/>
  <c r="PMY62" i="7"/>
  <c r="PNA62" i="7"/>
  <c r="PNC62" i="7"/>
  <c r="PNE62" i="7"/>
  <c r="PNG62" i="7"/>
  <c r="PNI62" i="7"/>
  <c r="PNK62" i="7"/>
  <c r="PNM62" i="7"/>
  <c r="PNO62" i="7"/>
  <c r="PNQ62" i="7"/>
  <c r="PNS62" i="7"/>
  <c r="PNU62" i="7"/>
  <c r="PNW62" i="7"/>
  <c r="PNY62" i="7"/>
  <c r="POA62" i="7"/>
  <c r="POC62" i="7"/>
  <c r="POE62" i="7"/>
  <c r="POG62" i="7"/>
  <c r="POI62" i="7"/>
  <c r="POK62" i="7"/>
  <c r="POM62" i="7"/>
  <c r="POO62" i="7"/>
  <c r="POQ62" i="7"/>
  <c r="POS62" i="7"/>
  <c r="POU62" i="7"/>
  <c r="POW62" i="7"/>
  <c r="POY62" i="7"/>
  <c r="PPA62" i="7"/>
  <c r="PPC62" i="7"/>
  <c r="PPE62" i="7"/>
  <c r="PPG62" i="7"/>
  <c r="PPI62" i="7"/>
  <c r="PPK62" i="7"/>
  <c r="PPM62" i="7"/>
  <c r="PPO62" i="7"/>
  <c r="PPQ62" i="7"/>
  <c r="PPS62" i="7"/>
  <c r="PPU62" i="7"/>
  <c r="PPW62" i="7"/>
  <c r="PPY62" i="7"/>
  <c r="PQA62" i="7"/>
  <c r="PQC62" i="7"/>
  <c r="PQE62" i="7"/>
  <c r="PQG62" i="7"/>
  <c r="PQI62" i="7"/>
  <c r="PQK62" i="7"/>
  <c r="PQM62" i="7"/>
  <c r="PQO62" i="7"/>
  <c r="PQQ62" i="7"/>
  <c r="PQS62" i="7"/>
  <c r="PQU62" i="7"/>
  <c r="PQW62" i="7"/>
  <c r="PQY62" i="7"/>
  <c r="PRA62" i="7"/>
  <c r="PRC62" i="7"/>
  <c r="PRE62" i="7"/>
  <c r="PRG62" i="7"/>
  <c r="PRI62" i="7"/>
  <c r="PRK62" i="7"/>
  <c r="PRM62" i="7"/>
  <c r="PRO62" i="7"/>
  <c r="PRQ62" i="7"/>
  <c r="PRS62" i="7"/>
  <c r="PRU62" i="7"/>
  <c r="PRW62" i="7"/>
  <c r="PRY62" i="7"/>
  <c r="PSA62" i="7"/>
  <c r="PSC62" i="7"/>
  <c r="PSE62" i="7"/>
  <c r="PSG62" i="7"/>
  <c r="PSI62" i="7"/>
  <c r="PSK62" i="7"/>
  <c r="PSM62" i="7"/>
  <c r="PSO62" i="7"/>
  <c r="PSQ62" i="7"/>
  <c r="PSS62" i="7"/>
  <c r="PSU62" i="7"/>
  <c r="PSW62" i="7"/>
  <c r="PSY62" i="7"/>
  <c r="PTA62" i="7"/>
  <c r="PTC62" i="7"/>
  <c r="PTE62" i="7"/>
  <c r="PTG62" i="7"/>
  <c r="PTI62" i="7"/>
  <c r="PTK62" i="7"/>
  <c r="PTM62" i="7"/>
  <c r="PTO62" i="7"/>
  <c r="PTQ62" i="7"/>
  <c r="PTS62" i="7"/>
  <c r="PTU62" i="7"/>
  <c r="PTW62" i="7"/>
  <c r="PTY62" i="7"/>
  <c r="PUA62" i="7"/>
  <c r="PUC62" i="7"/>
  <c r="PUE62" i="7"/>
  <c r="PUG62" i="7"/>
  <c r="PUI62" i="7"/>
  <c r="PUK62" i="7"/>
  <c r="PUM62" i="7"/>
  <c r="PUO62" i="7"/>
  <c r="PUQ62" i="7"/>
  <c r="PUS62" i="7"/>
  <c r="PUU62" i="7"/>
  <c r="PUW62" i="7"/>
  <c r="PUY62" i="7"/>
  <c r="PVA62" i="7"/>
  <c r="PVC62" i="7"/>
  <c r="PVE62" i="7"/>
  <c r="PVG62" i="7"/>
  <c r="PVI62" i="7"/>
  <c r="PVK62" i="7"/>
  <c r="PVM62" i="7"/>
  <c r="PVO62" i="7"/>
  <c r="PVQ62" i="7"/>
  <c r="PVS62" i="7"/>
  <c r="PVU62" i="7"/>
  <c r="PVW62" i="7"/>
  <c r="PVY62" i="7"/>
  <c r="PWA62" i="7"/>
  <c r="PWC62" i="7"/>
  <c r="PWE62" i="7"/>
  <c r="PWG62" i="7"/>
  <c r="PWI62" i="7"/>
  <c r="PWK62" i="7"/>
  <c r="PWM62" i="7"/>
  <c r="PWO62" i="7"/>
  <c r="PWQ62" i="7"/>
  <c r="PWS62" i="7"/>
  <c r="PWU62" i="7"/>
  <c r="PWW62" i="7"/>
  <c r="PWY62" i="7"/>
  <c r="PXA62" i="7"/>
  <c r="PXC62" i="7"/>
  <c r="PXE62" i="7"/>
  <c r="PXG62" i="7"/>
  <c r="PXI62" i="7"/>
  <c r="PXK62" i="7"/>
  <c r="PXM62" i="7"/>
  <c r="PXO62" i="7"/>
  <c r="PXQ62" i="7"/>
  <c r="PXS62" i="7"/>
  <c r="PXU62" i="7"/>
  <c r="PXW62" i="7"/>
  <c r="PXY62" i="7"/>
  <c r="PYA62" i="7"/>
  <c r="PYC62" i="7"/>
  <c r="PYE62" i="7"/>
  <c r="PYG62" i="7"/>
  <c r="PYI62" i="7"/>
  <c r="PYK62" i="7"/>
  <c r="PYM62" i="7"/>
  <c r="PYO62" i="7"/>
  <c r="PYQ62" i="7"/>
  <c r="PYS62" i="7"/>
  <c r="PYU62" i="7"/>
  <c r="PYW62" i="7"/>
  <c r="PYY62" i="7"/>
  <c r="PZA62" i="7"/>
  <c r="PZC62" i="7"/>
  <c r="PZE62" i="7"/>
  <c r="PZG62" i="7"/>
  <c r="PZI62" i="7"/>
  <c r="PZK62" i="7"/>
  <c r="PZM62" i="7"/>
  <c r="PZO62" i="7"/>
  <c r="PZQ62" i="7"/>
  <c r="PZS62" i="7"/>
  <c r="PZU62" i="7"/>
  <c r="PZW62" i="7"/>
  <c r="PZY62" i="7"/>
  <c r="QAA62" i="7"/>
  <c r="QAC62" i="7"/>
  <c r="QAE62" i="7"/>
  <c r="QAG62" i="7"/>
  <c r="QAI62" i="7"/>
  <c r="QAK62" i="7"/>
  <c r="QAM62" i="7"/>
  <c r="QAO62" i="7"/>
  <c r="QAQ62" i="7"/>
  <c r="QAS62" i="7"/>
  <c r="QAU62" i="7"/>
  <c r="QAW62" i="7"/>
  <c r="QAY62" i="7"/>
  <c r="QBA62" i="7"/>
  <c r="QBC62" i="7"/>
  <c r="QBE62" i="7"/>
  <c r="QBG62" i="7"/>
  <c r="QBI62" i="7"/>
  <c r="QBK62" i="7"/>
  <c r="QBM62" i="7"/>
  <c r="QBO62" i="7"/>
  <c r="QBQ62" i="7"/>
  <c r="QBS62" i="7"/>
  <c r="QBU62" i="7"/>
  <c r="QBW62" i="7"/>
  <c r="QBY62" i="7"/>
  <c r="QCA62" i="7"/>
  <c r="QCC62" i="7"/>
  <c r="QCE62" i="7"/>
  <c r="QCG62" i="7"/>
  <c r="QCI62" i="7"/>
  <c r="QCK62" i="7"/>
  <c r="QCM62" i="7"/>
  <c r="QCO62" i="7"/>
  <c r="QCQ62" i="7"/>
  <c r="QCS62" i="7"/>
  <c r="QCU62" i="7"/>
  <c r="QCW62" i="7"/>
  <c r="QCY62" i="7"/>
  <c r="QDA62" i="7"/>
  <c r="QDC62" i="7"/>
  <c r="QDE62" i="7"/>
  <c r="QDG62" i="7"/>
  <c r="QDI62" i="7"/>
  <c r="QDK62" i="7"/>
  <c r="QDM62" i="7"/>
  <c r="QDO62" i="7"/>
  <c r="QDQ62" i="7"/>
  <c r="QDS62" i="7"/>
  <c r="QDU62" i="7"/>
  <c r="QDW62" i="7"/>
  <c r="QDY62" i="7"/>
  <c r="QEA62" i="7"/>
  <c r="QEC62" i="7"/>
  <c r="QEE62" i="7"/>
  <c r="QEG62" i="7"/>
  <c r="QEI62" i="7"/>
  <c r="QEK62" i="7"/>
  <c r="QEM62" i="7"/>
  <c r="QEO62" i="7"/>
  <c r="QEQ62" i="7"/>
  <c r="QES62" i="7"/>
  <c r="QEU62" i="7"/>
  <c r="QEW62" i="7"/>
  <c r="QEY62" i="7"/>
  <c r="QFA62" i="7"/>
  <c r="QFC62" i="7"/>
  <c r="QFE62" i="7"/>
  <c r="QFG62" i="7"/>
  <c r="QFI62" i="7"/>
  <c r="QFK62" i="7"/>
  <c r="QFM62" i="7"/>
  <c r="QFO62" i="7"/>
  <c r="QFQ62" i="7"/>
  <c r="QFS62" i="7"/>
  <c r="QFU62" i="7"/>
  <c r="QFW62" i="7"/>
  <c r="QFY62" i="7"/>
  <c r="QGA62" i="7"/>
  <c r="QGC62" i="7"/>
  <c r="QGE62" i="7"/>
  <c r="QGG62" i="7"/>
  <c r="QGI62" i="7"/>
  <c r="QGK62" i="7"/>
  <c r="QGM62" i="7"/>
  <c r="QGO62" i="7"/>
  <c r="QGQ62" i="7"/>
  <c r="QGS62" i="7"/>
  <c r="QGU62" i="7"/>
  <c r="QGW62" i="7"/>
  <c r="QGY62" i="7"/>
  <c r="QHA62" i="7"/>
  <c r="QHC62" i="7"/>
  <c r="QHE62" i="7"/>
  <c r="QHG62" i="7"/>
  <c r="QHI62" i="7"/>
  <c r="QHK62" i="7"/>
  <c r="QHM62" i="7"/>
  <c r="QHO62" i="7"/>
  <c r="QHQ62" i="7"/>
  <c r="QHS62" i="7"/>
  <c r="QHU62" i="7"/>
  <c r="QHW62" i="7"/>
  <c r="QHY62" i="7"/>
  <c r="QIA62" i="7"/>
  <c r="QIC62" i="7"/>
  <c r="QIE62" i="7"/>
  <c r="QIG62" i="7"/>
  <c r="QII62" i="7"/>
  <c r="QIK62" i="7"/>
  <c r="QIM62" i="7"/>
  <c r="QIO62" i="7"/>
  <c r="QIQ62" i="7"/>
  <c r="QIS62" i="7"/>
  <c r="QIU62" i="7"/>
  <c r="QIW62" i="7"/>
  <c r="QIY62" i="7"/>
  <c r="QJA62" i="7"/>
  <c r="QJC62" i="7"/>
  <c r="QJE62" i="7"/>
  <c r="QJG62" i="7"/>
  <c r="QJI62" i="7"/>
  <c r="QJK62" i="7"/>
  <c r="QJM62" i="7"/>
  <c r="QJO62" i="7"/>
  <c r="QJQ62" i="7"/>
  <c r="QJS62" i="7"/>
  <c r="QJU62" i="7"/>
  <c r="QJW62" i="7"/>
  <c r="QJY62" i="7"/>
  <c r="QKA62" i="7"/>
  <c r="QKC62" i="7"/>
  <c r="QKE62" i="7"/>
  <c r="QKG62" i="7"/>
  <c r="QKI62" i="7"/>
  <c r="QKK62" i="7"/>
  <c r="QKM62" i="7"/>
  <c r="QKO62" i="7"/>
  <c r="QKQ62" i="7"/>
  <c r="QKS62" i="7"/>
  <c r="QKU62" i="7"/>
  <c r="QKW62" i="7"/>
  <c r="QKY62" i="7"/>
  <c r="QLA62" i="7"/>
  <c r="QLC62" i="7"/>
  <c r="QLE62" i="7"/>
  <c r="QLG62" i="7"/>
  <c r="QLI62" i="7"/>
  <c r="QLK62" i="7"/>
  <c r="QLM62" i="7"/>
  <c r="QLO62" i="7"/>
  <c r="QLQ62" i="7"/>
  <c r="QLS62" i="7"/>
  <c r="QLU62" i="7"/>
  <c r="QLW62" i="7"/>
  <c r="QLY62" i="7"/>
  <c r="QMA62" i="7"/>
  <c r="QMC62" i="7"/>
  <c r="QME62" i="7"/>
  <c r="QMG62" i="7"/>
  <c r="QMI62" i="7"/>
  <c r="QMK62" i="7"/>
  <c r="QMM62" i="7"/>
  <c r="QMO62" i="7"/>
  <c r="QMQ62" i="7"/>
  <c r="QMS62" i="7"/>
  <c r="QMU62" i="7"/>
  <c r="QMW62" i="7"/>
  <c r="QMY62" i="7"/>
  <c r="QNA62" i="7"/>
  <c r="QNC62" i="7"/>
  <c r="QNE62" i="7"/>
  <c r="QNG62" i="7"/>
  <c r="QNI62" i="7"/>
  <c r="QNK62" i="7"/>
  <c r="QNM62" i="7"/>
  <c r="QNO62" i="7"/>
  <c r="QNQ62" i="7"/>
  <c r="QNS62" i="7"/>
  <c r="QNU62" i="7"/>
  <c r="QNW62" i="7"/>
  <c r="QNY62" i="7"/>
  <c r="QOA62" i="7"/>
  <c r="QOC62" i="7"/>
  <c r="QOE62" i="7"/>
  <c r="QOG62" i="7"/>
  <c r="QOI62" i="7"/>
  <c r="QOK62" i="7"/>
  <c r="QOM62" i="7"/>
  <c r="QOO62" i="7"/>
  <c r="QOQ62" i="7"/>
  <c r="QOS62" i="7"/>
  <c r="QOU62" i="7"/>
  <c r="QOW62" i="7"/>
  <c r="QOY62" i="7"/>
  <c r="QPA62" i="7"/>
  <c r="QPC62" i="7"/>
  <c r="QPE62" i="7"/>
  <c r="QPG62" i="7"/>
  <c r="QPI62" i="7"/>
  <c r="QPK62" i="7"/>
  <c r="QPM62" i="7"/>
  <c r="QPO62" i="7"/>
  <c r="QPQ62" i="7"/>
  <c r="QPS62" i="7"/>
  <c r="QPU62" i="7"/>
  <c r="QPW62" i="7"/>
  <c r="QPY62" i="7"/>
  <c r="QQA62" i="7"/>
  <c r="QQC62" i="7"/>
  <c r="QQE62" i="7"/>
  <c r="QQG62" i="7"/>
  <c r="QQI62" i="7"/>
  <c r="QQK62" i="7"/>
  <c r="QQM62" i="7"/>
  <c r="QQO62" i="7"/>
  <c r="QQQ62" i="7"/>
  <c r="QQS62" i="7"/>
  <c r="QQU62" i="7"/>
  <c r="QQW62" i="7"/>
  <c r="QQY62" i="7"/>
  <c r="QRA62" i="7"/>
  <c r="QRC62" i="7"/>
  <c r="QRE62" i="7"/>
  <c r="QRG62" i="7"/>
  <c r="QRI62" i="7"/>
  <c r="QRK62" i="7"/>
  <c r="QRM62" i="7"/>
  <c r="QRO62" i="7"/>
  <c r="QRQ62" i="7"/>
  <c r="QRS62" i="7"/>
  <c r="QRU62" i="7"/>
  <c r="QRW62" i="7"/>
  <c r="QRY62" i="7"/>
  <c r="QSA62" i="7"/>
  <c r="QSC62" i="7"/>
  <c r="QSE62" i="7"/>
  <c r="QSG62" i="7"/>
  <c r="QSI62" i="7"/>
  <c r="QSK62" i="7"/>
  <c r="QSM62" i="7"/>
  <c r="QSO62" i="7"/>
  <c r="QSQ62" i="7"/>
  <c r="QSS62" i="7"/>
  <c r="QSU62" i="7"/>
  <c r="QSW62" i="7"/>
  <c r="QSY62" i="7"/>
  <c r="QTA62" i="7"/>
  <c r="QTC62" i="7"/>
  <c r="QTE62" i="7"/>
  <c r="QTG62" i="7"/>
  <c r="QTI62" i="7"/>
  <c r="QTK62" i="7"/>
  <c r="QTM62" i="7"/>
  <c r="QTO62" i="7"/>
  <c r="QTQ62" i="7"/>
  <c r="QTS62" i="7"/>
  <c r="QTU62" i="7"/>
  <c r="QTW62" i="7"/>
  <c r="QTY62" i="7"/>
  <c r="QUA62" i="7"/>
  <c r="QUC62" i="7"/>
  <c r="QUE62" i="7"/>
  <c r="QUG62" i="7"/>
  <c r="QUI62" i="7"/>
  <c r="QUK62" i="7"/>
  <c r="QUM62" i="7"/>
  <c r="QUO62" i="7"/>
  <c r="QUQ62" i="7"/>
  <c r="QUS62" i="7"/>
  <c r="QUU62" i="7"/>
  <c r="QUW62" i="7"/>
  <c r="QUY62" i="7"/>
  <c r="QVA62" i="7"/>
  <c r="QVC62" i="7"/>
  <c r="QVE62" i="7"/>
  <c r="QVG62" i="7"/>
  <c r="QVI62" i="7"/>
  <c r="QVK62" i="7"/>
  <c r="QVM62" i="7"/>
  <c r="QVO62" i="7"/>
  <c r="QVQ62" i="7"/>
  <c r="QVS62" i="7"/>
  <c r="QVU62" i="7"/>
  <c r="QVW62" i="7"/>
  <c r="QVY62" i="7"/>
  <c r="QWA62" i="7"/>
  <c r="QWC62" i="7"/>
  <c r="QWE62" i="7"/>
  <c r="QWG62" i="7"/>
  <c r="QWI62" i="7"/>
  <c r="QWK62" i="7"/>
  <c r="QWM62" i="7"/>
  <c r="QWO62" i="7"/>
  <c r="QWQ62" i="7"/>
  <c r="QWS62" i="7"/>
  <c r="QWU62" i="7"/>
  <c r="QWW62" i="7"/>
  <c r="QWY62" i="7"/>
  <c r="QXA62" i="7"/>
  <c r="QXC62" i="7"/>
  <c r="QXE62" i="7"/>
  <c r="QXG62" i="7"/>
  <c r="QXI62" i="7"/>
  <c r="QXK62" i="7"/>
  <c r="QXM62" i="7"/>
  <c r="QXO62" i="7"/>
  <c r="QXQ62" i="7"/>
  <c r="QXS62" i="7"/>
  <c r="QXU62" i="7"/>
  <c r="QXW62" i="7"/>
  <c r="QXY62" i="7"/>
  <c r="QYA62" i="7"/>
  <c r="QYC62" i="7"/>
  <c r="QYE62" i="7"/>
  <c r="QYG62" i="7"/>
  <c r="QYI62" i="7"/>
  <c r="QYK62" i="7"/>
  <c r="QYM62" i="7"/>
  <c r="QYO62" i="7"/>
  <c r="QYQ62" i="7"/>
  <c r="QYS62" i="7"/>
  <c r="QYU62" i="7"/>
  <c r="QYW62" i="7"/>
  <c r="QYY62" i="7"/>
  <c r="QZA62" i="7"/>
  <c r="QZC62" i="7"/>
  <c r="QZE62" i="7"/>
  <c r="QZG62" i="7"/>
  <c r="QZI62" i="7"/>
  <c r="QZK62" i="7"/>
  <c r="QZM62" i="7"/>
  <c r="QZO62" i="7"/>
  <c r="QZQ62" i="7"/>
  <c r="QZS62" i="7"/>
  <c r="QZU62" i="7"/>
  <c r="QZW62" i="7"/>
  <c r="QZY62" i="7"/>
  <c r="RAA62" i="7"/>
  <c r="RAC62" i="7"/>
  <c r="RAE62" i="7"/>
  <c r="RAG62" i="7"/>
  <c r="RAI62" i="7"/>
  <c r="RAK62" i="7"/>
  <c r="RAM62" i="7"/>
  <c r="RAO62" i="7"/>
  <c r="RAQ62" i="7"/>
  <c r="RAS62" i="7"/>
  <c r="RAU62" i="7"/>
  <c r="RAW62" i="7"/>
  <c r="RAY62" i="7"/>
  <c r="RBA62" i="7"/>
  <c r="RBC62" i="7"/>
  <c r="RBE62" i="7"/>
  <c r="RBG62" i="7"/>
  <c r="RBI62" i="7"/>
  <c r="RBK62" i="7"/>
  <c r="RBM62" i="7"/>
  <c r="RBO62" i="7"/>
  <c r="RBQ62" i="7"/>
  <c r="RBS62" i="7"/>
  <c r="RBU62" i="7"/>
  <c r="RBW62" i="7"/>
  <c r="RBY62" i="7"/>
  <c r="RCA62" i="7"/>
  <c r="RCC62" i="7"/>
  <c r="RCE62" i="7"/>
  <c r="RCG62" i="7"/>
  <c r="RCI62" i="7"/>
  <c r="RCK62" i="7"/>
  <c r="RCM62" i="7"/>
  <c r="RCO62" i="7"/>
  <c r="RCQ62" i="7"/>
  <c r="RCS62" i="7"/>
  <c r="RCU62" i="7"/>
  <c r="RCW62" i="7"/>
  <c r="RCY62" i="7"/>
  <c r="RDA62" i="7"/>
  <c r="RDC62" i="7"/>
  <c r="RDE62" i="7"/>
  <c r="RDG62" i="7"/>
  <c r="RDI62" i="7"/>
  <c r="RDK62" i="7"/>
  <c r="RDM62" i="7"/>
  <c r="RDO62" i="7"/>
  <c r="RDQ62" i="7"/>
  <c r="RDS62" i="7"/>
  <c r="RDU62" i="7"/>
  <c r="RDW62" i="7"/>
  <c r="RDY62" i="7"/>
  <c r="REA62" i="7"/>
  <c r="REC62" i="7"/>
  <c r="REE62" i="7"/>
  <c r="REG62" i="7"/>
  <c r="REI62" i="7"/>
  <c r="REK62" i="7"/>
  <c r="REM62" i="7"/>
  <c r="REO62" i="7"/>
  <c r="REQ62" i="7"/>
  <c r="RES62" i="7"/>
  <c r="REU62" i="7"/>
  <c r="REW62" i="7"/>
  <c r="REY62" i="7"/>
  <c r="RFA62" i="7"/>
  <c r="RFC62" i="7"/>
  <c r="RFE62" i="7"/>
  <c r="RFG62" i="7"/>
  <c r="RFI62" i="7"/>
  <c r="RFK62" i="7"/>
  <c r="RFM62" i="7"/>
  <c r="RFO62" i="7"/>
  <c r="RFQ62" i="7"/>
  <c r="RFS62" i="7"/>
  <c r="RFU62" i="7"/>
  <c r="RFW62" i="7"/>
  <c r="RFY62" i="7"/>
  <c r="RGA62" i="7"/>
  <c r="RGC62" i="7"/>
  <c r="RGE62" i="7"/>
  <c r="RGG62" i="7"/>
  <c r="RGI62" i="7"/>
  <c r="RGK62" i="7"/>
  <c r="RGM62" i="7"/>
  <c r="RGO62" i="7"/>
  <c r="RGQ62" i="7"/>
  <c r="RGS62" i="7"/>
  <c r="RGU62" i="7"/>
  <c r="RGW62" i="7"/>
  <c r="RGY62" i="7"/>
  <c r="RHA62" i="7"/>
  <c r="RHC62" i="7"/>
  <c r="RHE62" i="7"/>
  <c r="RHG62" i="7"/>
  <c r="RHI62" i="7"/>
  <c r="RHK62" i="7"/>
  <c r="RHM62" i="7"/>
  <c r="RHO62" i="7"/>
  <c r="RHQ62" i="7"/>
  <c r="RHS62" i="7"/>
  <c r="RHU62" i="7"/>
  <c r="RHW62" i="7"/>
  <c r="RHY62" i="7"/>
  <c r="RIA62" i="7"/>
  <c r="RIC62" i="7"/>
  <c r="RIE62" i="7"/>
  <c r="RIG62" i="7"/>
  <c r="RII62" i="7"/>
  <c r="RIK62" i="7"/>
  <c r="RIM62" i="7"/>
  <c r="RIO62" i="7"/>
  <c r="RIQ62" i="7"/>
  <c r="RIS62" i="7"/>
  <c r="RIU62" i="7"/>
  <c r="RIW62" i="7"/>
  <c r="RIY62" i="7"/>
  <c r="RJA62" i="7"/>
  <c r="RJC62" i="7"/>
  <c r="RJE62" i="7"/>
  <c r="RJG62" i="7"/>
  <c r="RJI62" i="7"/>
  <c r="RJK62" i="7"/>
  <c r="RJM62" i="7"/>
  <c r="RJO62" i="7"/>
  <c r="RJQ62" i="7"/>
  <c r="RJS62" i="7"/>
  <c r="RJU62" i="7"/>
  <c r="RJW62" i="7"/>
  <c r="RJY62" i="7"/>
  <c r="RKA62" i="7"/>
  <c r="RKC62" i="7"/>
  <c r="RKE62" i="7"/>
  <c r="RKG62" i="7"/>
  <c r="RKI62" i="7"/>
  <c r="RKK62" i="7"/>
  <c r="RKM62" i="7"/>
  <c r="RKO62" i="7"/>
  <c r="RKQ62" i="7"/>
  <c r="RKS62" i="7"/>
  <c r="RKU62" i="7"/>
  <c r="RKW62" i="7"/>
  <c r="RKY62" i="7"/>
  <c r="RLA62" i="7"/>
  <c r="RLC62" i="7"/>
  <c r="RLE62" i="7"/>
  <c r="RLG62" i="7"/>
  <c r="RLI62" i="7"/>
  <c r="RLK62" i="7"/>
  <c r="RLM62" i="7"/>
  <c r="RLO62" i="7"/>
  <c r="RLQ62" i="7"/>
  <c r="RLS62" i="7"/>
  <c r="RLU62" i="7"/>
  <c r="RLW62" i="7"/>
  <c r="RLY62" i="7"/>
  <c r="RMA62" i="7"/>
  <c r="RMC62" i="7"/>
  <c r="RME62" i="7"/>
  <c r="RMG62" i="7"/>
  <c r="RMI62" i="7"/>
  <c r="RMK62" i="7"/>
  <c r="RMM62" i="7"/>
  <c r="RMO62" i="7"/>
  <c r="RMQ62" i="7"/>
  <c r="RMS62" i="7"/>
  <c r="RMU62" i="7"/>
  <c r="RMW62" i="7"/>
  <c r="RMY62" i="7"/>
  <c r="RNA62" i="7"/>
  <c r="RNC62" i="7"/>
  <c r="RNE62" i="7"/>
  <c r="RNG62" i="7"/>
  <c r="RNI62" i="7"/>
  <c r="RNK62" i="7"/>
  <c r="RNM62" i="7"/>
  <c r="RNO62" i="7"/>
  <c r="RNQ62" i="7"/>
  <c r="RNS62" i="7"/>
  <c r="RNU62" i="7"/>
  <c r="RNW62" i="7"/>
  <c r="RNY62" i="7"/>
  <c r="ROA62" i="7"/>
  <c r="ROC62" i="7"/>
  <c r="ROE62" i="7"/>
  <c r="ROG62" i="7"/>
  <c r="ROI62" i="7"/>
  <c r="ROK62" i="7"/>
  <c r="ROM62" i="7"/>
  <c r="ROO62" i="7"/>
  <c r="ROQ62" i="7"/>
  <c r="ROS62" i="7"/>
  <c r="ROU62" i="7"/>
  <c r="ROW62" i="7"/>
  <c r="ROY62" i="7"/>
  <c r="RPA62" i="7"/>
  <c r="RPC62" i="7"/>
  <c r="RPE62" i="7"/>
  <c r="RPG62" i="7"/>
  <c r="RPI62" i="7"/>
  <c r="RPK62" i="7"/>
  <c r="RPM62" i="7"/>
  <c r="RPO62" i="7"/>
  <c r="RPQ62" i="7"/>
  <c r="RPS62" i="7"/>
  <c r="RPU62" i="7"/>
  <c r="RPW62" i="7"/>
  <c r="RPY62" i="7"/>
  <c r="RQA62" i="7"/>
  <c r="RQC62" i="7"/>
  <c r="RQE62" i="7"/>
  <c r="RQG62" i="7"/>
  <c r="RQI62" i="7"/>
  <c r="RQK62" i="7"/>
  <c r="RQM62" i="7"/>
  <c r="RQO62" i="7"/>
  <c r="RQQ62" i="7"/>
  <c r="RQS62" i="7"/>
  <c r="RQU62" i="7"/>
  <c r="RQW62" i="7"/>
  <c r="RQY62" i="7"/>
  <c r="RRA62" i="7"/>
  <c r="RRC62" i="7"/>
  <c r="RRE62" i="7"/>
  <c r="RRG62" i="7"/>
  <c r="RRI62" i="7"/>
  <c r="RRK62" i="7"/>
  <c r="RRM62" i="7"/>
  <c r="RRO62" i="7"/>
  <c r="RRQ62" i="7"/>
  <c r="RRS62" i="7"/>
  <c r="RRU62" i="7"/>
  <c r="RRW62" i="7"/>
  <c r="RRY62" i="7"/>
  <c r="RSA62" i="7"/>
  <c r="RSC62" i="7"/>
  <c r="RSE62" i="7"/>
  <c r="RSG62" i="7"/>
  <c r="RSI62" i="7"/>
  <c r="RSK62" i="7"/>
  <c r="RSM62" i="7"/>
  <c r="RSO62" i="7"/>
  <c r="RSQ62" i="7"/>
  <c r="RSS62" i="7"/>
  <c r="RSU62" i="7"/>
  <c r="RSW62" i="7"/>
  <c r="RSY62" i="7"/>
  <c r="RTA62" i="7"/>
  <c r="RTC62" i="7"/>
  <c r="RTE62" i="7"/>
  <c r="RTG62" i="7"/>
  <c r="RTI62" i="7"/>
  <c r="RTK62" i="7"/>
  <c r="RTM62" i="7"/>
  <c r="RTO62" i="7"/>
  <c r="RTQ62" i="7"/>
  <c r="RTS62" i="7"/>
  <c r="RTU62" i="7"/>
  <c r="RTW62" i="7"/>
  <c r="RTY62" i="7"/>
  <c r="RUA62" i="7"/>
  <c r="RUC62" i="7"/>
  <c r="RUE62" i="7"/>
  <c r="RUG62" i="7"/>
  <c r="RUI62" i="7"/>
  <c r="RUK62" i="7"/>
  <c r="RUM62" i="7"/>
  <c r="RUO62" i="7"/>
  <c r="RUQ62" i="7"/>
  <c r="RUS62" i="7"/>
  <c r="RUU62" i="7"/>
  <c r="RUW62" i="7"/>
  <c r="RUY62" i="7"/>
  <c r="RVA62" i="7"/>
  <c r="RVC62" i="7"/>
  <c r="RVE62" i="7"/>
  <c r="RVG62" i="7"/>
  <c r="RVI62" i="7"/>
  <c r="RVK62" i="7"/>
  <c r="RVM62" i="7"/>
  <c r="RVO62" i="7"/>
  <c r="RVQ62" i="7"/>
  <c r="RVS62" i="7"/>
  <c r="RVU62" i="7"/>
  <c r="RVW62" i="7"/>
  <c r="RVY62" i="7"/>
  <c r="RWA62" i="7"/>
  <c r="RWC62" i="7"/>
  <c r="RWE62" i="7"/>
  <c r="RWG62" i="7"/>
  <c r="RWI62" i="7"/>
  <c r="RWK62" i="7"/>
  <c r="RWM62" i="7"/>
  <c r="RWO62" i="7"/>
  <c r="RWQ62" i="7"/>
  <c r="RWS62" i="7"/>
  <c r="RWU62" i="7"/>
  <c r="RWW62" i="7"/>
  <c r="RWY62" i="7"/>
  <c r="RXA62" i="7"/>
  <c r="RXC62" i="7"/>
  <c r="RXE62" i="7"/>
  <c r="RXG62" i="7"/>
  <c r="RXI62" i="7"/>
  <c r="RXK62" i="7"/>
  <c r="RXM62" i="7"/>
  <c r="RXO62" i="7"/>
  <c r="RXQ62" i="7"/>
  <c r="RXS62" i="7"/>
  <c r="RXU62" i="7"/>
  <c r="RXW62" i="7"/>
  <c r="RXY62" i="7"/>
  <c r="RYA62" i="7"/>
  <c r="RYC62" i="7"/>
  <c r="RYE62" i="7"/>
  <c r="RYG62" i="7"/>
  <c r="RYI62" i="7"/>
  <c r="RYK62" i="7"/>
  <c r="RYM62" i="7"/>
  <c r="RYO62" i="7"/>
  <c r="RYQ62" i="7"/>
  <c r="RYS62" i="7"/>
  <c r="RYU62" i="7"/>
  <c r="RYW62" i="7"/>
  <c r="RYY62" i="7"/>
  <c r="RZA62" i="7"/>
  <c r="RZC62" i="7"/>
  <c r="RZE62" i="7"/>
  <c r="RZG62" i="7"/>
  <c r="RZI62" i="7"/>
  <c r="RZK62" i="7"/>
  <c r="RZM62" i="7"/>
  <c r="RZO62" i="7"/>
  <c r="RZQ62" i="7"/>
  <c r="RZS62" i="7"/>
  <c r="RZU62" i="7"/>
  <c r="RZW62" i="7"/>
  <c r="RZY62" i="7"/>
  <c r="SAA62" i="7"/>
  <c r="SAC62" i="7"/>
  <c r="SAE62" i="7"/>
  <c r="SAG62" i="7"/>
  <c r="SAI62" i="7"/>
  <c r="SAK62" i="7"/>
  <c r="SAM62" i="7"/>
  <c r="SAO62" i="7"/>
  <c r="SAQ62" i="7"/>
  <c r="SAS62" i="7"/>
  <c r="SAU62" i="7"/>
  <c r="SAW62" i="7"/>
  <c r="SAY62" i="7"/>
  <c r="SBA62" i="7"/>
  <c r="SBC62" i="7"/>
  <c r="SBE62" i="7"/>
  <c r="SBG62" i="7"/>
  <c r="SBI62" i="7"/>
  <c r="SBK62" i="7"/>
  <c r="SBM62" i="7"/>
  <c r="SBO62" i="7"/>
  <c r="SBQ62" i="7"/>
  <c r="SBS62" i="7"/>
  <c r="SBU62" i="7"/>
  <c r="SBW62" i="7"/>
  <c r="SBY62" i="7"/>
  <c r="SCA62" i="7"/>
  <c r="SCC62" i="7"/>
  <c r="SCE62" i="7"/>
  <c r="SCG62" i="7"/>
  <c r="SCI62" i="7"/>
  <c r="SCK62" i="7"/>
  <c r="SCM62" i="7"/>
  <c r="SCO62" i="7"/>
  <c r="SCQ62" i="7"/>
  <c r="SCS62" i="7"/>
  <c r="SCU62" i="7"/>
  <c r="SCW62" i="7"/>
  <c r="SCY62" i="7"/>
  <c r="SDA62" i="7"/>
  <c r="SDC62" i="7"/>
  <c r="SDE62" i="7"/>
  <c r="SDG62" i="7"/>
  <c r="SDI62" i="7"/>
  <c r="SDK62" i="7"/>
  <c r="SDM62" i="7"/>
  <c r="SDO62" i="7"/>
  <c r="SDQ62" i="7"/>
  <c r="SDS62" i="7"/>
  <c r="SDU62" i="7"/>
  <c r="SDW62" i="7"/>
  <c r="SDY62" i="7"/>
  <c r="SEA62" i="7"/>
  <c r="SEC62" i="7"/>
  <c r="SEE62" i="7"/>
  <c r="SEG62" i="7"/>
  <c r="SEI62" i="7"/>
  <c r="SEK62" i="7"/>
  <c r="SEM62" i="7"/>
  <c r="SEO62" i="7"/>
  <c r="SEQ62" i="7"/>
  <c r="SES62" i="7"/>
  <c r="SEU62" i="7"/>
  <c r="SEW62" i="7"/>
  <c r="SEY62" i="7"/>
  <c r="SFA62" i="7"/>
  <c r="SFC62" i="7"/>
  <c r="SFE62" i="7"/>
  <c r="SFG62" i="7"/>
  <c r="SFI62" i="7"/>
  <c r="SFK62" i="7"/>
  <c r="SFM62" i="7"/>
  <c r="SFO62" i="7"/>
  <c r="SFQ62" i="7"/>
  <c r="SFS62" i="7"/>
  <c r="SFU62" i="7"/>
  <c r="SFW62" i="7"/>
  <c r="SFY62" i="7"/>
  <c r="SGA62" i="7"/>
  <c r="SGC62" i="7"/>
  <c r="SGE62" i="7"/>
  <c r="SGG62" i="7"/>
  <c r="SGI62" i="7"/>
  <c r="SGK62" i="7"/>
  <c r="SGM62" i="7"/>
  <c r="SGO62" i="7"/>
  <c r="SGQ62" i="7"/>
  <c r="SGS62" i="7"/>
  <c r="SGU62" i="7"/>
  <c r="SGW62" i="7"/>
  <c r="SGY62" i="7"/>
  <c r="SHA62" i="7"/>
  <c r="SHC62" i="7"/>
  <c r="SHE62" i="7"/>
  <c r="SHG62" i="7"/>
  <c r="SHI62" i="7"/>
  <c r="SHK62" i="7"/>
  <c r="SHM62" i="7"/>
  <c r="SHO62" i="7"/>
  <c r="SHQ62" i="7"/>
  <c r="SHS62" i="7"/>
  <c r="SHU62" i="7"/>
  <c r="SHW62" i="7"/>
  <c r="SHY62" i="7"/>
  <c r="SIA62" i="7"/>
  <c r="SIC62" i="7"/>
  <c r="SIE62" i="7"/>
  <c r="SIG62" i="7"/>
  <c r="SII62" i="7"/>
  <c r="SIK62" i="7"/>
  <c r="SIM62" i="7"/>
  <c r="SIO62" i="7"/>
  <c r="SIQ62" i="7"/>
  <c r="SIS62" i="7"/>
  <c r="SIU62" i="7"/>
  <c r="SIW62" i="7"/>
  <c r="SIY62" i="7"/>
  <c r="SJA62" i="7"/>
  <c r="SJC62" i="7"/>
  <c r="SJE62" i="7"/>
  <c r="SJG62" i="7"/>
  <c r="SJI62" i="7"/>
  <c r="SJK62" i="7"/>
  <c r="SJM62" i="7"/>
  <c r="SJO62" i="7"/>
  <c r="SJQ62" i="7"/>
  <c r="SJS62" i="7"/>
  <c r="SJU62" i="7"/>
  <c r="SJW62" i="7"/>
  <c r="SJY62" i="7"/>
  <c r="SKA62" i="7"/>
  <c r="SKC62" i="7"/>
  <c r="SKE62" i="7"/>
  <c r="SKG62" i="7"/>
  <c r="SKI62" i="7"/>
  <c r="SKK62" i="7"/>
  <c r="SKM62" i="7"/>
  <c r="SKO62" i="7"/>
  <c r="SKQ62" i="7"/>
  <c r="SKS62" i="7"/>
  <c r="SKU62" i="7"/>
  <c r="SKW62" i="7"/>
  <c r="SKY62" i="7"/>
  <c r="SLA62" i="7"/>
  <c r="SLC62" i="7"/>
  <c r="SLE62" i="7"/>
  <c r="SLG62" i="7"/>
  <c r="SLI62" i="7"/>
  <c r="SLK62" i="7"/>
  <c r="SLM62" i="7"/>
  <c r="SLO62" i="7"/>
  <c r="SLQ62" i="7"/>
  <c r="SLS62" i="7"/>
  <c r="SLU62" i="7"/>
  <c r="SLW62" i="7"/>
  <c r="SLY62" i="7"/>
  <c r="SMA62" i="7"/>
  <c r="SMC62" i="7"/>
  <c r="SME62" i="7"/>
  <c r="SMG62" i="7"/>
  <c r="SMI62" i="7"/>
  <c r="SMK62" i="7"/>
  <c r="SMM62" i="7"/>
  <c r="SMO62" i="7"/>
  <c r="SMQ62" i="7"/>
  <c r="SMS62" i="7"/>
  <c r="SMU62" i="7"/>
  <c r="SMW62" i="7"/>
  <c r="SMY62" i="7"/>
  <c r="SNA62" i="7"/>
  <c r="SNC62" i="7"/>
  <c r="SNE62" i="7"/>
  <c r="SNG62" i="7"/>
  <c r="SNI62" i="7"/>
  <c r="SNK62" i="7"/>
  <c r="SNM62" i="7"/>
  <c r="SNO62" i="7"/>
  <c r="SNQ62" i="7"/>
  <c r="SNS62" i="7"/>
  <c r="SNU62" i="7"/>
  <c r="SNW62" i="7"/>
  <c r="SNY62" i="7"/>
  <c r="SOA62" i="7"/>
  <c r="SOC62" i="7"/>
  <c r="SOE62" i="7"/>
  <c r="SOG62" i="7"/>
  <c r="SOI62" i="7"/>
  <c r="SOK62" i="7"/>
  <c r="SOM62" i="7"/>
  <c r="SOO62" i="7"/>
  <c r="SOQ62" i="7"/>
  <c r="SOS62" i="7"/>
  <c r="SOU62" i="7"/>
  <c r="SOW62" i="7"/>
  <c r="SOY62" i="7"/>
  <c r="SPA62" i="7"/>
  <c r="SPC62" i="7"/>
  <c r="SPE62" i="7"/>
  <c r="SPG62" i="7"/>
  <c r="SPI62" i="7"/>
  <c r="SPK62" i="7"/>
  <c r="SPM62" i="7"/>
  <c r="SPO62" i="7"/>
  <c r="SPQ62" i="7"/>
  <c r="SPS62" i="7"/>
  <c r="SPU62" i="7"/>
  <c r="SPW62" i="7"/>
  <c r="SPY62" i="7"/>
  <c r="SQA62" i="7"/>
  <c r="SQC62" i="7"/>
  <c r="SQE62" i="7"/>
  <c r="SQG62" i="7"/>
  <c r="SQI62" i="7"/>
  <c r="SQK62" i="7"/>
  <c r="SQM62" i="7"/>
  <c r="SQO62" i="7"/>
  <c r="SQQ62" i="7"/>
  <c r="SQS62" i="7"/>
  <c r="SQU62" i="7"/>
  <c r="SQW62" i="7"/>
  <c r="SQY62" i="7"/>
  <c r="SRA62" i="7"/>
  <c r="SRC62" i="7"/>
  <c r="SRE62" i="7"/>
  <c r="SRG62" i="7"/>
  <c r="SRI62" i="7"/>
  <c r="SRK62" i="7"/>
  <c r="SRM62" i="7"/>
  <c r="SRO62" i="7"/>
  <c r="SRQ62" i="7"/>
  <c r="SRS62" i="7"/>
  <c r="SRU62" i="7"/>
  <c r="SRW62" i="7"/>
  <c r="SRY62" i="7"/>
  <c r="SSA62" i="7"/>
  <c r="SSC62" i="7"/>
  <c r="SSE62" i="7"/>
  <c r="SSG62" i="7"/>
  <c r="SSI62" i="7"/>
  <c r="SSK62" i="7"/>
  <c r="SSM62" i="7"/>
  <c r="SSO62" i="7"/>
  <c r="SSQ62" i="7"/>
  <c r="SSS62" i="7"/>
  <c r="SSU62" i="7"/>
  <c r="SSW62" i="7"/>
  <c r="SSY62" i="7"/>
  <c r="STA62" i="7"/>
  <c r="STC62" i="7"/>
  <c r="STE62" i="7"/>
  <c r="STG62" i="7"/>
  <c r="STI62" i="7"/>
  <c r="STK62" i="7"/>
  <c r="STM62" i="7"/>
  <c r="STO62" i="7"/>
  <c r="STQ62" i="7"/>
  <c r="STS62" i="7"/>
  <c r="STU62" i="7"/>
  <c r="STW62" i="7"/>
  <c r="STY62" i="7"/>
  <c r="SUA62" i="7"/>
  <c r="SUC62" i="7"/>
  <c r="SUE62" i="7"/>
  <c r="SUG62" i="7"/>
  <c r="SUI62" i="7"/>
  <c r="SUK62" i="7"/>
  <c r="SUM62" i="7"/>
  <c r="SUO62" i="7"/>
  <c r="SUQ62" i="7"/>
  <c r="SUS62" i="7"/>
  <c r="SUU62" i="7"/>
  <c r="SUW62" i="7"/>
  <c r="SUY62" i="7"/>
  <c r="SVA62" i="7"/>
  <c r="SVC62" i="7"/>
  <c r="SVE62" i="7"/>
  <c r="SVG62" i="7"/>
  <c r="SVI62" i="7"/>
  <c r="SVK62" i="7"/>
  <c r="SVM62" i="7"/>
  <c r="SVO62" i="7"/>
  <c r="SVQ62" i="7"/>
  <c r="SVS62" i="7"/>
  <c r="SVU62" i="7"/>
  <c r="SVW62" i="7"/>
  <c r="SVY62" i="7"/>
  <c r="SWA62" i="7"/>
  <c r="SWC62" i="7"/>
  <c r="SWE62" i="7"/>
  <c r="SWG62" i="7"/>
  <c r="SWI62" i="7"/>
  <c r="SWK62" i="7"/>
  <c r="SWM62" i="7"/>
  <c r="SWO62" i="7"/>
  <c r="SWQ62" i="7"/>
  <c r="SWS62" i="7"/>
  <c r="SWU62" i="7"/>
  <c r="SWW62" i="7"/>
  <c r="SWY62" i="7"/>
  <c r="SXA62" i="7"/>
  <c r="SXC62" i="7"/>
  <c r="SXE62" i="7"/>
  <c r="SXG62" i="7"/>
  <c r="SXI62" i="7"/>
  <c r="SXK62" i="7"/>
  <c r="SXM62" i="7"/>
  <c r="SXO62" i="7"/>
  <c r="SXQ62" i="7"/>
  <c r="SXS62" i="7"/>
  <c r="SXU62" i="7"/>
  <c r="SXW62" i="7"/>
  <c r="SXY62" i="7"/>
  <c r="SYA62" i="7"/>
  <c r="SYC62" i="7"/>
  <c r="SYE62" i="7"/>
  <c r="SYG62" i="7"/>
  <c r="SYI62" i="7"/>
  <c r="SYK62" i="7"/>
  <c r="SYM62" i="7"/>
  <c r="SYO62" i="7"/>
  <c r="SYQ62" i="7"/>
  <c r="SYS62" i="7"/>
  <c r="SYU62" i="7"/>
  <c r="SYW62" i="7"/>
  <c r="SYY62" i="7"/>
  <c r="SZA62" i="7"/>
  <c r="SZC62" i="7"/>
  <c r="SZE62" i="7"/>
  <c r="SZG62" i="7"/>
  <c r="SZI62" i="7"/>
  <c r="SZK62" i="7"/>
  <c r="SZM62" i="7"/>
  <c r="SZO62" i="7"/>
  <c r="SZQ62" i="7"/>
  <c r="SZS62" i="7"/>
  <c r="SZU62" i="7"/>
  <c r="SZW62" i="7"/>
  <c r="SZY62" i="7"/>
  <c r="TAA62" i="7"/>
  <c r="TAC62" i="7"/>
  <c r="TAE62" i="7"/>
  <c r="TAG62" i="7"/>
  <c r="TAI62" i="7"/>
  <c r="TAK62" i="7"/>
  <c r="TAM62" i="7"/>
  <c r="TAO62" i="7"/>
  <c r="TAQ62" i="7"/>
  <c r="TAS62" i="7"/>
  <c r="TAU62" i="7"/>
  <c r="TAW62" i="7"/>
  <c r="TAY62" i="7"/>
  <c r="TBA62" i="7"/>
  <c r="TBC62" i="7"/>
  <c r="TBE62" i="7"/>
  <c r="TBG62" i="7"/>
  <c r="TBI62" i="7"/>
  <c r="TBK62" i="7"/>
  <c r="TBM62" i="7"/>
  <c r="TBO62" i="7"/>
  <c r="TBQ62" i="7"/>
  <c r="TBS62" i="7"/>
  <c r="TBU62" i="7"/>
  <c r="TBW62" i="7"/>
  <c r="TBY62" i="7"/>
  <c r="TCA62" i="7"/>
  <c r="TCC62" i="7"/>
  <c r="TCE62" i="7"/>
  <c r="TCG62" i="7"/>
  <c r="TCI62" i="7"/>
  <c r="TCK62" i="7"/>
  <c r="TCM62" i="7"/>
  <c r="TCO62" i="7"/>
  <c r="TCQ62" i="7"/>
  <c r="TCS62" i="7"/>
  <c r="TCU62" i="7"/>
  <c r="TCW62" i="7"/>
  <c r="TCY62" i="7"/>
  <c r="TDA62" i="7"/>
  <c r="TDC62" i="7"/>
  <c r="TDE62" i="7"/>
  <c r="TDG62" i="7"/>
  <c r="TDI62" i="7"/>
  <c r="TDK62" i="7"/>
  <c r="TDM62" i="7"/>
  <c r="TDO62" i="7"/>
  <c r="TDQ62" i="7"/>
  <c r="TDS62" i="7"/>
  <c r="TDU62" i="7"/>
  <c r="TDW62" i="7"/>
  <c r="TDY62" i="7"/>
  <c r="TEA62" i="7"/>
  <c r="TEC62" i="7"/>
  <c r="TEE62" i="7"/>
  <c r="TEG62" i="7"/>
  <c r="TEI62" i="7"/>
  <c r="TEK62" i="7"/>
  <c r="TEM62" i="7"/>
  <c r="TEO62" i="7"/>
  <c r="TEQ62" i="7"/>
  <c r="TES62" i="7"/>
  <c r="TEU62" i="7"/>
  <c r="TEW62" i="7"/>
  <c r="TEY62" i="7"/>
  <c r="TFA62" i="7"/>
  <c r="TFC62" i="7"/>
  <c r="TFE62" i="7"/>
  <c r="TFG62" i="7"/>
  <c r="TFI62" i="7"/>
  <c r="TFK62" i="7"/>
  <c r="TFM62" i="7"/>
  <c r="TFO62" i="7"/>
  <c r="TFQ62" i="7"/>
  <c r="TFS62" i="7"/>
  <c r="TFU62" i="7"/>
  <c r="TFW62" i="7"/>
  <c r="TFY62" i="7"/>
  <c r="TGA62" i="7"/>
  <c r="TGC62" i="7"/>
  <c r="TGE62" i="7"/>
  <c r="TGG62" i="7"/>
  <c r="TGI62" i="7"/>
  <c r="TGK62" i="7"/>
  <c r="TGM62" i="7"/>
  <c r="TGO62" i="7"/>
  <c r="TGQ62" i="7"/>
  <c r="TGS62" i="7"/>
  <c r="TGU62" i="7"/>
  <c r="TGW62" i="7"/>
  <c r="TGY62" i="7"/>
  <c r="THA62" i="7"/>
  <c r="THC62" i="7"/>
  <c r="THE62" i="7"/>
  <c r="THG62" i="7"/>
  <c r="THI62" i="7"/>
  <c r="THK62" i="7"/>
  <c r="THM62" i="7"/>
  <c r="THO62" i="7"/>
  <c r="THQ62" i="7"/>
  <c r="THS62" i="7"/>
  <c r="THU62" i="7"/>
  <c r="THW62" i="7"/>
  <c r="THY62" i="7"/>
  <c r="TIA62" i="7"/>
  <c r="TIC62" i="7"/>
  <c r="TIE62" i="7"/>
  <c r="TIG62" i="7"/>
  <c r="TII62" i="7"/>
  <c r="TIK62" i="7"/>
  <c r="TIM62" i="7"/>
  <c r="TIO62" i="7"/>
  <c r="TIQ62" i="7"/>
  <c r="TIS62" i="7"/>
  <c r="TIU62" i="7"/>
  <c r="TIW62" i="7"/>
  <c r="TIY62" i="7"/>
  <c r="TJA62" i="7"/>
  <c r="TJC62" i="7"/>
  <c r="TJE62" i="7"/>
  <c r="TJG62" i="7"/>
  <c r="TJI62" i="7"/>
  <c r="TJK62" i="7"/>
  <c r="TJM62" i="7"/>
  <c r="TJO62" i="7"/>
  <c r="TJQ62" i="7"/>
  <c r="TJS62" i="7"/>
  <c r="TJU62" i="7"/>
  <c r="TJW62" i="7"/>
  <c r="TJY62" i="7"/>
  <c r="TKA62" i="7"/>
  <c r="TKC62" i="7"/>
  <c r="TKE62" i="7"/>
  <c r="TKG62" i="7"/>
  <c r="TKI62" i="7"/>
  <c r="TKK62" i="7"/>
  <c r="TKM62" i="7"/>
  <c r="TKO62" i="7"/>
  <c r="TKQ62" i="7"/>
  <c r="TKS62" i="7"/>
  <c r="TKU62" i="7"/>
  <c r="TKW62" i="7"/>
  <c r="TKY62" i="7"/>
  <c r="TLA62" i="7"/>
  <c r="TLC62" i="7"/>
  <c r="TLE62" i="7"/>
  <c r="TLG62" i="7"/>
  <c r="TLI62" i="7"/>
  <c r="TLK62" i="7"/>
  <c r="TLM62" i="7"/>
  <c r="TLO62" i="7"/>
  <c r="TLQ62" i="7"/>
  <c r="TLS62" i="7"/>
  <c r="TLU62" i="7"/>
  <c r="TLW62" i="7"/>
  <c r="TLY62" i="7"/>
  <c r="TMA62" i="7"/>
  <c r="TMC62" i="7"/>
  <c r="TME62" i="7"/>
  <c r="TMG62" i="7"/>
  <c r="TMI62" i="7"/>
  <c r="TMK62" i="7"/>
  <c r="TMM62" i="7"/>
  <c r="TMO62" i="7"/>
  <c r="TMQ62" i="7"/>
  <c r="TMS62" i="7"/>
  <c r="TMU62" i="7"/>
  <c r="TMW62" i="7"/>
  <c r="TMY62" i="7"/>
  <c r="TNA62" i="7"/>
  <c r="TNC62" i="7"/>
  <c r="TNE62" i="7"/>
  <c r="TNG62" i="7"/>
  <c r="TNI62" i="7"/>
  <c r="TNK62" i="7"/>
  <c r="TNM62" i="7"/>
  <c r="TNO62" i="7"/>
  <c r="TNQ62" i="7"/>
  <c r="TNS62" i="7"/>
  <c r="TNU62" i="7"/>
  <c r="TNW62" i="7"/>
  <c r="TNY62" i="7"/>
  <c r="TOA62" i="7"/>
  <c r="TOC62" i="7"/>
  <c r="TOE62" i="7"/>
  <c r="TOG62" i="7"/>
  <c r="TOI62" i="7"/>
  <c r="TOK62" i="7"/>
  <c r="TOM62" i="7"/>
  <c r="TOO62" i="7"/>
  <c r="TOQ62" i="7"/>
  <c r="TOS62" i="7"/>
  <c r="TOU62" i="7"/>
  <c r="TOW62" i="7"/>
  <c r="TOY62" i="7"/>
  <c r="TPA62" i="7"/>
  <c r="TPC62" i="7"/>
  <c r="TPE62" i="7"/>
  <c r="TPG62" i="7"/>
  <c r="TPI62" i="7"/>
  <c r="TPK62" i="7"/>
  <c r="TPM62" i="7"/>
  <c r="TPO62" i="7"/>
  <c r="TPQ62" i="7"/>
  <c r="TPS62" i="7"/>
  <c r="TPU62" i="7"/>
  <c r="TPW62" i="7"/>
  <c r="TPY62" i="7"/>
  <c r="TQA62" i="7"/>
  <c r="TQC62" i="7"/>
  <c r="TQE62" i="7"/>
  <c r="TQG62" i="7"/>
  <c r="TQI62" i="7"/>
  <c r="TQK62" i="7"/>
  <c r="TQM62" i="7"/>
  <c r="TQO62" i="7"/>
  <c r="TQQ62" i="7"/>
  <c r="TQS62" i="7"/>
  <c r="TQU62" i="7"/>
  <c r="TQW62" i="7"/>
  <c r="TQY62" i="7"/>
  <c r="TRA62" i="7"/>
  <c r="TRC62" i="7"/>
  <c r="TRE62" i="7"/>
  <c r="TRG62" i="7"/>
  <c r="TRI62" i="7"/>
  <c r="TRK62" i="7"/>
  <c r="TRM62" i="7"/>
  <c r="TRO62" i="7"/>
  <c r="TRQ62" i="7"/>
  <c r="TRS62" i="7"/>
  <c r="TRU62" i="7"/>
  <c r="TRW62" i="7"/>
  <c r="TRY62" i="7"/>
  <c r="TSA62" i="7"/>
  <c r="TSC62" i="7"/>
  <c r="TSE62" i="7"/>
  <c r="TSG62" i="7"/>
  <c r="TSI62" i="7"/>
  <c r="TSK62" i="7"/>
  <c r="TSM62" i="7"/>
  <c r="TSO62" i="7"/>
  <c r="TSQ62" i="7"/>
  <c r="TSS62" i="7"/>
  <c r="TSU62" i="7"/>
  <c r="TSW62" i="7"/>
  <c r="TSY62" i="7"/>
  <c r="TTA62" i="7"/>
  <c r="TTC62" i="7"/>
  <c r="TTE62" i="7"/>
  <c r="TTG62" i="7"/>
  <c r="TTI62" i="7"/>
  <c r="TTK62" i="7"/>
  <c r="TTM62" i="7"/>
  <c r="TTO62" i="7"/>
  <c r="TTQ62" i="7"/>
  <c r="TTS62" i="7"/>
  <c r="TTU62" i="7"/>
  <c r="TTW62" i="7"/>
  <c r="TTY62" i="7"/>
  <c r="TUA62" i="7"/>
  <c r="TUC62" i="7"/>
  <c r="TUE62" i="7"/>
  <c r="TUG62" i="7"/>
  <c r="TUI62" i="7"/>
  <c r="TUK62" i="7"/>
  <c r="TUM62" i="7"/>
  <c r="TUO62" i="7"/>
  <c r="TUQ62" i="7"/>
  <c r="TUS62" i="7"/>
  <c r="TUU62" i="7"/>
  <c r="TUW62" i="7"/>
  <c r="TUY62" i="7"/>
  <c r="TVA62" i="7"/>
  <c r="TVC62" i="7"/>
  <c r="TVE62" i="7"/>
  <c r="TVG62" i="7"/>
  <c r="TVI62" i="7"/>
  <c r="TVK62" i="7"/>
  <c r="TVM62" i="7"/>
  <c r="TVO62" i="7"/>
  <c r="TVQ62" i="7"/>
  <c r="TVS62" i="7"/>
  <c r="TVU62" i="7"/>
  <c r="TVW62" i="7"/>
  <c r="TVY62" i="7"/>
  <c r="TWA62" i="7"/>
  <c r="TWC62" i="7"/>
  <c r="TWE62" i="7"/>
  <c r="TWG62" i="7"/>
  <c r="TWI62" i="7"/>
  <c r="TWK62" i="7"/>
  <c r="TWM62" i="7"/>
  <c r="TWO62" i="7"/>
  <c r="TWQ62" i="7"/>
  <c r="TWS62" i="7"/>
  <c r="TWU62" i="7"/>
  <c r="TWW62" i="7"/>
  <c r="TWY62" i="7"/>
  <c r="TXA62" i="7"/>
  <c r="TXC62" i="7"/>
  <c r="TXE62" i="7"/>
  <c r="TXG62" i="7"/>
  <c r="TXI62" i="7"/>
  <c r="TXK62" i="7"/>
  <c r="TXM62" i="7"/>
  <c r="TXO62" i="7"/>
  <c r="TXQ62" i="7"/>
  <c r="TXS62" i="7"/>
  <c r="TXU62" i="7"/>
  <c r="TXW62" i="7"/>
  <c r="TXY62" i="7"/>
  <c r="TYA62" i="7"/>
  <c r="TYC62" i="7"/>
  <c r="TYE62" i="7"/>
  <c r="TYG62" i="7"/>
  <c r="TYI62" i="7"/>
  <c r="TYK62" i="7"/>
  <c r="TYM62" i="7"/>
  <c r="TYO62" i="7"/>
  <c r="TYQ62" i="7"/>
  <c r="TYS62" i="7"/>
  <c r="TYU62" i="7"/>
  <c r="TYW62" i="7"/>
  <c r="TYY62" i="7"/>
  <c r="TZA62" i="7"/>
  <c r="TZC62" i="7"/>
  <c r="TZE62" i="7"/>
  <c r="TZG62" i="7"/>
  <c r="TZI62" i="7"/>
  <c r="TZK62" i="7"/>
  <c r="TZM62" i="7"/>
  <c r="TZO62" i="7"/>
  <c r="TZQ62" i="7"/>
  <c r="TZS62" i="7"/>
  <c r="TZU62" i="7"/>
  <c r="TZW62" i="7"/>
  <c r="TZY62" i="7"/>
  <c r="UAA62" i="7"/>
  <c r="UAC62" i="7"/>
  <c r="UAE62" i="7"/>
  <c r="UAG62" i="7"/>
  <c r="UAI62" i="7"/>
  <c r="UAK62" i="7"/>
  <c r="UAM62" i="7"/>
  <c r="UAO62" i="7"/>
  <c r="UAQ62" i="7"/>
  <c r="UAS62" i="7"/>
  <c r="UAU62" i="7"/>
  <c r="UAW62" i="7"/>
  <c r="UAY62" i="7"/>
  <c r="UBA62" i="7"/>
  <c r="UBC62" i="7"/>
  <c r="UBE62" i="7"/>
  <c r="UBG62" i="7"/>
  <c r="UBI62" i="7"/>
  <c r="UBK62" i="7"/>
  <c r="UBM62" i="7"/>
  <c r="UBO62" i="7"/>
  <c r="UBQ62" i="7"/>
  <c r="UBS62" i="7"/>
  <c r="UBU62" i="7"/>
  <c r="UBW62" i="7"/>
  <c r="UBY62" i="7"/>
  <c r="UCA62" i="7"/>
  <c r="UCC62" i="7"/>
  <c r="UCE62" i="7"/>
  <c r="UCG62" i="7"/>
  <c r="UCI62" i="7"/>
  <c r="UCK62" i="7"/>
  <c r="UCM62" i="7"/>
  <c r="UCO62" i="7"/>
  <c r="UCQ62" i="7"/>
  <c r="UCS62" i="7"/>
  <c r="UCU62" i="7"/>
  <c r="UCW62" i="7"/>
  <c r="UCY62" i="7"/>
  <c r="UDA62" i="7"/>
  <c r="UDC62" i="7"/>
  <c r="UDE62" i="7"/>
  <c r="UDG62" i="7"/>
  <c r="UDI62" i="7"/>
  <c r="UDK62" i="7"/>
  <c r="UDM62" i="7"/>
  <c r="UDO62" i="7"/>
  <c r="UDQ62" i="7"/>
  <c r="UDS62" i="7"/>
  <c r="UDU62" i="7"/>
  <c r="UDW62" i="7"/>
  <c r="UDY62" i="7"/>
  <c r="UEA62" i="7"/>
  <c r="UEC62" i="7"/>
  <c r="UEE62" i="7"/>
  <c r="UEG62" i="7"/>
  <c r="UEI62" i="7"/>
  <c r="UEK62" i="7"/>
  <c r="UEM62" i="7"/>
  <c r="UEO62" i="7"/>
  <c r="UEQ62" i="7"/>
  <c r="UES62" i="7"/>
  <c r="UEU62" i="7"/>
  <c r="UEW62" i="7"/>
  <c r="UEY62" i="7"/>
  <c r="UFA62" i="7"/>
  <c r="UFC62" i="7"/>
  <c r="UFE62" i="7"/>
  <c r="UFG62" i="7"/>
  <c r="UFI62" i="7"/>
  <c r="UFK62" i="7"/>
  <c r="UFM62" i="7"/>
  <c r="UFO62" i="7"/>
  <c r="UFQ62" i="7"/>
  <c r="UFS62" i="7"/>
  <c r="UFU62" i="7"/>
  <c r="UFW62" i="7"/>
  <c r="UFY62" i="7"/>
  <c r="UGA62" i="7"/>
  <c r="UGC62" i="7"/>
  <c r="UGE62" i="7"/>
  <c r="UGG62" i="7"/>
  <c r="UGI62" i="7"/>
  <c r="UGK62" i="7"/>
  <c r="UGM62" i="7"/>
  <c r="UGO62" i="7"/>
  <c r="UGQ62" i="7"/>
  <c r="UGS62" i="7"/>
  <c r="UGU62" i="7"/>
  <c r="UGW62" i="7"/>
  <c r="UGY62" i="7"/>
  <c r="UHA62" i="7"/>
  <c r="UHC62" i="7"/>
  <c r="UHE62" i="7"/>
  <c r="UHG62" i="7"/>
  <c r="UHI62" i="7"/>
  <c r="UHK62" i="7"/>
  <c r="UHM62" i="7"/>
  <c r="UHO62" i="7"/>
  <c r="UHQ62" i="7"/>
  <c r="UHS62" i="7"/>
  <c r="UHU62" i="7"/>
  <c r="UHW62" i="7"/>
  <c r="UHY62" i="7"/>
  <c r="UIA62" i="7"/>
  <c r="UIC62" i="7"/>
  <c r="UIE62" i="7"/>
  <c r="UIG62" i="7"/>
  <c r="UII62" i="7"/>
  <c r="UIK62" i="7"/>
  <c r="UIM62" i="7"/>
  <c r="UIO62" i="7"/>
  <c r="UIQ62" i="7"/>
  <c r="UIS62" i="7"/>
  <c r="UIU62" i="7"/>
  <c r="UIW62" i="7"/>
  <c r="UIY62" i="7"/>
  <c r="UJA62" i="7"/>
  <c r="UJC62" i="7"/>
  <c r="UJE62" i="7"/>
  <c r="UJG62" i="7"/>
  <c r="UJI62" i="7"/>
  <c r="UJK62" i="7"/>
  <c r="UJM62" i="7"/>
  <c r="UJO62" i="7"/>
  <c r="UJQ62" i="7"/>
  <c r="UJS62" i="7"/>
  <c r="UJU62" i="7"/>
  <c r="UJW62" i="7"/>
  <c r="UJY62" i="7"/>
  <c r="UKA62" i="7"/>
  <c r="UKC62" i="7"/>
  <c r="UKE62" i="7"/>
  <c r="UKG62" i="7"/>
  <c r="UKI62" i="7"/>
  <c r="UKK62" i="7"/>
  <c r="UKM62" i="7"/>
  <c r="UKO62" i="7"/>
  <c r="UKQ62" i="7"/>
  <c r="UKS62" i="7"/>
  <c r="UKU62" i="7"/>
  <c r="UKW62" i="7"/>
  <c r="UKY62" i="7"/>
  <c r="ULA62" i="7"/>
  <c r="ULC62" i="7"/>
  <c r="ULE62" i="7"/>
  <c r="ULG62" i="7"/>
  <c r="ULI62" i="7"/>
  <c r="ULK62" i="7"/>
  <c r="ULM62" i="7"/>
  <c r="ULO62" i="7"/>
  <c r="ULQ62" i="7"/>
  <c r="ULS62" i="7"/>
  <c r="ULU62" i="7"/>
  <c r="ULW62" i="7"/>
  <c r="ULY62" i="7"/>
  <c r="UMA62" i="7"/>
  <c r="UMC62" i="7"/>
  <c r="UME62" i="7"/>
  <c r="UMG62" i="7"/>
  <c r="UMI62" i="7"/>
  <c r="UMK62" i="7"/>
  <c r="UMM62" i="7"/>
  <c r="UMO62" i="7"/>
  <c r="UMQ62" i="7"/>
  <c r="UMS62" i="7"/>
  <c r="UMU62" i="7"/>
  <c r="UMW62" i="7"/>
  <c r="UMY62" i="7"/>
  <c r="UNA62" i="7"/>
  <c r="UNC62" i="7"/>
  <c r="UNE62" i="7"/>
  <c r="UNG62" i="7"/>
  <c r="UNI62" i="7"/>
  <c r="UNK62" i="7"/>
  <c r="UNM62" i="7"/>
  <c r="UNO62" i="7"/>
  <c r="UNQ62" i="7"/>
  <c r="UNS62" i="7"/>
  <c r="UNU62" i="7"/>
  <c r="UNW62" i="7"/>
  <c r="UNY62" i="7"/>
  <c r="UOA62" i="7"/>
  <c r="UOC62" i="7"/>
  <c r="UOE62" i="7"/>
  <c r="UOG62" i="7"/>
  <c r="UOI62" i="7"/>
  <c r="UOK62" i="7"/>
  <c r="UOM62" i="7"/>
  <c r="UOO62" i="7"/>
  <c r="UOQ62" i="7"/>
  <c r="UOS62" i="7"/>
  <c r="UOU62" i="7"/>
  <c r="UOW62" i="7"/>
  <c r="UOY62" i="7"/>
  <c r="UPA62" i="7"/>
  <c r="UPC62" i="7"/>
  <c r="UPE62" i="7"/>
  <c r="UPG62" i="7"/>
  <c r="UPI62" i="7"/>
  <c r="UPK62" i="7"/>
  <c r="UPM62" i="7"/>
  <c r="UPO62" i="7"/>
  <c r="UPQ62" i="7"/>
  <c r="UPS62" i="7"/>
  <c r="UPU62" i="7"/>
  <c r="UPW62" i="7"/>
  <c r="UPY62" i="7"/>
  <c r="UQA62" i="7"/>
  <c r="UQC62" i="7"/>
  <c r="UQE62" i="7"/>
  <c r="UQG62" i="7"/>
  <c r="UQI62" i="7"/>
  <c r="UQK62" i="7"/>
  <c r="UQM62" i="7"/>
  <c r="UQO62" i="7"/>
  <c r="UQQ62" i="7"/>
  <c r="UQS62" i="7"/>
  <c r="UQU62" i="7"/>
  <c r="UQW62" i="7"/>
  <c r="UQY62" i="7"/>
  <c r="URA62" i="7"/>
  <c r="URC62" i="7"/>
  <c r="URE62" i="7"/>
  <c r="URG62" i="7"/>
  <c r="URI62" i="7"/>
  <c r="URK62" i="7"/>
  <c r="URM62" i="7"/>
  <c r="URO62" i="7"/>
  <c r="URQ62" i="7"/>
  <c r="URS62" i="7"/>
  <c r="URU62" i="7"/>
  <c r="URW62" i="7"/>
  <c r="URY62" i="7"/>
  <c r="USA62" i="7"/>
  <c r="USC62" i="7"/>
  <c r="USE62" i="7"/>
  <c r="USG62" i="7"/>
  <c r="USI62" i="7"/>
  <c r="USK62" i="7"/>
  <c r="USM62" i="7"/>
  <c r="USO62" i="7"/>
  <c r="USQ62" i="7"/>
  <c r="USS62" i="7"/>
  <c r="USU62" i="7"/>
  <c r="USW62" i="7"/>
  <c r="USY62" i="7"/>
  <c r="UTA62" i="7"/>
  <c r="UTC62" i="7"/>
  <c r="UTE62" i="7"/>
  <c r="UTG62" i="7"/>
  <c r="UTI62" i="7"/>
  <c r="UTK62" i="7"/>
  <c r="UTM62" i="7"/>
  <c r="UTO62" i="7"/>
  <c r="UTQ62" i="7"/>
  <c r="UTS62" i="7"/>
  <c r="UTU62" i="7"/>
  <c r="UTW62" i="7"/>
  <c r="UTY62" i="7"/>
  <c r="UUA62" i="7"/>
  <c r="UUC62" i="7"/>
  <c r="UUE62" i="7"/>
  <c r="UUG62" i="7"/>
  <c r="UUI62" i="7"/>
  <c r="UUK62" i="7"/>
  <c r="UUM62" i="7"/>
  <c r="UUO62" i="7"/>
  <c r="UUQ62" i="7"/>
  <c r="UUS62" i="7"/>
  <c r="UUU62" i="7"/>
  <c r="UUW62" i="7"/>
  <c r="UUY62" i="7"/>
  <c r="UVA62" i="7"/>
  <c r="UVC62" i="7"/>
  <c r="UVE62" i="7"/>
  <c r="UVG62" i="7"/>
  <c r="UVI62" i="7"/>
  <c r="UVK62" i="7"/>
  <c r="UVM62" i="7"/>
  <c r="UVO62" i="7"/>
  <c r="UVQ62" i="7"/>
  <c r="UVS62" i="7"/>
  <c r="UVU62" i="7"/>
  <c r="UVW62" i="7"/>
  <c r="UVY62" i="7"/>
  <c r="UWA62" i="7"/>
  <c r="UWC62" i="7"/>
  <c r="UWE62" i="7"/>
  <c r="UWG62" i="7"/>
  <c r="UWI62" i="7"/>
  <c r="UWK62" i="7"/>
  <c r="UWM62" i="7"/>
  <c r="UWO62" i="7"/>
  <c r="UWQ62" i="7"/>
  <c r="UWS62" i="7"/>
  <c r="UWU62" i="7"/>
  <c r="UWW62" i="7"/>
  <c r="UWY62" i="7"/>
  <c r="UXA62" i="7"/>
  <c r="UXC62" i="7"/>
  <c r="UXE62" i="7"/>
  <c r="UXG62" i="7"/>
  <c r="UXI62" i="7"/>
  <c r="UXK62" i="7"/>
  <c r="UXM62" i="7"/>
  <c r="UXO62" i="7"/>
  <c r="UXQ62" i="7"/>
  <c r="UXS62" i="7"/>
  <c r="UXU62" i="7"/>
  <c r="UXW62" i="7"/>
  <c r="UXY62" i="7"/>
  <c r="UYA62" i="7"/>
  <c r="UYC62" i="7"/>
  <c r="UYE62" i="7"/>
  <c r="UYG62" i="7"/>
  <c r="UYI62" i="7"/>
  <c r="UYK62" i="7"/>
  <c r="UYM62" i="7"/>
  <c r="UYO62" i="7"/>
  <c r="UYQ62" i="7"/>
  <c r="UYS62" i="7"/>
  <c r="UYU62" i="7"/>
  <c r="UYW62" i="7"/>
  <c r="UYY62" i="7"/>
  <c r="UZA62" i="7"/>
  <c r="UZC62" i="7"/>
  <c r="UZE62" i="7"/>
  <c r="UZG62" i="7"/>
  <c r="UZI62" i="7"/>
  <c r="UZK62" i="7"/>
  <c r="UZM62" i="7"/>
  <c r="UZO62" i="7"/>
  <c r="UZQ62" i="7"/>
  <c r="UZS62" i="7"/>
  <c r="UZU62" i="7"/>
  <c r="UZW62" i="7"/>
  <c r="UZY62" i="7"/>
  <c r="VAA62" i="7"/>
  <c r="VAC62" i="7"/>
  <c r="VAE62" i="7"/>
  <c r="VAG62" i="7"/>
  <c r="VAI62" i="7"/>
  <c r="VAK62" i="7"/>
  <c r="VAM62" i="7"/>
  <c r="VAO62" i="7"/>
  <c r="VAQ62" i="7"/>
  <c r="VAS62" i="7"/>
  <c r="VAU62" i="7"/>
  <c r="VAW62" i="7"/>
  <c r="VAY62" i="7"/>
  <c r="VBA62" i="7"/>
  <c r="VBC62" i="7"/>
  <c r="VBE62" i="7"/>
  <c r="VBG62" i="7"/>
  <c r="VBI62" i="7"/>
  <c r="VBK62" i="7"/>
  <c r="VBM62" i="7"/>
  <c r="VBO62" i="7"/>
  <c r="VBQ62" i="7"/>
  <c r="VBS62" i="7"/>
  <c r="VBU62" i="7"/>
  <c r="VBW62" i="7"/>
  <c r="VBY62" i="7"/>
  <c r="VCA62" i="7"/>
  <c r="VCC62" i="7"/>
  <c r="VCE62" i="7"/>
  <c r="VCG62" i="7"/>
  <c r="VCI62" i="7"/>
  <c r="VCK62" i="7"/>
  <c r="VCM62" i="7"/>
  <c r="VCO62" i="7"/>
  <c r="VCQ62" i="7"/>
  <c r="VCS62" i="7"/>
  <c r="VCU62" i="7"/>
  <c r="VCW62" i="7"/>
  <c r="VCY62" i="7"/>
  <c r="VDA62" i="7"/>
  <c r="VDC62" i="7"/>
  <c r="VDE62" i="7"/>
  <c r="VDG62" i="7"/>
  <c r="VDI62" i="7"/>
  <c r="VDK62" i="7"/>
  <c r="VDM62" i="7"/>
  <c r="VDO62" i="7"/>
  <c r="VDQ62" i="7"/>
  <c r="VDS62" i="7"/>
  <c r="VDU62" i="7"/>
  <c r="VDW62" i="7"/>
  <c r="VDY62" i="7"/>
  <c r="VEA62" i="7"/>
  <c r="VEC62" i="7"/>
  <c r="VEE62" i="7"/>
  <c r="VEG62" i="7"/>
  <c r="VEI62" i="7"/>
  <c r="VEK62" i="7"/>
  <c r="VEM62" i="7"/>
  <c r="VEO62" i="7"/>
  <c r="VEQ62" i="7"/>
  <c r="VES62" i="7"/>
  <c r="VEU62" i="7"/>
  <c r="VEW62" i="7"/>
  <c r="VEY62" i="7"/>
  <c r="VFA62" i="7"/>
  <c r="VFC62" i="7"/>
  <c r="VFE62" i="7"/>
  <c r="VFG62" i="7"/>
  <c r="VFI62" i="7"/>
  <c r="VFK62" i="7"/>
  <c r="VFM62" i="7"/>
  <c r="VFO62" i="7"/>
  <c r="VFQ62" i="7"/>
  <c r="VFS62" i="7"/>
  <c r="VFU62" i="7"/>
  <c r="VFW62" i="7"/>
  <c r="VFY62" i="7"/>
  <c r="VGA62" i="7"/>
  <c r="VGC62" i="7"/>
  <c r="VGE62" i="7"/>
  <c r="VGG62" i="7"/>
  <c r="VGI62" i="7"/>
  <c r="VGK62" i="7"/>
  <c r="VGM62" i="7"/>
  <c r="VGO62" i="7"/>
  <c r="VGQ62" i="7"/>
  <c r="VGS62" i="7"/>
  <c r="VGU62" i="7"/>
  <c r="VGW62" i="7"/>
  <c r="VGY62" i="7"/>
  <c r="VHA62" i="7"/>
  <c r="VHC62" i="7"/>
  <c r="VHE62" i="7"/>
  <c r="VHG62" i="7"/>
  <c r="VHI62" i="7"/>
  <c r="VHK62" i="7"/>
  <c r="VHM62" i="7"/>
  <c r="VHO62" i="7"/>
  <c r="VHQ62" i="7"/>
  <c r="VHS62" i="7"/>
  <c r="VHU62" i="7"/>
  <c r="VHW62" i="7"/>
  <c r="VHY62" i="7"/>
  <c r="VIA62" i="7"/>
  <c r="VIC62" i="7"/>
  <c r="VIE62" i="7"/>
  <c r="VIG62" i="7"/>
  <c r="VII62" i="7"/>
  <c r="VIK62" i="7"/>
  <c r="VIM62" i="7"/>
  <c r="VIO62" i="7"/>
  <c r="VIQ62" i="7"/>
  <c r="VIS62" i="7"/>
  <c r="VIU62" i="7"/>
  <c r="VIW62" i="7"/>
  <c r="VIY62" i="7"/>
  <c r="VJA62" i="7"/>
  <c r="VJC62" i="7"/>
  <c r="VJE62" i="7"/>
  <c r="VJG62" i="7"/>
  <c r="VJI62" i="7"/>
  <c r="VJK62" i="7"/>
  <c r="VJM62" i="7"/>
  <c r="VJO62" i="7"/>
  <c r="VJQ62" i="7"/>
  <c r="VJS62" i="7"/>
  <c r="VJU62" i="7"/>
  <c r="VJW62" i="7"/>
  <c r="VJY62" i="7"/>
  <c r="VKA62" i="7"/>
  <c r="VKC62" i="7"/>
  <c r="VKE62" i="7"/>
  <c r="VKG62" i="7"/>
  <c r="VKI62" i="7"/>
  <c r="VKK62" i="7"/>
  <c r="VKM62" i="7"/>
  <c r="VKO62" i="7"/>
  <c r="VKQ62" i="7"/>
  <c r="VKS62" i="7"/>
  <c r="VKU62" i="7"/>
  <c r="VKW62" i="7"/>
  <c r="VKY62" i="7"/>
  <c r="VLA62" i="7"/>
  <c r="VLC62" i="7"/>
  <c r="VLE62" i="7"/>
  <c r="VLG62" i="7"/>
  <c r="VLI62" i="7"/>
  <c r="VLK62" i="7"/>
  <c r="VLM62" i="7"/>
  <c r="VLO62" i="7"/>
  <c r="VLQ62" i="7"/>
  <c r="VLS62" i="7"/>
  <c r="VLU62" i="7"/>
  <c r="VLW62" i="7"/>
  <c r="VLY62" i="7"/>
  <c r="VMA62" i="7"/>
  <c r="VMC62" i="7"/>
  <c r="VME62" i="7"/>
  <c r="VMG62" i="7"/>
  <c r="VMI62" i="7"/>
  <c r="VMK62" i="7"/>
  <c r="VMM62" i="7"/>
  <c r="VMO62" i="7"/>
  <c r="VMQ62" i="7"/>
  <c r="VMS62" i="7"/>
  <c r="VMU62" i="7"/>
  <c r="VMW62" i="7"/>
  <c r="VMY62" i="7"/>
  <c r="VNA62" i="7"/>
  <c r="VNC62" i="7"/>
  <c r="VNE62" i="7"/>
  <c r="VNG62" i="7"/>
  <c r="VNI62" i="7"/>
  <c r="VNK62" i="7"/>
  <c r="VNM62" i="7"/>
  <c r="VNO62" i="7"/>
  <c r="VNQ62" i="7"/>
  <c r="VNS62" i="7"/>
  <c r="VNU62" i="7"/>
  <c r="VNW62" i="7"/>
  <c r="VNY62" i="7"/>
  <c r="VOA62" i="7"/>
  <c r="VOC62" i="7"/>
  <c r="VOE62" i="7"/>
  <c r="VOG62" i="7"/>
  <c r="VOI62" i="7"/>
  <c r="VOK62" i="7"/>
  <c r="VOM62" i="7"/>
  <c r="VOO62" i="7"/>
  <c r="VOQ62" i="7"/>
  <c r="VOS62" i="7"/>
  <c r="VOU62" i="7"/>
  <c r="VOW62" i="7"/>
  <c r="VOY62" i="7"/>
  <c r="VPA62" i="7"/>
  <c r="VPC62" i="7"/>
  <c r="VPE62" i="7"/>
  <c r="VPG62" i="7"/>
  <c r="VPI62" i="7"/>
  <c r="VPK62" i="7"/>
  <c r="VPM62" i="7"/>
  <c r="VPO62" i="7"/>
  <c r="VPQ62" i="7"/>
  <c r="VPS62" i="7"/>
  <c r="VPU62" i="7"/>
  <c r="VPW62" i="7"/>
  <c r="VPY62" i="7"/>
  <c r="VQA62" i="7"/>
  <c r="VQC62" i="7"/>
  <c r="VQE62" i="7"/>
  <c r="VQG62" i="7"/>
  <c r="VQI62" i="7"/>
  <c r="VQK62" i="7"/>
  <c r="VQM62" i="7"/>
  <c r="VQO62" i="7"/>
  <c r="VQQ62" i="7"/>
  <c r="VQS62" i="7"/>
  <c r="VQU62" i="7"/>
  <c r="VQW62" i="7"/>
  <c r="VQY62" i="7"/>
  <c r="VRA62" i="7"/>
  <c r="VRC62" i="7"/>
  <c r="VRE62" i="7"/>
  <c r="VRG62" i="7"/>
  <c r="VRI62" i="7"/>
  <c r="VRK62" i="7"/>
  <c r="VRM62" i="7"/>
  <c r="VRO62" i="7"/>
  <c r="VRQ62" i="7"/>
  <c r="VRS62" i="7"/>
  <c r="VRU62" i="7"/>
  <c r="VRW62" i="7"/>
  <c r="VRY62" i="7"/>
  <c r="VSA62" i="7"/>
  <c r="VSC62" i="7"/>
  <c r="VSE62" i="7"/>
  <c r="VSG62" i="7"/>
  <c r="VSI62" i="7"/>
  <c r="VSK62" i="7"/>
  <c r="VSM62" i="7"/>
  <c r="VSO62" i="7"/>
  <c r="VSQ62" i="7"/>
  <c r="VSS62" i="7"/>
  <c r="VSU62" i="7"/>
  <c r="VSW62" i="7"/>
  <c r="VSY62" i="7"/>
  <c r="VTA62" i="7"/>
  <c r="VTC62" i="7"/>
  <c r="VTE62" i="7"/>
  <c r="VTG62" i="7"/>
  <c r="VTI62" i="7"/>
  <c r="VTK62" i="7"/>
  <c r="VTM62" i="7"/>
  <c r="VTO62" i="7"/>
  <c r="VTQ62" i="7"/>
  <c r="VTS62" i="7"/>
  <c r="VTU62" i="7"/>
  <c r="VTW62" i="7"/>
  <c r="VTY62" i="7"/>
  <c r="VUA62" i="7"/>
  <c r="VUC62" i="7"/>
  <c r="VUE62" i="7"/>
  <c r="VUG62" i="7"/>
  <c r="VUI62" i="7"/>
  <c r="VUK62" i="7"/>
  <c r="VUM62" i="7"/>
  <c r="VUO62" i="7"/>
  <c r="VUQ62" i="7"/>
  <c r="VUS62" i="7"/>
  <c r="VUU62" i="7"/>
  <c r="VUW62" i="7"/>
  <c r="VUY62" i="7"/>
  <c r="VVA62" i="7"/>
  <c r="VVC62" i="7"/>
  <c r="VVE62" i="7"/>
  <c r="VVG62" i="7"/>
  <c r="VVI62" i="7"/>
  <c r="VVK62" i="7"/>
  <c r="VVM62" i="7"/>
  <c r="VVO62" i="7"/>
  <c r="VVQ62" i="7"/>
  <c r="VVS62" i="7"/>
  <c r="VVU62" i="7"/>
  <c r="VVW62" i="7"/>
  <c r="VVY62" i="7"/>
  <c r="VWA62" i="7"/>
  <c r="VWC62" i="7"/>
  <c r="VWE62" i="7"/>
  <c r="VWG62" i="7"/>
  <c r="VWI62" i="7"/>
  <c r="VWK62" i="7"/>
  <c r="VWM62" i="7"/>
  <c r="VWO62" i="7"/>
  <c r="VWQ62" i="7"/>
  <c r="VWS62" i="7"/>
  <c r="VWU62" i="7"/>
  <c r="VWW62" i="7"/>
  <c r="VWY62" i="7"/>
  <c r="VXA62" i="7"/>
  <c r="VXC62" i="7"/>
  <c r="VXE62" i="7"/>
  <c r="VXG62" i="7"/>
  <c r="VXI62" i="7"/>
  <c r="VXK62" i="7"/>
  <c r="VXM62" i="7"/>
  <c r="VXO62" i="7"/>
  <c r="VXQ62" i="7"/>
  <c r="VXS62" i="7"/>
  <c r="VXU62" i="7"/>
  <c r="VXW62" i="7"/>
  <c r="VXY62" i="7"/>
  <c r="VYA62" i="7"/>
  <c r="VYC62" i="7"/>
  <c r="VYE62" i="7"/>
  <c r="VYG62" i="7"/>
  <c r="VYI62" i="7"/>
  <c r="VYK62" i="7"/>
  <c r="VYM62" i="7"/>
  <c r="VYO62" i="7"/>
  <c r="VYQ62" i="7"/>
  <c r="VYS62" i="7"/>
  <c r="VYU62" i="7"/>
  <c r="VYW62" i="7"/>
  <c r="VYY62" i="7"/>
  <c r="VZA62" i="7"/>
  <c r="VZC62" i="7"/>
  <c r="VZE62" i="7"/>
  <c r="VZG62" i="7"/>
  <c r="VZI62" i="7"/>
  <c r="VZK62" i="7"/>
  <c r="VZM62" i="7"/>
  <c r="VZO62" i="7"/>
  <c r="VZQ62" i="7"/>
  <c r="VZS62" i="7"/>
  <c r="VZU62" i="7"/>
  <c r="VZW62" i="7"/>
  <c r="VZY62" i="7"/>
  <c r="WAA62" i="7"/>
  <c r="WAC62" i="7"/>
  <c r="WAE62" i="7"/>
  <c r="WAG62" i="7"/>
  <c r="WAI62" i="7"/>
  <c r="WAK62" i="7"/>
  <c r="WAM62" i="7"/>
  <c r="WAO62" i="7"/>
  <c r="WAQ62" i="7"/>
  <c r="WAS62" i="7"/>
  <c r="WAU62" i="7"/>
  <c r="WAW62" i="7"/>
  <c r="WAY62" i="7"/>
  <c r="WBA62" i="7"/>
  <c r="WBC62" i="7"/>
  <c r="WBE62" i="7"/>
  <c r="WBG62" i="7"/>
  <c r="WBI62" i="7"/>
  <c r="WBK62" i="7"/>
  <c r="WBM62" i="7"/>
  <c r="WBO62" i="7"/>
  <c r="WBQ62" i="7"/>
  <c r="WBS62" i="7"/>
  <c r="WBU62" i="7"/>
  <c r="WBW62" i="7"/>
  <c r="WBY62" i="7"/>
  <c r="WCA62" i="7"/>
  <c r="WCC62" i="7"/>
  <c r="WCE62" i="7"/>
  <c r="WCG62" i="7"/>
  <c r="WCI62" i="7"/>
  <c r="WCK62" i="7"/>
  <c r="WCM62" i="7"/>
  <c r="WCO62" i="7"/>
  <c r="WCQ62" i="7"/>
  <c r="WCS62" i="7"/>
  <c r="WCU62" i="7"/>
  <c r="WCW62" i="7"/>
  <c r="WCY62" i="7"/>
  <c r="WDA62" i="7"/>
  <c r="WDC62" i="7"/>
  <c r="WDE62" i="7"/>
  <c r="WDG62" i="7"/>
  <c r="WDI62" i="7"/>
  <c r="WDK62" i="7"/>
  <c r="WDM62" i="7"/>
  <c r="WDO62" i="7"/>
  <c r="WDQ62" i="7"/>
  <c r="WDS62" i="7"/>
  <c r="WDU62" i="7"/>
  <c r="WDW62" i="7"/>
  <c r="WDY62" i="7"/>
  <c r="WEA62" i="7"/>
  <c r="WEC62" i="7"/>
  <c r="WEE62" i="7"/>
  <c r="WEG62" i="7"/>
  <c r="WEI62" i="7"/>
  <c r="WEK62" i="7"/>
  <c r="WEM62" i="7"/>
  <c r="WEO62" i="7"/>
  <c r="WEQ62" i="7"/>
  <c r="WES62" i="7"/>
  <c r="WEU62" i="7"/>
  <c r="WEW62" i="7"/>
  <c r="WEY62" i="7"/>
  <c r="WFA62" i="7"/>
  <c r="WFC62" i="7"/>
  <c r="WFE62" i="7"/>
  <c r="WFG62" i="7"/>
  <c r="WFI62" i="7"/>
  <c r="WFK62" i="7"/>
  <c r="WFM62" i="7"/>
  <c r="WFO62" i="7"/>
  <c r="WFQ62" i="7"/>
  <c r="WFS62" i="7"/>
  <c r="WFU62" i="7"/>
  <c r="WFW62" i="7"/>
  <c r="WFY62" i="7"/>
  <c r="WGA62" i="7"/>
  <c r="WGC62" i="7"/>
  <c r="WGE62" i="7"/>
  <c r="WGG62" i="7"/>
  <c r="WGI62" i="7"/>
  <c r="WGK62" i="7"/>
  <c r="WGM62" i="7"/>
  <c r="WGO62" i="7"/>
  <c r="WGQ62" i="7"/>
  <c r="WGS62" i="7"/>
  <c r="WGU62" i="7"/>
  <c r="WGW62" i="7"/>
  <c r="WGY62" i="7"/>
  <c r="WHA62" i="7"/>
  <c r="WHC62" i="7"/>
  <c r="WHE62" i="7"/>
  <c r="WHG62" i="7"/>
  <c r="WHI62" i="7"/>
  <c r="WHK62" i="7"/>
  <c r="WHM62" i="7"/>
  <c r="WHO62" i="7"/>
  <c r="WHQ62" i="7"/>
  <c r="WHS62" i="7"/>
  <c r="WHU62" i="7"/>
  <c r="WHW62" i="7"/>
  <c r="WHY62" i="7"/>
  <c r="WIA62" i="7"/>
  <c r="WIC62" i="7"/>
  <c r="WIE62" i="7"/>
  <c r="WIG62" i="7"/>
  <c r="WII62" i="7"/>
  <c r="WIK62" i="7"/>
  <c r="WIM62" i="7"/>
  <c r="WIO62" i="7"/>
  <c r="WIQ62" i="7"/>
  <c r="WIS62" i="7"/>
  <c r="WIU62" i="7"/>
  <c r="WIW62" i="7"/>
  <c r="WIY62" i="7"/>
  <c r="WJA62" i="7"/>
  <c r="WJC62" i="7"/>
  <c r="WJE62" i="7"/>
  <c r="WJG62" i="7"/>
  <c r="WJI62" i="7"/>
  <c r="WJK62" i="7"/>
  <c r="WJM62" i="7"/>
  <c r="WJO62" i="7"/>
  <c r="WJQ62" i="7"/>
  <c r="WJS62" i="7"/>
  <c r="WJU62" i="7"/>
  <c r="WJW62" i="7"/>
  <c r="WJY62" i="7"/>
  <c r="WKA62" i="7"/>
  <c r="WKC62" i="7"/>
  <c r="WKE62" i="7"/>
  <c r="WKG62" i="7"/>
  <c r="WKI62" i="7"/>
  <c r="WKK62" i="7"/>
  <c r="WKM62" i="7"/>
  <c r="WKO62" i="7"/>
  <c r="WKQ62" i="7"/>
  <c r="WKS62" i="7"/>
  <c r="WKU62" i="7"/>
  <c r="WKW62" i="7"/>
  <c r="WKY62" i="7"/>
  <c r="WLA62" i="7"/>
  <c r="WLC62" i="7"/>
  <c r="WLE62" i="7"/>
  <c r="WLG62" i="7"/>
  <c r="WLI62" i="7"/>
  <c r="WLK62" i="7"/>
  <c r="WLM62" i="7"/>
  <c r="WLO62" i="7"/>
  <c r="WLQ62" i="7"/>
  <c r="WLS62" i="7"/>
  <c r="WLU62" i="7"/>
  <c r="WLW62" i="7"/>
  <c r="WLY62" i="7"/>
  <c r="WMA62" i="7"/>
  <c r="WMC62" i="7"/>
  <c r="WME62" i="7"/>
  <c r="WMG62" i="7"/>
  <c r="WMI62" i="7"/>
  <c r="WMK62" i="7"/>
  <c r="WMM62" i="7"/>
  <c r="WMO62" i="7"/>
  <c r="WMQ62" i="7"/>
  <c r="WMS62" i="7"/>
  <c r="WMU62" i="7"/>
  <c r="WMW62" i="7"/>
  <c r="WMY62" i="7"/>
  <c r="WNA62" i="7"/>
  <c r="WNC62" i="7"/>
  <c r="WNE62" i="7"/>
  <c r="WNG62" i="7"/>
  <c r="WNI62" i="7"/>
  <c r="WNK62" i="7"/>
  <c r="WNM62" i="7"/>
  <c r="WNO62" i="7"/>
  <c r="WNQ62" i="7"/>
  <c r="WNS62" i="7"/>
  <c r="WNU62" i="7"/>
  <c r="WNW62" i="7"/>
  <c r="WNY62" i="7"/>
  <c r="WOA62" i="7"/>
  <c r="WOC62" i="7"/>
  <c r="WOE62" i="7"/>
  <c r="WOG62" i="7"/>
  <c r="WOI62" i="7"/>
  <c r="WOK62" i="7"/>
  <c r="WOM62" i="7"/>
  <c r="WOO62" i="7"/>
  <c r="WOQ62" i="7"/>
  <c r="WOS62" i="7"/>
  <c r="WOU62" i="7"/>
  <c r="WOW62" i="7"/>
  <c r="WOY62" i="7"/>
  <c r="WPA62" i="7"/>
  <c r="WPC62" i="7"/>
  <c r="WPE62" i="7"/>
  <c r="WPG62" i="7"/>
  <c r="WPI62" i="7"/>
  <c r="WPK62" i="7"/>
  <c r="WPM62" i="7"/>
  <c r="WPO62" i="7"/>
  <c r="WPQ62" i="7"/>
  <c r="WPS62" i="7"/>
  <c r="WPU62" i="7"/>
  <c r="WPW62" i="7"/>
  <c r="WPY62" i="7"/>
  <c r="WQA62" i="7"/>
  <c r="WQC62" i="7"/>
  <c r="WQE62" i="7"/>
  <c r="WQG62" i="7"/>
  <c r="WQI62" i="7"/>
  <c r="WQK62" i="7"/>
  <c r="WQM62" i="7"/>
  <c r="WQO62" i="7"/>
  <c r="WQQ62" i="7"/>
  <c r="WQS62" i="7"/>
  <c r="WQU62" i="7"/>
  <c r="WQW62" i="7"/>
  <c r="WQY62" i="7"/>
  <c r="WRA62" i="7"/>
  <c r="WRC62" i="7"/>
  <c r="WRE62" i="7"/>
  <c r="WRG62" i="7"/>
  <c r="WRI62" i="7"/>
  <c r="WRK62" i="7"/>
  <c r="WRM62" i="7"/>
  <c r="WRO62" i="7"/>
  <c r="WRQ62" i="7"/>
  <c r="WRS62" i="7"/>
  <c r="WRU62" i="7"/>
  <c r="WRW62" i="7"/>
  <c r="WRY62" i="7"/>
  <c r="WSA62" i="7"/>
  <c r="WSC62" i="7"/>
  <c r="WSE62" i="7"/>
  <c r="WSG62" i="7"/>
  <c r="WSI62" i="7"/>
  <c r="WSK62" i="7"/>
  <c r="WSM62" i="7"/>
  <c r="WSO62" i="7"/>
  <c r="WSQ62" i="7"/>
  <c r="WSS62" i="7"/>
  <c r="WSU62" i="7"/>
  <c r="WSW62" i="7"/>
  <c r="WSY62" i="7"/>
  <c r="WTA62" i="7"/>
  <c r="WTC62" i="7"/>
  <c r="WTE62" i="7"/>
  <c r="WTG62" i="7"/>
  <c r="WTI62" i="7"/>
  <c r="WTK62" i="7"/>
  <c r="WTM62" i="7"/>
  <c r="WTO62" i="7"/>
  <c r="WTQ62" i="7"/>
  <c r="WTS62" i="7"/>
  <c r="WTU62" i="7"/>
  <c r="WTW62" i="7"/>
  <c r="WTY62" i="7"/>
  <c r="WUA62" i="7"/>
  <c r="WUC62" i="7"/>
  <c r="WUE62" i="7"/>
  <c r="WUG62" i="7"/>
  <c r="WUI62" i="7"/>
  <c r="WUK62" i="7"/>
  <c r="WUM62" i="7"/>
  <c r="WUO62" i="7"/>
  <c r="WUQ62" i="7"/>
  <c r="WUS62" i="7"/>
  <c r="WUU62" i="7"/>
  <c r="WUW62" i="7"/>
  <c r="WUY62" i="7"/>
  <c r="WVA62" i="7"/>
  <c r="WVC62" i="7"/>
  <c r="WVE62" i="7"/>
  <c r="WVG62" i="7"/>
  <c r="WVI62" i="7"/>
  <c r="WVK62" i="7"/>
  <c r="WVM62" i="7"/>
  <c r="WVO62" i="7"/>
  <c r="WVQ62" i="7"/>
  <c r="WVS62" i="7"/>
  <c r="WVU62" i="7"/>
  <c r="WVW62" i="7"/>
  <c r="WVY62" i="7"/>
  <c r="WWA62" i="7"/>
  <c r="WWC62" i="7"/>
  <c r="WWE62" i="7"/>
  <c r="WWG62" i="7"/>
  <c r="WWI62" i="7"/>
  <c r="WWK62" i="7"/>
  <c r="WWM62" i="7"/>
  <c r="WWO62" i="7"/>
  <c r="WWQ62" i="7"/>
  <c r="WWS62" i="7"/>
  <c r="WWU62" i="7"/>
  <c r="WWW62" i="7"/>
  <c r="WWY62" i="7"/>
  <c r="WXA62" i="7"/>
  <c r="WXC62" i="7"/>
  <c r="WXE62" i="7"/>
  <c r="WXG62" i="7"/>
  <c r="WXI62" i="7"/>
  <c r="WXK62" i="7"/>
  <c r="WXM62" i="7"/>
  <c r="WXO62" i="7"/>
  <c r="WXQ62" i="7"/>
  <c r="WXS62" i="7"/>
  <c r="WXU62" i="7"/>
  <c r="WXW62" i="7"/>
  <c r="WXY62" i="7"/>
  <c r="WYA62" i="7"/>
  <c r="WYC62" i="7"/>
  <c r="WYE62" i="7"/>
  <c r="WYG62" i="7"/>
  <c r="WYI62" i="7"/>
  <c r="WYK62" i="7"/>
  <c r="WYM62" i="7"/>
  <c r="WYO62" i="7"/>
  <c r="WYQ62" i="7"/>
  <c r="WYS62" i="7"/>
  <c r="WYU62" i="7"/>
  <c r="WYW62" i="7"/>
  <c r="WYY62" i="7"/>
  <c r="WZA62" i="7"/>
  <c r="WZC62" i="7"/>
  <c r="WZE62" i="7"/>
  <c r="WZG62" i="7"/>
  <c r="WZI62" i="7"/>
  <c r="WZK62" i="7"/>
  <c r="WZM62" i="7"/>
  <c r="WZO62" i="7"/>
  <c r="WZQ62" i="7"/>
  <c r="WZS62" i="7"/>
  <c r="WZU62" i="7"/>
  <c r="WZW62" i="7"/>
  <c r="WZY62" i="7"/>
  <c r="XAA62" i="7"/>
  <c r="XAC62" i="7"/>
  <c r="XAE62" i="7"/>
  <c r="XAG62" i="7"/>
  <c r="XAI62" i="7"/>
  <c r="XAK62" i="7"/>
  <c r="XAM62" i="7"/>
  <c r="XAO62" i="7"/>
  <c r="XAQ62" i="7"/>
  <c r="XAS62" i="7"/>
  <c r="XAU62" i="7"/>
  <c r="XAW62" i="7"/>
  <c r="XAY62" i="7"/>
  <c r="XBA62" i="7"/>
  <c r="XBC62" i="7"/>
  <c r="XBE62" i="7"/>
  <c r="XBG62" i="7"/>
  <c r="XBI62" i="7"/>
  <c r="XBK62" i="7"/>
  <c r="XBM62" i="7"/>
  <c r="XBO62" i="7"/>
  <c r="XBQ62" i="7"/>
  <c r="XBS62" i="7"/>
  <c r="XBU62" i="7"/>
  <c r="XBW62" i="7"/>
  <c r="XBY62" i="7"/>
  <c r="XCA62" i="7"/>
  <c r="XCC62" i="7"/>
  <c r="XCE62" i="7"/>
  <c r="XCG62" i="7"/>
  <c r="XCI62" i="7"/>
  <c r="XCK62" i="7"/>
  <c r="XCM62" i="7"/>
  <c r="XCO62" i="7"/>
  <c r="XCQ62" i="7"/>
  <c r="XCS62" i="7"/>
  <c r="XCU62" i="7"/>
  <c r="XCW62" i="7"/>
  <c r="XCY62" i="7"/>
  <c r="XDA62" i="7"/>
  <c r="XDC62" i="7"/>
  <c r="XDE62" i="7"/>
  <c r="XDG62" i="7"/>
  <c r="XDI62" i="7"/>
  <c r="XDK62" i="7"/>
  <c r="XDM62" i="7"/>
  <c r="XDO62" i="7"/>
  <c r="XDQ62" i="7"/>
  <c r="XDS62" i="7"/>
  <c r="XDU62" i="7"/>
  <c r="XDW62" i="7"/>
  <c r="XDY62" i="7"/>
  <c r="XEA62" i="7"/>
  <c r="XEC62" i="7"/>
  <c r="XEE62" i="7"/>
  <c r="XEG62" i="7"/>
  <c r="XEI62" i="7"/>
  <c r="XEK62" i="7"/>
  <c r="XEM62" i="7"/>
  <c r="XEO62" i="7"/>
  <c r="XEQ62" i="7"/>
  <c r="XES62" i="7"/>
  <c r="XEU62" i="7"/>
  <c r="XEW62" i="7"/>
  <c r="XEY62" i="7"/>
  <c r="XFA62" i="7"/>
  <c r="XFC62" i="7"/>
  <c r="E62" i="7"/>
  <c r="F10" i="8"/>
  <c r="F7" i="8"/>
  <c r="F11" i="8"/>
  <c r="F8" i="8"/>
  <c r="F5" i="8"/>
  <c r="F4" i="8"/>
  <c r="AB72" i="15"/>
  <c r="AB50" i="15"/>
  <c r="T215" i="20"/>
  <c r="T214" i="20"/>
  <c r="T213" i="20"/>
  <c r="N215" i="20"/>
  <c r="N214" i="20"/>
  <c r="N213" i="20"/>
  <c r="I215" i="20"/>
  <c r="I214" i="20"/>
  <c r="I213" i="20"/>
  <c r="AD189" i="20"/>
  <c r="B189" i="20"/>
  <c r="S90" i="4"/>
  <c r="S89" i="4"/>
  <c r="S99" i="4"/>
  <c r="S85" i="4"/>
  <c r="S86" i="4"/>
  <c r="S79" i="4"/>
  <c r="S66" i="4"/>
  <c r="S45" i="4"/>
  <c r="S48" i="4"/>
  <c r="S41" i="4"/>
  <c r="S40" i="4"/>
  <c r="S37" i="4"/>
  <c r="S36" i="4"/>
  <c r="S35" i="4"/>
  <c r="S34" i="4"/>
  <c r="S33" i="4"/>
  <c r="S32" i="4"/>
  <c r="S31" i="4"/>
  <c r="S30" i="4"/>
  <c r="S29" i="4"/>
  <c r="E76" i="4"/>
  <c r="E75" i="4"/>
  <c r="E74" i="4"/>
  <c r="E73" i="4"/>
  <c r="E72" i="4"/>
  <c r="E80" i="4"/>
  <c r="E79" i="4"/>
  <c r="E95" i="4"/>
  <c r="E94" i="4"/>
  <c r="E93" i="4"/>
  <c r="E92" i="4"/>
  <c r="E91" i="4"/>
  <c r="E90" i="4"/>
  <c r="E89" i="4"/>
  <c r="E88" i="4"/>
  <c r="E87" i="4"/>
  <c r="E86" i="4"/>
  <c r="E85" i="4"/>
  <c r="E84" i="4"/>
  <c r="E83" i="4"/>
  <c r="E103" i="4"/>
  <c r="E102" i="4"/>
  <c r="E101" i="4"/>
  <c r="E100" i="4"/>
  <c r="E99" i="4"/>
  <c r="E41" i="4"/>
  <c r="E40" i="4"/>
  <c r="E43" i="4"/>
  <c r="E53" i="4"/>
  <c r="E52" i="4"/>
  <c r="E51" i="4"/>
  <c r="E50" i="4"/>
  <c r="E49" i="4"/>
  <c r="E48" i="4"/>
  <c r="E47" i="4"/>
  <c r="E46" i="4"/>
  <c r="E45" i="4"/>
  <c r="E61" i="4"/>
  <c r="E60" i="4"/>
  <c r="E59" i="4"/>
  <c r="E58" i="4"/>
  <c r="E57" i="4"/>
  <c r="E56" i="4"/>
  <c r="E69" i="4"/>
  <c r="E68" i="4"/>
  <c r="E67" i="4"/>
  <c r="E66" i="4"/>
  <c r="E65" i="4"/>
  <c r="E7" i="4"/>
  <c r="E6" i="4"/>
  <c r="E5" i="4"/>
  <c r="E10" i="4"/>
  <c r="E9" i="4"/>
  <c r="E15" i="4"/>
  <c r="E14" i="4"/>
  <c r="E13" i="4"/>
  <c r="E25" i="4"/>
  <c r="E24" i="4"/>
  <c r="E23" i="4"/>
  <c r="E22" i="4"/>
  <c r="E21" i="4"/>
  <c r="E20" i="4"/>
  <c r="E19" i="4"/>
  <c r="E18" i="4"/>
  <c r="E17" i="4"/>
  <c r="E27" i="4"/>
  <c r="E37" i="4"/>
  <c r="E36" i="4"/>
  <c r="E35" i="4"/>
  <c r="E34" i="4"/>
  <c r="E33" i="4"/>
  <c r="E32" i="4"/>
  <c r="E31" i="4"/>
  <c r="E30" i="4"/>
  <c r="E29" i="4"/>
  <c r="E4" i="4"/>
  <c r="F30" i="4"/>
  <c r="G4" i="4"/>
  <c r="I99" i="4"/>
  <c r="H85" i="4"/>
  <c r="AF1026" i="3"/>
  <c r="I4" i="8"/>
  <c r="J4" i="8"/>
  <c r="I5" i="8"/>
  <c r="J5" i="8"/>
  <c r="I8" i="8"/>
  <c r="J8" i="8"/>
  <c r="I11" i="8"/>
  <c r="J11" i="8"/>
  <c r="I7" i="8"/>
  <c r="J7" i="8"/>
  <c r="I10" i="8"/>
  <c r="J10" i="8"/>
  <c r="J40" i="8"/>
  <c r="M959" i="3"/>
  <c r="M960" i="3"/>
  <c r="M958" i="3"/>
  <c r="AA947" i="3"/>
  <c r="AA918" i="3"/>
  <c r="AA917" i="3"/>
  <c r="AC886" i="3"/>
  <c r="W871" i="3"/>
  <c r="AC832" i="3"/>
  <c r="T724" i="3"/>
  <c r="T725" i="3"/>
  <c r="Y832" i="3"/>
  <c r="T721" i="3"/>
  <c r="T722" i="3"/>
  <c r="U832" i="3"/>
  <c r="T718" i="3"/>
  <c r="T719" i="3"/>
  <c r="O725" i="3"/>
  <c r="O724" i="3"/>
  <c r="O722" i="3"/>
  <c r="O721" i="3"/>
  <c r="O719" i="3"/>
  <c r="O718" i="3"/>
  <c r="S38" i="4"/>
  <c r="S42" i="4"/>
  <c r="S54" i="4"/>
  <c r="S63" i="4"/>
  <c r="S70" i="4"/>
  <c r="S81" i="4"/>
  <c r="S96" i="4"/>
  <c r="S97" i="4"/>
  <c r="S104" i="4"/>
  <c r="S105" i="4"/>
  <c r="S107" i="4"/>
  <c r="AE699" i="3"/>
  <c r="G655" i="3"/>
  <c r="G653" i="3"/>
  <c r="G654" i="3"/>
  <c r="G652" i="3"/>
  <c r="H656" i="3"/>
  <c r="AA656" i="3"/>
  <c r="AA648" i="3"/>
  <c r="H648" i="3"/>
  <c r="AO630" i="3"/>
  <c r="AF627" i="3"/>
  <c r="T627" i="3"/>
  <c r="Q627" i="3"/>
  <c r="AM559" i="3"/>
  <c r="C83" i="4"/>
  <c r="C58" i="4"/>
  <c r="C33" i="4"/>
  <c r="C30" i="4"/>
  <c r="C32" i="4"/>
  <c r="C40" i="4"/>
  <c r="G589" i="3"/>
  <c r="G588" i="3"/>
  <c r="G587" i="3"/>
  <c r="G586" i="3"/>
  <c r="Z572" i="3"/>
  <c r="Z570" i="3"/>
  <c r="Z571" i="3"/>
  <c r="Z569" i="3"/>
  <c r="H582" i="3"/>
  <c r="H590" i="3"/>
  <c r="AA590" i="3"/>
  <c r="AA582" i="3"/>
  <c r="AA573" i="3"/>
  <c r="H573" i="3"/>
  <c r="AM555" i="3"/>
  <c r="Q391" i="3"/>
  <c r="AC245" i="3"/>
  <c r="W245" i="3"/>
  <c r="M248" i="3"/>
  <c r="M247" i="3"/>
  <c r="M246" i="3"/>
  <c r="M245" i="3"/>
  <c r="M244" i="3"/>
  <c r="M243" i="3"/>
  <c r="I13" i="21"/>
  <c r="AG441" i="3"/>
  <c r="AG444" i="3"/>
  <c r="AG445" i="3"/>
  <c r="T27" i="15"/>
  <c r="Y27" i="15"/>
  <c r="E107" i="13"/>
  <c r="Y11" i="15"/>
  <c r="Y23" i="15"/>
  <c r="Y26" i="15"/>
  <c r="Y28" i="15"/>
  <c r="T11" i="15"/>
  <c r="T23" i="15"/>
  <c r="Y64" i="15"/>
  <c r="Y67" i="15"/>
  <c r="C167" i="20"/>
  <c r="U363" i="20"/>
  <c r="AJ700" i="20"/>
  <c r="L65" i="21"/>
  <c r="BQ98" i="27"/>
  <c r="BQ97" i="27"/>
  <c r="BQ96" i="27"/>
  <c r="X752" i="3"/>
  <c r="AH752" i="3"/>
  <c r="BG701" i="3"/>
  <c r="BT701" i="3"/>
  <c r="BT702" i="3"/>
  <c r="BA700" i="3"/>
  <c r="BA701" i="3"/>
  <c r="AJ1019" i="3"/>
  <c r="P18" i="21"/>
  <c r="AC456" i="3"/>
  <c r="C8" i="4"/>
  <c r="C26" i="4"/>
  <c r="C42" i="4"/>
  <c r="C38" i="4"/>
  <c r="C54" i="4"/>
  <c r="C62" i="4"/>
  <c r="C63" i="4"/>
  <c r="C70" i="4"/>
  <c r="C77" i="4"/>
  <c r="C81" i="4"/>
  <c r="C96" i="4"/>
  <c r="C97" i="4"/>
  <c r="C104" i="4"/>
  <c r="C105" i="4"/>
  <c r="AC455" i="3"/>
  <c r="B105" i="4"/>
  <c r="AC454" i="3"/>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 i="4"/>
  <c r="N187" i="27"/>
  <c r="B85" i="4"/>
  <c r="B86" i="4"/>
  <c r="N186" i="27"/>
  <c r="N193"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AF540" i="20"/>
  <c r="AK548"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9" i="8"/>
  <c r="I9" i="8"/>
  <c r="J6" i="8"/>
  <c r="I6"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X725" i="3"/>
  <c r="AH725" i="3"/>
  <c r="X724" i="3"/>
  <c r="AH724" i="3"/>
  <c r="AH723" i="3"/>
  <c r="X722" i="3"/>
  <c r="AH722" i="3"/>
  <c r="X721" i="3"/>
  <c r="AH721" i="3"/>
  <c r="AH720" i="3"/>
  <c r="X719" i="3"/>
  <c r="AH719" i="3"/>
  <c r="X718"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3" i="20"/>
  <c r="AP284" i="20"/>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c r="AB212" i="3"/>
  <c r="AF1013" i="3"/>
  <c r="C5" i="7"/>
  <c r="C7" i="7"/>
  <c r="C9" i="7"/>
  <c r="E40" i="7"/>
  <c r="A40" i="7"/>
  <c r="E33" i="7"/>
  <c r="E32"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O639" i="3"/>
  <c r="AB48" i="15"/>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O28" i="20"/>
  <c r="AO29" i="20"/>
  <c r="AO24" i="20"/>
  <c r="AO25" i="20"/>
  <c r="AO21" i="20"/>
  <c r="AO20" i="20"/>
  <c r="AO22" i="20"/>
  <c r="AO16" i="20"/>
  <c r="AO15" i="20"/>
  <c r="AO14" i="20"/>
  <c r="AO13" i="20"/>
  <c r="G122" i="21"/>
  <c r="G119" i="21"/>
  <c r="E121" i="21"/>
  <c r="I9" i="21"/>
  <c r="S26" i="4"/>
  <c r="G90" i="21"/>
  <c r="G94" i="21"/>
  <c r="G77" i="21"/>
  <c r="M20" i="21"/>
  <c r="M21" i="21"/>
  <c r="S21" i="21"/>
  <c r="M22" i="21"/>
  <c r="S22" i="21"/>
  <c r="M23" i="21"/>
  <c r="S23" i="21"/>
  <c r="M24" i="21"/>
  <c r="T24" i="21"/>
  <c r="M25" i="21"/>
  <c r="S25" i="21"/>
  <c r="M26" i="21"/>
  <c r="Q26" i="21" a="1"/>
  <c r="Q26" i="21"/>
  <c r="T26" i="21"/>
  <c r="M27" i="21"/>
  <c r="T20" i="21"/>
  <c r="T21" i="21"/>
  <c r="T22" i="21"/>
  <c r="T23" i="21"/>
  <c r="T25" i="21"/>
  <c r="T27" i="21"/>
  <c r="N20" i="21"/>
  <c r="N21" i="21"/>
  <c r="N22" i="21"/>
  <c r="N23" i="21"/>
  <c r="N24" i="21"/>
  <c r="N25" i="21"/>
  <c r="N26" i="21"/>
  <c r="N27" i="21"/>
  <c r="G35" i="21" a="1"/>
  <c r="G35" i="21"/>
  <c r="G36" i="21"/>
  <c r="O26" i="21"/>
  <c r="P26" i="21" a="1"/>
  <c r="P26" i="21"/>
  <c r="R26" i="21"/>
  <c r="S27" i="21"/>
  <c r="M28" i="21"/>
  <c r="T28" i="21"/>
  <c r="M29" i="21"/>
  <c r="O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18" i="11"/>
  <c r="C19" i="11"/>
  <c r="C20" i="11"/>
  <c r="C21" i="11"/>
  <c r="C22" i="11"/>
  <c r="C23" i="11"/>
  <c r="C27" i="11"/>
  <c r="B25" i="11"/>
  <c r="B26" i="11"/>
  <c r="D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c r="E70" i="13"/>
  <c r="D81" i="4"/>
  <c r="E81" i="4"/>
  <c r="F81" i="4"/>
  <c r="G81" i="4"/>
  <c r="H81" i="4"/>
  <c r="I81" i="4"/>
  <c r="J81" i="4"/>
  <c r="K81" i="4"/>
  <c r="L81" i="4"/>
  <c r="M81" i="4"/>
  <c r="N81" i="4"/>
  <c r="O81" i="4"/>
  <c r="P81" i="4"/>
  <c r="Q81" i="4"/>
  <c r="E81" i="13"/>
  <c r="T81" i="4"/>
  <c r="H81" i="13"/>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B19" i="11"/>
  <c r="B20" i="11"/>
  <c r="B21" i="11"/>
  <c r="B22" i="11"/>
  <c r="B23" i="11"/>
  <c r="B24" i="11"/>
  <c r="B28" i="11"/>
  <c r="C28" i="11"/>
  <c r="B30" i="11"/>
  <c r="C30" i="11"/>
  <c r="D30" i="11"/>
  <c r="D33" i="11"/>
  <c r="D34" i="11"/>
  <c r="B41" i="11"/>
  <c r="C41" i="11"/>
  <c r="C42" i="11"/>
  <c r="B42" i="11"/>
  <c r="B44" i="11"/>
  <c r="C44" i="11"/>
  <c r="B46" i="11"/>
  <c r="C46" i="11"/>
  <c r="B47" i="11"/>
  <c r="C47" i="11"/>
  <c r="B48" i="11"/>
  <c r="B49" i="11"/>
  <c r="B50" i="11"/>
  <c r="B51" i="11"/>
  <c r="C51" i="11"/>
  <c r="D51" i="11"/>
  <c r="B52" i="11"/>
  <c r="B53" i="11"/>
  <c r="C48" i="11"/>
  <c r="C49" i="11"/>
  <c r="C50"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B38" i="13"/>
  <c r="B54" i="13"/>
  <c r="B62" i="13"/>
  <c r="B77" i="13"/>
  <c r="B96" i="13"/>
  <c r="B104" i="13"/>
  <c r="D8" i="4"/>
  <c r="D11" i="4"/>
  <c r="D26" i="4"/>
  <c r="D38" i="4"/>
  <c r="D42" i="4"/>
  <c r="D54" i="4"/>
  <c r="B54" i="4"/>
  <c r="D62" i="4"/>
  <c r="D77" i="4"/>
  <c r="D96" i="4"/>
  <c r="D104" i="4"/>
  <c r="B104" i="4"/>
  <c r="E26" i="13"/>
  <c r="E38" i="13"/>
  <c r="E42" i="13"/>
  <c r="E54" i="13"/>
  <c r="E96" i="13"/>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0" i="3"/>
  <c r="X723" i="3"/>
  <c r="X730" i="3"/>
  <c r="X731" i="3"/>
  <c r="X732" i="3"/>
  <c r="X733" i="3"/>
  <c r="X734" i="3"/>
  <c r="X735" i="3"/>
  <c r="X736" i="3"/>
  <c r="X737" i="3"/>
  <c r="X738" i="3"/>
  <c r="X739" i="3"/>
  <c r="X740" i="3"/>
  <c r="X741" i="3"/>
  <c r="M832" i="3"/>
  <c r="Q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B39" i="11"/>
  <c r="D39" i="11"/>
  <c r="D23" i="11"/>
  <c r="D19" i="11"/>
  <c r="D89" i="11"/>
  <c r="D73" i="11"/>
  <c r="D44" i="11"/>
  <c r="D35" i="11"/>
  <c r="D76" i="11"/>
  <c r="D31" i="11"/>
  <c r="D32" i="11"/>
  <c r="D15" i="11"/>
  <c r="D63" i="13"/>
  <c r="D97" i="13"/>
  <c r="D105" i="13"/>
  <c r="D14" i="11"/>
  <c r="Q63" i="4"/>
  <c r="Q97" i="4"/>
  <c r="Q105" i="4"/>
  <c r="C105" i="11"/>
  <c r="B105" i="11"/>
  <c r="D105" i="11"/>
  <c r="D87" i="11"/>
  <c r="N63" i="4"/>
  <c r="N97" i="4"/>
  <c r="N105" i="4"/>
  <c r="N12" i="4"/>
  <c r="H63" i="4"/>
  <c r="H97" i="4"/>
  <c r="H105" i="4"/>
  <c r="F12" i="4"/>
  <c r="D60" i="11"/>
  <c r="M12" i="4"/>
  <c r="R8" i="4"/>
  <c r="D84" i="11"/>
  <c r="D74" i="11"/>
  <c r="D59" i="11"/>
  <c r="D38" i="11"/>
  <c r="R42" i="4"/>
  <c r="P63" i="4"/>
  <c r="P97" i="4"/>
  <c r="P105" i="4"/>
  <c r="B38" i="4"/>
  <c r="B42" i="4"/>
  <c r="B62" i="4"/>
  <c r="B63" i="4"/>
  <c r="C63" i="11"/>
  <c r="B63" i="11"/>
  <c r="C9" i="11"/>
  <c r="D12" i="13"/>
  <c r="D58" i="11"/>
  <c r="D100" i="11"/>
  <c r="D62" i="11"/>
  <c r="D24" i="11"/>
  <c r="D101" i="11"/>
  <c r="D90" i="11"/>
  <c r="R62" i="4"/>
  <c r="D66" i="11"/>
  <c r="R38" i="4"/>
  <c r="C63" i="13"/>
  <c r="C97" i="13"/>
  <c r="C105" i="13"/>
  <c r="D92" i="11"/>
  <c r="D75" i="11"/>
  <c r="B71" i="11"/>
  <c r="D28" i="11"/>
  <c r="R54" i="4"/>
  <c r="C55" i="11"/>
  <c r="D103" i="11"/>
  <c r="D88" i="11"/>
  <c r="C78" i="11"/>
  <c r="D42" i="11"/>
  <c r="D21" i="11"/>
  <c r="D16" i="11"/>
  <c r="B12" i="11"/>
  <c r="R26" i="4"/>
  <c r="D81" i="11"/>
  <c r="D86" i="11"/>
  <c r="B55" i="11"/>
  <c r="F63" i="13"/>
  <c r="F97" i="13"/>
  <c r="F105" i="13"/>
  <c r="F107" i="13"/>
  <c r="AD199" i="20"/>
  <c r="R12" i="4"/>
  <c r="D77" i="11"/>
  <c r="D47" i="11"/>
  <c r="C71" i="11"/>
  <c r="M63" i="4"/>
  <c r="M97" i="4"/>
  <c r="M105" i="4"/>
  <c r="E63" i="13"/>
  <c r="R104" i="4"/>
  <c r="G63" i="4"/>
  <c r="G97" i="4"/>
  <c r="G105" i="4"/>
  <c r="D91" i="11"/>
  <c r="J63" i="4"/>
  <c r="J97" i="4"/>
  <c r="J105" i="4"/>
  <c r="D41" i="11"/>
  <c r="C12" i="11"/>
  <c r="K63" i="4"/>
  <c r="K97" i="4"/>
  <c r="K105" i="4"/>
  <c r="R96" i="4"/>
  <c r="E63" i="4"/>
  <c r="E97" i="4"/>
  <c r="E105" i="4"/>
  <c r="D104" i="11"/>
  <c r="E12" i="4"/>
  <c r="B96" i="4"/>
  <c r="T63" i="4"/>
  <c r="T97" i="4"/>
  <c r="D11" i="11"/>
  <c r="C12" i="4"/>
  <c r="B12" i="13"/>
  <c r="D43" i="11"/>
  <c r="B97" i="11"/>
  <c r="D78" i="11"/>
  <c r="D71" i="11"/>
  <c r="D82" i="11"/>
  <c r="B12" i="4"/>
  <c r="D9" i="11"/>
  <c r="E97" i="13"/>
  <c r="B13" i="11"/>
  <c r="D63" i="11"/>
  <c r="D12" i="11"/>
  <c r="R63" i="4"/>
  <c r="R97" i="4"/>
  <c r="R105" i="4"/>
  <c r="C13" i="11"/>
  <c r="D55" i="11"/>
  <c r="H63" i="13"/>
  <c r="T105" i="4"/>
  <c r="H97" i="13"/>
  <c r="D96" i="11"/>
  <c r="C97" i="11"/>
  <c r="D97" i="11"/>
  <c r="D13" i="11"/>
  <c r="T107" i="4"/>
  <c r="H105" i="13"/>
  <c r="E105" i="13"/>
  <c r="H107" i="13"/>
  <c r="AD11" i="15"/>
  <c r="AZ846" i="3"/>
  <c r="G67" i="21"/>
  <c r="AD23" i="15"/>
  <c r="AD26" i="15"/>
  <c r="B64" i="11"/>
  <c r="B98" i="11"/>
  <c r="B63" i="13"/>
  <c r="AA29" i="7"/>
  <c r="R44" i="21"/>
  <c r="O29" i="7"/>
  <c r="AY1002" i="3"/>
  <c r="I1047" i="3"/>
  <c r="C798" i="3"/>
  <c r="G40" i="7"/>
  <c r="G43"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EC597" i="3"/>
  <c r="EC632" i="3"/>
  <c r="Y7" i="15"/>
  <c r="AI7" i="15"/>
  <c r="DX597" i="3"/>
  <c r="BN632" i="3"/>
  <c r="DX669" i="3"/>
  <c r="CS632" i="3"/>
  <c r="BG632" i="3"/>
  <c r="X1047" i="3"/>
  <c r="AY1004" i="3"/>
  <c r="AG29" i="7"/>
  <c r="AO641" i="3"/>
  <c r="K29" i="7"/>
  <c r="S29" i="7"/>
  <c r="T26" i="15"/>
  <c r="AG40" i="7"/>
  <c r="AG43" i="7"/>
  <c r="O30" i="21"/>
  <c r="S40" i="7"/>
  <c r="S43" i="7"/>
  <c r="AK172" i="20"/>
  <c r="AP355" i="20"/>
  <c r="AQ355" i="20"/>
  <c r="AS349" i="20"/>
  <c r="T805" i="20"/>
  <c r="AO17" i="20"/>
  <c r="AO36" i="20"/>
  <c r="AK56" i="20"/>
  <c r="T797" i="20"/>
  <c r="AF797" i="20"/>
  <c r="AK783" i="20"/>
  <c r="T808" i="20"/>
  <c r="AF808" i="20"/>
  <c r="AK103" i="20"/>
  <c r="T795" i="20"/>
  <c r="AF795" i="20"/>
  <c r="B106" i="11"/>
  <c r="R30" i="21"/>
  <c r="T44" i="21"/>
  <c r="P44" i="21" a="1"/>
  <c r="P44" i="21"/>
  <c r="Q21" i="21" a="1"/>
  <c r="Q21" i="21"/>
  <c r="G32" i="7"/>
  <c r="I32" i="7"/>
  <c r="K32" i="7"/>
  <c r="M32" i="7"/>
  <c r="O32" i="7"/>
  <c r="Q32" i="7"/>
  <c r="S32" i="7"/>
  <c r="U32" i="7"/>
  <c r="W32" i="7"/>
  <c r="Y32" i="7"/>
  <c r="AA32" i="7"/>
  <c r="AC32" i="7"/>
  <c r="AE32" i="7"/>
  <c r="AG32" i="7"/>
  <c r="AC40" i="7"/>
  <c r="AC43" i="7"/>
  <c r="I40" i="7"/>
  <c r="I43" i="7"/>
  <c r="T30" i="21"/>
  <c r="P43" i="21" a="1"/>
  <c r="P43"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R28" i="21"/>
  <c r="I29" i="7"/>
  <c r="Q28" i="21" a="1"/>
  <c r="Q28" i="21"/>
  <c r="O28" i="21"/>
  <c r="AD27" i="15"/>
  <c r="AD28" i="15"/>
  <c r="P30" i="21" a="1"/>
  <c r="P30" i="21"/>
  <c r="DR632" i="3"/>
  <c r="S24" i="21"/>
  <c r="O27" i="21"/>
  <c r="O24" i="21"/>
  <c r="P24" i="21" a="1"/>
  <c r="P24" i="21"/>
  <c r="B27" i="11"/>
  <c r="D26" i="11"/>
  <c r="D27" i="11"/>
  <c r="C64" i="11"/>
  <c r="S30" i="21"/>
  <c r="O40" i="21"/>
  <c r="T7" i="15"/>
  <c r="E43" i="7"/>
  <c r="AC29" i="7"/>
  <c r="M29" i="7"/>
  <c r="Q44" i="21" a="1"/>
  <c r="Q44" i="21"/>
  <c r="Q40" i="7"/>
  <c r="Q43" i="7"/>
  <c r="U40" i="7"/>
  <c r="U43" i="7"/>
  <c r="G29" i="7"/>
  <c r="Q29" i="7"/>
  <c r="O36" i="21"/>
  <c r="AA40" i="7"/>
  <c r="AA43" i="7"/>
  <c r="Y40" i="7"/>
  <c r="Y43" i="7"/>
  <c r="M40" i="7"/>
  <c r="M43" i="7"/>
  <c r="AE29" i="7"/>
  <c r="P36" i="21" a="1"/>
  <c r="P36" i="21"/>
  <c r="S28" i="21"/>
  <c r="AE40" i="7"/>
  <c r="AE43" i="7"/>
  <c r="W40" i="7"/>
  <c r="W43" i="7"/>
  <c r="W29" i="7"/>
  <c r="P40" i="21" a="1"/>
  <c r="P40" i="21"/>
  <c r="O40" i="7"/>
  <c r="O43" i="7"/>
  <c r="U29" i="7"/>
  <c r="P31" i="21" a="1"/>
  <c r="P31" i="21"/>
  <c r="Q25" i="21" a="1"/>
  <c r="Q25" i="21"/>
  <c r="S36" i="21"/>
  <c r="P27" i="21" a="1"/>
  <c r="P27" i="21"/>
  <c r="T38" i="21"/>
  <c r="S42"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P28" i="21" a="1"/>
  <c r="P28" i="21"/>
  <c r="R987" i="3"/>
  <c r="G121" i="21"/>
  <c r="G123" i="21"/>
  <c r="I15" i="21"/>
  <c r="R986" i="3"/>
  <c r="R985" i="3"/>
  <c r="AC777" i="3"/>
  <c r="O34" i="21"/>
  <c r="S41" i="21"/>
  <c r="E99" i="20"/>
  <c r="E98" i="20"/>
  <c r="O44" i="21"/>
  <c r="R41" i="21"/>
  <c r="T41" i="21"/>
  <c r="Q23" i="21" a="1"/>
  <c r="Q23" i="21"/>
  <c r="Q40" i="21" a="1"/>
  <c r="Q40" i="21"/>
  <c r="O41" i="21"/>
  <c r="R40" i="21"/>
  <c r="T40" i="21"/>
  <c r="AC883" i="3"/>
  <c r="BG243" i="3"/>
  <c r="BO245" i="3"/>
  <c r="T267" i="3"/>
  <c r="P34" i="21" a="1"/>
  <c r="P34" i="21"/>
  <c r="P41" i="21" a="1"/>
  <c r="P41" i="21"/>
  <c r="Q29" i="21" a="1"/>
  <c r="Q29" i="21"/>
  <c r="CX632" i="3"/>
  <c r="Q34" i="21" a="1"/>
  <c r="Q34" i="21"/>
  <c r="R38" i="21"/>
  <c r="T35" i="21"/>
  <c r="BN641" i="3"/>
  <c r="BR642" i="3"/>
  <c r="P35" i="21" a="1"/>
  <c r="P35" i="21"/>
  <c r="R35" i="21"/>
  <c r="R989" i="3"/>
  <c r="ER632" i="3"/>
  <c r="BX655" i="3"/>
  <c r="CB656" i="3"/>
  <c r="DC652" i="3"/>
  <c r="DC655" i="3"/>
  <c r="R32" i="21"/>
  <c r="Q32" i="21" a="1"/>
  <c r="Q32" i="21"/>
  <c r="O32" i="21"/>
  <c r="P32" i="21" a="1"/>
  <c r="P32" i="21"/>
  <c r="T32" i="21"/>
  <c r="S32" i="21"/>
  <c r="S26" i="21"/>
  <c r="BK632" i="3"/>
  <c r="X1051" i="3"/>
  <c r="CH632" i="3"/>
  <c r="AX681" i="20"/>
  <c r="BS655" i="3"/>
  <c r="BW656" i="3"/>
  <c r="M18" i="21"/>
  <c r="T37" i="21"/>
  <c r="Q37" i="21" a="1"/>
  <c r="Q37" i="21"/>
  <c r="P37" i="21" a="1"/>
  <c r="P37" i="21"/>
  <c r="R37" i="21"/>
  <c r="S37" i="21"/>
  <c r="CM632" i="3"/>
  <c r="AX682" i="20"/>
  <c r="CC632" i="3"/>
  <c r="AX680" i="20"/>
  <c r="DR655" i="3"/>
  <c r="CH655" i="3"/>
  <c r="CL656" i="3"/>
  <c r="DM645" i="3"/>
  <c r="DM655" i="3"/>
  <c r="DH655" i="3"/>
  <c r="AC884" i="3"/>
  <c r="CC655" i="3"/>
  <c r="CG656" i="3"/>
  <c r="BX632" i="3"/>
  <c r="EH632" i="3"/>
  <c r="CS648" i="3"/>
  <c r="CS655" i="3"/>
  <c r="BN655" i="3"/>
  <c r="P39" i="21" a="1"/>
  <c r="P39" i="21"/>
  <c r="O39" i="21"/>
  <c r="R31" i="21"/>
  <c r="T36" i="21"/>
  <c r="O31" i="21"/>
  <c r="T31" i="21"/>
  <c r="AV116" i="20"/>
  <c r="AW115" i="20"/>
  <c r="Q36" i="21" a="1"/>
  <c r="Q36" i="21"/>
  <c r="O42" i="21"/>
  <c r="O33" i="21"/>
  <c r="R27" i="21"/>
  <c r="R25" i="21"/>
  <c r="T39" i="21"/>
  <c r="Q22" i="21" a="1"/>
  <c r="Q22" i="21"/>
  <c r="R29" i="21"/>
  <c r="S38" i="21"/>
  <c r="S29" i="21"/>
  <c r="S20" i="21"/>
  <c r="P38" i="21" a="1"/>
  <c r="P38" i="21"/>
  <c r="P29" i="21" a="1"/>
  <c r="P29" i="21"/>
  <c r="T29" i="21"/>
  <c r="Q38" i="21" a="1"/>
  <c r="Q38" i="21"/>
  <c r="Q20" i="21" a="1"/>
  <c r="Q20" i="21"/>
  <c r="R43" i="21"/>
  <c r="P25" i="21" a="1"/>
  <c r="P25" i="21"/>
  <c r="T43" i="21"/>
  <c r="P33" i="21" a="1"/>
  <c r="P33" i="21"/>
  <c r="P42" i="21" a="1"/>
  <c r="P42" i="21"/>
  <c r="R42" i="21"/>
  <c r="R34" i="21"/>
  <c r="O25" i="21"/>
  <c r="T42" i="21"/>
  <c r="T34" i="21"/>
  <c r="G19" i="7"/>
  <c r="I19" i="7"/>
  <c r="K19" i="7"/>
  <c r="M19" i="7"/>
  <c r="O19" i="7"/>
  <c r="Q19" i="7"/>
  <c r="S19" i="7"/>
  <c r="U19" i="7"/>
  <c r="W19" i="7"/>
  <c r="Y19" i="7"/>
  <c r="AA19" i="7"/>
  <c r="AC19" i="7"/>
  <c r="AE19" i="7"/>
  <c r="AG19" i="7"/>
  <c r="Q33" i="21" a="1"/>
  <c r="Q33" i="21"/>
  <c r="R33" i="21"/>
  <c r="Q24" i="21" a="1"/>
  <c r="Q24" i="21"/>
  <c r="R24" i="21"/>
  <c r="O43" i="21"/>
  <c r="E25" i="21"/>
  <c r="Z809" i="3"/>
  <c r="G53" i="21"/>
  <c r="E24" i="21"/>
  <c r="E22" i="21"/>
  <c r="F22" i="21"/>
  <c r="G40" i="8"/>
  <c r="I15" i="7"/>
  <c r="E26" i="21"/>
  <c r="E23" i="21"/>
  <c r="F23" i="21"/>
  <c r="G23" i="21"/>
  <c r="BH668" i="3"/>
  <c r="BI668" i="3"/>
  <c r="BH669" i="3"/>
  <c r="BI669" i="3"/>
  <c r="BH670" i="3"/>
  <c r="BI670" i="3"/>
  <c r="BH671" i="3"/>
  <c r="BI671" i="3"/>
  <c r="BH672" i="3"/>
  <c r="BI672" i="3"/>
  <c r="BH673" i="3"/>
  <c r="BI673" i="3"/>
  <c r="BH674" i="3"/>
  <c r="BI674" i="3"/>
  <c r="BH675" i="3"/>
  <c r="BI675" i="3"/>
  <c r="BH676" i="3"/>
  <c r="BI676" i="3"/>
  <c r="BH677" i="3"/>
  <c r="BI677" i="3"/>
  <c r="BH678" i="3"/>
  <c r="BI678" i="3"/>
  <c r="BH679" i="3"/>
  <c r="BI679" i="3"/>
  <c r="BH680" i="3"/>
  <c r="BI680" i="3"/>
  <c r="BH681" i="3"/>
  <c r="BI681" i="3"/>
  <c r="BH682" i="3"/>
  <c r="BI682" i="3"/>
  <c r="BH683" i="3"/>
  <c r="BI683" i="3"/>
  <c r="BH684" i="3"/>
  <c r="BI684" i="3"/>
  <c r="BH685" i="3"/>
  <c r="BI685" i="3"/>
  <c r="BH686" i="3"/>
  <c r="BI686" i="3"/>
  <c r="BH687" i="3"/>
  <c r="BI687" i="3"/>
  <c r="BH688" i="3"/>
  <c r="BI688" i="3"/>
  <c r="BH689" i="3"/>
  <c r="BI689" i="3"/>
  <c r="BH690" i="3"/>
  <c r="BI690" i="3"/>
  <c r="BH691" i="3"/>
  <c r="BI691" i="3"/>
  <c r="BH692" i="3"/>
  <c r="BI692" i="3"/>
  <c r="BH693" i="3"/>
  <c r="BI693" i="3"/>
  <c r="BH694" i="3"/>
  <c r="BI694" i="3"/>
  <c r="BH695" i="3"/>
  <c r="BI695" i="3"/>
  <c r="BH696" i="3"/>
  <c r="BI696" i="3"/>
  <c r="BH697" i="3"/>
  <c r="BI697" i="3"/>
  <c r="BH698" i="3"/>
  <c r="BI698" i="3"/>
  <c r="BH699" i="3"/>
  <c r="BI699" i="3"/>
  <c r="BH700" i="3"/>
  <c r="BI700" i="3"/>
  <c r="BH701" i="3"/>
  <c r="BI701" i="3"/>
  <c r="BH702" i="3"/>
  <c r="BI702" i="3"/>
  <c r="BI703" i="3"/>
  <c r="AC753" i="3"/>
  <c r="E97" i="20"/>
  <c r="DX635" i="3"/>
  <c r="BU669" i="3"/>
  <c r="BU677" i="3"/>
  <c r="BU685" i="3"/>
  <c r="BU693" i="3"/>
  <c r="BV693" i="3"/>
  <c r="BU702" i="3"/>
  <c r="BU670" i="3"/>
  <c r="BV670" i="3"/>
  <c r="BU678" i="3"/>
  <c r="BV678" i="3"/>
  <c r="BU686" i="3"/>
  <c r="BV686" i="3"/>
  <c r="BU694" i="3"/>
  <c r="BU668" i="3"/>
  <c r="BU671" i="3"/>
  <c r="BU679" i="3"/>
  <c r="BU687" i="3"/>
  <c r="BU695" i="3"/>
  <c r="BV695" i="3"/>
  <c r="BU681" i="3"/>
  <c r="BV681" i="3"/>
  <c r="BU689" i="3"/>
  <c r="BU698" i="3"/>
  <c r="BU684" i="3"/>
  <c r="BU700" i="3"/>
  <c r="BV700" i="3"/>
  <c r="BU672" i="3"/>
  <c r="BU680" i="3"/>
  <c r="BU688" i="3"/>
  <c r="BV688" i="3"/>
  <c r="BU696" i="3"/>
  <c r="BV696" i="3"/>
  <c r="BU673" i="3"/>
  <c r="BU697" i="3"/>
  <c r="BU674" i="3"/>
  <c r="BU682" i="3"/>
  <c r="BU690" i="3"/>
  <c r="BU676" i="3"/>
  <c r="BU692" i="3"/>
  <c r="BV692" i="3"/>
  <c r="BU675" i="3"/>
  <c r="BV675" i="3"/>
  <c r="BU683" i="3"/>
  <c r="BU691" i="3"/>
  <c r="BU699" i="3"/>
  <c r="E22" i="7"/>
  <c r="BV691" i="3"/>
  <c r="AX683" i="20"/>
  <c r="AY684" i="20"/>
  <c r="I14" i="21"/>
  <c r="BV698" i="3"/>
  <c r="BV694" i="3"/>
  <c r="BV699" i="3"/>
  <c r="BV702" i="3"/>
  <c r="BV697"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AI27" i="15"/>
  <c r="T793" i="20"/>
  <c r="AF793" i="20"/>
  <c r="AK78" i="20"/>
  <c r="T28" i="15"/>
  <c r="Y800" i="3"/>
  <c r="B97" i="4"/>
  <c r="B97" i="13"/>
  <c r="AG258" i="20"/>
  <c r="B105" i="13"/>
  <c r="D64" i="11"/>
  <c r="C98" i="11"/>
  <c r="G22" i="7"/>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c r="S18" i="21"/>
  <c r="G44" i="21"/>
  <c r="BV682" i="3"/>
  <c r="Y801" i="3"/>
  <c r="E4" i="7"/>
  <c r="CS641" i="3"/>
  <c r="EC642" i="3"/>
  <c r="AW111" i="20"/>
  <c r="AW114" i="20"/>
  <c r="BV679" i="3"/>
  <c r="EH641" i="3"/>
  <c r="AJ985" i="3"/>
  <c r="BS660" i="3"/>
  <c r="AB986" i="3"/>
  <c r="AJ986" i="3"/>
  <c r="BX660" i="3"/>
  <c r="AB987" i="3"/>
  <c r="AJ987" i="3"/>
  <c r="CC660" i="3"/>
  <c r="AB988" i="3"/>
  <c r="AJ988" i="3"/>
  <c r="CM660" i="3"/>
  <c r="CH660" i="3"/>
  <c r="AB989" i="3"/>
  <c r="AJ989" i="3"/>
  <c r="AJ991" i="3"/>
  <c r="AJ1044" i="3"/>
  <c r="AG1044" i="3"/>
  <c r="CQ634" i="3"/>
  <c r="EW652" i="3"/>
  <c r="EW647" i="3"/>
  <c r="EW644" i="3"/>
  <c r="EW656" i="3"/>
  <c r="EW650" i="3"/>
  <c r="EW654" i="3"/>
  <c r="EW655" i="3"/>
  <c r="EW657" i="3"/>
  <c r="EW653" i="3"/>
  <c r="EW639" i="3"/>
  <c r="EW648" i="3"/>
  <c r="EW646" i="3"/>
  <c r="EW645" i="3"/>
  <c r="EW642" i="3"/>
  <c r="EW668" i="3"/>
  <c r="EW649" i="3"/>
  <c r="EW635" i="3"/>
  <c r="EW640" i="3"/>
  <c r="EW641" i="3"/>
  <c r="EW638" i="3"/>
  <c r="EW636" i="3"/>
  <c r="EW669" i="3"/>
  <c r="EW632" i="3"/>
  <c r="EW637" i="3"/>
  <c r="CL634"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1048"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V687"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E27" i="21"/>
  <c r="G22" i="21"/>
  <c r="CS634" i="3"/>
  <c r="BH703" i="3"/>
  <c r="BV703" i="3"/>
  <c r="AH753" i="3"/>
  <c r="AB47" i="15"/>
  <c r="AB49" i="15"/>
  <c r="AB54" i="15"/>
  <c r="AB55" i="15"/>
  <c r="N183" i="27"/>
  <c r="E35" i="7"/>
  <c r="Y68" i="15"/>
  <c r="Y69" i="15"/>
  <c r="AI23" i="15"/>
  <c r="AI26" i="15"/>
  <c r="AI28" i="15"/>
  <c r="O22" i="21"/>
  <c r="P22" i="21" a="1"/>
  <c r="P22" i="21"/>
  <c r="R22" i="21"/>
  <c r="O23" i="21"/>
  <c r="P23" i="21" a="1"/>
  <c r="P23" i="21"/>
  <c r="R23" i="21"/>
  <c r="O20" i="21"/>
  <c r="P20" i="21" a="1"/>
  <c r="P20" i="21"/>
  <c r="R20" i="21"/>
  <c r="O21" i="21"/>
  <c r="P21" i="21" a="1"/>
  <c r="P21" i="21"/>
  <c r="R21" i="21"/>
  <c r="BU703" i="3"/>
  <c r="AX684" i="20"/>
  <c r="AO684" i="20"/>
  <c r="AP541" i="20"/>
  <c r="DX670" i="3"/>
  <c r="E124" i="20"/>
  <c r="E127" i="20"/>
  <c r="E130" i="20"/>
  <c r="AW116" i="20"/>
  <c r="AK180" i="20"/>
  <c r="T800" i="20"/>
  <c r="AF800" i="20"/>
  <c r="T794" i="20"/>
  <c r="AF794" i="20"/>
  <c r="K8" i="7"/>
  <c r="M8" i="7"/>
  <c r="AB255" i="20"/>
  <c r="AG257" i="20"/>
  <c r="AG259" i="20"/>
  <c r="AK262" i="20"/>
  <c r="T801" i="20"/>
  <c r="AF801" i="20"/>
  <c r="F457" i="3"/>
  <c r="D98" i="11"/>
  <c r="C106" i="11"/>
  <c r="D106" i="11"/>
  <c r="G4" i="7"/>
  <c r="G5" i="7"/>
  <c r="EC670" i="3"/>
  <c r="J124" i="20"/>
  <c r="J127" i="20"/>
  <c r="J130" i="20"/>
  <c r="Z818" i="3"/>
  <c r="E5" i="7"/>
  <c r="EW670" i="3"/>
  <c r="AD124" i="20"/>
  <c r="AD127" i="20"/>
  <c r="AD130" i="20"/>
  <c r="EH670" i="3"/>
  <c r="O124" i="20"/>
  <c r="O127" i="20"/>
  <c r="O130" i="20"/>
  <c r="AP542" i="20"/>
  <c r="ER670" i="3"/>
  <c r="Y124" i="20"/>
  <c r="Y127" i="20"/>
  <c r="Y130" i="20"/>
  <c r="O756" i="3"/>
  <c r="EM670" i="3"/>
  <c r="T124" i="20"/>
  <c r="T127" i="20"/>
  <c r="T130" i="20"/>
  <c r="G6" i="7"/>
  <c r="E7" i="7"/>
  <c r="M15" i="7"/>
  <c r="K22" i="7"/>
  <c r="F25" i="21"/>
  <c r="G54" i="21"/>
  <c r="G56" i="21"/>
  <c r="G58" i="21"/>
  <c r="E12" i="21"/>
  <c r="F26" i="21"/>
  <c r="G26" i="21"/>
  <c r="G45" i="21"/>
  <c r="G47" i="21"/>
  <c r="G49" i="21"/>
  <c r="E11" i="21"/>
  <c r="N184" i="27"/>
  <c r="N194" i="27"/>
  <c r="G38" i="21"/>
  <c r="G40" i="21"/>
  <c r="E10" i="21"/>
  <c r="AP694" i="20"/>
  <c r="AP695" i="20"/>
  <c r="T29" i="15"/>
  <c r="I4" i="7"/>
  <c r="I5" i="7"/>
  <c r="K9" i="7"/>
  <c r="E11" i="7"/>
  <c r="E37" i="7"/>
  <c r="E49" i="7"/>
  <c r="B1059" i="3"/>
  <c r="E132" i="20"/>
  <c r="E133" i="20"/>
  <c r="AK137" i="20"/>
  <c r="T796" i="20"/>
  <c r="AF796" i="20"/>
  <c r="AF810" i="20"/>
  <c r="AB990" i="3"/>
  <c r="CS660" i="3"/>
  <c r="U362" i="20"/>
  <c r="P421" i="3"/>
  <c r="I6" i="7"/>
  <c r="G7" i="7"/>
  <c r="G11" i="7"/>
  <c r="M22" i="7"/>
  <c r="O15" i="7"/>
  <c r="M9" i="7"/>
  <c r="O8" i="7"/>
  <c r="G25" i="21"/>
  <c r="F24" i="21"/>
  <c r="AP539" i="20"/>
  <c r="AP543" i="20"/>
  <c r="K4" i="7"/>
  <c r="M4" i="7"/>
  <c r="E45" i="7"/>
  <c r="E48" i="7"/>
  <c r="AJ1052" i="3"/>
  <c r="G49" i="7"/>
  <c r="K6" i="7"/>
  <c r="I7" i="7"/>
  <c r="I11" i="7"/>
  <c r="G24" i="21"/>
  <c r="F27" i="21"/>
  <c r="G27" i="21"/>
  <c r="O22" i="7"/>
  <c r="Q15" i="7"/>
  <c r="O9" i="7"/>
  <c r="Q8" i="7"/>
  <c r="T24" i="15"/>
  <c r="Y38" i="15"/>
  <c r="AP546" i="20"/>
  <c r="AP545" i="20"/>
  <c r="AP548" i="20"/>
  <c r="AF541" i="20"/>
  <c r="AF542" i="20"/>
  <c r="K5" i="7"/>
  <c r="E47" i="7"/>
  <c r="E60" i="7"/>
  <c r="O4" i="7"/>
  <c r="M5" i="7"/>
  <c r="I49" i="7"/>
  <c r="M6" i="7"/>
  <c r="K7" i="7"/>
  <c r="G47" i="7"/>
  <c r="G48" i="7"/>
  <c r="Q22" i="7"/>
  <c r="S15" i="7"/>
  <c r="G95" i="21"/>
  <c r="G96" i="21"/>
  <c r="G29" i="21"/>
  <c r="G31" i="21"/>
  <c r="E9" i="21"/>
  <c r="G104" i="21"/>
  <c r="G106" i="21"/>
  <c r="G79" i="21"/>
  <c r="G64" i="21"/>
  <c r="Q9" i="7"/>
  <c r="S8" i="7"/>
  <c r="K11" i="7"/>
  <c r="E66" i="7"/>
  <c r="E67" i="7"/>
  <c r="O5" i="7"/>
  <c r="Q4" i="7"/>
  <c r="AD38" i="15"/>
  <c r="AD40" i="15"/>
  <c r="Y40" i="15"/>
  <c r="M7" i="7"/>
  <c r="M11" i="7"/>
  <c r="O6" i="7"/>
  <c r="G67" i="7"/>
  <c r="G66" i="7"/>
  <c r="I48" i="7"/>
  <c r="I47" i="7"/>
  <c r="G69" i="21"/>
  <c r="G81" i="21"/>
  <c r="G65" i="21"/>
  <c r="S22" i="7"/>
  <c r="U15" i="7"/>
  <c r="E14" i="21"/>
  <c r="E15" i="21"/>
  <c r="U8" i="7"/>
  <c r="S9" i="7"/>
  <c r="K49" i="7"/>
  <c r="Y41" i="15"/>
  <c r="AB56" i="15"/>
  <c r="M26" i="3"/>
  <c r="E70" i="7"/>
  <c r="E72" i="7"/>
  <c r="S4" i="7"/>
  <c r="Q5" i="7"/>
  <c r="G70" i="7"/>
  <c r="G72" i="7"/>
  <c r="O7" i="7"/>
  <c r="O11" i="7"/>
  <c r="Q6" i="7"/>
  <c r="M49" i="7"/>
  <c r="I66" i="7"/>
  <c r="I67" i="7"/>
  <c r="K47" i="7"/>
  <c r="K48" i="7"/>
  <c r="U22" i="7"/>
  <c r="W15" i="7"/>
  <c r="G83" i="21"/>
  <c r="E13" i="21"/>
  <c r="E16" i="21"/>
  <c r="H3" i="21"/>
  <c r="U9" i="7"/>
  <c r="W8" i="7"/>
  <c r="AB57" i="15"/>
  <c r="U4" i="7"/>
  <c r="S5" i="7"/>
  <c r="P204" i="3"/>
  <c r="M48" i="7"/>
  <c r="M47" i="7"/>
  <c r="O49" i="7"/>
  <c r="K66" i="7"/>
  <c r="K67" i="7"/>
  <c r="Q7" i="7"/>
  <c r="Q11" i="7"/>
  <c r="S6" i="7"/>
  <c r="I70" i="7"/>
  <c r="I72" i="7"/>
  <c r="W22" i="7"/>
  <c r="Y15" i="7"/>
  <c r="W9" i="7"/>
  <c r="Y8" i="7"/>
  <c r="AB59" i="15"/>
  <c r="AB77" i="15"/>
  <c r="U5" i="7"/>
  <c r="W4" i="7"/>
  <c r="Q49" i="7"/>
  <c r="M67" i="7"/>
  <c r="M66" i="7"/>
  <c r="O47" i="7"/>
  <c r="O48" i="7"/>
  <c r="K70" i="7"/>
  <c r="K72" i="7"/>
  <c r="S7" i="7"/>
  <c r="S11" i="7"/>
  <c r="U6" i="7"/>
  <c r="Y22" i="7"/>
  <c r="AA15" i="7"/>
  <c r="Y9" i="7"/>
  <c r="AA8" i="7"/>
  <c r="AB78" i="15"/>
  <c r="AB79" i="15"/>
  <c r="AB81" i="15"/>
  <c r="J82" i="15"/>
  <c r="M70" i="7"/>
  <c r="M72" i="7"/>
  <c r="W5" i="7"/>
  <c r="Y4" i="7"/>
  <c r="U7" i="7"/>
  <c r="U11" i="7"/>
  <c r="W6" i="7"/>
  <c r="O67" i="7"/>
  <c r="O66" i="7"/>
  <c r="Q48" i="7"/>
  <c r="Q47" i="7"/>
  <c r="S49" i="7"/>
  <c r="AC15" i="7"/>
  <c r="AA22" i="7"/>
  <c r="AC8" i="7"/>
  <c r="AA9" i="7"/>
  <c r="I10" i="21"/>
  <c r="I11" i="21"/>
  <c r="I16" i="21"/>
  <c r="H4" i="21"/>
  <c r="H5" i="21"/>
  <c r="M27" i="3"/>
  <c r="P205" i="3"/>
  <c r="AA4" i="7"/>
  <c r="Y5" i="7"/>
  <c r="Y6" i="7"/>
  <c r="W7" i="7"/>
  <c r="W11" i="7"/>
  <c r="U49" i="7"/>
  <c r="Q66" i="7"/>
  <c r="Q67" i="7"/>
  <c r="S48" i="7"/>
  <c r="S47" i="7"/>
  <c r="O70" i="7"/>
  <c r="O72" i="7"/>
  <c r="AE15" i="7"/>
  <c r="AC22" i="7"/>
  <c r="AC9" i="7"/>
  <c r="AE8" i="7"/>
  <c r="AA5" i="7"/>
  <c r="AC4" i="7"/>
  <c r="S67" i="7"/>
  <c r="S66" i="7"/>
  <c r="U48" i="7"/>
  <c r="U47" i="7"/>
  <c r="Q70" i="7"/>
  <c r="Q72" i="7"/>
  <c r="W49" i="7"/>
  <c r="Y7" i="7"/>
  <c r="Y11" i="7"/>
  <c r="AA6" i="7"/>
  <c r="AE22" i="7"/>
  <c r="AG15" i="7"/>
  <c r="AG22" i="7"/>
  <c r="AE9" i="7"/>
  <c r="AG8" i="7"/>
  <c r="AG9" i="7"/>
  <c r="S70" i="7"/>
  <c r="S72" i="7"/>
  <c r="AC5" i="7"/>
  <c r="AE4" i="7"/>
  <c r="AC6" i="7"/>
  <c r="AA7" i="7"/>
  <c r="AA11" i="7"/>
  <c r="U66" i="7"/>
  <c r="U67" i="7"/>
  <c r="Y49" i="7"/>
  <c r="W47" i="7"/>
  <c r="W48" i="7"/>
  <c r="AE5" i="7"/>
  <c r="AG4" i="7"/>
  <c r="AG5" i="7"/>
  <c r="AA49" i="7"/>
  <c r="U70" i="7"/>
  <c r="U72" i="7"/>
  <c r="W67" i="7"/>
  <c r="W66" i="7"/>
  <c r="Y47" i="7"/>
  <c r="Y48" i="7"/>
  <c r="AE6" i="7"/>
  <c r="AC7" i="7"/>
  <c r="AC11" i="7"/>
  <c r="W70" i="7"/>
  <c r="W72" i="7"/>
  <c r="AA47" i="7"/>
  <c r="AA48" i="7"/>
  <c r="AC49" i="7"/>
  <c r="AE7" i="7"/>
  <c r="AE11" i="7"/>
  <c r="AG6" i="7"/>
  <c r="Y67" i="7"/>
  <c r="Y66" i="7"/>
  <c r="Y70" i="7"/>
  <c r="Y72" i="7"/>
  <c r="AG7" i="7"/>
  <c r="AG11" i="7"/>
  <c r="AE49" i="7"/>
  <c r="AC48" i="7"/>
  <c r="AC47" i="7"/>
  <c r="AA66" i="7"/>
  <c r="AA67" i="7"/>
  <c r="AA70" i="7"/>
  <c r="AA72" i="7"/>
  <c r="AC66" i="7"/>
  <c r="AC67" i="7"/>
  <c r="AE47" i="7"/>
  <c r="AE48" i="7"/>
  <c r="AG49" i="7"/>
  <c r="AG48" i="7"/>
  <c r="AG47" i="7"/>
  <c r="AE66" i="7"/>
  <c r="AE67" i="7"/>
  <c r="AC70" i="7"/>
  <c r="AC72" i="7"/>
  <c r="AE70" i="7"/>
  <c r="AE72" i="7"/>
  <c r="AG66" i="7"/>
  <c r="AG67" i="7"/>
  <c r="AG70" i="7"/>
  <c r="AG72" i="7"/>
  <c r="E87" i="20"/>
  <c r="E88" i="20"/>
  <c r="E89" i="20"/>
  <c r="E100"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<sst xmlns="http://schemas.openxmlformats.org/spreadsheetml/2006/main" count="5281" uniqueCount="2790">
  <si>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</si>
  <si>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</si>
  <si>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</si>
  <si>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</si>
  <si>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</si>
  <si>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</si>
  <si>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</si>
  <si>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</si>
  <si>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</si>
  <si>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</si>
  <si>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</si>
  <si>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</si>
  <si>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</si>
  <si>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</si>
  <si>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</si>
  <si>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</si>
  <si>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</si>
  <si>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</si>
  <si>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</si>
  <si>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</si>
  <si>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</si>
  <si>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</si>
  <si>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</si>
  <si>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</si>
  <si>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</si>
  <si>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</si>
  <si>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</si>
  <si>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</si>
  <si>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</si>
  <si>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</si>
  <si>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</si>
  <si>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</si>
  <si>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</si>
  <si>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</si>
  <si>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</si>
  <si>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</si>
  <si>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</si>
  <si>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</si>
  <si>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</si>
  <si>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</si>
  <si>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</si>
  <si>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</si>
  <si>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</si>
  <si>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</si>
  <si>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</si>
  <si>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</si>
  <si>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</si>
  <si>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</si>
  <si>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</si>
  <si>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</si>
  <si>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</si>
  <si>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</si>
  <si>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</si>
  <si>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</si>
  <si>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</si>
  <si>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</si>
  <si>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</si>
  <si>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</si>
  <si>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</si>
  <si>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</si>
  <si>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</si>
  <si>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</si>
  <si>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</si>
  <si>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</si>
  <si>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</si>
  <si>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</si>
  <si>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</si>
  <si>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</si>
  <si>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</si>
  <si>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</si>
  <si>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</si>
  <si>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</si>
  <si>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</si>
  <si>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</si>
  <si>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</si>
  <si>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</si>
  <si>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</si>
  <si>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</si>
  <si>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</si>
  <si>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</si>
  <si>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</si>
  <si>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</si>
  <si>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</si>
  <si>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</si>
  <si>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</si>
  <si>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</si>
  <si>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</si>
  <si>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</si>
  <si>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</si>
  <si>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</si>
  <si>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</si>
  <si>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</si>
  <si>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</si>
  <si>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</si>
  <si>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</si>
  <si>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</si>
  <si>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</si>
  <si>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</si>
  <si>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</si>
  <si>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</si>
  <si>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</si>
  <si>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</si>
  <si>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</si>
  <si>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</si>
  <si>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</si>
  <si>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</si>
  <si>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</si>
  <si>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</si>
  <si>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</si>
  <si>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</si>
  <si>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</si>
  <si>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</si>
  <si>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</si>
  <si>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</si>
  <si>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</si>
  <si>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</si>
  <si>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</si>
  <si>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</si>
  <si>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</si>
  <si>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</si>
  <si>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</si>
  <si>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</si>
  <si>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</si>
  <si>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</si>
  <si>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</si>
  <si>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</si>
  <si>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</si>
  <si>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</si>
  <si>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</si>
  <si>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</si>
  <si>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</si>
  <si>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</si>
  <si>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</si>
  <si>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</si>
  <si>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</si>
  <si>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</si>
  <si>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</si>
  <si>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</si>
  <si>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</si>
  <si>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</si>
  <si>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</si>
  <si>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</si>
  <si>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</si>
  <si>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</si>
  <si>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</si>
  <si>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</si>
  <si>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</si>
  <si>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</si>
  <si>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</si>
  <si>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</si>
  <si>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</si>
  <si>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</si>
  <si>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</si>
  <si>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</si>
  <si>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</si>
  <si>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</si>
  <si>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</si>
  <si>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</si>
  <si>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</si>
  <si>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</si>
  <si>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</si>
  <si>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</si>
  <si>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</si>
  <si>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</si>
  <si>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</si>
  <si>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</si>
  <si>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</si>
  <si>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</si>
  <si>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</si>
  <si>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</si>
  <si>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</si>
  <si>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</si>
  <si>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</si>
  <si>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</si>
  <si>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</si>
  <si>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</si>
  <si>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</si>
  <si>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</si>
  <si>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</si>
  <si>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</si>
  <si>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</si>
  <si>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</si>
  <si>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</si>
  <si>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</si>
  <si>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</si>
  <si>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</si>
  <si>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</si>
  <si>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</si>
  <si>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</si>
  <si>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</si>
  <si>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</si>
  <si>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</si>
  <si>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</si>
  <si>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</si>
  <si>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</si>
  <si>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</si>
  <si>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</si>
  <si>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</si>
  <si>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</si>
  <si>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</si>
  <si>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</si>
  <si>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</si>
  <si>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</si>
  <si>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</si>
  <si>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</si>
  <si>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</si>
  <si>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</si>
  <si>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</si>
  <si>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</si>
  <si>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</si>
  <si>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</si>
  <si>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</si>
  <si>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</si>
  <si>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</si>
  <si>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</si>
  <si>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</si>
  <si>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</si>
  <si>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</si>
  <si>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</si>
  <si>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</si>
  <si>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</si>
  <si>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</si>
  <si>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</si>
  <si>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</si>
  <si>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</si>
  <si>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</si>
  <si>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</si>
  <si>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</si>
  <si>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</si>
  <si>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</si>
  <si>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</si>
  <si>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</si>
  <si>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</si>
  <si>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</si>
  <si>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</si>
  <si>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</si>
  <si>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</si>
  <si>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</si>
  <si>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</si>
  <si>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</si>
  <si>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</si>
  <si>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</si>
  <si>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</si>
  <si>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</si>
  <si>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</si>
  <si>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</si>
  <si>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</si>
  <si>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</si>
  <si>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</si>
  <si>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</si>
  <si>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</si>
  <si>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</si>
  <si>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</si>
  <si>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</si>
  <si>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</si>
  <si>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</si>
  <si>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</si>
  <si>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</si>
  <si>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</si>
  <si>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</si>
  <si>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</si>
  <si>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</si>
  <si>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</si>
  <si>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</si>
  <si>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</si>
  <si>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</si>
  <si>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</si>
  <si>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</si>
  <si>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</si>
  <si>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</si>
  <si>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</si>
  <si>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</si>
  <si>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</si>
  <si>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</si>
  <si>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</si>
  <si>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</si>
  <si>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</si>
  <si>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</si>
  <si>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</si>
  <si>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</si>
  <si>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</si>
  <si>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</si>
  <si>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</si>
  <si>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</si>
  <si>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</si>
  <si>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</si>
  <si>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</si>
  <si>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</si>
  <si>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</si>
  <si>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</si>
  <si>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</si>
  <si>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</si>
  <si>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</si>
  <si>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</si>
  <si>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</si>
  <si>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</si>
  <si>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</si>
  <si>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</si>
  <si>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</si>
  <si>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</si>
  <si>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</si>
  <si>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</si>
  <si>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</si>
  <si>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</si>
  <si>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</si>
  <si>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</si>
  <si>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</si>
  <si>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</si>
  <si>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</si>
  <si>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</si>
  <si>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</si>
  <si>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</si>
  <si>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</si>
  <si>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</si>
  <si>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</si>
  <si>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</si>
  <si>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</si>
  <si>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</si>
  <si>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</si>
  <si>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</si>
  <si>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</si>
  <si>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</si>
  <si>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</si>
  <si>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</si>
  <si>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</si>
  <si>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</si>
  <si>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</si>
  <si>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</si>
  <si>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</si>
  <si>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</si>
  <si>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</si>
  <si>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</si>
  <si>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</si>
  <si>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</si>
  <si>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</si>
  <si>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</si>
  <si>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</si>
  <si>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</si>
  <si>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</si>
  <si>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</si>
  <si>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</si>
  <si>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</si>
  <si>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</si>
  <si>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</si>
  <si>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</si>
  <si>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</si>
  <si>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</si>
  <si>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</si>
  <si>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</si>
  <si>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</si>
  <si>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</si>
  <si>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</si>
  <si>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</si>
  <si>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</si>
  <si>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</si>
  <si>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</si>
  <si>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</si>
  <si>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</si>
  <si>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</si>
  <si>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</si>
  <si>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</si>
  <si>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</si>
  <si>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</si>
  <si>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</si>
  <si>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</si>
  <si>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</si>
  <si>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</si>
  <si>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</si>
  <si>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</si>
  <si>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</si>
  <si>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</si>
  <si>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</si>
  <si>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</si>
  <si>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</si>
  <si>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</si>
  <si>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</si>
  <si>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</si>
  <si>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</si>
  <si>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</si>
  <si>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</si>
  <si>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</si>
  <si>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</si>
  <si>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</si>
  <si>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</si>
  <si>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</si>
  <si>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</si>
  <si>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</si>
  <si>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</si>
  <si>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</si>
  <si>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</si>
  <si>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</si>
  <si>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</si>
  <si>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</si>
  <si>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</si>
  <si>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</si>
  <si>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</si>
  <si>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</si>
  <si>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</si>
  <si>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</si>
  <si>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</si>
  <si>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</si>
  <si>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</si>
  <si>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</si>
  <si>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</si>
  <si>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</si>
  <si>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</si>
  <si>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</si>
  <si>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</si>
  <si>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</si>
  <si>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</si>
  <si>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</si>
  <si>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</si>
  <si>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</si>
  <si>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</si>
  <si>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</si>
  <si>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</si>
  <si>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</si>
  <si>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</si>
  <si>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</si>
  <si>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</si>
  <si>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</si>
  <si>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</si>
  <si>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</si>
  <si>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</si>
  <si>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</si>
  <si>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</si>
  <si>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</si>
  <si>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</si>
  <si>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</si>
  <si>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</si>
  <si>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</si>
  <si>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</si>
  <si>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</si>
  <si>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</si>
  <si>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</si>
  <si>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</si>
  <si>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</si>
  <si>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</si>
  <si>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</si>
  <si>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</si>
  <si>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</si>
  <si>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</si>
  <si>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</si>
  <si>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</si>
  <si>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</si>
  <si>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</si>
  <si>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</si>
  <si>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</si>
  <si>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</si>
  <si>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</si>
  <si>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</si>
  <si>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</si>
  <si>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</si>
  <si>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</si>
  <si>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</si>
  <si>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</si>
  <si>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</si>
  <si>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</si>
  <si>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</si>
  <si>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</si>
  <si>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</si>
  <si>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</si>
  <si>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</si>
  <si>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</si>
  <si>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</si>
  <si>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</si>
  <si>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</si>
  <si>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</si>
  <si>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</si>
  <si>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</si>
  <si>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</si>
  <si>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</si>
  <si>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</si>
  <si>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</si>
  <si>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</si>
  <si>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</si>
  <si>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</si>
  <si>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</si>
  <si>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</si>
  <si>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</si>
  <si>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</si>
  <si>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</si>
  <si>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</si>
  <si>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</si>
  <si>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</si>
  <si>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</si>
  <si>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</si>
  <si>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</si>
  <si>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</si>
  <si>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</si>
  <si>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</si>
  <si>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</si>
  <si>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</si>
  <si>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</si>
  <si>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</si>
  <si>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</si>
  <si>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</si>
  <si>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</si>
  <si>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</si>
  <si>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</si>
  <si>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</si>
  <si>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</si>
  <si>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</si>
  <si>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</si>
  <si>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</si>
  <si>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</si>
  <si>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</si>
  <si>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</si>
  <si>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</si>
  <si>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</si>
  <si>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</si>
  <si>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</si>
  <si>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</si>
  <si>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</si>
  <si>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</si>
  <si>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</si>
  <si>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</si>
  <si>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</si>
  <si>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</si>
  <si>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</si>
  <si>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</si>
  <si>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</si>
  <si>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</si>
  <si>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</si>
  <si>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</si>
  <si>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</si>
  <si>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</si>
  <si>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</si>
  <si>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</si>
  <si>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</si>
  <si>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</si>
  <si>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</si>
  <si>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</si>
  <si>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</si>
  <si>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</si>
  <si>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</si>
  <si>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</si>
  <si>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</si>
  <si>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</si>
  <si>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</si>
  <si>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</si>
  <si>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</si>
  <si>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</si>
  <si>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</si>
  <si>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</si>
  <si>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</si>
  <si>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</si>
  <si>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</si>
  <si>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</si>
  <si>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</si>
  <si>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</si>
  <si>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</si>
  <si>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</si>
  <si>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</si>
  <si>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</si>
  <si>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</si>
  <si>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</si>
  <si>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</si>
  <si>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</si>
  <si>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</si>
  <si>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</si>
  <si>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</si>
  <si>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</si>
  <si>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</si>
  <si>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</si>
  <si>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</si>
  <si>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</si>
  <si>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</si>
  <si>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</si>
  <si>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</si>
  <si>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</si>
  <si>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</si>
  <si>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</si>
  <si>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</si>
  <si>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</si>
  <si>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</si>
  <si>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</si>
  <si>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</si>
  <si>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</si>
  <si>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</si>
  <si>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</si>
  <si>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</si>
  <si>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</si>
  <si>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</si>
  <si>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</si>
  <si>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</si>
  <si>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</si>
  <si>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</si>
  <si>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</si>
  <si>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</si>
  <si>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</si>
  <si>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</si>
  <si>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</si>
  <si>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</si>
  <si>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</si>
  <si>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</si>
  <si>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</si>
  <si>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</si>
  <si>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</si>
  <si>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</si>
  <si>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</si>
  <si>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</si>
  <si>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</si>
  <si>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</si>
  <si>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</si>
  <si>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</si>
  <si>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</si>
  <si>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</si>
  <si>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</si>
  <si>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</si>
  <si>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</si>
  <si>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</si>
  <si>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</si>
  <si>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</si>
  <si>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</si>
  <si>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</si>
  <si>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</si>
  <si>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</si>
  <si>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</si>
  <si>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</si>
  <si>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</si>
  <si>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</si>
  <si>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</si>
  <si>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</si>
  <si>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</si>
  <si>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</si>
  <si>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</si>
  <si>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</si>
  <si>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</si>
  <si>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</si>
  <si>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</si>
  <si>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</si>
  <si>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</si>
  <si>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</si>
  <si>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</si>
  <si>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</si>
  <si>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</si>
  <si>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</si>
  <si>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</si>
  <si>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</si>
  <si>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</si>
  <si>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</si>
  <si>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</si>
  <si>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</si>
  <si>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</si>
  <si>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</si>
  <si>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</si>
  <si>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</si>
  <si>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</si>
  <si>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</si>
  <si>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</si>
  <si>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</si>
  <si>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</si>
  <si>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</si>
  <si>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</si>
  <si>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</si>
  <si>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</si>
  <si>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</si>
  <si>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</si>
  <si>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</si>
  <si>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</si>
  <si>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</si>
  <si>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</si>
  <si>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</si>
  <si>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</si>
  <si>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</si>
  <si>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</si>
  <si>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</si>
  <si>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</si>
  <si>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</si>
  <si>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</si>
  <si>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</si>
  <si>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</si>
  <si>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</si>
  <si>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</si>
  <si>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</si>
  <si>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</si>
  <si>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</si>
  <si>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</si>
  <si>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</si>
  <si>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</si>
  <si>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</si>
  <si>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</si>
  <si>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</si>
  <si>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</si>
  <si>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</si>
  <si>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</si>
  <si>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</si>
  <si>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</si>
  <si>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</si>
  <si>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</si>
  <si>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</si>
  <si>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</si>
  <si>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</si>
  <si>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</si>
  <si>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</si>
  <si>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</si>
  <si>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</si>
  <si>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</si>
  <si>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</si>
  <si>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</si>
  <si>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</si>
  <si>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</si>
  <si>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</si>
  <si>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</si>
  <si>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</si>
  <si>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</si>
  <si>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</si>
  <si>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</si>
  <si>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</si>
  <si>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</si>
  <si>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</si>
  <si>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</si>
  <si>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</si>
  <si>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</si>
  <si>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</si>
  <si>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</si>
  <si>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</si>
  <si>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</si>
  <si>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</si>
  <si>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</si>
  <si>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</si>
  <si>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</si>
  <si>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</si>
  <si>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</si>
  <si>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</si>
  <si>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</si>
  <si>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</si>
  <si>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</si>
  <si>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</si>
  <si>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</si>
  <si>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</si>
  <si>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</si>
  <si>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</si>
  <si>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</si>
  <si>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</si>
  <si>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</si>
  <si>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</si>
  <si>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</si>
  <si>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</si>
  <si>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</si>
  <si>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</si>
  <si>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</si>
  <si>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</si>
  <si>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</si>
  <si>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</si>
  <si>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</si>
  <si>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</si>
  <si>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</si>
  <si>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</si>
  <si>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</si>
  <si>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</si>
  <si>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</si>
  <si>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</si>
  <si>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</si>
  <si>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</si>
  <si>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</si>
  <si>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</si>
  <si>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</si>
  <si>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</si>
  <si>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</si>
  <si>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</si>
  <si>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</si>
  <si>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</si>
  <si>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</si>
  <si>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</si>
  <si>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</si>
  <si>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</si>
  <si>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</si>
  <si>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</si>
  <si>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</si>
  <si>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</si>
  <si>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</si>
  <si>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</si>
  <si>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</si>
  <si>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</si>
  <si>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</si>
  <si>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</si>
  <si>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</si>
  <si>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</si>
  <si>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</si>
  <si>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</si>
  <si>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</si>
  <si>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</si>
  <si>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</si>
  <si>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</si>
  <si>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</si>
  <si>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</si>
  <si>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</si>
  <si>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</si>
  <si>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</si>
  <si>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</si>
  <si>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</si>
  <si>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</si>
  <si>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</si>
  <si>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</si>
  <si>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</si>
  <si>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</si>
  <si>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</si>
  <si>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</si>
  <si>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</si>
  <si>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</si>
  <si>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</si>
  <si>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</si>
  <si>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</si>
  <si>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</si>
  <si>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</si>
  <si>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</si>
  <si>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</si>
  <si>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</si>
  <si>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</si>
  <si>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</si>
  <si>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</si>
  <si>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</si>
  <si>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</si>
  <si>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</si>
  <si>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</si>
  <si>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</si>
  <si>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</si>
  <si>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</si>
  <si>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</si>
  <si>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</si>
  <si>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</si>
  <si>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</si>
  <si>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</si>
  <si>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</si>
  <si>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</si>
  <si>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</si>
  <si>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</si>
  <si>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</si>
  <si>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</si>
  <si>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</si>
  <si>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</si>
  <si>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</si>
  <si>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</si>
  <si>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</si>
  <si>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</si>
  <si>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</si>
  <si>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</si>
  <si>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</si>
  <si>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</si>
  <si>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</si>
  <si>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</si>
  <si>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</si>
  <si>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</si>
  <si>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</si>
  <si>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</si>
  <si>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</si>
  <si>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</si>
  <si>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</si>
  <si>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</si>
  <si>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</si>
  <si>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</si>
  <si>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</si>
  <si>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</si>
  <si>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</si>
  <si>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</si>
  <si>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</si>
  <si>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</si>
  <si>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</si>
  <si>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</si>
  <si>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</si>
  <si>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</si>
  <si>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</si>
  <si>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</si>
  <si>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</si>
  <si>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</si>
  <si>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</si>
  <si>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</si>
  <si>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</si>
  <si>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</si>
  <si>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</si>
  <si>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</si>
  <si>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</si>
  <si>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</si>
  <si>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</si>
  <si>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</si>
  <si>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</si>
  <si>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</si>
  <si>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</si>
  <si>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</si>
  <si>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</si>
  <si>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</si>
  <si>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</si>
  <si>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</si>
  <si>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</si>
  <si>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</si>
  <si>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</si>
  <si>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</si>
  <si>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</si>
  <si>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</si>
  <si>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</si>
  <si>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</si>
  <si>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</si>
  <si>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</si>
  <si>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</si>
  <si>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</si>
  <si>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</si>
  <si>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</si>
  <si>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</si>
  <si>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</si>
  <si>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</si>
  <si>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</si>
  <si>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</si>
  <si>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</si>
  <si>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</si>
  <si>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</si>
  <si>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</si>
  <si>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</si>
  <si>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</si>
  <si>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</si>
  <si>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</si>
  <si>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</si>
  <si>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</si>
  <si>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</si>
  <si>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</si>
  <si>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</si>
  <si>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</si>
  <si>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</si>
  <si>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</si>
  <si>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</si>
  <si>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</si>
  <si>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</si>
  <si>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</si>
  <si>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</si>
  <si>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</si>
  <si>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</si>
  <si>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</si>
  <si>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</si>
  <si>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</si>
  <si>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</si>
  <si>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</si>
  <si>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</si>
  <si>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</si>
  <si>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</si>
  <si>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</si>
  <si>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</si>
  <si>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</si>
  <si>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</si>
  <si>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</si>
  <si>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</si>
  <si>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</si>
  <si>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</si>
  <si>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</si>
  <si>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</si>
  <si>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</si>
  <si>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</si>
  <si>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</si>
  <si>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</si>
  <si>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</si>
  <si>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</si>
  <si>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</si>
  <si>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</si>
  <si>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</si>
  <si>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</si>
  <si>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</si>
  <si>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</si>
  <si>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</si>
  <si>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</si>
  <si>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</si>
  <si>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</si>
  <si>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</si>
  <si>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</si>
  <si>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</si>
  <si>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</si>
  <si>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</si>
  <si>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</si>
  <si>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</si>
  <si>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</si>
  <si>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</si>
  <si>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</si>
  <si>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</si>
  <si>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</si>
  <si>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</si>
  <si>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</si>
  <si>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</si>
  <si>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</si>
  <si>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</si>
  <si>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</si>
  <si>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</si>
  <si>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</si>
  <si>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</si>
  <si>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</si>
  <si>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</si>
  <si>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</si>
  <si>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</si>
  <si>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</si>
  <si>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</si>
  <si>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</si>
  <si>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</si>
  <si>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</si>
  <si>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</si>
  <si>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</si>
  <si>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</si>
  <si>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</si>
  <si>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</si>
  <si>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</si>
  <si>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</si>
  <si>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</si>
  <si>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</si>
  <si>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</si>
  <si>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</si>
  <si>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</si>
  <si>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</si>
  <si>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</si>
  <si>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</si>
  <si>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</si>
  <si>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</si>
  <si>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</si>
  <si>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</si>
  <si>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</si>
  <si>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</si>
  <si>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</si>
  <si>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</si>
  <si>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</si>
  <si>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</si>
  <si>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</si>
  <si>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</si>
  <si>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</si>
  <si>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</si>
  <si>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</si>
  <si>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</si>
  <si>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</si>
  <si>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</si>
  <si>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</si>
  <si>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</si>
  <si>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</si>
  <si>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</si>
  <si>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</si>
  <si>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</si>
  <si>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</si>
  <si>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</si>
  <si>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</si>
  <si>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</si>
  <si>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</si>
  <si>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</si>
  <si>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</si>
  <si>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</si>
  <si>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</si>
  <si>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</si>
  <si>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</si>
  <si>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</si>
  <si>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</si>
  <si>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</si>
  <si>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</si>
  <si>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</si>
  <si>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</si>
  <si>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</si>
  <si>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</si>
  <si>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</si>
  <si>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</si>
  <si>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</si>
  <si>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</si>
  <si>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</si>
  <si>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</si>
  <si>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</si>
  <si>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</si>
  <si>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</si>
  <si>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</si>
  <si>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</si>
  <si>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</si>
  <si>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</si>
  <si>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</si>
  <si>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</si>
  <si>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</si>
  <si>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</si>
  <si>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</si>
  <si>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</si>
  <si>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</si>
  <si>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</si>
  <si>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</si>
  <si>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</si>
  <si>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</si>
  <si>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</si>
  <si>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</si>
  <si>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</si>
  <si>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</si>
  <si>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</si>
  <si>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</si>
  <si>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</si>
  <si>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</si>
  <si>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</si>
  <si>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</si>
  <si>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</si>
  <si>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</si>
  <si>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</si>
  <si>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</si>
  <si>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</si>
  <si>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</si>
  <si>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</si>
  <si>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</si>
  <si>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</si>
  <si>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</si>
  <si>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</si>
  <si>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</si>
  <si>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</si>
  <si>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</si>
  <si>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</si>
  <si>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</si>
  <si>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</si>
  <si>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</si>
  <si>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</si>
  <si>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</si>
  <si>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</si>
  <si>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</si>
  <si>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</si>
  <si>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</si>
  <si>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</si>
  <si>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</si>
  <si>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</si>
  <si>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</si>
  <si>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</si>
  <si>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</si>
  <si>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</si>
  <si>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</si>
  <si>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</si>
  <si>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</si>
  <si>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</si>
  <si>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</si>
  <si>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</si>
  <si>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</si>
  <si>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</si>
  <si>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</si>
  <si>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</si>
  <si>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</si>
  <si>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</si>
  <si>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</si>
  <si>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</si>
  <si>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</si>
  <si>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</si>
  <si>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</si>
  <si>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</si>
  <si>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</si>
  <si>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</si>
  <si>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</si>
  <si>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</si>
  <si>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</si>
  <si>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</si>
  <si>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</si>
  <si>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</si>
  <si>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</si>
  <si>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</si>
  <si>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</si>
  <si>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</si>
  <si>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</si>
  <si>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</si>
  <si>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</si>
  <si>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</si>
  <si>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</si>
  <si>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</si>
  <si>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</si>
  <si>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</si>
  <si>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</si>
  <si>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</si>
  <si>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</si>
  <si>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</si>
  <si>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</si>
  <si>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</si>
  <si>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</si>
  <si>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</si>
  <si>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</si>
  <si>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</si>
  <si>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</si>
  <si>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</si>
  <si>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</si>
  <si>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</si>
  <si>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</si>
  <si>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</si>
  <si>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</si>
  <si>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</si>
  <si>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</si>
  <si>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</si>
  <si>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</si>
  <si>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</si>
  <si>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</si>
  <si>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</si>
  <si>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</si>
  <si>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</si>
  <si>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</si>
  <si>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</si>
  <si>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</si>
  <si>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</si>
  <si>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</si>
  <si>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</si>
  <si>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</si>
  <si>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</si>
  <si>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</si>
  <si>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</si>
  <si>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</si>
  <si>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</si>
  <si>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</si>
  <si>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</si>
  <si>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</si>
  <si>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</si>
  <si>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</si>
  <si>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</si>
  <si>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</si>
  <si>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</si>
  <si>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</si>
  <si>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</si>
  <si>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</si>
  <si>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</si>
  <si>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</si>
  <si>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</si>
  <si>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</si>
  <si>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</si>
  <si>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</si>
  <si>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</si>
  <si>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</si>
  <si>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</si>
  <si>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</si>
  <si>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</si>
  <si>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</si>
  <si>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</si>
  <si>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</si>
  <si>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</si>
  <si>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</si>
  <si>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</si>
  <si>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</si>
  <si>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</si>
  <si>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</si>
  <si>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</si>
  <si>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</si>
  <si>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</si>
  <si>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</si>
  <si>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</si>
  <si>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</si>
  <si>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</si>
  <si>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</si>
  <si>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</si>
  <si>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</si>
  <si>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</si>
  <si>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</si>
  <si>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</si>
  <si>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</si>
  <si>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</si>
  <si>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</si>
  <si>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</si>
  <si>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</si>
  <si>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</si>
  <si>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</si>
  <si>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</si>
  <si>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</si>
  <si>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</si>
  <si>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</si>
  <si>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</si>
  <si>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</si>
  <si>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</si>
  <si>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</si>
  <si>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</si>
  <si>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</si>
  <si>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</si>
  <si>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</si>
  <si>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</si>
  <si>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</si>
  <si>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</si>
  <si>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</si>
  <si>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</si>
  <si>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</si>
  <si>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</si>
  <si>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</si>
  <si>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</si>
  <si>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</si>
  <si>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</si>
  <si>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</si>
  <si>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</si>
  <si>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</si>
  <si>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</si>
  <si>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</si>
  <si>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</si>
  <si>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</si>
  <si>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</si>
  <si>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</si>
  <si>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</si>
  <si>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</si>
  <si>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</si>
  <si>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</si>
  <si>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</si>
  <si>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</si>
  <si>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</si>
  <si>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</si>
  <si>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</si>
  <si>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</si>
  <si>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</si>
  <si>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</si>
  <si>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</si>
  <si>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</si>
  <si>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</si>
  <si>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</si>
  <si>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</si>
  <si>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</si>
  <si>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</si>
  <si>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</si>
  <si>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</si>
  <si>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</si>
  <si>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</si>
  <si>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</si>
  <si>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</si>
  <si>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</si>
  <si>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</si>
  <si>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</si>
  <si>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</si>
  <si>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</si>
  <si>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</si>
  <si>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</si>
  <si>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</si>
  <si>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</si>
  <si>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</si>
  <si>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</si>
  <si>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</si>
  <si>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</si>
  <si>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</si>
  <si>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</si>
  <si>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</si>
  <si>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</si>
  <si>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</si>
  <si>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</si>
  <si>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</si>
  <si>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</si>
  <si>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</si>
  <si>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</si>
  <si>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</si>
  <si>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</si>
  <si>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</si>
  <si>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</si>
  <si>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</si>
  <si>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</si>
  <si>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</si>
  <si>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</si>
  <si>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</si>
  <si>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</si>
  <si>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</si>
  <si>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</si>
  <si>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</si>
  <si>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</si>
  <si>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</si>
  <si>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</si>
  <si>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</si>
  <si>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</si>
  <si>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</si>
  <si>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</si>
  <si>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</si>
  <si>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</si>
  <si>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</si>
  <si>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</si>
  <si>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</si>
  <si>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</si>
  <si>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</si>
  <si>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</si>
  <si>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</si>
  <si>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</si>
  <si>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</si>
  <si>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</si>
  <si>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</si>
  <si>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</si>
  <si>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</si>
  <si>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</si>
  <si>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</si>
  <si>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</si>
  <si>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</si>
  <si>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</si>
  <si>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</si>
  <si>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</si>
  <si>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</si>
  <si>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</si>
  <si>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</si>
  <si>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</si>
  <si>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</si>
  <si>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</si>
  <si>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</si>
  <si>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</si>
  <si>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</si>
  <si>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</si>
  <si>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</si>
  <si>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</si>
  <si>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</si>
  <si>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</si>
  <si>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</si>
  <si>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</si>
  <si>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</si>
  <si>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</si>
  <si>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</si>
  <si>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</si>
  <si>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</si>
  <si>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</si>
  <si>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</si>
  <si>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</si>
  <si>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</si>
  <si>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</si>
  <si>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</si>
  <si>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</si>
  <si>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</si>
  <si>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</si>
  <si>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</si>
  <si>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</si>
  <si>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</si>
  <si>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</si>
  <si>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</si>
  <si>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</si>
  <si>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</si>
  <si>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</si>
  <si>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</si>
  <si>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</si>
  <si>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</si>
  <si>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</si>
  <si>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</si>
  <si>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</si>
  <si>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</si>
  <si>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</si>
  <si>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</si>
  <si>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</si>
  <si>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</si>
  <si>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</si>
  <si>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</si>
  <si>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</si>
  <si>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</si>
  <si>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</si>
  <si>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</si>
  <si>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</si>
  <si>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</si>
  <si>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</si>
  <si>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</si>
  <si>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</si>
  <si>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</si>
  <si>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</si>
  <si>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</si>
  <si>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</si>
  <si>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</si>
  <si>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</si>
  <si>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</si>
  <si>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</si>
  <si>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</si>
  <si>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</si>
  <si>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</si>
  <si>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</si>
  <si>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</si>
  <si>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</si>
  <si>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</si>
  <si>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</si>
  <si>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</si>
  <si>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</si>
  <si>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</si>
  <si>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</si>
  <si>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</si>
  <si>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</si>
  <si>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</si>
  <si>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</si>
  <si>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</si>
  <si>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</si>
  <si>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</si>
  <si>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</si>
  <si>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</si>
  <si>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</si>
  <si>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</si>
  <si>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</si>
  <si>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</si>
  <si>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</si>
  <si>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</si>
  <si>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</si>
  <si>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</si>
  <si>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</si>
  <si>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</si>
  <si>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</si>
  <si>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</si>
  <si>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</si>
  <si>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</si>
  <si>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</si>
  <si>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</si>
  <si>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</si>
  <si>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</si>
  <si>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</si>
  <si>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</si>
  <si>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</si>
  <si>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</si>
  <si>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</si>
  <si>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</si>
  <si>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</si>
  <si>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</si>
  <si>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</si>
  <si>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</si>
  <si>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</si>
  <si>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</si>
  <si>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</si>
  <si>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</si>
  <si>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</si>
  <si>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</si>
  <si>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</si>
  <si>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</si>
  <si>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</si>
  <si>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</si>
  <si>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</si>
  <si>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</si>
  <si>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</si>
  <si>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</si>
  <si>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</si>
  <si>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</si>
  <si>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</si>
  <si>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</si>
  <si>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</si>
  <si>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</si>
  <si>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</si>
  <si>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</si>
  <si>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</si>
  <si>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</si>
  <si>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</si>
  <si>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</si>
  <si>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</si>
  <si>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</si>
  <si>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</si>
  <si>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</si>
  <si>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</si>
  <si>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</si>
  <si>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</si>
  <si>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</si>
  <si>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</si>
  <si>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</si>
  <si>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</si>
  <si>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</si>
  <si>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</si>
  <si>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</si>
  <si>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</si>
  <si>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</si>
  <si>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</si>
  <si>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</si>
  <si>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</si>
  <si>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</si>
  <si>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</si>
  <si>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</si>
  <si>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</si>
  <si>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</si>
  <si>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</si>
  <si>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</si>
  <si>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</si>
  <si>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</si>
  <si>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</si>
  <si>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</si>
  <si>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</si>
  <si>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</si>
  <si>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</si>
  <si>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</si>
  <si>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</si>
  <si>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</si>
  <si>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</si>
  <si>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</si>
  <si>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</si>
  <si>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</si>
  <si>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</si>
  <si>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</si>
  <si>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</si>
  <si>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</si>
  <si>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</si>
  <si>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</si>
  <si>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</si>
  <si>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</si>
  <si>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</si>
  <si>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</si>
  <si>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</si>
  <si>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</si>
  <si>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</si>
  <si>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</si>
  <si>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</si>
  <si>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</si>
  <si>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</si>
  <si>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</si>
  <si>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</si>
  <si>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</si>
  <si>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</si>
  <si>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</si>
  <si>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</si>
  <si>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</si>
  <si>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</si>
  <si>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</si>
  <si>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</si>
  <si>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</si>
  <si>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</si>
  <si>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</si>
  <si>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</si>
  <si>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</si>
  <si>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</si>
  <si>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</si>
  <si>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</si>
  <si>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</si>
  <si>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</si>
  <si>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</si>
  <si>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</si>
  <si>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</si>
  <si>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</si>
  <si>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</si>
  <si>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</si>
  <si>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</si>
  <si>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</si>
  <si>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</si>
  <si>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</si>
  <si>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</si>
  <si>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</si>
  <si>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</si>
  <si>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</si>
  <si>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</si>
  <si>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</si>
  <si>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</si>
  <si>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</si>
  <si>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</si>
  <si>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</si>
  <si>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</si>
  <si>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</si>
  <si>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</si>
  <si>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</si>
  <si>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</si>
  <si>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</si>
  <si>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</si>
  <si>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</si>
  <si>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</si>
  <si>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</si>
  <si>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</si>
  <si>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</si>
  <si>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</si>
  <si>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</si>
  <si>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</si>
  <si>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</si>
  <si>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</si>
  <si>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</si>
  <si>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</si>
  <si>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</si>
  <si>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</si>
  <si>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</si>
  <si>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</si>
  <si>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</si>
  <si>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</si>
  <si>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</si>
  <si>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</si>
  <si>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</si>
  <si>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</si>
  <si>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</si>
  <si>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</si>
  <si>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</si>
  <si>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</si>
  <si>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</si>
  <si>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</si>
  <si>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</si>
  <si>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</si>
  <si>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</si>
  <si>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</si>
  <si>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</si>
  <si>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</si>
  <si>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</si>
  <si>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</si>
  <si>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</si>
  <si>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</si>
  <si>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</si>
  <si>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</si>
  <si>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</si>
  <si>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</si>
  <si>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</si>
  <si>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</si>
  <si>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</si>
  <si>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</si>
  <si>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</si>
  <si>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</si>
  <si>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</si>
  <si>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</si>
  <si>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</si>
  <si>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</si>
  <si>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</si>
  <si>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</si>
  <si>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</si>
  <si>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</si>
  <si>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</si>
  <si>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</si>
  <si>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</si>
  <si>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</si>
  <si>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</si>
  <si>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</si>
  <si>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</si>
  <si>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</si>
  <si>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</si>
  <si>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</si>
  <si>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</si>
  <si>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</si>
  <si>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</si>
  <si>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</si>
  <si>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</si>
  <si>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</si>
  <si>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</si>
  <si>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</si>
  <si>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</si>
  <si>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</si>
  <si>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</si>
  <si>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</si>
  <si>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</si>
  <si>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</si>
  <si>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</si>
  <si>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</si>
  <si>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</si>
  <si>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</si>
  <si>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</si>
  <si>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</si>
  <si>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</si>
  <si>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</si>
  <si>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</si>
  <si>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</si>
  <si>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</si>
  <si>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</si>
  <si>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</si>
  <si>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</si>
  <si>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</si>
  <si>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</si>
  <si>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</si>
  <si>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</si>
  <si>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</si>
  <si>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</si>
  <si>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</si>
  <si>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</si>
  <si>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</si>
  <si>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</si>
  <si>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</si>
  <si>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</si>
  <si>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</si>
  <si>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</si>
  <si>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</si>
  <si>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</si>
  <si>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</si>
  <si>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</si>
  <si>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</si>
  <si>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</si>
  <si>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</si>
  <si>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</si>
  <si>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</si>
  <si>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</si>
  <si>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</si>
  <si>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</si>
  <si>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</si>
  <si>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</si>
  <si>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</si>
  <si>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</si>
  <si>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</si>
  <si>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</si>
  <si>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</si>
  <si>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</si>
  <si>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</si>
  <si>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</si>
  <si>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</si>
  <si>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</si>
  <si>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</si>
  <si>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</si>
  <si>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</si>
  <si>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</si>
  <si>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</si>
  <si>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</si>
  <si>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</si>
  <si>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</si>
  <si>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</si>
  <si>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</si>
  <si>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</si>
  <si>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</si>
  <si>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</si>
  <si>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</si>
  <si>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</si>
  <si>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</si>
  <si>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</si>
  <si>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</si>
  <si>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</si>
  <si>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</si>
  <si>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</si>
  <si>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</si>
  <si>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</si>
  <si>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</si>
  <si>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</si>
  <si>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</si>
  <si>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</si>
  <si>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</si>
  <si>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</si>
  <si>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</si>
  <si>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</si>
  <si>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</si>
  <si>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</si>
  <si>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</si>
  <si>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</si>
  <si>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</si>
  <si>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</si>
  <si>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</si>
  <si>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</si>
  <si>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</si>
  <si>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</si>
  <si>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</si>
  <si>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</si>
  <si>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</si>
  <si>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</si>
  <si>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</si>
  <si>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</si>
  <si>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</si>
  <si>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</si>
  <si>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</si>
  <si>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</si>
  <si>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</si>
  <si>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</si>
  <si>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</si>
  <si>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</si>
  <si>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</si>
  <si>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</si>
  <si>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</si>
  <si>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</si>
  <si>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</si>
  <si>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</si>
  <si>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</si>
  <si>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</si>
  <si>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</si>
  <si>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</si>
  <si>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</si>
  <si>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</si>
  <si>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</si>
  <si>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</si>
  <si>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</si>
  <si>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</si>
  <si>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</si>
  <si>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</si>
  <si>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</si>
  <si>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</si>
  <si>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</si>
  <si>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</si>
  <si>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</si>
  <si>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</si>
  <si>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</si>
  <si>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</si>
  <si>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</si>
  <si>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</si>
  <si>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</si>
  <si>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</si>
  <si>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</si>
  <si>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</si>
  <si>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</si>
  <si>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</si>
  <si>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</si>
  <si>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</si>
  <si>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</si>
  <si>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</si>
  <si>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</si>
  <si>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</si>
  <si>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</si>
  <si>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</si>
  <si>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</si>
  <si>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</si>
  <si>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</si>
  <si>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</si>
  <si>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</si>
  <si>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</si>
  <si>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</si>
  <si>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</si>
  <si>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</si>
  <si>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</si>
  <si>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</si>
  <si>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</si>
  <si>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</si>
  <si>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</si>
  <si>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</si>
  <si>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</si>
  <si>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</si>
  <si>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</si>
  <si>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</si>
  <si>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</si>
  <si>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</si>
  <si>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</si>
  <si>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</si>
  <si>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</si>
  <si>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</si>
  <si>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</si>
  <si>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</si>
  <si>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</si>
  <si>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</si>
  <si>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</si>
  <si>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</si>
  <si>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</si>
  <si>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</si>
  <si>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</si>
  <si>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</si>
  <si>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</si>
  <si>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</si>
  <si>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</si>
  <si>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</si>
  <si>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</si>
  <si>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</si>
  <si>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</si>
  <si>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</si>
  <si>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</si>
  <si>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</si>
  <si>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</si>
  <si>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</si>
  <si>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</si>
  <si>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</si>
  <si>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</si>
  <si>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</si>
  <si>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</si>
  <si>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</si>
  <si>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</si>
  <si>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</si>
  <si>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</si>
  <si>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</si>
  <si>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</si>
  <si>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</si>
  <si>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</si>
  <si>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</si>
  <si>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</si>
  <si>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</si>
  <si>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</si>
  <si>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</si>
  <si>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</si>
  <si>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</si>
  <si>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</si>
  <si>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</si>
  <si>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</si>
  <si>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</si>
  <si>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</si>
  <si>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</si>
  <si>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</si>
  <si>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</si>
  <si>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</si>
  <si>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</si>
  <si>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</si>
  <si>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</si>
  <si>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</si>
  <si>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</si>
  <si>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</si>
  <si>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</si>
  <si>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</si>
  <si>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</si>
  <si>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</si>
  <si>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</si>
  <si>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</si>
  <si>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</si>
  <si>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</si>
  <si>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</si>
  <si>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</si>
  <si>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</si>
  <si>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</si>
  <si>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</si>
  <si>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</si>
  <si>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</si>
  <si>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</si>
  <si>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</si>
  <si>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</si>
  <si>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</si>
  <si>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</si>
  <si>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</si>
  <si>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</si>
  <si>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</si>
  <si>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</si>
  <si>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</si>
  <si>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</si>
  <si>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</si>
  <si>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</si>
  <si>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</si>
  <si>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</si>
  <si>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</si>
  <si>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</si>
  <si>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</si>
  <si>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</si>
  <si>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</si>
  <si>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</si>
  <si>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</si>
  <si>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</si>
  <si>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</si>
  <si>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</si>
  <si>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</si>
  <si>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</si>
  <si>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</si>
  <si>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</si>
  <si>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</si>
  <si>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</si>
  <si>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</si>
  <si>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</si>
  <si>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</si>
  <si>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</si>
  <si>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</si>
  <si>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</si>
  <si>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</si>
  <si>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</si>
  <si>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</si>
  <si>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</si>
  <si>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</si>
  <si>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</si>
  <si>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</si>
  <si>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</si>
  <si>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</si>
  <si>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</si>
  <si>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</si>
  <si>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</si>
  <si>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</si>
  <si>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</si>
  <si>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</si>
  <si>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</si>
  <si>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</si>
  <si>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</si>
  <si>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</si>
  <si>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</si>
  <si>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</si>
  <si>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</si>
  <si>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</si>
  <si>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</si>
  <si>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</si>
  <si>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</si>
  <si>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</si>
  <si>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</si>
  <si>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</si>
  <si>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</si>
  <si>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</si>
  <si>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</si>
  <si>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</si>
  <si>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</si>
  <si>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</si>
  <si>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</si>
  <si>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</si>
  <si>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</si>
  <si>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</si>
  <si>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</si>
  <si>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</si>
  <si>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</si>
  <si>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</si>
  <si>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</si>
  <si>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</si>
  <si>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</si>
  <si>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</si>
  <si>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</si>
  <si>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</si>
  <si>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</si>
  <si>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</si>
  <si>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</si>
  <si>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</si>
  <si>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</si>
  <si>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</si>
  <si>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</si>
  <si>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</si>
  <si>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</si>
  <si>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</si>
  <si>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</si>
  <si>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</si>
  <si>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</si>
  <si>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</si>
  <si>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</si>
  <si>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</si>
  <si>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</si>
  <si>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</si>
  <si>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</si>
  <si>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</si>
  <si>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</si>
  <si>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</si>
  <si>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</si>
  <si>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</si>
  <si>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</si>
  <si>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</si>
  <si>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</si>
  <si>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</si>
  <si>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</si>
  <si>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</si>
  <si>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</si>
  <si>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</si>
  <si>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</si>
  <si>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</si>
  <si>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</si>
  <si>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</si>
  <si>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</si>
  <si>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</si>
  <si>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</si>
  <si>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</si>
  <si>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</si>
  <si>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</si>
  <si>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</si>
  <si>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</si>
  <si>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</si>
  <si>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</si>
  <si>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</si>
  <si>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</si>
  <si>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</si>
  <si>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</si>
  <si>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</si>
  <si>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</si>
  <si>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</si>
  <si>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</si>
  <si>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</si>
  <si>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</si>
  <si>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</si>
  <si>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</si>
  <si>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</si>
  <si>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</si>
  <si>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</si>
  <si>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</si>
  <si>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</si>
  <si>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</si>
  <si>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</si>
  <si>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</si>
  <si>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</si>
  <si>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</si>
  <si>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</si>
  <si>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</si>
  <si>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</si>
  <si>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</si>
  <si>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</si>
  <si>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</si>
  <si>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</si>
  <si>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</si>
  <si>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</si>
  <si>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</si>
  <si>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</si>
  <si>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</si>
  <si>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</si>
  <si>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</si>
  <si>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</si>
  <si>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</si>
  <si>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</si>
  <si>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</si>
  <si>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</si>
  <si>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</si>
  <si>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</si>
  <si>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</si>
  <si>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</si>
  <si>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</si>
  <si>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</si>
  <si>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</si>
  <si>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</si>
  <si>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</si>
  <si>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</si>
  <si>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</si>
  <si>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</si>
  <si>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</si>
  <si>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</si>
  <si>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</si>
  <si>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</si>
  <si>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</si>
  <si>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</si>
  <si>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</si>
  <si>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</si>
  <si>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</si>
  <si>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</si>
  <si>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</si>
  <si>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</si>
  <si>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</si>
  <si>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</si>
  <si>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</si>
  <si>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</si>
  <si>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</si>
  <si>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</si>
  <si>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</si>
  <si>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</si>
  <si>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</si>
  <si>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</si>
  <si>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</si>
  <si>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</si>
  <si>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</si>
  <si>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</si>
  <si>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</si>
  <si>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</si>
  <si>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</si>
  <si>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</si>
  <si>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</si>
  <si>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</si>
  <si>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</si>
  <si>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</si>
  <si>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</si>
  <si>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</si>
  <si>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</si>
  <si>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</si>
  <si>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</si>
  <si>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</si>
  <si>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</si>
  <si>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</si>
  <si>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</si>
  <si>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</si>
  <si>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</si>
  <si>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</si>
  <si>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</si>
  <si>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</si>
  <si>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</si>
  <si>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</si>
  <si>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</si>
  <si>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</si>
  <si>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</si>
  <si>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</si>
  <si>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</si>
  <si>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</si>
  <si>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</si>
  <si>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</si>
  <si>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</si>
  <si>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</si>
  <si>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</si>
  <si>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</si>
  <si>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</si>
  <si>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</si>
  <si>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</si>
  <si>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</si>
  <si>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</si>
  <si>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</si>
  <si>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</si>
  <si>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</si>
  <si>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</si>
  <si>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</si>
  <si>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</si>
  <si>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</si>
  <si>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</si>
  <si>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</si>
  <si>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</si>
  <si>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</si>
  <si>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</si>
  <si>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</si>
  <si>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</si>
  <si>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</si>
  <si>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</si>
  <si>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</si>
  <si>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</si>
  <si>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</si>
  <si>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</si>
  <si>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</si>
  <si>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</si>
  <si>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</si>
  <si>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</si>
  <si>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</si>
  <si>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</si>
  <si>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</si>
  <si>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</si>
  <si>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</si>
  <si>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</si>
  <si>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</si>
  <si>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</si>
  <si>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</si>
  <si>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</si>
  <si>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</si>
  <si>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</si>
  <si>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</si>
  <si>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</si>
  <si>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</si>
  <si>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</si>
  <si>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</si>
  <si>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</si>
  <si>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</si>
  <si>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</si>
  <si>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</si>
  <si>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</si>
  <si>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</si>
  <si>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</si>
  <si>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</si>
  <si>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</si>
  <si>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</si>
  <si>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</si>
  <si>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</si>
  <si>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</si>
  <si>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</si>
  <si>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</si>
  <si>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</si>
  <si>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</si>
  <si>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</si>
  <si>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</si>
  <si>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</si>
  <si>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</si>
  <si>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</si>
  <si>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</si>
  <si>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</si>
  <si>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</si>
  <si>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</si>
  <si>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</si>
  <si>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</si>
  <si>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</si>
  <si>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</si>
  <si>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</si>
  <si>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</si>
  <si>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</si>
  <si>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</si>
  <si>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</si>
  <si>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</si>
  <si>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</si>
  <si>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</si>
  <si>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</si>
  <si>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</si>
  <si>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</si>
  <si>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</si>
  <si>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</si>
  <si>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</si>
  <si>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</si>
  <si>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</si>
  <si>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</si>
  <si>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</si>
  <si>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</si>
  <si>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</si>
  <si>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</si>
  <si>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</si>
  <si>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</si>
  <si>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</si>
  <si>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</si>
  <si>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</si>
  <si>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</si>
  <si>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</si>
  <si>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</si>
  <si>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</si>
  <si>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</si>
  <si>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</si>
  <si>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</si>
  <si>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</si>
  <si>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</si>
  <si>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</si>
  <si>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</si>
  <si>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</si>
  <si>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</si>
  <si>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</si>
  <si>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</si>
  <si>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</si>
  <si>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</si>
  <si>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</si>
  <si>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</si>
  <si>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</si>
  <si>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</si>
  <si>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</si>
  <si>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</si>
  <si>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</si>
  <si>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</si>
  <si>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</si>
  <si>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</si>
  <si>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</si>
  <si>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</si>
  <si>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</si>
  <si>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</si>
  <si>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</si>
  <si>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</si>
  <si>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</si>
  <si>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</si>
  <si>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</si>
  <si>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</si>
  <si>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</si>
  <si>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</si>
  <si>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</si>
  <si>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</si>
  <si>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</si>
  <si>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</si>
  <si>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</si>
  <si>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</si>
  <si>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</si>
  <si>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</si>
  <si>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</si>
  <si>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</si>
  <si>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</si>
  <si>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</si>
  <si>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</si>
  <si>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</si>
  <si>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</si>
  <si>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</si>
  <si>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</si>
  <si>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</si>
  <si>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</si>
  <si>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</si>
  <si>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</si>
  <si>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</si>
  <si>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</si>
  <si>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</si>
  <si>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</si>
  <si>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</si>
  <si>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</si>
  <si>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</si>
  <si>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</si>
  <si>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</si>
  <si>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</si>
  <si>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</si>
  <si>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</si>
  <si>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</si>
  <si>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</si>
  <si>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</si>
  <si>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</si>
  <si>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</si>
  <si>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</si>
  <si>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</si>
  <si>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</si>
  <si>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</si>
  <si>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</si>
  <si>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</si>
  <si>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</si>
  <si>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</si>
  <si>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</si>
  <si>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</si>
  <si>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</si>
  <si>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</si>
  <si>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</si>
  <si>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</si>
  <si>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</si>
  <si>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</si>
  <si>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</si>
  <si>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</si>
  <si>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</si>
  <si>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</si>
  <si>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</si>
  <si>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</si>
  <si>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</si>
  <si>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</si>
  <si>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</si>
  <si>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</si>
  <si>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</si>
  <si>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</si>
  <si>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</si>
  <si>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</si>
  <si>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</si>
  <si>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</si>
  <si>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</si>
  <si>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</si>
  <si>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</si>
  <si>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</si>
  <si>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</si>
  <si>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</si>
  <si>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</si>
  <si>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</si>
  <si>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</si>
  <si>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</si>
  <si>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</si>
  <si>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</si>
  <si>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</si>
  <si>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</si>
  <si>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</si>
  <si>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</si>
  <si>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</si>
  <si>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</si>
  <si>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</si>
  <si>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</si>
  <si>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</si>
  <si>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</si>
  <si>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</si>
  <si>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</si>
  <si>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</si>
  <si>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</si>
  <si>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</si>
  <si>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</si>
  <si>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</si>
  <si>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</si>
  <si>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</si>
  <si>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</si>
  <si>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</si>
  <si>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</si>
  <si>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</si>
  <si>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</si>
  <si>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</si>
  <si>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</si>
  <si>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</si>
  <si>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</si>
  <si>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</si>
  <si>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</si>
  <si>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</si>
  <si>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</si>
  <si>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</si>
  <si>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</si>
  <si>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</si>
  <si>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</si>
  <si>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</si>
  <si>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</si>
  <si>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</si>
  <si>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</si>
  <si>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</si>
  <si>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</si>
  <si>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</si>
  <si>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</si>
  <si>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</si>
  <si>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</si>
  <si>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</si>
  <si>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</si>
  <si>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</si>
  <si>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</si>
  <si>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</si>
  <si>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</si>
  <si>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</si>
  <si>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</si>
  <si>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</si>
  <si>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</si>
  <si>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</si>
  <si>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</si>
  <si>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</si>
  <si>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</si>
  <si>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</si>
  <si>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</si>
  <si>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</si>
  <si>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</si>
  <si>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</si>
  <si>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</si>
  <si>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</si>
  <si>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</si>
  <si>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</si>
  <si>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</si>
  <si>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</si>
  <si>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</si>
  <si>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</si>
  <si>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</si>
  <si>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</si>
  <si>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</si>
  <si>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</si>
  <si>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</si>
  <si>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</si>
  <si>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</si>
  <si>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</si>
  <si>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</si>
  <si>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</si>
  <si>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</si>
  <si>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</si>
  <si>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</si>
  <si>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</si>
  <si>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</si>
  <si>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</si>
  <si>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</si>
  <si>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</si>
  <si>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</si>
  <si>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</si>
  <si>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</si>
  <si>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</si>
  <si>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</si>
  <si>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</si>
  <si>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</si>
  <si>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</si>
  <si>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</si>
  <si>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</si>
  <si>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</si>
  <si>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</si>
  <si>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</si>
  <si>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</si>
  <si>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</si>
  <si>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</si>
  <si>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</si>
  <si>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</si>
  <si>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</si>
  <si>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</si>
  <si>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</si>
  <si>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</si>
  <si>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</si>
  <si>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</si>
  <si>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</si>
  <si>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</si>
  <si>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</si>
  <si>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</si>
  <si>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</si>
  <si>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</si>
  <si>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</si>
  <si>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</si>
  <si>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</si>
  <si>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</si>
  <si>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</si>
  <si>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</si>
  <si>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</si>
  <si>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</si>
  <si>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</si>
  <si>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</si>
  <si>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</si>
  <si>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</si>
  <si>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</si>
  <si>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</si>
  <si>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</si>
  <si>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</si>
  <si>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</si>
  <si>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</si>
  <si>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</si>
  <si>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</si>
  <si>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</si>
  <si>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</si>
  <si>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</si>
  <si>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</si>
  <si>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</si>
  <si>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</si>
  <si>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</si>
  <si>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</si>
  <si>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</si>
  <si>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</si>
  <si>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</si>
  <si>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</si>
  <si>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</si>
  <si>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</si>
  <si>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</si>
  <si>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</si>
  <si>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</si>
  <si>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</si>
  <si>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</si>
  <si>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</si>
  <si>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</si>
  <si>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</si>
  <si>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</si>
  <si>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</si>
  <si>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</si>
  <si>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</si>
  <si>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</si>
  <si>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</si>
  <si>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</si>
  <si>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</si>
  <si>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</si>
  <si>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</si>
  <si>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</si>
  <si>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</si>
  <si>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</si>
  <si>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</si>
  <si>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</si>
  <si>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</si>
  <si>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</si>
  <si>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</si>
  <si>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</si>
  <si>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</si>
  <si>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</si>
  <si>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</si>
  <si>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</si>
  <si>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</si>
  <si>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</si>
  <si>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</si>
  <si>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</si>
  <si>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</si>
  <si>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</si>
  <si>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</si>
  <si>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</si>
  <si>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</si>
  <si>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</si>
  <si>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</si>
  <si>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</si>
  <si>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</si>
  <si>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</si>
  <si>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</si>
  <si>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</si>
  <si>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</si>
  <si>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</si>
  <si>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</si>
  <si>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</si>
  <si>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</si>
  <si>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</si>
  <si>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</si>
  <si>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</si>
  <si>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</si>
  <si>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</si>
  <si>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</si>
  <si>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</si>
  <si>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</si>
  <si>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</si>
  <si>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</si>
  <si>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</si>
  <si>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</si>
  <si>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</si>
  <si>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</si>
  <si>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</si>
  <si>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</si>
  <si>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</si>
  <si>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</si>
  <si>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</si>
  <si>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</si>
  <si>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</si>
  <si>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</si>
  <si>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</si>
  <si>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</si>
  <si>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</si>
  <si>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</si>
  <si>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</si>
  <si>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</si>
  <si>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</si>
  <si>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Harbor Park, LLC</t>
  </si>
  <si>
    <t>Almond Gardens Apartments</t>
  </si>
  <si>
    <t>Community Development Department</t>
  </si>
  <si>
    <t>April Wooden</t>
  </si>
  <si>
    <t>701 Civic Center Blvd</t>
  </si>
  <si>
    <t>Susiun City</t>
  </si>
  <si>
    <t>(707) 421-7396</t>
  </si>
  <si>
    <t>(707) 429-3578</t>
  </si>
  <si>
    <t>awooden@suisun.com</t>
  </si>
  <si>
    <t>707 - 815 Almond Street</t>
  </si>
  <si>
    <t>Suisun City</t>
  </si>
  <si>
    <t>032-101-420, 032-102-160</t>
  </si>
  <si>
    <t>40%/60%</t>
  </si>
  <si>
    <t xml:space="preserve">9700 Village Center  Dr suite 120 </t>
  </si>
  <si>
    <t xml:space="preserve">Granite Bay </t>
  </si>
  <si>
    <t>CA</t>
  </si>
  <si>
    <t>Camran Nojoomi</t>
  </si>
  <si>
    <t>(707) 803-2816</t>
  </si>
  <si>
    <t>camran.nojoomi@ashriallc.com</t>
  </si>
  <si>
    <t>Administrative GP</t>
  </si>
  <si>
    <t>Sudie M, Smith Foundation, Inc.</t>
  </si>
  <si>
    <t>1652 West Texas Street, Suite 248</t>
  </si>
  <si>
    <t>Fairfield</t>
  </si>
  <si>
    <t>Ruth Forney</t>
  </si>
  <si>
    <t>(707) 432-0667</t>
  </si>
  <si>
    <t>admin@sudiemsmithfoundation.org</t>
  </si>
  <si>
    <t>Kingdom Development, Inc.</t>
  </si>
  <si>
    <t>6451 Box Springs Blvd</t>
  </si>
  <si>
    <t>William Leach</t>
  </si>
  <si>
    <t>(951) 538-6244</t>
  </si>
  <si>
    <t>William@kingdomdevelopment.net</t>
  </si>
  <si>
    <t>Consultant</t>
  </si>
  <si>
    <t>9700 Village Center Dr. Suite 120</t>
  </si>
  <si>
    <t>Granite Bay, CA 95746</t>
  </si>
  <si>
    <t>Ace Design</t>
  </si>
  <si>
    <t>1024 Iron Point Road</t>
  </si>
  <si>
    <t>Folsom, Ca 95630</t>
  </si>
  <si>
    <t>Jaspal Singh</t>
  </si>
  <si>
    <t>916 542 4929</t>
  </si>
  <si>
    <t>(916) 740-1276</t>
  </si>
  <si>
    <t>(916) 740-1281</t>
  </si>
  <si>
    <t>cnojoomi@gmail.com</t>
  </si>
  <si>
    <t>jaspal@aceengineering.us</t>
  </si>
  <si>
    <t>Wagner Kirkman Blaine Klomparens &amp; Youmans LLP</t>
  </si>
  <si>
    <t>11810640 Mather Blvd. Suite 200</t>
  </si>
  <si>
    <t>Mather, CA 95655</t>
  </si>
  <si>
    <t>Jacob Ouzts</t>
  </si>
  <si>
    <t>(916) 920 5286</t>
  </si>
  <si>
    <t>rklomparens@wkblaw.com</t>
  </si>
  <si>
    <t>Midstate Construction</t>
  </si>
  <si>
    <t>1180 Holm Road</t>
  </si>
  <si>
    <t>Petaluma, CA 94954</t>
  </si>
  <si>
    <t>Monica Soiland Nelson</t>
  </si>
  <si>
    <t>707-762-3200</t>
  </si>
  <si>
    <t>707-762-0700</t>
  </si>
  <si>
    <t>monican@midstateconstruction.com</t>
  </si>
  <si>
    <t>Robin Klomparens</t>
  </si>
  <si>
    <t>(916) 920-5286</t>
  </si>
  <si>
    <t>DOZ</t>
  </si>
  <si>
    <t>501 Congressional Blvd</t>
  </si>
  <si>
    <t>Carmel, IN 46032</t>
  </si>
  <si>
    <t>Neil Savage</t>
  </si>
  <si>
    <t>CREA</t>
  </si>
  <si>
    <t>12396 Wold Trade Dr Suite 307</t>
  </si>
  <si>
    <t>San Diego, CA 9218</t>
  </si>
  <si>
    <t>Matt Marienthal</t>
  </si>
  <si>
    <t>(317)819-6179</t>
  </si>
  <si>
    <t>(858)386-5198</t>
  </si>
  <si>
    <t>mmarienthal@creallc.com</t>
  </si>
  <si>
    <t>nsavage@dozllc.com</t>
  </si>
  <si>
    <t>6451 Box Springs BLVD</t>
  </si>
  <si>
    <t>Riverside, CA, 92507</t>
  </si>
  <si>
    <t>William  Leach</t>
  </si>
  <si>
    <t>Novogradac</t>
  </si>
  <si>
    <t>6700 Antioch Road, Suite 450</t>
  </si>
  <si>
    <t>Merriam, Kansas, 66204</t>
  </si>
  <si>
    <t>Rebecca Arthur</t>
  </si>
  <si>
    <t>913-312-4615</t>
  </si>
  <si>
    <t>rebecca.arthur@novoco.com</t>
  </si>
  <si>
    <t>Garland &amp; Salmon</t>
  </si>
  <si>
    <t>2333 Courage Dr. Suite H-2</t>
  </si>
  <si>
    <t>Fairfield, Ca  94533</t>
  </si>
  <si>
    <t>Ron Garland  &amp; Steve Salmon</t>
  </si>
  <si>
    <t>707 429 8660</t>
  </si>
  <si>
    <t>ssalmonappraiser@gmail.com</t>
  </si>
  <si>
    <t>Domus Management Company</t>
  </si>
  <si>
    <t>1610 W Kettleman Ln</t>
  </si>
  <si>
    <t>Lodi, CA 95241</t>
  </si>
  <si>
    <t>Cathy Metcalf</t>
  </si>
  <si>
    <t>(209)365-9010</t>
  </si>
  <si>
    <t>(209)365-9015</t>
  </si>
  <si>
    <t>cathym@domusmc.com</t>
  </si>
  <si>
    <t>CMFA</t>
  </si>
  <si>
    <t>2111 Palomar Airport Rd Suite 320</t>
  </si>
  <si>
    <t xml:space="preserve">Carlsbad,CA 92011 </t>
  </si>
  <si>
    <t>Anthony Stubbs</t>
  </si>
  <si>
    <t>(760) 930-1333</t>
  </si>
  <si>
    <t>(760) 683-3390</t>
  </si>
  <si>
    <t>astubbs@cmfa-ca.com</t>
  </si>
  <si>
    <t>Susian City Housing Authority</t>
  </si>
  <si>
    <t>Alma Hernandez</t>
  </si>
  <si>
    <t>Chair</t>
  </si>
  <si>
    <t xml:space="preserve">701 Civic Center Blvd </t>
  </si>
  <si>
    <t>Suisun City, CA 94585</t>
  </si>
  <si>
    <t>NA</t>
  </si>
  <si>
    <t>707-421-7310</t>
  </si>
  <si>
    <t>2&amp;3 story garden style walkup</t>
  </si>
  <si>
    <t>Residential High Density</t>
  </si>
  <si>
    <t>Residential High Density - 45 units per acre</t>
  </si>
  <si>
    <t>55 ft Maximum</t>
  </si>
  <si>
    <t>City Waived Fees</t>
  </si>
  <si>
    <t>PBV</t>
  </si>
  <si>
    <t>City Land Reimbursement</t>
  </si>
  <si>
    <t>Const Loan - Tax Exempt</t>
  </si>
  <si>
    <t>Const Loan - Taxable Tail</t>
  </si>
  <si>
    <t>Tax Credit Equity</t>
  </si>
  <si>
    <t>Impact Fee Waiver</t>
  </si>
  <si>
    <t>Deferred Fees &amp; Costs</t>
  </si>
  <si>
    <t>Variable</t>
  </si>
  <si>
    <t>300 South Grand Avenue Suite 3110</t>
  </si>
  <si>
    <t>Los Angeles, CA 90071</t>
  </si>
  <si>
    <t>Zijian Tu</t>
  </si>
  <si>
    <t>(213) 486 8917</t>
  </si>
  <si>
    <t>12396 World Trade Dr. Suite 307</t>
  </si>
  <si>
    <t>(858) 386-5198</t>
  </si>
  <si>
    <t>701 Civic Center Blvd.</t>
  </si>
  <si>
    <t>Jason Goltiao</t>
  </si>
  <si>
    <t>(707) 421-7332</t>
  </si>
  <si>
    <t>Perm Bond Proceeds</t>
  </si>
  <si>
    <t>Deffered Developer Fee</t>
  </si>
  <si>
    <t>325 E. Hillcrest Dr., Suite 160</t>
  </si>
  <si>
    <t>Thousand Oaks, CA 91361</t>
  </si>
  <si>
    <t>Matt Knipprath</t>
  </si>
  <si>
    <t>805-368-8713</t>
  </si>
  <si>
    <t>Suisun City Housing Authority</t>
  </si>
  <si>
    <t>(software, equipment, postage, office supplies)</t>
  </si>
  <si>
    <t>(employee benefits, insurance)</t>
  </si>
  <si>
    <t>(HVAC tools, equipment, supplies)</t>
  </si>
  <si>
    <t>Other (Issuer fee):</t>
  </si>
  <si>
    <t>Fee Waivers</t>
  </si>
  <si>
    <t>City Of Suisun</t>
  </si>
  <si>
    <t>Project-based vouchers (PBVs)</t>
  </si>
  <si>
    <t>2 bedroom</t>
  </si>
  <si>
    <t>3 bedroom</t>
  </si>
  <si>
    <t>4 bedroom</t>
  </si>
  <si>
    <t>100% PBVs</t>
  </si>
  <si>
    <t>Above residual receipts line for cash flow</t>
  </si>
  <si>
    <t>Other (Specify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</si>
</sst>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theme="2" tint="-9.9978637043366805E-2"/>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72" fontId="176" fillId="0" borderId="0" xfId="0" applyNumberFormat="1" applyFont="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6" xfId="0" applyFont="1" applyFill="1" applyBorder="1" applyAlignment="1" applyProtection="1">
      <alignment horizontal="left"/>
      <protection locked="0"/>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8"/>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8"/>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8"/>
    </row>
    <row r="10" spans="1:38">
      <c r="A10" s="218"/>
      <c r="B10" s="218"/>
      <c r="C10" s="219"/>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8"/>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8"/>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8"/>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8"/>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8"/>
    </row>
    <row r="16" spans="1:38">
      <c r="A16" s="218"/>
      <c r="B16" s="218"/>
      <c r="C16" s="219"/>
      <c r="D16" s="488"/>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8"/>
    </row>
    <row r="17" spans="1:38">
      <c r="A17" s="218"/>
      <c r="B17" s="218"/>
      <c r="C17" s="219"/>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88"/>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8"/>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8"/>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1" t="s">
        <v>1300</v>
      </c>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218"/>
    </row>
    <row r="58" spans="1:38">
      <c r="A58" s="218"/>
      <c r="B58" s="218"/>
      <c r="C58" s="219"/>
      <c r="D58" s="219"/>
      <c r="E58" s="218"/>
      <c r="F58" s="220"/>
      <c r="G58" s="1269" t="s">
        <v>584</v>
      </c>
      <c r="H58" s="1269"/>
      <c r="I58" s="1269"/>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2" t="s">
        <v>1388</v>
      </c>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8"/>
      <c r="G134" s="488"/>
      <c r="H134" s="488"/>
      <c r="I134" s="488"/>
      <c r="J134" s="488"/>
      <c r="K134" s="488"/>
      <c r="L134" s="488"/>
      <c r="M134" s="488"/>
      <c r="N134" s="488"/>
      <c r="O134" s="488"/>
      <c r="P134" s="488"/>
      <c r="Q134" s="488"/>
      <c r="R134" s="488"/>
      <c r="S134" s="488"/>
      <c r="T134" s="488"/>
      <c r="U134" s="488"/>
      <c r="V134" s="488"/>
      <c r="W134" s="488"/>
      <c r="X134" s="488"/>
      <c r="Y134" s="488"/>
      <c r="Z134" s="488"/>
      <c r="AA134" s="488"/>
      <c r="AB134" s="488"/>
      <c r="AC134" s="488"/>
      <c r="AD134" s="488"/>
      <c r="AE134" s="488"/>
      <c r="AF134" s="488"/>
      <c r="AG134" s="488"/>
      <c r="AH134" s="488"/>
      <c r="AI134" s="488"/>
      <c r="AJ134" s="488"/>
      <c r="AK134" s="488"/>
    </row>
    <row r="135" spans="4:37">
      <c r="E135" s="119" t="s">
        <v>1365</v>
      </c>
      <c r="F135" s="488"/>
      <c r="G135" s="488"/>
      <c r="H135" s="488"/>
      <c r="I135" s="488"/>
      <c r="J135" s="488"/>
      <c r="K135" s="488"/>
      <c r="L135" s="488"/>
      <c r="M135" s="488"/>
      <c r="N135" s="488"/>
      <c r="O135" s="488"/>
      <c r="P135" s="488"/>
      <c r="Q135" s="488"/>
      <c r="R135" s="488"/>
      <c r="S135" s="488"/>
      <c r="T135" s="488"/>
      <c r="U135" s="488"/>
      <c r="V135" s="488"/>
      <c r="W135" s="488"/>
      <c r="X135" s="488"/>
      <c r="Y135" s="488"/>
      <c r="Z135" s="488"/>
      <c r="AA135" s="488"/>
      <c r="AB135" s="488"/>
      <c r="AC135" s="488"/>
      <c r="AD135" s="488"/>
      <c r="AE135" s="488"/>
      <c r="AF135" s="488"/>
      <c r="AG135" s="488"/>
      <c r="AH135" s="488"/>
      <c r="AI135" s="488"/>
      <c r="AJ135" s="488"/>
      <c r="AK135" s="488"/>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2"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5"/>
      <c r="E357" s="2"/>
      <c r="M357" s="4"/>
      <c r="N357" s="4"/>
      <c r="O357" s="4"/>
      <c r="P357" s="4"/>
      <c r="Q357" s="4"/>
      <c r="R357" s="4"/>
      <c r="S357" s="4"/>
      <c r="T357" s="4"/>
    </row>
    <row r="358" spans="1:38" ht="13.15" customHeight="1">
      <c r="B358" s="2"/>
      <c r="C358" s="11" t="s">
        <v>1325</v>
      </c>
      <c r="D358" s="5"/>
      <c r="E358" s="5"/>
      <c r="F358" s="5"/>
      <c r="G358" s="5"/>
      <c r="H358" s="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485"/>
      <c r="AF358" s="485"/>
      <c r="AG358" s="485"/>
      <c r="AH358" s="485"/>
      <c r="AI358" s="485"/>
      <c r="AJ358" s="485"/>
      <c r="AK358" s="485"/>
    </row>
    <row r="359" spans="1:38" ht="13.15" customHeight="1">
      <c r="B359" s="2"/>
      <c r="C359" s="2"/>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c r="AD359" s="486"/>
      <c r="AE359" s="486"/>
      <c r="AF359" s="486"/>
      <c r="AG359" s="486"/>
      <c r="AH359" s="486"/>
      <c r="AI359" s="486"/>
      <c r="AJ359" s="486"/>
      <c r="AK359" s="486"/>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8"/>
      <c r="G371" s="488"/>
      <c r="H371" s="488"/>
      <c r="I371" s="488"/>
      <c r="J371" s="488"/>
      <c r="K371" s="488"/>
      <c r="L371" s="488"/>
      <c r="M371" s="488"/>
      <c r="N371" s="488"/>
      <c r="O371" s="488"/>
      <c r="P371" s="488"/>
      <c r="Q371" s="488"/>
      <c r="R371" s="488"/>
      <c r="S371" s="488"/>
      <c r="T371" s="488"/>
      <c r="U371" s="488"/>
      <c r="V371" s="488"/>
      <c r="W371" s="488"/>
      <c r="X371" s="488"/>
      <c r="Y371" s="488"/>
      <c r="Z371" s="488"/>
      <c r="AA371" s="488"/>
      <c r="AB371" s="488"/>
      <c r="AC371" s="488"/>
      <c r="AD371" s="488"/>
      <c r="AE371" s="488"/>
      <c r="AF371" s="488"/>
      <c r="AG371" s="488"/>
      <c r="AH371" s="488"/>
      <c r="AI371" s="488"/>
      <c r="AJ371" s="488"/>
      <c r="AK371" s="488"/>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3"/>
      <c r="G391" s="473"/>
      <c r="H391" s="473"/>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86"/>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8"/>
      <c r="G393" s="488"/>
      <c r="H393" s="488"/>
      <c r="I393" s="488"/>
      <c r="J393" s="488"/>
      <c r="K393" s="488"/>
      <c r="L393" s="488"/>
      <c r="M393" s="488"/>
      <c r="N393" s="488"/>
      <c r="O393" s="488"/>
      <c r="P393" s="488"/>
      <c r="Q393" s="488"/>
      <c r="R393" s="488"/>
      <c r="S393" s="488"/>
      <c r="T393" s="488"/>
      <c r="U393" s="488"/>
      <c r="V393" s="488"/>
      <c r="W393" s="488"/>
      <c r="X393" s="488"/>
      <c r="Y393" s="488"/>
      <c r="Z393" s="488"/>
      <c r="AA393" s="488"/>
      <c r="AB393" s="488"/>
      <c r="AC393" s="488"/>
      <c r="AD393" s="488"/>
      <c r="AE393" s="488"/>
      <c r="AF393" s="488"/>
      <c r="AG393" s="488"/>
      <c r="AH393" s="488"/>
      <c r="AI393" s="488"/>
      <c r="AJ393" s="488"/>
      <c r="AK393" s="488"/>
    </row>
    <row r="394" spans="1:38">
      <c r="B394" s="2"/>
      <c r="E394" t="s">
        <v>1259</v>
      </c>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6"/>
    <col min="14" max="14" width="4.7109375" style="1196" customWidth="1"/>
    <col min="15" max="37" width="2.7109375" style="1196"/>
    <col min="38" max="38" width="3" style="1196" customWidth="1"/>
    <col min="39" max="45" width="2.7109375" style="1196"/>
    <col min="46" max="46" width="4.7109375" style="1196" customWidth="1"/>
    <col min="47" max="64" width="2.7109375" style="1196"/>
    <col min="65" max="65" width="10.42578125" style="1196" hidden="1" customWidth="1"/>
    <col min="66" max="70" width="5.5703125" style="1196" bestFit="1" customWidth="1"/>
    <col min="71" max="71" width="6.140625" style="1196" bestFit="1" customWidth="1"/>
    <col min="72" max="76" width="5.5703125" style="1196" bestFit="1" customWidth="1"/>
    <col min="77" max="77" width="6.140625" style="1196" bestFit="1" customWidth="1"/>
    <col min="78" max="78" width="5.5703125" style="1196" bestFit="1" customWidth="1"/>
    <col min="79" max="16384" width="2.7109375" style="1196"/>
  </cols>
  <sheetData>
    <row r="1" spans="1:65" ht="15.75" customHeight="1">
      <c r="A1" s="2560" t="s">
        <v>2412</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c r="AO1" s="2561"/>
      <c r="AP1" s="2561"/>
      <c r="AQ1" s="2561"/>
      <c r="AR1" s="2561"/>
      <c r="AS1" s="2561"/>
      <c r="AT1" s="2561"/>
      <c r="AU1" s="2561"/>
      <c r="AV1" s="2561"/>
      <c r="AW1" s="2561"/>
      <c r="AX1" s="2561"/>
      <c r="AY1" s="2561"/>
      <c r="AZ1" s="2561"/>
      <c r="BA1" s="2561"/>
      <c r="BB1" s="2561"/>
      <c r="BC1" s="2561"/>
      <c r="BD1" s="2561"/>
      <c r="BE1" s="2562"/>
    </row>
    <row r="2" spans="1:65" ht="15.75" customHeight="1">
      <c r="A2" s="2563" t="s">
        <v>2459</v>
      </c>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c r="AO2" s="2564"/>
      <c r="AP2" s="2564"/>
      <c r="AQ2" s="2564"/>
      <c r="AR2" s="2564"/>
      <c r="AS2" s="2564"/>
      <c r="AT2" s="2564"/>
      <c r="AU2" s="2564"/>
      <c r="AV2" s="2564"/>
      <c r="AW2" s="2564"/>
      <c r="AX2" s="2564"/>
      <c r="AY2" s="2564"/>
      <c r="AZ2" s="2564"/>
      <c r="BA2" s="2564"/>
      <c r="BB2" s="2564"/>
      <c r="BC2" s="2564"/>
      <c r="BD2" s="2564"/>
      <c r="BE2" s="2565"/>
      <c r="BF2" s="1197"/>
    </row>
    <row r="3" spans="1:65" ht="15.75" customHeight="1" thickBot="1">
      <c r="A3" s="1211"/>
      <c r="B3" s="1205"/>
      <c r="C3" s="1205"/>
      <c r="D3" s="1205"/>
      <c r="E3" s="1205"/>
      <c r="F3" s="1205"/>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205"/>
      <c r="AO3" s="1205"/>
      <c r="AP3" s="1205"/>
      <c r="AQ3" s="1205"/>
      <c r="AR3" s="1205"/>
      <c r="AS3" s="1205"/>
      <c r="AT3" s="1205"/>
      <c r="AU3" s="1205"/>
      <c r="AV3" s="1205"/>
      <c r="AW3" s="1205"/>
      <c r="AX3" s="1205"/>
      <c r="AY3" s="1205"/>
      <c r="AZ3" s="1205"/>
      <c r="BA3" s="1205"/>
      <c r="BB3" s="1205"/>
      <c r="BC3" s="1205"/>
      <c r="BD3" s="1205"/>
      <c r="BE3" s="1215"/>
    </row>
    <row r="4" spans="1:65" ht="15.75" customHeight="1" thickBot="1">
      <c r="A4" s="1211"/>
      <c r="B4" s="1213" t="s">
        <v>665</v>
      </c>
      <c r="C4" s="1213"/>
      <c r="D4" s="1213"/>
      <c r="E4" s="1213"/>
      <c r="F4" s="1213"/>
      <c r="G4" s="1205"/>
      <c r="H4" s="1205"/>
      <c r="I4" s="1205"/>
      <c r="J4" s="1205"/>
      <c r="K4" s="1205"/>
      <c r="L4" s="2566" t="str">
        <f>IF(Application!H18="","",Application!H18)</f>
        <v>Almond Gardens Apartments</v>
      </c>
      <c r="M4" s="2567"/>
      <c r="N4" s="2567"/>
      <c r="O4" s="2567"/>
      <c r="P4" s="2567"/>
      <c r="Q4" s="2567"/>
      <c r="R4" s="2567"/>
      <c r="S4" s="2567"/>
      <c r="T4" s="2567"/>
      <c r="U4" s="2567"/>
      <c r="V4" s="2567"/>
      <c r="W4" s="2567"/>
      <c r="X4" s="2567"/>
      <c r="Y4" s="2567"/>
      <c r="Z4" s="2567"/>
      <c r="AA4" s="2567"/>
      <c r="AB4" s="2567"/>
      <c r="AC4" s="2568"/>
      <c r="AD4" s="1205"/>
      <c r="AE4" s="1205"/>
      <c r="AF4" s="2213" t="s">
        <v>2460</v>
      </c>
      <c r="AG4" s="2213"/>
      <c r="AH4" s="2213"/>
      <c r="AI4" s="2213"/>
      <c r="AJ4" s="2213"/>
      <c r="AK4" s="2213"/>
      <c r="AL4" s="2213"/>
      <c r="AM4" s="2213"/>
      <c r="AN4" s="2213"/>
      <c r="AO4" s="2213"/>
      <c r="AP4" s="2214"/>
      <c r="AQ4" s="2215"/>
      <c r="AR4" s="2215"/>
      <c r="AS4" s="2215"/>
      <c r="AT4" s="2215"/>
      <c r="AU4" s="2215"/>
      <c r="AV4" s="1205"/>
      <c r="AW4" s="1205"/>
      <c r="AX4" s="1205"/>
      <c r="AY4" s="1205"/>
      <c r="AZ4" s="1205"/>
      <c r="BA4" s="1205"/>
      <c r="BB4" s="1205"/>
      <c r="BC4" s="1205"/>
      <c r="BD4" s="1205"/>
      <c r="BE4" s="1215"/>
    </row>
    <row r="5" spans="1:65" ht="15.75" customHeight="1" thickBot="1">
      <c r="A5" s="1211"/>
      <c r="B5" s="1205"/>
      <c r="C5" s="1205"/>
      <c r="D5" s="1205"/>
      <c r="E5" s="1205"/>
      <c r="F5" s="1205"/>
      <c r="G5" s="1205"/>
      <c r="H5" s="1205"/>
      <c r="I5" s="1205"/>
      <c r="J5" s="1205"/>
      <c r="K5" s="1205"/>
      <c r="L5" s="1205"/>
      <c r="M5" s="1205"/>
      <c r="N5" s="1205"/>
      <c r="O5" s="1205"/>
      <c r="P5" s="1205"/>
      <c r="Q5" s="1205"/>
      <c r="R5" s="1205"/>
      <c r="S5" s="1205"/>
      <c r="T5" s="1205"/>
      <c r="U5" s="1205"/>
      <c r="V5" s="1205"/>
      <c r="W5" s="1205"/>
      <c r="X5" s="1205"/>
      <c r="Y5" s="1205"/>
      <c r="Z5" s="1205"/>
      <c r="AA5" s="1205"/>
      <c r="AB5" s="1205"/>
      <c r="AC5" s="1205"/>
      <c r="AD5" s="1205"/>
      <c r="AE5" s="1205"/>
      <c r="AF5" s="2213" t="s">
        <v>2461</v>
      </c>
      <c r="AG5" s="2213"/>
      <c r="AH5" s="2213"/>
      <c r="AI5" s="2213"/>
      <c r="AJ5" s="2213"/>
      <c r="AK5" s="2213"/>
      <c r="AL5" s="2213"/>
      <c r="AM5" s="2213"/>
      <c r="AN5" s="2213"/>
      <c r="AO5" s="2213"/>
      <c r="AP5" s="2214"/>
      <c r="AQ5" s="2215"/>
      <c r="AR5" s="2215"/>
      <c r="AS5" s="2215"/>
      <c r="AT5" s="2215"/>
      <c r="AU5" s="2215"/>
      <c r="AV5" s="1205"/>
      <c r="AW5" s="1205"/>
      <c r="AX5" s="1205"/>
      <c r="AY5" s="1205"/>
      <c r="AZ5" s="1205"/>
      <c r="BA5" s="1205"/>
      <c r="BB5" s="1205"/>
      <c r="BC5" s="1205"/>
      <c r="BD5" s="1205"/>
      <c r="BE5" s="1215"/>
    </row>
    <row r="6" spans="1:65" ht="15.75" customHeight="1" thickBot="1">
      <c r="A6" s="1211"/>
      <c r="B6" s="1213" t="s">
        <v>1789</v>
      </c>
      <c r="C6" s="1205"/>
      <c r="D6" s="1205"/>
      <c r="E6" s="1205"/>
      <c r="F6" s="1205"/>
      <c r="G6" s="1205"/>
      <c r="H6" s="1205"/>
      <c r="I6" s="1205"/>
      <c r="J6" s="1205"/>
      <c r="K6" s="1205"/>
      <c r="L6" s="2566" t="str">
        <f>IF(Application!H16="","",Application!H16)</f>
        <v>Harbor Park, LLC</v>
      </c>
      <c r="M6" s="2567"/>
      <c r="N6" s="2567"/>
      <c r="O6" s="2567"/>
      <c r="P6" s="2567"/>
      <c r="Q6" s="2567"/>
      <c r="R6" s="2567"/>
      <c r="S6" s="2567"/>
      <c r="T6" s="2567"/>
      <c r="U6" s="2567"/>
      <c r="V6" s="2567"/>
      <c r="W6" s="2567"/>
      <c r="X6" s="2567"/>
      <c r="Y6" s="2567"/>
      <c r="Z6" s="2567"/>
      <c r="AA6" s="2567"/>
      <c r="AB6" s="2567"/>
      <c r="AC6" s="2568"/>
      <c r="AD6" s="1205"/>
      <c r="AE6" s="1205"/>
      <c r="AF6" s="2569" t="s">
        <v>2462</v>
      </c>
      <c r="AG6" s="2569"/>
      <c r="AH6" s="2569"/>
      <c r="AI6" s="2569"/>
      <c r="AJ6" s="2569"/>
      <c r="AK6" s="2569"/>
      <c r="AL6" s="2569"/>
      <c r="AM6" s="2569"/>
      <c r="AN6" s="2569"/>
      <c r="AO6" s="2569"/>
      <c r="AP6" s="2559">
        <v>0</v>
      </c>
      <c r="AQ6" s="2559"/>
      <c r="AR6" s="2559"/>
      <c r="AS6" s="2559"/>
      <c r="AT6" s="2559"/>
      <c r="AU6" s="2559"/>
      <c r="AV6" s="1205"/>
      <c r="AW6" s="1205"/>
      <c r="AX6" s="1205"/>
      <c r="AY6" s="1205"/>
      <c r="AZ6" s="1205"/>
      <c r="BA6" s="1205"/>
      <c r="BB6" s="1205"/>
      <c r="BC6" s="1205"/>
      <c r="BD6" s="1205"/>
      <c r="BE6" s="1215"/>
    </row>
    <row r="7" spans="1:65" thickBot="1">
      <c r="A7" s="1211"/>
      <c r="B7" s="1205"/>
      <c r="C7" s="1205"/>
      <c r="D7" s="1205"/>
      <c r="E7" s="1205"/>
      <c r="F7" s="1205"/>
      <c r="G7" s="1205"/>
      <c r="H7" s="1205"/>
      <c r="I7" s="1205"/>
      <c r="J7" s="1205"/>
      <c r="K7" s="1205"/>
      <c r="L7" s="1205"/>
      <c r="M7" s="1205"/>
      <c r="N7" s="1205"/>
      <c r="O7" s="1205"/>
      <c r="P7" s="1205"/>
      <c r="Q7" s="1205"/>
      <c r="R7" s="1205"/>
      <c r="S7" s="1205"/>
      <c r="T7" s="1205"/>
      <c r="U7" s="1205"/>
      <c r="V7" s="1205"/>
      <c r="W7" s="1205"/>
      <c r="X7" s="1205"/>
      <c r="Y7" s="1205"/>
      <c r="Z7" s="1205"/>
      <c r="AA7" s="1205"/>
      <c r="AB7" s="1205"/>
      <c r="AC7" s="1205"/>
      <c r="AD7" s="1205"/>
      <c r="AE7" s="1205"/>
      <c r="AF7" s="2569" t="s">
        <v>2463</v>
      </c>
      <c r="AG7" s="2569"/>
      <c r="AH7" s="2569"/>
      <c r="AI7" s="2569"/>
      <c r="AJ7" s="2569"/>
      <c r="AK7" s="2569"/>
      <c r="AL7" s="2569"/>
      <c r="AM7" s="2569"/>
      <c r="AN7" s="2569"/>
      <c r="AO7" s="2569"/>
      <c r="AP7" s="2559">
        <v>0</v>
      </c>
      <c r="AQ7" s="2559"/>
      <c r="AR7" s="2559"/>
      <c r="AS7" s="2559"/>
      <c r="AT7" s="2559"/>
      <c r="AU7" s="2559"/>
      <c r="AV7" s="1205"/>
      <c r="AW7" s="1205"/>
      <c r="AX7" s="1205"/>
      <c r="AY7" s="1205"/>
      <c r="AZ7" s="1205"/>
      <c r="BA7" s="1205"/>
      <c r="BB7" s="1205"/>
      <c r="BC7" s="1205"/>
      <c r="BD7" s="1205"/>
      <c r="BE7" s="1215"/>
    </row>
    <row r="8" spans="1:65" thickBot="1">
      <c r="A8" s="1211"/>
      <c r="B8" s="1213" t="s">
        <v>1790</v>
      </c>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c r="AA8" s="1205"/>
      <c r="AB8" s="2570" t="str">
        <f>Application!T197</f>
        <v>No</v>
      </c>
      <c r="AC8" s="2571"/>
      <c r="AD8" s="2572"/>
      <c r="AE8" s="1205"/>
      <c r="AF8" s="2569" t="s">
        <v>2464</v>
      </c>
      <c r="AG8" s="2569"/>
      <c r="AH8" s="2569"/>
      <c r="AI8" s="2569"/>
      <c r="AJ8" s="2569"/>
      <c r="AK8" s="2569"/>
      <c r="AL8" s="2569"/>
      <c r="AM8" s="2569"/>
      <c r="AN8" s="2569"/>
      <c r="AO8" s="2569"/>
      <c r="AP8" s="2559" t="s">
        <v>2416</v>
      </c>
      <c r="AQ8" s="2559"/>
      <c r="AR8" s="2559"/>
      <c r="AS8" s="2559"/>
      <c r="AT8" s="2559"/>
      <c r="AU8" s="2559"/>
      <c r="AV8" s="1205"/>
      <c r="AW8" s="1205"/>
      <c r="AX8" s="1205"/>
      <c r="AY8" s="1205"/>
      <c r="AZ8" s="1205"/>
      <c r="BA8" s="1205"/>
      <c r="BB8" s="1205"/>
      <c r="BC8" s="1205"/>
      <c r="BD8" s="1205"/>
      <c r="BE8" s="1215"/>
      <c r="BM8" s="1196" t="s">
        <v>2292</v>
      </c>
    </row>
    <row r="9" spans="1:65" ht="15">
      <c r="A9" s="1205"/>
      <c r="B9" s="1205"/>
      <c r="C9" s="1205"/>
      <c r="D9" s="1205"/>
      <c r="E9" s="1205"/>
      <c r="F9" s="1205"/>
      <c r="G9" s="1205"/>
      <c r="H9" s="1205"/>
      <c r="I9" s="1205"/>
      <c r="J9" s="1205"/>
      <c r="K9" s="1205"/>
      <c r="L9" s="1205"/>
      <c r="M9" s="1205"/>
      <c r="N9" s="1205"/>
      <c r="O9" s="1205"/>
      <c r="P9" s="1205"/>
      <c r="Q9" s="1205"/>
      <c r="R9" s="1205"/>
      <c r="S9" s="1205"/>
      <c r="T9" s="1205"/>
      <c r="U9" s="1205"/>
      <c r="V9" s="1205"/>
      <c r="W9" s="1205"/>
      <c r="X9" s="1205"/>
      <c r="Y9" s="1205"/>
      <c r="Z9" s="1205"/>
      <c r="AA9" s="1205"/>
      <c r="AB9" s="1205"/>
      <c r="AC9" s="1205"/>
      <c r="AD9" s="1205"/>
      <c r="AE9" s="1205"/>
      <c r="AF9" s="2213" t="s">
        <v>2622</v>
      </c>
      <c r="AG9" s="2213"/>
      <c r="AH9" s="2213"/>
      <c r="AI9" s="2213"/>
      <c r="AJ9" s="2213"/>
      <c r="AK9" s="2213"/>
      <c r="AL9" s="2213"/>
      <c r="AM9" s="2213"/>
      <c r="AN9" s="2213"/>
      <c r="AO9" s="2213"/>
      <c r="AP9" s="2214"/>
      <c r="AQ9" s="2215"/>
      <c r="AR9" s="2215"/>
      <c r="AS9" s="2215"/>
      <c r="AT9" s="2215"/>
      <c r="AU9" s="2215"/>
      <c r="AV9" s="1205"/>
      <c r="AW9" s="1205"/>
      <c r="AX9" s="1205"/>
      <c r="AY9" s="1205"/>
      <c r="AZ9" s="1205"/>
      <c r="BA9" s="1205"/>
      <c r="BB9" s="1205"/>
      <c r="BC9" s="1205"/>
      <c r="BD9" s="1205"/>
      <c r="BE9" s="1215"/>
      <c r="BM9" s="1196" t="s">
        <v>2465</v>
      </c>
    </row>
    <row r="10" spans="1:65" ht="15">
      <c r="A10" s="1211"/>
      <c r="B10" s="1213" t="s">
        <v>1791</v>
      </c>
      <c r="C10" s="1213"/>
      <c r="D10" s="1213"/>
      <c r="E10" s="1213"/>
      <c r="F10" s="1213"/>
      <c r="G10" s="1213"/>
      <c r="H10" s="1213"/>
      <c r="I10" s="1213"/>
      <c r="J10" s="1213"/>
      <c r="K10" s="1213"/>
      <c r="L10" s="1213"/>
      <c r="M10" s="1205"/>
      <c r="N10" s="2541">
        <f>Application!AO627</f>
        <v>28332648</v>
      </c>
      <c r="O10" s="2541"/>
      <c r="P10" s="2541"/>
      <c r="Q10" s="2541"/>
      <c r="R10" s="2541"/>
      <c r="S10" s="2541"/>
      <c r="T10" s="2541"/>
      <c r="U10" s="1205"/>
      <c r="V10" s="1205"/>
      <c r="W10" s="1205"/>
      <c r="X10" s="1254"/>
      <c r="Y10" s="1254"/>
      <c r="Z10" s="1254"/>
      <c r="AA10" s="1254"/>
      <c r="AB10" s="1254"/>
      <c r="AC10" s="1254"/>
      <c r="AD10" s="1254"/>
      <c r="AE10" s="1254"/>
      <c r="AF10" s="2213" t="s">
        <v>2621</v>
      </c>
      <c r="AG10" s="2213"/>
      <c r="AH10" s="2213"/>
      <c r="AI10" s="2213"/>
      <c r="AJ10" s="2213"/>
      <c r="AK10" s="2213"/>
      <c r="AL10" s="2213"/>
      <c r="AM10" s="2213"/>
      <c r="AN10" s="2213"/>
      <c r="AO10" s="2213"/>
      <c r="AP10" s="2214"/>
      <c r="AQ10" s="2215"/>
      <c r="AR10" s="2215"/>
      <c r="AS10" s="2215"/>
      <c r="AT10" s="2215"/>
      <c r="AU10" s="2215"/>
      <c r="AV10" s="1254"/>
      <c r="AW10" s="1254"/>
      <c r="AX10" s="1205"/>
      <c r="AY10" s="1205"/>
      <c r="AZ10" s="1205"/>
      <c r="BA10" s="1205"/>
      <c r="BB10" s="1205"/>
      <c r="BC10" s="1205"/>
      <c r="BD10" s="1205"/>
      <c r="BE10" s="1215"/>
      <c r="BM10" s="1196" t="s">
        <v>2467</v>
      </c>
    </row>
    <row r="11" spans="1:65" ht="15">
      <c r="A11" s="1211"/>
      <c r="B11" s="1213" t="s">
        <v>1792</v>
      </c>
      <c r="C11" s="1213"/>
      <c r="D11" s="1213"/>
      <c r="E11" s="1213"/>
      <c r="F11" s="1213"/>
      <c r="G11" s="1213"/>
      <c r="H11" s="1213"/>
      <c r="I11" s="1213"/>
      <c r="J11" s="1213"/>
      <c r="K11" s="1213"/>
      <c r="L11" s="1213"/>
      <c r="M11" s="1205"/>
      <c r="N11" s="2541">
        <f>Application!AA933</f>
        <v>0</v>
      </c>
      <c r="O11" s="2541"/>
      <c r="P11" s="2541"/>
      <c r="Q11" s="2541"/>
      <c r="R11" s="2541"/>
      <c r="S11" s="2541"/>
      <c r="T11" s="2541"/>
      <c r="U11" s="1205"/>
      <c r="V11" s="1205"/>
      <c r="W11" s="1205"/>
      <c r="X11" s="1254"/>
      <c r="Y11" s="1254"/>
      <c r="Z11" s="1254"/>
      <c r="AA11" s="1254"/>
      <c r="AB11" s="1254"/>
      <c r="AC11" s="1254"/>
      <c r="AD11" s="1254"/>
      <c r="AE11" s="1254"/>
      <c r="AF11" s="2213" t="s">
        <v>2620</v>
      </c>
      <c r="AG11" s="2213"/>
      <c r="AH11" s="2213"/>
      <c r="AI11" s="2213"/>
      <c r="AJ11" s="2213"/>
      <c r="AK11" s="2213"/>
      <c r="AL11" s="2213"/>
      <c r="AM11" s="2213"/>
      <c r="AN11" s="2213"/>
      <c r="AO11" s="2213"/>
      <c r="AP11" s="2214"/>
      <c r="AQ11" s="2215"/>
      <c r="AR11" s="2215"/>
      <c r="AS11" s="2215"/>
      <c r="AT11" s="2215"/>
      <c r="AU11" s="2215"/>
      <c r="AV11" s="1254"/>
      <c r="AW11" s="1254"/>
      <c r="AX11" s="1205"/>
      <c r="AY11" s="1205"/>
      <c r="AZ11" s="1205"/>
      <c r="BA11" s="1205"/>
      <c r="BB11" s="1205"/>
      <c r="BC11" s="1205"/>
      <c r="BD11" s="1205"/>
      <c r="BE11" s="1215"/>
      <c r="BM11" s="1196" t="s">
        <v>2416</v>
      </c>
    </row>
    <row r="12" spans="1:65" thickBot="1">
      <c r="A12" s="1205"/>
      <c r="B12" s="1205"/>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54"/>
      <c r="Y12" s="1254"/>
      <c r="Z12" s="1254"/>
      <c r="AA12" s="1254"/>
      <c r="AB12" s="1254"/>
      <c r="AC12" s="1254"/>
      <c r="AD12" s="1254"/>
      <c r="AE12" s="1254"/>
      <c r="AF12" s="1254"/>
      <c r="AG12" s="1254"/>
      <c r="AH12" s="1254"/>
      <c r="AI12" s="1254"/>
      <c r="AJ12" s="1254"/>
      <c r="AK12" s="1254"/>
      <c r="AL12" s="1254"/>
      <c r="AM12" s="1254"/>
      <c r="AN12" s="1254"/>
      <c r="AO12" s="1254"/>
      <c r="AP12" s="1254"/>
      <c r="AQ12" s="1254"/>
      <c r="AR12" s="1254"/>
      <c r="AS12" s="1254"/>
      <c r="AT12" s="1254"/>
      <c r="AU12" s="1254"/>
      <c r="AV12" s="1205"/>
      <c r="AW12" s="1205"/>
      <c r="AX12" s="1205"/>
      <c r="AY12" s="1205"/>
      <c r="AZ12" s="1205"/>
      <c r="BA12" s="1205"/>
      <c r="BB12" s="1205"/>
      <c r="BC12" s="1205"/>
      <c r="BD12" s="1205"/>
      <c r="BE12" s="1201"/>
      <c r="BM12" s="1196" t="s">
        <v>2470</v>
      </c>
    </row>
    <row r="13" spans="1:65" thickBot="1">
      <c r="A13" s="1205"/>
      <c r="B13" s="2548" t="s">
        <v>1793</v>
      </c>
      <c r="C13" s="2549"/>
      <c r="D13" s="2549"/>
      <c r="E13" s="2549"/>
      <c r="F13" s="2549"/>
      <c r="G13" s="2549"/>
      <c r="H13" s="2549"/>
      <c r="I13" s="2549"/>
      <c r="J13" s="2549"/>
      <c r="K13" s="2549"/>
      <c r="L13" s="2549"/>
      <c r="M13" s="2549"/>
      <c r="N13" s="2549"/>
      <c r="O13" s="2549"/>
      <c r="P13" s="2550"/>
      <c r="Q13" s="2551" t="s">
        <v>678</v>
      </c>
      <c r="R13" s="2552"/>
      <c r="S13" s="2552"/>
      <c r="T13" s="2553"/>
      <c r="U13" s="1254"/>
      <c r="V13" s="1205"/>
      <c r="W13" s="1205"/>
      <c r="X13" s="1205"/>
      <c r="Y13" s="1205"/>
      <c r="Z13" s="1205"/>
      <c r="AA13" s="2542" t="s">
        <v>2466</v>
      </c>
      <c r="AB13" s="2542"/>
      <c r="AC13" s="2542"/>
      <c r="AD13" s="2542"/>
      <c r="AE13" s="2542"/>
      <c r="AF13" s="2542"/>
      <c r="AG13" s="2542"/>
      <c r="AH13" s="2542"/>
      <c r="AI13" s="2542"/>
      <c r="AJ13" s="2542"/>
      <c r="AK13" s="2542"/>
      <c r="AL13" s="2542"/>
      <c r="AM13" s="2542"/>
      <c r="AN13" s="2542"/>
      <c r="AO13" s="2543">
        <f>Application!W473</f>
        <v>15</v>
      </c>
      <c r="AP13" s="2544"/>
      <c r="AQ13" s="2544"/>
      <c r="AR13" s="2544"/>
      <c r="AS13" s="2544"/>
      <c r="AT13" s="1254"/>
      <c r="AU13" s="1254"/>
      <c r="AV13" s="1254"/>
      <c r="AW13" s="1254"/>
      <c r="AX13" s="1254"/>
      <c r="AY13" s="1254"/>
      <c r="AZ13" s="1254"/>
      <c r="BA13" s="1254"/>
      <c r="BB13" s="1254"/>
      <c r="BC13" s="1254"/>
      <c r="BD13" s="1254"/>
      <c r="BE13" s="1201"/>
      <c r="BM13" s="1196" t="s">
        <v>2471</v>
      </c>
    </row>
    <row r="14" spans="1:65" thickBot="1">
      <c r="A14" s="1205"/>
      <c r="B14" s="1205"/>
      <c r="C14" s="1205"/>
      <c r="D14" s="1205"/>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2545" t="s">
        <v>2468</v>
      </c>
      <c r="AB14" s="2545"/>
      <c r="AC14" s="2545"/>
      <c r="AD14" s="2545"/>
      <c r="AE14" s="2545"/>
      <c r="AF14" s="2545"/>
      <c r="AG14" s="2545"/>
      <c r="AH14" s="2545"/>
      <c r="AI14" s="2545"/>
      <c r="AJ14" s="2545"/>
      <c r="AK14" s="2545"/>
      <c r="AL14" s="2545"/>
      <c r="AM14" s="2545"/>
      <c r="AN14" s="2545"/>
      <c r="AO14" s="2546"/>
      <c r="AP14" s="2547"/>
      <c r="AQ14" s="2547"/>
      <c r="AR14" s="2547"/>
      <c r="AS14" s="2547"/>
      <c r="AT14" s="1254"/>
      <c r="AU14" s="1254"/>
      <c r="AV14" s="1254"/>
      <c r="AW14" s="1254"/>
      <c r="AX14" s="1254"/>
      <c r="AY14" s="1254"/>
      <c r="AZ14" s="1254"/>
      <c r="BA14" s="1254"/>
      <c r="BB14" s="1254"/>
      <c r="BC14" s="1254"/>
      <c r="BD14" s="1254"/>
      <c r="BE14" s="1201"/>
    </row>
    <row r="15" spans="1:65" thickBot="1">
      <c r="A15" s="1205"/>
      <c r="B15" s="2554" t="s">
        <v>1794</v>
      </c>
      <c r="C15" s="2555"/>
      <c r="D15" s="2555"/>
      <c r="E15" s="2555"/>
      <c r="F15" s="2555"/>
      <c r="G15" s="2555"/>
      <c r="H15" s="2555"/>
      <c r="I15" s="2555"/>
      <c r="J15" s="2555"/>
      <c r="K15" s="2555"/>
      <c r="L15" s="2555"/>
      <c r="M15" s="2555"/>
      <c r="N15" s="2555"/>
      <c r="O15" s="2555"/>
      <c r="P15" s="2555"/>
      <c r="Q15" s="2555"/>
      <c r="R15" s="2556"/>
      <c r="S15" s="2557" t="str">
        <f>IF(Application!AB214="","",Application!AB214)</f>
        <v/>
      </c>
      <c r="T15" s="2557"/>
      <c r="U15" s="2557"/>
      <c r="V15" s="2557"/>
      <c r="W15" s="2558"/>
      <c r="X15" s="1254"/>
      <c r="Y15" s="1205"/>
      <c r="Z15" s="1205"/>
      <c r="AA15" s="2542" t="s">
        <v>2469</v>
      </c>
      <c r="AB15" s="2542"/>
      <c r="AC15" s="2542"/>
      <c r="AD15" s="2542"/>
      <c r="AE15" s="2542"/>
      <c r="AF15" s="2542"/>
      <c r="AG15" s="2542"/>
      <c r="AH15" s="2542"/>
      <c r="AI15" s="2542"/>
      <c r="AJ15" s="2542"/>
      <c r="AK15" s="2542"/>
      <c r="AL15" s="2542"/>
      <c r="AM15" s="2542"/>
      <c r="AN15" s="2542"/>
      <c r="AO15" s="2546"/>
      <c r="AP15" s="2547"/>
      <c r="AQ15" s="2547"/>
      <c r="AR15" s="2547"/>
      <c r="AS15" s="2547"/>
      <c r="AT15" s="1254"/>
      <c r="AU15" s="1254"/>
      <c r="AV15" s="1254"/>
      <c r="AW15" s="1254"/>
      <c r="AX15" s="1254"/>
      <c r="AY15" s="1254"/>
      <c r="AZ15" s="1254"/>
      <c r="BA15" s="1254"/>
      <c r="BB15" s="1254"/>
      <c r="BC15" s="1254"/>
      <c r="BD15" s="1254"/>
      <c r="BE15" s="1201"/>
    </row>
    <row r="16" spans="1:65" thickBot="1">
      <c r="A16" s="1211"/>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5"/>
      <c r="AF16" s="1205"/>
      <c r="AG16" s="1205"/>
      <c r="AH16" s="1205"/>
      <c r="AI16" s="1205"/>
      <c r="AJ16" s="1205"/>
      <c r="AK16" s="1205"/>
      <c r="AL16" s="1205"/>
      <c r="AM16" s="1205"/>
      <c r="AN16" s="1205"/>
      <c r="AO16" s="1205"/>
      <c r="AP16" s="1205"/>
      <c r="AQ16" s="1205"/>
      <c r="AR16" s="1205"/>
      <c r="AS16" s="1205"/>
      <c r="AT16" s="1205"/>
      <c r="AU16" s="1205"/>
      <c r="AV16" s="1205"/>
      <c r="AW16" s="1205"/>
      <c r="AX16" s="1205"/>
      <c r="AY16" s="1205"/>
      <c r="AZ16" s="1205"/>
      <c r="BA16" s="1205"/>
      <c r="BB16" s="1205"/>
      <c r="BC16" s="1205"/>
      <c r="BD16" s="1205"/>
      <c r="BE16" s="1201"/>
    </row>
    <row r="17" spans="1:58" ht="15">
      <c r="A17" s="1205"/>
      <c r="B17" s="2422" t="s">
        <v>1795</v>
      </c>
      <c r="C17" s="2423"/>
      <c r="D17" s="2423"/>
      <c r="E17" s="2423"/>
      <c r="F17" s="2423"/>
      <c r="G17" s="2423"/>
      <c r="H17" s="2423"/>
      <c r="I17" s="2423"/>
      <c r="J17" s="2423"/>
      <c r="K17" s="2423"/>
      <c r="L17" s="2423"/>
      <c r="M17" s="2423"/>
      <c r="N17" s="2423"/>
      <c r="O17" s="2423"/>
      <c r="P17" s="2423"/>
      <c r="Q17" s="2423"/>
      <c r="R17" s="2423"/>
      <c r="S17" s="2423"/>
      <c r="T17" s="2423"/>
      <c r="U17" s="2423"/>
      <c r="V17" s="2423"/>
      <c r="W17" s="2423"/>
      <c r="X17" s="2423"/>
      <c r="Y17" s="2423"/>
      <c r="Z17" s="2423"/>
      <c r="AA17" s="2423"/>
      <c r="AB17" s="2423"/>
      <c r="AC17" s="2423"/>
      <c r="AD17" s="2423"/>
      <c r="AE17" s="2423"/>
      <c r="AF17" s="2423"/>
      <c r="AG17" s="2423"/>
      <c r="AH17" s="2423"/>
      <c r="AI17" s="2423"/>
      <c r="AJ17" s="2423"/>
      <c r="AK17" s="2423"/>
      <c r="AL17" s="2423"/>
      <c r="AM17" s="2423"/>
      <c r="AN17" s="2423"/>
      <c r="AO17" s="2423"/>
      <c r="AP17" s="2423"/>
      <c r="AQ17" s="2423"/>
      <c r="AR17" s="2423"/>
      <c r="AS17" s="2423"/>
      <c r="AT17" s="2423"/>
      <c r="AU17" s="2423"/>
      <c r="AV17" s="2423"/>
      <c r="AW17" s="2423"/>
      <c r="AX17" s="2423"/>
      <c r="AY17" s="2424"/>
      <c r="AZ17" s="1205"/>
      <c r="BA17" s="1205"/>
      <c r="BB17" s="1205"/>
      <c r="BC17" s="1205"/>
      <c r="BD17" s="1205"/>
      <c r="BE17" s="1201"/>
      <c r="BF17" s="1197"/>
    </row>
    <row r="18" spans="1:58" ht="15.75" customHeight="1">
      <c r="A18" s="1205"/>
      <c r="B18" s="2534" t="s">
        <v>1796</v>
      </c>
      <c r="C18" s="2535"/>
      <c r="D18" s="2535"/>
      <c r="E18" s="2535"/>
      <c r="F18" s="2535"/>
      <c r="G18" s="2535"/>
      <c r="H18" s="2535"/>
      <c r="I18" s="2536"/>
      <c r="J18" s="2537" t="s">
        <v>1697</v>
      </c>
      <c r="K18" s="2538"/>
      <c r="L18" s="2538"/>
      <c r="M18" s="2538"/>
      <c r="N18" s="2538"/>
      <c r="O18" s="2539"/>
      <c r="P18" s="2537" t="s">
        <v>325</v>
      </c>
      <c r="Q18" s="2538"/>
      <c r="R18" s="2538"/>
      <c r="S18" s="2538"/>
      <c r="T18" s="2538"/>
      <c r="U18" s="2539"/>
      <c r="V18" s="2537" t="s">
        <v>326</v>
      </c>
      <c r="W18" s="2538"/>
      <c r="X18" s="2538"/>
      <c r="Y18" s="2538"/>
      <c r="Z18" s="2538"/>
      <c r="AA18" s="2539"/>
      <c r="AB18" s="2537" t="s">
        <v>163</v>
      </c>
      <c r="AC18" s="2538"/>
      <c r="AD18" s="2538"/>
      <c r="AE18" s="2538"/>
      <c r="AF18" s="2538"/>
      <c r="AG18" s="2539"/>
      <c r="AH18" s="2537" t="s">
        <v>164</v>
      </c>
      <c r="AI18" s="2538"/>
      <c r="AJ18" s="2538"/>
      <c r="AK18" s="2538"/>
      <c r="AL18" s="2538"/>
      <c r="AM18" s="2539"/>
      <c r="AN18" s="2537" t="s">
        <v>165</v>
      </c>
      <c r="AO18" s="2538"/>
      <c r="AP18" s="2538"/>
      <c r="AQ18" s="2538"/>
      <c r="AR18" s="2538"/>
      <c r="AS18" s="2539"/>
      <c r="AT18" s="2537" t="s">
        <v>1797</v>
      </c>
      <c r="AU18" s="2538"/>
      <c r="AV18" s="2538"/>
      <c r="AW18" s="2538"/>
      <c r="AX18" s="2538"/>
      <c r="AY18" s="2540"/>
      <c r="AZ18" s="1205"/>
      <c r="BA18" s="1205"/>
      <c r="BB18" s="1205"/>
      <c r="BC18" s="1205"/>
      <c r="BD18" s="1205"/>
      <c r="BE18" s="1201"/>
    </row>
    <row r="19" spans="1:58" ht="15">
      <c r="A19" s="1205"/>
      <c r="B19" s="2511">
        <v>0.3</v>
      </c>
      <c r="C19" s="2512"/>
      <c r="D19" s="2512"/>
      <c r="E19" s="2512"/>
      <c r="F19" s="2512"/>
      <c r="G19" s="2512"/>
      <c r="H19" s="2512"/>
      <c r="I19" s="2513"/>
      <c r="J19" s="2514">
        <f t="shared" ref="J19:J28" si="0">SUM(P19:AS19)</f>
        <v>48</v>
      </c>
      <c r="K19" s="2515"/>
      <c r="L19" s="2515"/>
      <c r="M19" s="2515"/>
      <c r="N19" s="2515"/>
      <c r="O19" s="2516"/>
      <c r="P19" s="2514" cm="1">
        <f t="array" ref="P19">SUMPRODUCT((Application!$B$718:$B$752 = 'CalHFA Addendum'!P$18)*(Application!$AC$718:$AC$752 = 'CalHFA Addendum'!$B19),Application!$G$718:$G$752)</f>
        <v>0</v>
      </c>
      <c r="Q19" s="2515"/>
      <c r="R19" s="2515"/>
      <c r="S19" s="2515"/>
      <c r="T19" s="2515"/>
      <c r="U19" s="2516"/>
      <c r="V19" s="2514" cm="1">
        <f t="array" ref="V19">SUMPRODUCT((Application!$B$714:$B$738 = 'CalHFA Addendum'!V$18)*(Application!$AC$714:$AC$738 = 'CalHFA Addendum'!$B19),Application!$G$714:$G$738)</f>
        <v>0</v>
      </c>
      <c r="W19" s="2515"/>
      <c r="X19" s="2515"/>
      <c r="Y19" s="2515"/>
      <c r="Z19" s="2515"/>
      <c r="AA19" s="2516"/>
      <c r="AB19" s="2514" cm="1">
        <f t="array" ref="AB19">SUMPRODUCT((Application!$B$714:$B$738 = 'CalHFA Addendum'!AB$18)*(Application!$AC$714:$AC$738 = 'CalHFA Addendum'!$B19),Application!$G$714:$G$738)</f>
        <v>28</v>
      </c>
      <c r="AC19" s="2515"/>
      <c r="AD19" s="2515"/>
      <c r="AE19" s="2515"/>
      <c r="AF19" s="2515"/>
      <c r="AG19" s="2516"/>
      <c r="AH19" s="2514" cm="1">
        <f t="array" ref="AH19">SUMPRODUCT((Application!$B$714:$B$738 = 'CalHFA Addendum'!AH$18)*(Application!$AC$714:$AC$738 = 'CalHFA Addendum'!$B19),Application!$G$714:$G$738)</f>
        <v>15</v>
      </c>
      <c r="AI19" s="2515"/>
      <c r="AJ19" s="2515"/>
      <c r="AK19" s="2515"/>
      <c r="AL19" s="2515"/>
      <c r="AM19" s="2516"/>
      <c r="AN19" s="2514" cm="1">
        <f t="array" ref="AN19">SUMPRODUCT((Application!$B$714:$B$738 = 'CalHFA Addendum'!AN$18)*(Application!$AC$714:$AC$738 = 'CalHFA Addendum'!$B19),Application!$G$714:$G$738)</f>
        <v>5</v>
      </c>
      <c r="AO19" s="2515"/>
      <c r="AP19" s="2515"/>
      <c r="AQ19" s="2515"/>
      <c r="AR19" s="2515"/>
      <c r="AS19" s="2516"/>
      <c r="AT19" s="2517">
        <f t="shared" ref="AT19:AT29" si="1">J19/$J$29</f>
        <v>0.5</v>
      </c>
      <c r="AU19" s="2518"/>
      <c r="AV19" s="2518"/>
      <c r="AW19" s="2518"/>
      <c r="AX19" s="2518"/>
      <c r="AY19" s="2519"/>
      <c r="AZ19" s="1216"/>
      <c r="BA19" s="1205"/>
      <c r="BB19" s="1205"/>
      <c r="BC19" s="1205"/>
      <c r="BD19" s="1205"/>
      <c r="BE19" s="1201"/>
    </row>
    <row r="20" spans="1:58" ht="15" customHeight="1">
      <c r="A20" s="1205"/>
      <c r="B20" s="2511">
        <v>0.4</v>
      </c>
      <c r="C20" s="2512"/>
      <c r="D20" s="2512"/>
      <c r="E20" s="2512"/>
      <c r="F20" s="2512"/>
      <c r="G20" s="2512"/>
      <c r="H20" s="2512"/>
      <c r="I20" s="2513"/>
      <c r="J20" s="2514">
        <f t="shared" si="0"/>
        <v>0</v>
      </c>
      <c r="K20" s="2515"/>
      <c r="L20" s="2515"/>
      <c r="M20" s="2515"/>
      <c r="N20" s="2515"/>
      <c r="O20" s="2516"/>
      <c r="P20" s="2514" cm="1">
        <f t="array" ref="P20">SUMPRODUCT((Application!$B$718:$B$752 = 'CalHFA Addendum'!P$18)*(Application!$AC$718:$AC$752 = 'CalHFA Addendum'!$B20),Application!$G$718:$G$752)</f>
        <v>0</v>
      </c>
      <c r="Q20" s="2515"/>
      <c r="R20" s="2515"/>
      <c r="S20" s="2515"/>
      <c r="T20" s="2515"/>
      <c r="U20" s="2516"/>
      <c r="V20" s="2514" cm="1">
        <f t="array" ref="V20">SUMPRODUCT((Application!$B$714:$B$738 = 'CalHFA Addendum'!V$18)*(Application!$AC$714:$AC$738 = 'CalHFA Addendum'!$B20),Application!$G$714:$G$738)</f>
        <v>0</v>
      </c>
      <c r="W20" s="2515"/>
      <c r="X20" s="2515"/>
      <c r="Y20" s="2515"/>
      <c r="Z20" s="2515"/>
      <c r="AA20" s="2516"/>
      <c r="AB20" s="2514" cm="1">
        <f t="array" ref="AB20">SUMPRODUCT((Application!$B$714:$B$738 = 'CalHFA Addendum'!AB$18)*(Application!$AC$714:$AC$738 = 'CalHFA Addendum'!$B20),Application!$G$714:$G$738)</f>
        <v>0</v>
      </c>
      <c r="AC20" s="2515"/>
      <c r="AD20" s="2515"/>
      <c r="AE20" s="2515"/>
      <c r="AF20" s="2515"/>
      <c r="AG20" s="2516"/>
      <c r="AH20" s="2514" cm="1">
        <f t="array" ref="AH20">SUMPRODUCT((Application!$B$714:$B$738 = 'CalHFA Addendum'!AH$18)*(Application!$AC$714:$AC$738 = 'CalHFA Addendum'!$B20),Application!$G$714:$G$738)</f>
        <v>0</v>
      </c>
      <c r="AI20" s="2515"/>
      <c r="AJ20" s="2515"/>
      <c r="AK20" s="2515"/>
      <c r="AL20" s="2515"/>
      <c r="AM20" s="2516"/>
      <c r="AN20" s="2514" cm="1">
        <f t="array" ref="AN20">SUMPRODUCT((Application!$B$714:$B$738 = 'CalHFA Addendum'!AN$18)*(Application!$AC$714:$AC$738 = 'CalHFA Addendum'!$B20),Application!$G$714:$G$738)</f>
        <v>0</v>
      </c>
      <c r="AO20" s="2515"/>
      <c r="AP20" s="2515"/>
      <c r="AQ20" s="2515"/>
      <c r="AR20" s="2515"/>
      <c r="AS20" s="2516"/>
      <c r="AT20" s="2517">
        <f t="shared" si="1"/>
        <v>0</v>
      </c>
      <c r="AU20" s="2518"/>
      <c r="AV20" s="2518"/>
      <c r="AW20" s="2518"/>
      <c r="AX20" s="2518"/>
      <c r="AY20" s="2519"/>
      <c r="AZ20" s="1205"/>
      <c r="BA20" s="1205"/>
      <c r="BB20" s="1205"/>
      <c r="BC20" s="1205"/>
      <c r="BD20" s="1205"/>
      <c r="BE20" s="1201"/>
    </row>
    <row r="21" spans="1:58" ht="15">
      <c r="A21" s="1205"/>
      <c r="B21" s="2511">
        <v>0.5</v>
      </c>
      <c r="C21" s="2512"/>
      <c r="D21" s="2512"/>
      <c r="E21" s="2512"/>
      <c r="F21" s="2512"/>
      <c r="G21" s="2512"/>
      <c r="H21" s="2512"/>
      <c r="I21" s="2513"/>
      <c r="J21" s="2514">
        <f t="shared" si="0"/>
        <v>48</v>
      </c>
      <c r="K21" s="2515"/>
      <c r="L21" s="2515"/>
      <c r="M21" s="2515"/>
      <c r="N21" s="2515"/>
      <c r="O21" s="2516"/>
      <c r="P21" s="2514" cm="1">
        <f t="array" ref="P21">SUMPRODUCT((Application!$B$714:$B$738 = 'CalHFA Addendum'!P$18)*(Application!$AC$714:$AC$738 = 'CalHFA Addendum'!$B21),Application!$G$714:$G$738)</f>
        <v>0</v>
      </c>
      <c r="Q21" s="2515"/>
      <c r="R21" s="2515"/>
      <c r="S21" s="2515"/>
      <c r="T21" s="2515"/>
      <c r="U21" s="2516"/>
      <c r="V21" s="2514" cm="1">
        <f t="array" ref="V21">SUMPRODUCT((Application!$B$714:$B$738 = 'CalHFA Addendum'!V$18)*(Application!$AC$714:$AC$738 = 'CalHFA Addendum'!$B21),Application!$G$714:$G$738)</f>
        <v>0</v>
      </c>
      <c r="W21" s="2515"/>
      <c r="X21" s="2515"/>
      <c r="Y21" s="2515"/>
      <c r="Z21" s="2515"/>
      <c r="AA21" s="2516"/>
      <c r="AB21" s="2514" cm="1">
        <f t="array" ref="AB21">SUMPRODUCT((Application!$B$714:$B$738 = 'CalHFA Addendum'!AB$18)*(Application!$AC$714:$AC$738 = 'CalHFA Addendum'!$B21),Application!$G$714:$G$738)</f>
        <v>28</v>
      </c>
      <c r="AC21" s="2515"/>
      <c r="AD21" s="2515"/>
      <c r="AE21" s="2515"/>
      <c r="AF21" s="2515"/>
      <c r="AG21" s="2516"/>
      <c r="AH21" s="2514" cm="1">
        <f t="array" ref="AH21">SUMPRODUCT((Application!$B$714:$B$738 = 'CalHFA Addendum'!AH$18)*(Application!$AC$714:$AC$738 = 'CalHFA Addendum'!$B21),Application!$G$714:$G$738)</f>
        <v>15</v>
      </c>
      <c r="AI21" s="2515"/>
      <c r="AJ21" s="2515"/>
      <c r="AK21" s="2515"/>
      <c r="AL21" s="2515"/>
      <c r="AM21" s="2516"/>
      <c r="AN21" s="2514" cm="1">
        <f t="array" ref="AN21">SUMPRODUCT((Application!$B$714:$B$738 = 'CalHFA Addendum'!AN$18)*(Application!$AC$714:$AC$738 = 'CalHFA Addendum'!$B21),Application!$G$714:$G$738)</f>
        <v>5</v>
      </c>
      <c r="AO21" s="2515"/>
      <c r="AP21" s="2515"/>
      <c r="AQ21" s="2515"/>
      <c r="AR21" s="2515"/>
      <c r="AS21" s="2516"/>
      <c r="AT21" s="2517">
        <f t="shared" si="1"/>
        <v>0.5</v>
      </c>
      <c r="AU21" s="2518"/>
      <c r="AV21" s="2518"/>
      <c r="AW21" s="2518"/>
      <c r="AX21" s="2518"/>
      <c r="AY21" s="2519"/>
      <c r="AZ21" s="1205"/>
      <c r="BA21" s="1205"/>
      <c r="BB21" s="1205"/>
      <c r="BC21" s="1205"/>
      <c r="BD21" s="1205"/>
      <c r="BE21" s="1201"/>
    </row>
    <row r="22" spans="1:58" ht="15">
      <c r="A22" s="1205"/>
      <c r="B22" s="2511">
        <v>0.6</v>
      </c>
      <c r="C22" s="2512"/>
      <c r="D22" s="2512"/>
      <c r="E22" s="2512"/>
      <c r="F22" s="2512"/>
      <c r="G22" s="2512"/>
      <c r="H22" s="2512"/>
      <c r="I22" s="2513"/>
      <c r="J22" s="2514">
        <f t="shared" si="0"/>
        <v>0</v>
      </c>
      <c r="K22" s="2515"/>
      <c r="L22" s="2515"/>
      <c r="M22" s="2515"/>
      <c r="N22" s="2515"/>
      <c r="O22" s="2516"/>
      <c r="P22" s="2514" cm="1">
        <f t="array" ref="P22">SUMPRODUCT((Application!$B$714:$B$738 = 'CalHFA Addendum'!P$18)*(Application!$AC$714:$AC$738 = 'CalHFA Addendum'!$B22),Application!$G$714:$G$738)</f>
        <v>0</v>
      </c>
      <c r="Q22" s="2515"/>
      <c r="R22" s="2515"/>
      <c r="S22" s="2515"/>
      <c r="T22" s="2515"/>
      <c r="U22" s="2516"/>
      <c r="V22" s="2514" cm="1">
        <f t="array" ref="V22">SUMPRODUCT((Application!$B$714:$B$738 = 'CalHFA Addendum'!V$18)*(Application!$AC$714:$AC$738 = 'CalHFA Addendum'!$B22),Application!$G$714:$G$738)</f>
        <v>0</v>
      </c>
      <c r="W22" s="2515"/>
      <c r="X22" s="2515"/>
      <c r="Y22" s="2515"/>
      <c r="Z22" s="2515"/>
      <c r="AA22" s="2516"/>
      <c r="AB22" s="2514" cm="1">
        <f t="array" ref="AB22">SUMPRODUCT((Application!$B$714:$B$738 = 'CalHFA Addendum'!AB$18)*(Application!$AC$714:$AC$738 = 'CalHFA Addendum'!$B22),Application!$G$714:$G$738)</f>
        <v>0</v>
      </c>
      <c r="AC22" s="2515"/>
      <c r="AD22" s="2515"/>
      <c r="AE22" s="2515"/>
      <c r="AF22" s="2515"/>
      <c r="AG22" s="2516"/>
      <c r="AH22" s="2514" cm="1">
        <f t="array" ref="AH22">SUMPRODUCT((Application!$B$714:$B$738 = 'CalHFA Addendum'!AH$18)*(Application!$AC$714:$AC$738 = 'CalHFA Addendum'!$B22),Application!$G$714:$G$738)</f>
        <v>0</v>
      </c>
      <c r="AI22" s="2515"/>
      <c r="AJ22" s="2515"/>
      <c r="AK22" s="2515"/>
      <c r="AL22" s="2515"/>
      <c r="AM22" s="2516"/>
      <c r="AN22" s="2514" cm="1">
        <f t="array" ref="AN22">SUMPRODUCT((Application!$B$714:$B$738 = 'CalHFA Addendum'!AN$18)*(Application!$AC$714:$AC$738 = 'CalHFA Addendum'!$B22),Application!$G$714:$G$738)</f>
        <v>0</v>
      </c>
      <c r="AO22" s="2515"/>
      <c r="AP22" s="2515"/>
      <c r="AQ22" s="2515"/>
      <c r="AR22" s="2515"/>
      <c r="AS22" s="2516"/>
      <c r="AT22" s="2517">
        <f t="shared" si="1"/>
        <v>0</v>
      </c>
      <c r="AU22" s="2518"/>
      <c r="AV22" s="2518"/>
      <c r="AW22" s="2518"/>
      <c r="AX22" s="2518"/>
      <c r="AY22" s="2519"/>
      <c r="AZ22" s="1205"/>
      <c r="BA22" s="1205"/>
      <c r="BB22" s="1205"/>
      <c r="BC22" s="1205"/>
      <c r="BD22" s="1205"/>
      <c r="BE22" s="1201"/>
    </row>
    <row r="23" spans="1:58" ht="15">
      <c r="A23" s="1205"/>
      <c r="B23" s="2511">
        <v>0.7</v>
      </c>
      <c r="C23" s="2512"/>
      <c r="D23" s="2512"/>
      <c r="E23" s="2512"/>
      <c r="F23" s="2512"/>
      <c r="G23" s="2512"/>
      <c r="H23" s="2512"/>
      <c r="I23" s="2513"/>
      <c r="J23" s="2514">
        <f t="shared" si="0"/>
        <v>0</v>
      </c>
      <c r="K23" s="2515"/>
      <c r="L23" s="2515"/>
      <c r="M23" s="2515"/>
      <c r="N23" s="2515"/>
      <c r="O23" s="2516"/>
      <c r="P23" s="2514" cm="1">
        <f t="array" ref="P23">SUMPRODUCT((Application!$B$714:$B$738 = 'CalHFA Addendum'!P$18)*(Application!$AC$714:$AC$738 = 'CalHFA Addendum'!$B23),Application!$G$714:$G$738)</f>
        <v>0</v>
      </c>
      <c r="Q23" s="2515"/>
      <c r="R23" s="2515"/>
      <c r="S23" s="2515"/>
      <c r="T23" s="2515"/>
      <c r="U23" s="2516"/>
      <c r="V23" s="2514" cm="1">
        <f t="array" ref="V23">SUMPRODUCT((Application!$B$714:$B$738 = 'CalHFA Addendum'!V$18)*(Application!$AC$714:$AC$738 = 'CalHFA Addendum'!$B23),Application!$G$714:$G$738)</f>
        <v>0</v>
      </c>
      <c r="W23" s="2515"/>
      <c r="X23" s="2515"/>
      <c r="Y23" s="2515"/>
      <c r="Z23" s="2515"/>
      <c r="AA23" s="2516"/>
      <c r="AB23" s="2514" cm="1">
        <f t="array" ref="AB23">SUMPRODUCT((Application!$B$714:$B$738 = 'CalHFA Addendum'!AB$18)*(Application!$AC$714:$AC$738 = 'CalHFA Addendum'!$B23),Application!$G$714:$G$738)</f>
        <v>0</v>
      </c>
      <c r="AC23" s="2515"/>
      <c r="AD23" s="2515"/>
      <c r="AE23" s="2515"/>
      <c r="AF23" s="2515"/>
      <c r="AG23" s="2516"/>
      <c r="AH23" s="2514" cm="1">
        <f t="array" ref="AH23">SUMPRODUCT((Application!$B$714:$B$738 = 'CalHFA Addendum'!AH$18)*(Application!$AC$714:$AC$738 = 'CalHFA Addendum'!$B23),Application!$G$714:$G$738)</f>
        <v>0</v>
      </c>
      <c r="AI23" s="2515"/>
      <c r="AJ23" s="2515"/>
      <c r="AK23" s="2515"/>
      <c r="AL23" s="2515"/>
      <c r="AM23" s="2516"/>
      <c r="AN23" s="2514" cm="1">
        <f t="array" ref="AN23">SUMPRODUCT((Application!$B$714:$B$738 = 'CalHFA Addendum'!AN$18)*(Application!$AC$714:$AC$738 = 'CalHFA Addendum'!$B23),Application!$G$714:$G$738)</f>
        <v>0</v>
      </c>
      <c r="AO23" s="2515"/>
      <c r="AP23" s="2515"/>
      <c r="AQ23" s="2515"/>
      <c r="AR23" s="2515"/>
      <c r="AS23" s="2516"/>
      <c r="AT23" s="2517">
        <f t="shared" si="1"/>
        <v>0</v>
      </c>
      <c r="AU23" s="2518"/>
      <c r="AV23" s="2518"/>
      <c r="AW23" s="2518"/>
      <c r="AX23" s="2518"/>
      <c r="AY23" s="2519"/>
      <c r="AZ23" s="1205"/>
      <c r="BA23" s="1205"/>
      <c r="BB23" s="1205"/>
      <c r="BC23" s="1205"/>
      <c r="BD23" s="1205"/>
      <c r="BE23" s="1201"/>
    </row>
    <row r="24" spans="1:58" ht="15">
      <c r="A24" s="1205"/>
      <c r="B24" s="2511">
        <v>0.8</v>
      </c>
      <c r="C24" s="2512"/>
      <c r="D24" s="2512"/>
      <c r="E24" s="2512"/>
      <c r="F24" s="2512"/>
      <c r="G24" s="2512"/>
      <c r="H24" s="2512"/>
      <c r="I24" s="2513"/>
      <c r="J24" s="2514">
        <f t="shared" si="0"/>
        <v>0</v>
      </c>
      <c r="K24" s="2515"/>
      <c r="L24" s="2515"/>
      <c r="M24" s="2515"/>
      <c r="N24" s="2515"/>
      <c r="O24" s="2516"/>
      <c r="P24" s="2514" cm="1">
        <f t="array" ref="P24">SUMPRODUCT((Application!$B$714:$B$738 = 'CalHFA Addendum'!P$18)*(Application!$AC$714:$AC$738 = 'CalHFA Addendum'!$B24),Application!$G$714:$G$738)</f>
        <v>0</v>
      </c>
      <c r="Q24" s="2515"/>
      <c r="R24" s="2515"/>
      <c r="S24" s="2515"/>
      <c r="T24" s="2515"/>
      <c r="U24" s="2516"/>
      <c r="V24" s="2514" cm="1">
        <f t="array" ref="V24">SUMPRODUCT((Application!$B$714:$B$738 = 'CalHFA Addendum'!V$18)*(Application!$AC$714:$AC$738 = 'CalHFA Addendum'!$B24),Application!$G$714:$G$738)</f>
        <v>0</v>
      </c>
      <c r="W24" s="2515"/>
      <c r="X24" s="2515"/>
      <c r="Y24" s="2515"/>
      <c r="Z24" s="2515"/>
      <c r="AA24" s="2516"/>
      <c r="AB24" s="2514" cm="1">
        <f t="array" ref="AB24">SUMPRODUCT((Application!$B$714:$B$738 = 'CalHFA Addendum'!AB$18)*(Application!$AC$714:$AC$738 = 'CalHFA Addendum'!$B24),Application!$G$714:$G$738)</f>
        <v>0</v>
      </c>
      <c r="AC24" s="2515"/>
      <c r="AD24" s="2515"/>
      <c r="AE24" s="2515"/>
      <c r="AF24" s="2515"/>
      <c r="AG24" s="2516"/>
      <c r="AH24" s="2514" cm="1">
        <f t="array" ref="AH24">SUMPRODUCT((Application!$B$714:$B$738 = 'CalHFA Addendum'!AH$18)*(Application!$AC$714:$AC$738 = 'CalHFA Addendum'!$B24),Application!$G$714:$G$738)</f>
        <v>0</v>
      </c>
      <c r="AI24" s="2515"/>
      <c r="AJ24" s="2515"/>
      <c r="AK24" s="2515"/>
      <c r="AL24" s="2515"/>
      <c r="AM24" s="2516"/>
      <c r="AN24" s="2514" cm="1">
        <f t="array" ref="AN24">SUMPRODUCT((Application!$B$714:$B$738 = 'CalHFA Addendum'!AN$18)*(Application!$AC$714:$AC$738 = 'CalHFA Addendum'!$B24),Application!$G$714:$G$738)</f>
        <v>0</v>
      </c>
      <c r="AO24" s="2515"/>
      <c r="AP24" s="2515"/>
      <c r="AQ24" s="2515"/>
      <c r="AR24" s="2515"/>
      <c r="AS24" s="2516"/>
      <c r="AT24" s="2517">
        <f t="shared" si="1"/>
        <v>0</v>
      </c>
      <c r="AU24" s="2518"/>
      <c r="AV24" s="2518"/>
      <c r="AW24" s="2518"/>
      <c r="AX24" s="2518"/>
      <c r="AY24" s="2519"/>
      <c r="AZ24" s="1205"/>
      <c r="BA24" s="1205"/>
      <c r="BB24" s="1205"/>
      <c r="BC24" s="1205"/>
      <c r="BD24" s="1205"/>
      <c r="BE24" s="1201"/>
    </row>
    <row r="25" spans="1:58" ht="15">
      <c r="A25" s="1205"/>
      <c r="B25" s="2511">
        <v>0.9</v>
      </c>
      <c r="C25" s="2512"/>
      <c r="D25" s="2512"/>
      <c r="E25" s="2512"/>
      <c r="F25" s="2512"/>
      <c r="G25" s="2512"/>
      <c r="H25" s="2512"/>
      <c r="I25" s="2513"/>
      <c r="J25" s="2514">
        <f t="shared" si="0"/>
        <v>0</v>
      </c>
      <c r="K25" s="2515"/>
      <c r="L25" s="2515"/>
      <c r="M25" s="2515"/>
      <c r="N25" s="2515"/>
      <c r="O25" s="2516"/>
      <c r="P25" s="2514" cm="1">
        <f t="array" ref="P25">SUMPRODUCT((Application!$B$714:$B$738 = 'CalHFA Addendum'!P$18)*(Application!$AC$714:$AC$738 = 'CalHFA Addendum'!$B25),Application!$G$714:$G$738)</f>
        <v>0</v>
      </c>
      <c r="Q25" s="2515"/>
      <c r="R25" s="2515"/>
      <c r="S25" s="2515"/>
      <c r="T25" s="2515"/>
      <c r="U25" s="2516"/>
      <c r="V25" s="2514" cm="1">
        <f t="array" ref="V25">SUMPRODUCT((Application!$B$714:$B$738 = 'CalHFA Addendum'!V$18)*(Application!$AC$714:$AC$738 = 'CalHFA Addendum'!$B25),Application!$G$714:$G$738)</f>
        <v>0</v>
      </c>
      <c r="W25" s="2515"/>
      <c r="X25" s="2515"/>
      <c r="Y25" s="2515"/>
      <c r="Z25" s="2515"/>
      <c r="AA25" s="2516"/>
      <c r="AB25" s="2514" cm="1">
        <f t="array" ref="AB25">SUMPRODUCT((Application!$B$714:$B$738 = 'CalHFA Addendum'!AB$18)*(Application!$AC$714:$AC$738 = 'CalHFA Addendum'!$B25),Application!$G$714:$G$738)</f>
        <v>0</v>
      </c>
      <c r="AC25" s="2515"/>
      <c r="AD25" s="2515"/>
      <c r="AE25" s="2515"/>
      <c r="AF25" s="2515"/>
      <c r="AG25" s="2516"/>
      <c r="AH25" s="2514" cm="1">
        <f t="array" ref="AH25">SUMPRODUCT((Application!$B$714:$B$738 = 'CalHFA Addendum'!AH$18)*(Application!$AC$714:$AC$738 = 'CalHFA Addendum'!$B25),Application!$G$714:$G$738)</f>
        <v>0</v>
      </c>
      <c r="AI25" s="2515"/>
      <c r="AJ25" s="2515"/>
      <c r="AK25" s="2515"/>
      <c r="AL25" s="2515"/>
      <c r="AM25" s="2516"/>
      <c r="AN25" s="2514" cm="1">
        <f t="array" ref="AN25">SUMPRODUCT((Application!$B$714:$B$738 = 'CalHFA Addendum'!AN$18)*(Application!$AC$714:$AC$738 = 'CalHFA Addendum'!$B25),Application!$G$714:$G$738)</f>
        <v>0</v>
      </c>
      <c r="AO25" s="2515"/>
      <c r="AP25" s="2515"/>
      <c r="AQ25" s="2515"/>
      <c r="AR25" s="2515"/>
      <c r="AS25" s="2516"/>
      <c r="AT25" s="2517">
        <f t="shared" si="1"/>
        <v>0</v>
      </c>
      <c r="AU25" s="2518"/>
      <c r="AV25" s="2518"/>
      <c r="AW25" s="2518"/>
      <c r="AX25" s="2518"/>
      <c r="AY25" s="2519"/>
      <c r="AZ25" s="1205"/>
      <c r="BA25" s="1205"/>
      <c r="BB25" s="1205"/>
      <c r="BC25" s="1205"/>
      <c r="BD25" s="1205"/>
      <c r="BE25" s="1201"/>
    </row>
    <row r="26" spans="1:58" ht="15">
      <c r="A26" s="1205"/>
      <c r="B26" s="2511">
        <v>1</v>
      </c>
      <c r="C26" s="2512"/>
      <c r="D26" s="2512"/>
      <c r="E26" s="2512"/>
      <c r="F26" s="2512"/>
      <c r="G26" s="2512"/>
      <c r="H26" s="2512"/>
      <c r="I26" s="2513"/>
      <c r="J26" s="2514">
        <f t="shared" si="0"/>
        <v>0</v>
      </c>
      <c r="K26" s="2515"/>
      <c r="L26" s="2515"/>
      <c r="M26" s="2515"/>
      <c r="N26" s="2515"/>
      <c r="O26" s="2516"/>
      <c r="P26" s="2514" cm="1">
        <f t="array" ref="P26">SUMPRODUCT((Application!$B$714:$B$738 = 'CalHFA Addendum'!P$18)*(Application!$AC$714:$AC$738 = 'CalHFA Addendum'!$B26),Application!$G$714:$G$738)</f>
        <v>0</v>
      </c>
      <c r="Q26" s="2515"/>
      <c r="R26" s="2515"/>
      <c r="S26" s="2515"/>
      <c r="T26" s="2515"/>
      <c r="U26" s="2516"/>
      <c r="V26" s="2514" cm="1">
        <f t="array" ref="V26">SUMPRODUCT((Application!$B$714:$B$738 = 'CalHFA Addendum'!V$18)*(Application!$AC$714:$AC$738 = 'CalHFA Addendum'!$B26),Application!$G$714:$G$738)</f>
        <v>0</v>
      </c>
      <c r="W26" s="2515"/>
      <c r="X26" s="2515"/>
      <c r="Y26" s="2515"/>
      <c r="Z26" s="2515"/>
      <c r="AA26" s="2516"/>
      <c r="AB26" s="2514" cm="1">
        <f t="array" ref="AB26">SUMPRODUCT((Application!$B$714:$B$738 = 'CalHFA Addendum'!AB$18)*(Application!$AC$714:$AC$738 = 'CalHFA Addendum'!$B26),Application!$G$714:$G$738)</f>
        <v>0</v>
      </c>
      <c r="AC26" s="2515"/>
      <c r="AD26" s="2515"/>
      <c r="AE26" s="2515"/>
      <c r="AF26" s="2515"/>
      <c r="AG26" s="2516"/>
      <c r="AH26" s="2514" cm="1">
        <f t="array" ref="AH26">SUMPRODUCT((Application!$B$714:$B$738 = 'CalHFA Addendum'!AH$18)*(Application!$AC$714:$AC$738 = 'CalHFA Addendum'!$B26),Application!$G$714:$G$738)</f>
        <v>0</v>
      </c>
      <c r="AI26" s="2515"/>
      <c r="AJ26" s="2515"/>
      <c r="AK26" s="2515"/>
      <c r="AL26" s="2515"/>
      <c r="AM26" s="2516"/>
      <c r="AN26" s="2514" cm="1">
        <f t="array" ref="AN26">SUMPRODUCT((Application!$B$714:$B$738 = 'CalHFA Addendum'!AN$18)*(Application!$AC$714:$AC$738 = 'CalHFA Addendum'!$B26),Application!$G$714:$G$738)</f>
        <v>0</v>
      </c>
      <c r="AO26" s="2515"/>
      <c r="AP26" s="2515"/>
      <c r="AQ26" s="2515"/>
      <c r="AR26" s="2515"/>
      <c r="AS26" s="2516"/>
      <c r="AT26" s="2517">
        <f t="shared" si="1"/>
        <v>0</v>
      </c>
      <c r="AU26" s="2518"/>
      <c r="AV26" s="2518"/>
      <c r="AW26" s="2518"/>
      <c r="AX26" s="2518"/>
      <c r="AY26" s="2519"/>
      <c r="AZ26" s="1205"/>
      <c r="BA26" s="1205"/>
      <c r="BB26" s="1205"/>
      <c r="BC26" s="1205"/>
      <c r="BD26" s="1205"/>
      <c r="BE26" s="1201"/>
    </row>
    <row r="27" spans="1:58" ht="15">
      <c r="A27" s="1205"/>
      <c r="B27" s="2511">
        <v>1.1000000000000001</v>
      </c>
      <c r="C27" s="2512"/>
      <c r="D27" s="2512"/>
      <c r="E27" s="2512"/>
      <c r="F27" s="2512"/>
      <c r="G27" s="2512"/>
      <c r="H27" s="2512"/>
      <c r="I27" s="2513"/>
      <c r="J27" s="2514">
        <f t="shared" si="0"/>
        <v>0</v>
      </c>
      <c r="K27" s="2515"/>
      <c r="L27" s="2515"/>
      <c r="M27" s="2515"/>
      <c r="N27" s="2515"/>
      <c r="O27" s="2516"/>
      <c r="P27" s="2514" cm="1">
        <f t="array" ref="P27">SUMPRODUCT((Application!$B$714:$B$738 = 'CalHFA Addendum'!P$18)*(Application!$AC$714:$AC$738 = 'CalHFA Addendum'!$B27),Application!$G$714:$G$738)</f>
        <v>0</v>
      </c>
      <c r="Q27" s="2515"/>
      <c r="R27" s="2515"/>
      <c r="S27" s="2515"/>
      <c r="T27" s="2515"/>
      <c r="U27" s="2516"/>
      <c r="V27" s="2514" cm="1">
        <f t="array" ref="V27">SUMPRODUCT((Application!$B$714:$B$738 = 'CalHFA Addendum'!V$18)*(Application!$AC$714:$AC$738 = 'CalHFA Addendum'!$B27),Application!$G$714:$G$738)</f>
        <v>0</v>
      </c>
      <c r="W27" s="2515"/>
      <c r="X27" s="2515"/>
      <c r="Y27" s="2515"/>
      <c r="Z27" s="2515"/>
      <c r="AA27" s="2516"/>
      <c r="AB27" s="2514" cm="1">
        <f t="array" ref="AB27">SUMPRODUCT((Application!$B$714:$B$738 = 'CalHFA Addendum'!AB$18)*(Application!$AC$714:$AC$738 = 'CalHFA Addendum'!$B27),Application!$G$714:$G$738)</f>
        <v>0</v>
      </c>
      <c r="AC27" s="2515"/>
      <c r="AD27" s="2515"/>
      <c r="AE27" s="2515"/>
      <c r="AF27" s="2515"/>
      <c r="AG27" s="2516"/>
      <c r="AH27" s="2514" cm="1">
        <f t="array" ref="AH27">SUMPRODUCT((Application!$B$714:$B$738 = 'CalHFA Addendum'!AH$18)*(Application!$AC$714:$AC$738 = 'CalHFA Addendum'!$B27),Application!$G$714:$G$738)</f>
        <v>0</v>
      </c>
      <c r="AI27" s="2515"/>
      <c r="AJ27" s="2515"/>
      <c r="AK27" s="2515"/>
      <c r="AL27" s="2515"/>
      <c r="AM27" s="2516"/>
      <c r="AN27" s="2514" cm="1">
        <f t="array" ref="AN27">SUMPRODUCT((Application!$B$714:$B$738 = 'CalHFA Addendum'!AN$18)*(Application!$AC$714:$AC$738 = 'CalHFA Addendum'!$B27),Application!$G$714:$G$738)</f>
        <v>0</v>
      </c>
      <c r="AO27" s="2515"/>
      <c r="AP27" s="2515"/>
      <c r="AQ27" s="2515"/>
      <c r="AR27" s="2515"/>
      <c r="AS27" s="2516"/>
      <c r="AT27" s="2517">
        <f t="shared" si="1"/>
        <v>0</v>
      </c>
      <c r="AU27" s="2518"/>
      <c r="AV27" s="2518"/>
      <c r="AW27" s="2518"/>
      <c r="AX27" s="2518"/>
      <c r="AY27" s="2519"/>
      <c r="AZ27" s="1205"/>
      <c r="BA27" s="1205"/>
      <c r="BB27" s="1205"/>
      <c r="BC27" s="1205"/>
      <c r="BD27" s="1205"/>
      <c r="BE27" s="1201"/>
    </row>
    <row r="28" spans="1:58" thickBot="1">
      <c r="A28" s="1205"/>
      <c r="B28" s="2520" t="s">
        <v>1798</v>
      </c>
      <c r="C28" s="2521"/>
      <c r="D28" s="2521"/>
      <c r="E28" s="2521"/>
      <c r="F28" s="2521"/>
      <c r="G28" s="2521"/>
      <c r="H28" s="2521"/>
      <c r="I28" s="2522"/>
      <c r="J28" s="2523">
        <f t="shared" si="0"/>
        <v>0</v>
      </c>
      <c r="K28" s="2524"/>
      <c r="L28" s="2524"/>
      <c r="M28" s="2524"/>
      <c r="N28" s="2524"/>
      <c r="O28" s="2525"/>
      <c r="P28" s="2523">
        <f>_xlfn.IFNA(VLOOKUP(P$18,Application!$J$758:$S$761,6,FALSE), 0)</f>
        <v>0</v>
      </c>
      <c r="Q28" s="2524"/>
      <c r="R28" s="2524"/>
      <c r="S28" s="2524"/>
      <c r="T28" s="2524"/>
      <c r="U28" s="2525"/>
      <c r="V28" s="2523">
        <f>_xlfn.IFNA(VLOOKUP(V$18,Application!$J$758:$S$761,6,FALSE), 0)</f>
        <v>0</v>
      </c>
      <c r="W28" s="2524"/>
      <c r="X28" s="2524"/>
      <c r="Y28" s="2524"/>
      <c r="Z28" s="2524"/>
      <c r="AA28" s="2525"/>
      <c r="AB28" s="2523">
        <f>_xlfn.IFNA(VLOOKUP(AB$18,Application!$J$758:$S$761,6,FALSE), 0)</f>
        <v>0</v>
      </c>
      <c r="AC28" s="2524"/>
      <c r="AD28" s="2524"/>
      <c r="AE28" s="2524"/>
      <c r="AF28" s="2524"/>
      <c r="AG28" s="2525"/>
      <c r="AH28" s="2523">
        <f>_xlfn.IFNA(VLOOKUP(AH$18,Application!$J$758:$S$761,6,FALSE), 0)</f>
        <v>0</v>
      </c>
      <c r="AI28" s="2524"/>
      <c r="AJ28" s="2524"/>
      <c r="AK28" s="2524"/>
      <c r="AL28" s="2524"/>
      <c r="AM28" s="2525"/>
      <c r="AN28" s="2523">
        <f>_xlfn.IFNA(VLOOKUP(AN$18,Application!$J$758:$S$761,6,FALSE), 0)</f>
        <v>0</v>
      </c>
      <c r="AO28" s="2524"/>
      <c r="AP28" s="2524"/>
      <c r="AQ28" s="2524"/>
      <c r="AR28" s="2524"/>
      <c r="AS28" s="2525"/>
      <c r="AT28" s="2526">
        <f t="shared" si="1"/>
        <v>0</v>
      </c>
      <c r="AU28" s="2527"/>
      <c r="AV28" s="2527"/>
      <c r="AW28" s="2527"/>
      <c r="AX28" s="2527"/>
      <c r="AY28" s="2528"/>
      <c r="AZ28" s="1205"/>
      <c r="BA28" s="1205"/>
      <c r="BB28" s="1205"/>
      <c r="BC28" s="1205"/>
      <c r="BD28" s="1205"/>
      <c r="BE28" s="1201"/>
    </row>
    <row r="29" spans="1:58" thickBot="1">
      <c r="A29" s="1205"/>
      <c r="B29" s="2500" t="s">
        <v>1697</v>
      </c>
      <c r="C29" s="2478"/>
      <c r="D29" s="2478"/>
      <c r="E29" s="2478"/>
      <c r="F29" s="2478"/>
      <c r="G29" s="2478"/>
      <c r="H29" s="2478"/>
      <c r="I29" s="2479"/>
      <c r="J29" s="2477">
        <f>SUM(J19:O28)</f>
        <v>96</v>
      </c>
      <c r="K29" s="2478"/>
      <c r="L29" s="2478"/>
      <c r="M29" s="2478"/>
      <c r="N29" s="2478"/>
      <c r="O29" s="2479"/>
      <c r="P29" s="2477">
        <f>SUM(P19:U28)</f>
        <v>0</v>
      </c>
      <c r="Q29" s="2478"/>
      <c r="R29" s="2478"/>
      <c r="S29" s="2478"/>
      <c r="T29" s="2478"/>
      <c r="U29" s="2479"/>
      <c r="V29" s="2477">
        <f>SUM(V19:AA28)</f>
        <v>0</v>
      </c>
      <c r="W29" s="2478"/>
      <c r="X29" s="2478"/>
      <c r="Y29" s="2478"/>
      <c r="Z29" s="2478"/>
      <c r="AA29" s="2479"/>
      <c r="AB29" s="2477">
        <f>SUM(AB19:AG28)</f>
        <v>56</v>
      </c>
      <c r="AC29" s="2478"/>
      <c r="AD29" s="2478"/>
      <c r="AE29" s="2478"/>
      <c r="AF29" s="2478"/>
      <c r="AG29" s="2479"/>
      <c r="AH29" s="2477">
        <f>SUM(AH19:AM28)</f>
        <v>30</v>
      </c>
      <c r="AI29" s="2478"/>
      <c r="AJ29" s="2478"/>
      <c r="AK29" s="2478"/>
      <c r="AL29" s="2478"/>
      <c r="AM29" s="2479"/>
      <c r="AN29" s="2477">
        <f>SUM(AN19:AS28)</f>
        <v>10</v>
      </c>
      <c r="AO29" s="2478"/>
      <c r="AP29" s="2478"/>
      <c r="AQ29" s="2478"/>
      <c r="AR29" s="2478"/>
      <c r="AS29" s="2479"/>
      <c r="AT29" s="2493">
        <f t="shared" si="1"/>
        <v>1</v>
      </c>
      <c r="AU29" s="2494"/>
      <c r="AV29" s="2494"/>
      <c r="AW29" s="2494"/>
      <c r="AX29" s="2494"/>
      <c r="AY29" s="2495"/>
      <c r="AZ29" s="1205"/>
      <c r="BA29" s="1205"/>
      <c r="BB29" s="1205"/>
      <c r="BC29" s="1205"/>
      <c r="BD29" s="1205"/>
      <c r="BE29" s="1201"/>
    </row>
    <row r="30" spans="1:58" thickBot="1">
      <c r="A30" s="1211"/>
      <c r="B30" s="1205"/>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05"/>
      <c r="AO30" s="1205"/>
      <c r="AP30" s="1205"/>
      <c r="AQ30" s="1205"/>
      <c r="AR30" s="1205"/>
      <c r="AS30" s="1205"/>
      <c r="AT30" s="1205"/>
      <c r="AU30" s="1205"/>
      <c r="AV30" s="1205"/>
      <c r="AW30" s="1205"/>
      <c r="AX30" s="1205"/>
      <c r="AY30" s="1205"/>
      <c r="AZ30" s="1205"/>
      <c r="BA30" s="1205"/>
      <c r="BB30" s="1205"/>
      <c r="BC30" s="1205"/>
      <c r="BD30" s="1205"/>
      <c r="BE30" s="1201"/>
    </row>
    <row r="31" spans="1:58" thickBot="1">
      <c r="A31" s="1205"/>
      <c r="B31" s="2481" t="s">
        <v>1799</v>
      </c>
      <c r="C31" s="2482"/>
      <c r="D31" s="2482"/>
      <c r="E31" s="2482"/>
      <c r="F31" s="2482"/>
      <c r="G31" s="2482"/>
      <c r="H31" s="2482"/>
      <c r="I31" s="2482"/>
      <c r="J31" s="2482"/>
      <c r="K31" s="2482"/>
      <c r="L31" s="2482"/>
      <c r="M31" s="2482"/>
      <c r="N31" s="2482"/>
      <c r="O31" s="2482"/>
      <c r="P31" s="2482"/>
      <c r="Q31" s="2482"/>
      <c r="R31" s="2482"/>
      <c r="S31" s="2482"/>
      <c r="T31" s="2482"/>
      <c r="U31" s="2482"/>
      <c r="V31" s="2482"/>
      <c r="W31" s="2482"/>
      <c r="X31" s="2482"/>
      <c r="Y31" s="2482"/>
      <c r="Z31" s="2482"/>
      <c r="AA31" s="2482"/>
      <c r="AB31" s="2482"/>
      <c r="AC31" s="2482"/>
      <c r="AD31" s="2482"/>
      <c r="AE31" s="2482"/>
      <c r="AF31" s="2482"/>
      <c r="AG31" s="2482"/>
      <c r="AH31" s="2482"/>
      <c r="AI31" s="2482"/>
      <c r="AJ31" s="2482"/>
      <c r="AK31" s="2482"/>
      <c r="AL31" s="2482"/>
      <c r="AM31" s="2482"/>
      <c r="AN31" s="2482"/>
      <c r="AO31" s="2482"/>
      <c r="AP31" s="2482"/>
      <c r="AQ31" s="2482"/>
      <c r="AR31" s="2482"/>
      <c r="AS31" s="2482"/>
      <c r="AT31" s="2482"/>
      <c r="AU31" s="2482"/>
      <c r="AV31" s="2482"/>
      <c r="AW31" s="2482"/>
      <c r="AX31" s="2482"/>
      <c r="AY31" s="2482"/>
      <c r="AZ31" s="2482"/>
      <c r="BA31" s="2482"/>
      <c r="BB31" s="2482"/>
      <c r="BC31" s="2482"/>
      <c r="BD31" s="2483"/>
      <c r="BE31" s="1201"/>
    </row>
    <row r="32" spans="1:58" thickBot="1">
      <c r="A32" s="1205"/>
      <c r="B32" s="2496" t="s">
        <v>2472</v>
      </c>
      <c r="C32" s="2497"/>
      <c r="D32" s="2497"/>
      <c r="E32" s="2497"/>
      <c r="F32" s="2497"/>
      <c r="G32" s="2497"/>
      <c r="H32" s="2497"/>
      <c r="I32" s="2497"/>
      <c r="J32" s="2529" t="s">
        <v>2473</v>
      </c>
      <c r="K32" s="2530"/>
      <c r="L32" s="2530"/>
      <c r="M32" s="2530"/>
      <c r="N32" s="2529" t="s">
        <v>1800</v>
      </c>
      <c r="O32" s="2530"/>
      <c r="P32" s="2530"/>
      <c r="Q32" s="2532"/>
      <c r="R32" s="2490" t="s">
        <v>1801</v>
      </c>
      <c r="S32" s="2491"/>
      <c r="T32" s="2491"/>
      <c r="U32" s="2491"/>
      <c r="V32" s="2491"/>
      <c r="W32" s="2491"/>
      <c r="X32" s="2491"/>
      <c r="Y32" s="2491"/>
      <c r="Z32" s="2491"/>
      <c r="AA32" s="2491"/>
      <c r="AB32" s="2491"/>
      <c r="AC32" s="2491"/>
      <c r="AD32" s="2491"/>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2491"/>
      <c r="BB32" s="2491"/>
      <c r="BC32" s="2491"/>
      <c r="BD32" s="2492"/>
      <c r="BE32" s="1201"/>
    </row>
    <row r="33" spans="1:58" ht="15" customHeight="1">
      <c r="A33" s="1205"/>
      <c r="B33" s="2498"/>
      <c r="C33" s="2499"/>
      <c r="D33" s="2499"/>
      <c r="E33" s="2499"/>
      <c r="F33" s="2499"/>
      <c r="G33" s="2499"/>
      <c r="H33" s="2499"/>
      <c r="I33" s="2499"/>
      <c r="J33" s="2531"/>
      <c r="K33" s="2531"/>
      <c r="L33" s="2531"/>
      <c r="M33" s="2531"/>
      <c r="N33" s="2531"/>
      <c r="O33" s="2531"/>
      <c r="P33" s="2531"/>
      <c r="Q33" s="2533"/>
      <c r="R33" s="2484" t="s">
        <v>1802</v>
      </c>
      <c r="S33" s="2485"/>
      <c r="T33" s="2485"/>
      <c r="U33" s="2485"/>
      <c r="V33" s="2485"/>
      <c r="W33" s="2485"/>
      <c r="X33" s="2485"/>
      <c r="Y33" s="2485"/>
      <c r="Z33" s="2485"/>
      <c r="AA33" s="2485"/>
      <c r="AB33" s="2485"/>
      <c r="AC33" s="2485"/>
      <c r="AD33" s="2485"/>
      <c r="AE33" s="2485"/>
      <c r="AF33" s="2485"/>
      <c r="AG33" s="2485"/>
      <c r="AH33" s="2485"/>
      <c r="AI33" s="2485"/>
      <c r="AJ33" s="2485"/>
      <c r="AK33" s="2485"/>
      <c r="AL33" s="2485"/>
      <c r="AM33" s="2485"/>
      <c r="AN33" s="2485"/>
      <c r="AO33" s="2485"/>
      <c r="AP33" s="2485"/>
      <c r="AQ33" s="2485"/>
      <c r="AR33" s="2485"/>
      <c r="AS33" s="2485"/>
      <c r="AT33" s="2485"/>
      <c r="AU33" s="2485"/>
      <c r="AV33" s="2485"/>
      <c r="AW33" s="2485"/>
      <c r="AX33" s="2485"/>
      <c r="AY33" s="2485"/>
      <c r="AZ33" s="2485"/>
      <c r="BA33" s="2485"/>
      <c r="BB33" s="2485"/>
      <c r="BC33" s="2485"/>
      <c r="BD33" s="2486"/>
      <c r="BE33" s="1201"/>
    </row>
    <row r="34" spans="1:58" ht="15.75" customHeight="1" thickBot="1">
      <c r="A34" s="1205"/>
      <c r="B34" s="2498"/>
      <c r="C34" s="2499"/>
      <c r="D34" s="2499"/>
      <c r="E34" s="2499"/>
      <c r="F34" s="2499"/>
      <c r="G34" s="2499"/>
      <c r="H34" s="2499"/>
      <c r="I34" s="2499"/>
      <c r="J34" s="2531"/>
      <c r="K34" s="2531"/>
      <c r="L34" s="2531"/>
      <c r="M34" s="2531"/>
      <c r="N34" s="2531"/>
      <c r="O34" s="2531"/>
      <c r="P34" s="2531"/>
      <c r="Q34" s="2533"/>
      <c r="R34" s="2487"/>
      <c r="S34" s="2488"/>
      <c r="T34" s="2488"/>
      <c r="U34" s="2488"/>
      <c r="V34" s="2488"/>
      <c r="W34" s="2488"/>
      <c r="X34" s="2488"/>
      <c r="Y34" s="2488"/>
      <c r="Z34" s="2488"/>
      <c r="AA34" s="2488"/>
      <c r="AB34" s="2488"/>
      <c r="AC34" s="2488"/>
      <c r="AD34" s="2488"/>
      <c r="AE34" s="2488"/>
      <c r="AF34" s="2488"/>
      <c r="AG34" s="2488"/>
      <c r="AH34" s="2488"/>
      <c r="AI34" s="2488"/>
      <c r="AJ34" s="2488"/>
      <c r="AK34" s="2488"/>
      <c r="AL34" s="2488"/>
      <c r="AM34" s="2488"/>
      <c r="AN34" s="2488"/>
      <c r="AO34" s="2488"/>
      <c r="AP34" s="2488"/>
      <c r="AQ34" s="2488"/>
      <c r="AR34" s="2488"/>
      <c r="AS34" s="2488"/>
      <c r="AT34" s="2488"/>
      <c r="AU34" s="2488"/>
      <c r="AV34" s="2488"/>
      <c r="AW34" s="2488"/>
      <c r="AX34" s="2488"/>
      <c r="AY34" s="2488"/>
      <c r="AZ34" s="2488"/>
      <c r="BA34" s="2488"/>
      <c r="BB34" s="2488"/>
      <c r="BC34" s="2488"/>
      <c r="BD34" s="2489"/>
      <c r="BE34" s="1201"/>
    </row>
    <row r="35" spans="1:58" ht="15.75" customHeight="1">
      <c r="A35" s="1205"/>
      <c r="B35" s="2498"/>
      <c r="C35" s="2499"/>
      <c r="D35" s="2499"/>
      <c r="E35" s="2499"/>
      <c r="F35" s="2499"/>
      <c r="G35" s="2499"/>
      <c r="H35" s="2499"/>
      <c r="I35" s="2499"/>
      <c r="J35" s="2531"/>
      <c r="K35" s="2531"/>
      <c r="L35" s="2531"/>
      <c r="M35" s="2531"/>
      <c r="N35" s="2531"/>
      <c r="O35" s="2531"/>
      <c r="P35" s="2531"/>
      <c r="Q35" s="2531"/>
      <c r="R35" s="2480">
        <v>0.3</v>
      </c>
      <c r="S35" s="2480"/>
      <c r="T35" s="2480"/>
      <c r="U35" s="2480"/>
      <c r="V35" s="2480">
        <v>0.4</v>
      </c>
      <c r="W35" s="2480"/>
      <c r="X35" s="2480"/>
      <c r="Y35" s="2480"/>
      <c r="Z35" s="2480">
        <v>0.5</v>
      </c>
      <c r="AA35" s="2480"/>
      <c r="AB35" s="2480"/>
      <c r="AC35" s="2480"/>
      <c r="AD35" s="2480">
        <v>0.6</v>
      </c>
      <c r="AE35" s="2480"/>
      <c r="AF35" s="2480"/>
      <c r="AG35" s="2480"/>
      <c r="AH35" s="2480">
        <v>0.7</v>
      </c>
      <c r="AI35" s="2480"/>
      <c r="AJ35" s="2480"/>
      <c r="AK35" s="2480"/>
      <c r="AL35" s="2501">
        <v>0.8</v>
      </c>
      <c r="AM35" s="2502"/>
      <c r="AN35" s="2502"/>
      <c r="AO35" s="2503"/>
      <c r="AP35" s="2504">
        <v>1.2</v>
      </c>
      <c r="AQ35" s="2505"/>
      <c r="AR35" s="2506"/>
      <c r="AS35" s="2507" t="s">
        <v>1803</v>
      </c>
      <c r="AT35" s="2508"/>
      <c r="AU35" s="2508"/>
      <c r="AV35" s="2508"/>
      <c r="AW35" s="2508"/>
      <c r="AX35" s="2509"/>
      <c r="AY35" s="2507" t="s">
        <v>1804</v>
      </c>
      <c r="AZ35" s="2508"/>
      <c r="BA35" s="2508"/>
      <c r="BB35" s="2508"/>
      <c r="BC35" s="2508"/>
      <c r="BD35" s="2510"/>
      <c r="BE35" s="1201"/>
    </row>
    <row r="36" spans="1:58" ht="15.75" customHeight="1">
      <c r="A36" s="1205"/>
      <c r="B36" s="2238" t="s">
        <v>1805</v>
      </c>
      <c r="C36" s="2239"/>
      <c r="D36" s="2239"/>
      <c r="E36" s="2239"/>
      <c r="F36" s="2239"/>
      <c r="G36" s="2239"/>
      <c r="H36" s="2239"/>
      <c r="I36" s="2239"/>
      <c r="J36" s="2470" t="s">
        <v>1806</v>
      </c>
      <c r="K36" s="2470"/>
      <c r="L36" s="2470"/>
      <c r="M36" s="2470"/>
      <c r="N36" s="2470">
        <v>55</v>
      </c>
      <c r="O36" s="2470"/>
      <c r="P36" s="2470"/>
      <c r="Q36" s="2470"/>
      <c r="R36" s="2216">
        <v>0</v>
      </c>
      <c r="S36" s="2216"/>
      <c r="T36" s="2216"/>
      <c r="U36" s="2216"/>
      <c r="V36" s="2216">
        <v>0</v>
      </c>
      <c r="W36" s="2216"/>
      <c r="X36" s="2216"/>
      <c r="Y36" s="2216"/>
      <c r="Z36" s="2216">
        <v>10</v>
      </c>
      <c r="AA36" s="2216"/>
      <c r="AB36" s="2216"/>
      <c r="AC36" s="2216"/>
      <c r="AD36" s="2216">
        <v>10</v>
      </c>
      <c r="AE36" s="2216"/>
      <c r="AF36" s="2216"/>
      <c r="AG36" s="2216"/>
      <c r="AH36" s="2216">
        <v>30</v>
      </c>
      <c r="AI36" s="2216"/>
      <c r="AJ36" s="2216"/>
      <c r="AK36" s="2216"/>
      <c r="AL36" s="2217">
        <v>0</v>
      </c>
      <c r="AM36" s="2218"/>
      <c r="AN36" s="2218"/>
      <c r="AO36" s="2219"/>
      <c r="AP36" s="2217">
        <v>0</v>
      </c>
      <c r="AQ36" s="2218"/>
      <c r="AR36" s="2219"/>
      <c r="AS36" s="2220">
        <f t="shared" ref="AS36:AS47" si="2">SUM(R36:AR36)</f>
        <v>50</v>
      </c>
      <c r="AT36" s="2221"/>
      <c r="AU36" s="2221"/>
      <c r="AV36" s="2221"/>
      <c r="AW36" s="2221"/>
      <c r="AX36" s="2222"/>
      <c r="AY36" s="2474">
        <f t="shared" ref="AY36:AY47" si="3">AS36/$J$29</f>
        <v>0.52083333333333337</v>
      </c>
      <c r="AZ36" s="2475"/>
      <c r="BA36" s="2475"/>
      <c r="BB36" s="2475"/>
      <c r="BC36" s="2475"/>
      <c r="BD36" s="2476"/>
      <c r="BE36" s="1201"/>
    </row>
    <row r="37" spans="1:58" ht="15.75" customHeight="1">
      <c r="A37" s="1205"/>
      <c r="B37" s="2238" t="s">
        <v>2474</v>
      </c>
      <c r="C37" s="2239"/>
      <c r="D37" s="2239"/>
      <c r="E37" s="2239"/>
      <c r="F37" s="2239"/>
      <c r="G37" s="2239"/>
      <c r="H37" s="2239"/>
      <c r="I37" s="2239"/>
      <c r="J37" s="2470" t="s">
        <v>1807</v>
      </c>
      <c r="K37" s="2470"/>
      <c r="L37" s="2470"/>
      <c r="M37" s="2470"/>
      <c r="N37" s="2470">
        <v>55</v>
      </c>
      <c r="O37" s="2470"/>
      <c r="P37" s="2470"/>
      <c r="Q37" s="2470"/>
      <c r="R37" s="2216">
        <v>10</v>
      </c>
      <c r="S37" s="2216"/>
      <c r="T37" s="2216"/>
      <c r="U37" s="2216"/>
      <c r="V37" s="2216"/>
      <c r="W37" s="2216"/>
      <c r="X37" s="2216"/>
      <c r="Y37" s="2216"/>
      <c r="Z37" s="2216"/>
      <c r="AA37" s="2216"/>
      <c r="AB37" s="2216"/>
      <c r="AC37" s="2216"/>
      <c r="AD37" s="2216"/>
      <c r="AE37" s="2216"/>
      <c r="AF37" s="2216"/>
      <c r="AG37" s="2216"/>
      <c r="AH37" s="2216"/>
      <c r="AI37" s="2216"/>
      <c r="AJ37" s="2216"/>
      <c r="AK37" s="2216"/>
      <c r="AL37" s="2217"/>
      <c r="AM37" s="2218"/>
      <c r="AN37" s="2218"/>
      <c r="AO37" s="2219"/>
      <c r="AP37" s="2217"/>
      <c r="AQ37" s="2218"/>
      <c r="AR37" s="2219"/>
      <c r="AS37" s="2220">
        <f t="shared" si="2"/>
        <v>10</v>
      </c>
      <c r="AT37" s="2221"/>
      <c r="AU37" s="2221"/>
      <c r="AV37" s="2221"/>
      <c r="AW37" s="2221"/>
      <c r="AX37" s="2222"/>
      <c r="AY37" s="2474">
        <f t="shared" si="3"/>
        <v>0.10416666666666667</v>
      </c>
      <c r="AZ37" s="2475"/>
      <c r="BA37" s="2475"/>
      <c r="BB37" s="2475"/>
      <c r="BC37" s="2475"/>
      <c r="BD37" s="2476"/>
      <c r="BE37" s="1201"/>
    </row>
    <row r="38" spans="1:58" ht="15.75" customHeight="1">
      <c r="A38" s="1205"/>
      <c r="B38" s="2238" t="s">
        <v>2413</v>
      </c>
      <c r="C38" s="2239"/>
      <c r="D38" s="2239"/>
      <c r="E38" s="2239"/>
      <c r="F38" s="2239"/>
      <c r="G38" s="2239"/>
      <c r="H38" s="2239"/>
      <c r="I38" s="2239"/>
      <c r="J38" s="2470" t="s">
        <v>1808</v>
      </c>
      <c r="K38" s="2470"/>
      <c r="L38" s="2470"/>
      <c r="M38" s="2470"/>
      <c r="N38" s="2470">
        <v>55</v>
      </c>
      <c r="O38" s="2470"/>
      <c r="P38" s="2470"/>
      <c r="Q38" s="2470"/>
      <c r="R38" s="2216"/>
      <c r="S38" s="2216"/>
      <c r="T38" s="2216"/>
      <c r="U38" s="2216"/>
      <c r="V38" s="2216"/>
      <c r="W38" s="2216"/>
      <c r="X38" s="2216"/>
      <c r="Y38" s="2216"/>
      <c r="Z38" s="2216"/>
      <c r="AA38" s="2216"/>
      <c r="AB38" s="2216"/>
      <c r="AC38" s="2216"/>
      <c r="AD38" s="2216"/>
      <c r="AE38" s="2216"/>
      <c r="AF38" s="2216"/>
      <c r="AG38" s="2216"/>
      <c r="AH38" s="2216"/>
      <c r="AI38" s="2216"/>
      <c r="AJ38" s="2216"/>
      <c r="AK38" s="2216"/>
      <c r="AL38" s="2217"/>
      <c r="AM38" s="2218"/>
      <c r="AN38" s="2218"/>
      <c r="AO38" s="2219"/>
      <c r="AP38" s="2217"/>
      <c r="AQ38" s="2218"/>
      <c r="AR38" s="2219"/>
      <c r="AS38" s="2220">
        <f t="shared" si="2"/>
        <v>0</v>
      </c>
      <c r="AT38" s="2221"/>
      <c r="AU38" s="2221"/>
      <c r="AV38" s="2221"/>
      <c r="AW38" s="2221"/>
      <c r="AX38" s="2222"/>
      <c r="AY38" s="2474">
        <f t="shared" si="3"/>
        <v>0</v>
      </c>
      <c r="AZ38" s="2475"/>
      <c r="BA38" s="2475"/>
      <c r="BB38" s="2475"/>
      <c r="BC38" s="2475"/>
      <c r="BD38" s="2476"/>
      <c r="BE38" s="1201"/>
    </row>
    <row r="39" spans="1:58" ht="15.75" customHeight="1">
      <c r="A39" s="1205"/>
      <c r="B39" s="2238" t="s">
        <v>1809</v>
      </c>
      <c r="C39" s="2239"/>
      <c r="D39" s="2239"/>
      <c r="E39" s="2239"/>
      <c r="F39" s="2239"/>
      <c r="G39" s="2239"/>
      <c r="H39" s="2239"/>
      <c r="I39" s="2239"/>
      <c r="J39" s="2470"/>
      <c r="K39" s="2470"/>
      <c r="L39" s="2470"/>
      <c r="M39" s="2470"/>
      <c r="N39" s="2470"/>
      <c r="O39" s="2470"/>
      <c r="P39" s="2470"/>
      <c r="Q39" s="2470"/>
      <c r="R39" s="2216"/>
      <c r="S39" s="2216"/>
      <c r="T39" s="2216"/>
      <c r="U39" s="2216"/>
      <c r="V39" s="2216"/>
      <c r="W39" s="2216"/>
      <c r="X39" s="2216"/>
      <c r="Y39" s="2216"/>
      <c r="Z39" s="2216"/>
      <c r="AA39" s="2216"/>
      <c r="AB39" s="2216"/>
      <c r="AC39" s="2216"/>
      <c r="AD39" s="2216"/>
      <c r="AE39" s="2216"/>
      <c r="AF39" s="2216"/>
      <c r="AG39" s="2216"/>
      <c r="AH39" s="2216"/>
      <c r="AI39" s="2216"/>
      <c r="AJ39" s="2216"/>
      <c r="AK39" s="2216"/>
      <c r="AL39" s="2217"/>
      <c r="AM39" s="2218"/>
      <c r="AN39" s="2218"/>
      <c r="AO39" s="2219"/>
      <c r="AP39" s="2217"/>
      <c r="AQ39" s="2218"/>
      <c r="AR39" s="2219"/>
      <c r="AS39" s="2220">
        <f t="shared" si="2"/>
        <v>0</v>
      </c>
      <c r="AT39" s="2221"/>
      <c r="AU39" s="2221"/>
      <c r="AV39" s="2221"/>
      <c r="AW39" s="2221"/>
      <c r="AX39" s="2222"/>
      <c r="AY39" s="2474">
        <f t="shared" si="3"/>
        <v>0</v>
      </c>
      <c r="AZ39" s="2475"/>
      <c r="BA39" s="2475"/>
      <c r="BB39" s="2475"/>
      <c r="BC39" s="2475"/>
      <c r="BD39" s="2476"/>
      <c r="BE39" s="1201"/>
    </row>
    <row r="40" spans="1:58" ht="15.75" customHeight="1">
      <c r="A40" s="1205"/>
      <c r="B40" s="2238" t="s">
        <v>1809</v>
      </c>
      <c r="C40" s="2239"/>
      <c r="D40" s="2239"/>
      <c r="E40" s="2239"/>
      <c r="F40" s="2239"/>
      <c r="G40" s="2239"/>
      <c r="H40" s="2239"/>
      <c r="I40" s="2239"/>
      <c r="J40" s="2470"/>
      <c r="K40" s="2470"/>
      <c r="L40" s="2470"/>
      <c r="M40" s="2470"/>
      <c r="N40" s="2470"/>
      <c r="O40" s="2470"/>
      <c r="P40" s="2470"/>
      <c r="Q40" s="2470"/>
      <c r="R40" s="2216"/>
      <c r="S40" s="2216"/>
      <c r="T40" s="2216"/>
      <c r="U40" s="2216"/>
      <c r="V40" s="2216"/>
      <c r="W40" s="2216"/>
      <c r="X40" s="2216"/>
      <c r="Y40" s="2216"/>
      <c r="Z40" s="2216"/>
      <c r="AA40" s="2216"/>
      <c r="AB40" s="2216"/>
      <c r="AC40" s="2216"/>
      <c r="AD40" s="2216"/>
      <c r="AE40" s="2216"/>
      <c r="AF40" s="2216"/>
      <c r="AG40" s="2216"/>
      <c r="AH40" s="2216"/>
      <c r="AI40" s="2216"/>
      <c r="AJ40" s="2216"/>
      <c r="AK40" s="2216"/>
      <c r="AL40" s="2217"/>
      <c r="AM40" s="2218"/>
      <c r="AN40" s="2218"/>
      <c r="AO40" s="2219"/>
      <c r="AP40" s="2217"/>
      <c r="AQ40" s="2218"/>
      <c r="AR40" s="2219"/>
      <c r="AS40" s="2220">
        <f t="shared" si="2"/>
        <v>0</v>
      </c>
      <c r="AT40" s="2221"/>
      <c r="AU40" s="2221"/>
      <c r="AV40" s="2221"/>
      <c r="AW40" s="2221"/>
      <c r="AX40" s="2222"/>
      <c r="AY40" s="2474">
        <f t="shared" si="3"/>
        <v>0</v>
      </c>
      <c r="AZ40" s="2475"/>
      <c r="BA40" s="2475"/>
      <c r="BB40" s="2475"/>
      <c r="BC40" s="2475"/>
      <c r="BD40" s="2476"/>
      <c r="BE40" s="1201"/>
    </row>
    <row r="41" spans="1:58" ht="15.75" customHeight="1">
      <c r="A41" s="1205"/>
      <c r="B41" s="2238" t="s">
        <v>1810</v>
      </c>
      <c r="C41" s="2239"/>
      <c r="D41" s="2239"/>
      <c r="E41" s="2239"/>
      <c r="F41" s="2239"/>
      <c r="G41" s="2239"/>
      <c r="H41" s="2239"/>
      <c r="I41" s="2239"/>
      <c r="J41" s="2470"/>
      <c r="K41" s="2470"/>
      <c r="L41" s="2470"/>
      <c r="M41" s="2470"/>
      <c r="N41" s="2470"/>
      <c r="O41" s="2470"/>
      <c r="P41" s="2470"/>
      <c r="Q41" s="2470"/>
      <c r="R41" s="2216"/>
      <c r="S41" s="2216"/>
      <c r="T41" s="2216"/>
      <c r="U41" s="2216"/>
      <c r="V41" s="2216"/>
      <c r="W41" s="2216"/>
      <c r="X41" s="2216"/>
      <c r="Y41" s="2216"/>
      <c r="Z41" s="2216"/>
      <c r="AA41" s="2216"/>
      <c r="AB41" s="2216"/>
      <c r="AC41" s="2216"/>
      <c r="AD41" s="2216"/>
      <c r="AE41" s="2216"/>
      <c r="AF41" s="2216"/>
      <c r="AG41" s="2216"/>
      <c r="AH41" s="2216"/>
      <c r="AI41" s="2216"/>
      <c r="AJ41" s="2216"/>
      <c r="AK41" s="2216"/>
      <c r="AL41" s="2217"/>
      <c r="AM41" s="2218"/>
      <c r="AN41" s="2218"/>
      <c r="AO41" s="2219"/>
      <c r="AP41" s="2217"/>
      <c r="AQ41" s="2218"/>
      <c r="AR41" s="2219"/>
      <c r="AS41" s="2220">
        <f t="shared" si="2"/>
        <v>0</v>
      </c>
      <c r="AT41" s="2221"/>
      <c r="AU41" s="2221"/>
      <c r="AV41" s="2221"/>
      <c r="AW41" s="2221"/>
      <c r="AX41" s="2222"/>
      <c r="AY41" s="2474">
        <f t="shared" si="3"/>
        <v>0</v>
      </c>
      <c r="AZ41" s="2475"/>
      <c r="BA41" s="2475"/>
      <c r="BB41" s="2475"/>
      <c r="BC41" s="2475"/>
      <c r="BD41" s="2476"/>
      <c r="BE41" s="1201"/>
    </row>
    <row r="42" spans="1:58" ht="15.75" customHeight="1">
      <c r="A42" s="1205"/>
      <c r="B42" s="2238" t="s">
        <v>1810</v>
      </c>
      <c r="C42" s="2239"/>
      <c r="D42" s="2239"/>
      <c r="E42" s="2239"/>
      <c r="F42" s="2239"/>
      <c r="G42" s="2239"/>
      <c r="H42" s="2239"/>
      <c r="I42" s="2239"/>
      <c r="J42" s="2470"/>
      <c r="K42" s="2470"/>
      <c r="L42" s="2470"/>
      <c r="M42" s="2470"/>
      <c r="N42" s="2470"/>
      <c r="O42" s="2470"/>
      <c r="P42" s="2470"/>
      <c r="Q42" s="2470"/>
      <c r="R42" s="2216"/>
      <c r="S42" s="2216"/>
      <c r="T42" s="2216"/>
      <c r="U42" s="2216"/>
      <c r="V42" s="2216"/>
      <c r="W42" s="2216"/>
      <c r="X42" s="2216"/>
      <c r="Y42" s="2216"/>
      <c r="Z42" s="2216"/>
      <c r="AA42" s="2216"/>
      <c r="AB42" s="2216"/>
      <c r="AC42" s="2216"/>
      <c r="AD42" s="2216"/>
      <c r="AE42" s="2216"/>
      <c r="AF42" s="2216"/>
      <c r="AG42" s="2216"/>
      <c r="AH42" s="2216"/>
      <c r="AI42" s="2216"/>
      <c r="AJ42" s="2216"/>
      <c r="AK42" s="2216"/>
      <c r="AL42" s="2217"/>
      <c r="AM42" s="2218"/>
      <c r="AN42" s="2218"/>
      <c r="AO42" s="2219"/>
      <c r="AP42" s="2217"/>
      <c r="AQ42" s="2218"/>
      <c r="AR42" s="2219"/>
      <c r="AS42" s="2220">
        <f t="shared" si="2"/>
        <v>0</v>
      </c>
      <c r="AT42" s="2221"/>
      <c r="AU42" s="2221"/>
      <c r="AV42" s="2221"/>
      <c r="AW42" s="2221"/>
      <c r="AX42" s="2222"/>
      <c r="AY42" s="2474">
        <f t="shared" si="3"/>
        <v>0</v>
      </c>
      <c r="AZ42" s="2475"/>
      <c r="BA42" s="2475"/>
      <c r="BB42" s="2475"/>
      <c r="BC42" s="2475"/>
      <c r="BD42" s="2476"/>
      <c r="BE42" s="1201"/>
    </row>
    <row r="43" spans="1:58" ht="15.75" customHeight="1">
      <c r="A43" s="1205"/>
      <c r="B43" s="2209" t="s">
        <v>1811</v>
      </c>
      <c r="C43" s="2210"/>
      <c r="D43" s="2210"/>
      <c r="E43" s="2210"/>
      <c r="F43" s="2210"/>
      <c r="G43" s="2210"/>
      <c r="H43" s="2210"/>
      <c r="I43" s="2210"/>
      <c r="J43" s="2470"/>
      <c r="K43" s="2470"/>
      <c r="L43" s="2470"/>
      <c r="M43" s="2470"/>
      <c r="N43" s="2470"/>
      <c r="O43" s="2470"/>
      <c r="P43" s="2470"/>
      <c r="Q43" s="2470"/>
      <c r="R43" s="2216"/>
      <c r="S43" s="2216"/>
      <c r="T43" s="2216"/>
      <c r="U43" s="2216"/>
      <c r="V43" s="2216"/>
      <c r="W43" s="2216"/>
      <c r="X43" s="2216"/>
      <c r="Y43" s="2216"/>
      <c r="Z43" s="2216"/>
      <c r="AA43" s="2216"/>
      <c r="AB43" s="2216"/>
      <c r="AC43" s="2216"/>
      <c r="AD43" s="2216"/>
      <c r="AE43" s="2216"/>
      <c r="AF43" s="2216"/>
      <c r="AG43" s="2216"/>
      <c r="AH43" s="2216"/>
      <c r="AI43" s="2216"/>
      <c r="AJ43" s="2216"/>
      <c r="AK43" s="2216"/>
      <c r="AL43" s="2217"/>
      <c r="AM43" s="2218"/>
      <c r="AN43" s="2218"/>
      <c r="AO43" s="2219"/>
      <c r="AP43" s="2217"/>
      <c r="AQ43" s="2218"/>
      <c r="AR43" s="2219"/>
      <c r="AS43" s="2220">
        <f t="shared" si="2"/>
        <v>0</v>
      </c>
      <c r="AT43" s="2221"/>
      <c r="AU43" s="2221"/>
      <c r="AV43" s="2221"/>
      <c r="AW43" s="2221"/>
      <c r="AX43" s="2222"/>
      <c r="AY43" s="2474">
        <f t="shared" si="3"/>
        <v>0</v>
      </c>
      <c r="AZ43" s="2475"/>
      <c r="BA43" s="2475"/>
      <c r="BB43" s="2475"/>
      <c r="BC43" s="2475"/>
      <c r="BD43" s="2476"/>
      <c r="BE43" s="1201"/>
    </row>
    <row r="44" spans="1:58" ht="15.75" customHeight="1">
      <c r="A44" s="1205"/>
      <c r="B44" s="2209" t="s">
        <v>1812</v>
      </c>
      <c r="C44" s="2210"/>
      <c r="D44" s="2210"/>
      <c r="E44" s="2210"/>
      <c r="F44" s="2210"/>
      <c r="G44" s="2210"/>
      <c r="H44" s="2210"/>
      <c r="I44" s="2210"/>
      <c r="J44" s="2470"/>
      <c r="K44" s="2470"/>
      <c r="L44" s="2470"/>
      <c r="M44" s="2470"/>
      <c r="N44" s="2470"/>
      <c r="O44" s="2470"/>
      <c r="P44" s="2470"/>
      <c r="Q44" s="2470"/>
      <c r="R44" s="2216"/>
      <c r="S44" s="2216"/>
      <c r="T44" s="2216"/>
      <c r="U44" s="2216"/>
      <c r="V44" s="2216"/>
      <c r="W44" s="2216"/>
      <c r="X44" s="2216"/>
      <c r="Y44" s="2216"/>
      <c r="Z44" s="2216"/>
      <c r="AA44" s="2216"/>
      <c r="AB44" s="2216"/>
      <c r="AC44" s="2216"/>
      <c r="AD44" s="2216"/>
      <c r="AE44" s="2216"/>
      <c r="AF44" s="2216"/>
      <c r="AG44" s="2216"/>
      <c r="AH44" s="2216"/>
      <c r="AI44" s="2216"/>
      <c r="AJ44" s="2216"/>
      <c r="AK44" s="2216"/>
      <c r="AL44" s="2217"/>
      <c r="AM44" s="2218"/>
      <c r="AN44" s="2218"/>
      <c r="AO44" s="2219"/>
      <c r="AP44" s="2217"/>
      <c r="AQ44" s="2218"/>
      <c r="AR44" s="2219"/>
      <c r="AS44" s="2220">
        <f t="shared" si="2"/>
        <v>0</v>
      </c>
      <c r="AT44" s="2221"/>
      <c r="AU44" s="2221"/>
      <c r="AV44" s="2221"/>
      <c r="AW44" s="2221"/>
      <c r="AX44" s="2222"/>
      <c r="AY44" s="2474">
        <f t="shared" si="3"/>
        <v>0</v>
      </c>
      <c r="AZ44" s="2475"/>
      <c r="BA44" s="2475"/>
      <c r="BB44" s="2475"/>
      <c r="BC44" s="2475"/>
      <c r="BD44" s="2476"/>
      <c r="BE44" s="1201"/>
    </row>
    <row r="45" spans="1:58" ht="15.75" customHeight="1">
      <c r="A45" s="1205"/>
      <c r="B45" s="2209" t="s">
        <v>1813</v>
      </c>
      <c r="C45" s="2210"/>
      <c r="D45" s="2210"/>
      <c r="E45" s="2210"/>
      <c r="F45" s="2210"/>
      <c r="G45" s="2210"/>
      <c r="H45" s="2210"/>
      <c r="I45" s="2210"/>
      <c r="J45" s="2470"/>
      <c r="K45" s="2470"/>
      <c r="L45" s="2470"/>
      <c r="M45" s="2470"/>
      <c r="N45" s="2470"/>
      <c r="O45" s="2470"/>
      <c r="P45" s="2470"/>
      <c r="Q45" s="2470"/>
      <c r="R45" s="2216"/>
      <c r="S45" s="2216"/>
      <c r="T45" s="2216"/>
      <c r="U45" s="2216"/>
      <c r="V45" s="2216"/>
      <c r="W45" s="2216"/>
      <c r="X45" s="2216"/>
      <c r="Y45" s="2216"/>
      <c r="Z45" s="2216"/>
      <c r="AA45" s="2216"/>
      <c r="AB45" s="2216"/>
      <c r="AC45" s="2216"/>
      <c r="AD45" s="2216"/>
      <c r="AE45" s="2216"/>
      <c r="AF45" s="2216"/>
      <c r="AG45" s="2216"/>
      <c r="AH45" s="2216"/>
      <c r="AI45" s="2216"/>
      <c r="AJ45" s="2216"/>
      <c r="AK45" s="2216"/>
      <c r="AL45" s="2217"/>
      <c r="AM45" s="2218"/>
      <c r="AN45" s="2218"/>
      <c r="AO45" s="2219"/>
      <c r="AP45" s="2217"/>
      <c r="AQ45" s="2218"/>
      <c r="AR45" s="2219"/>
      <c r="AS45" s="2220">
        <f t="shared" si="2"/>
        <v>0</v>
      </c>
      <c r="AT45" s="2221"/>
      <c r="AU45" s="2221"/>
      <c r="AV45" s="2221"/>
      <c r="AW45" s="2221"/>
      <c r="AX45" s="2222"/>
      <c r="AY45" s="2474">
        <f t="shared" si="3"/>
        <v>0</v>
      </c>
      <c r="AZ45" s="2475"/>
      <c r="BA45" s="2475"/>
      <c r="BB45" s="2475"/>
      <c r="BC45" s="2475"/>
      <c r="BD45" s="2476"/>
      <c r="BE45" s="1201"/>
    </row>
    <row r="46" spans="1:58" ht="15.75" customHeight="1">
      <c r="A46" s="1205"/>
      <c r="B46" s="2209" t="s">
        <v>1814</v>
      </c>
      <c r="C46" s="2210"/>
      <c r="D46" s="2210"/>
      <c r="E46" s="2210"/>
      <c r="F46" s="2210"/>
      <c r="G46" s="2210"/>
      <c r="H46" s="2210"/>
      <c r="I46" s="2210"/>
      <c r="J46" s="2470"/>
      <c r="K46" s="2470"/>
      <c r="L46" s="2470"/>
      <c r="M46" s="2470"/>
      <c r="N46" s="2470">
        <v>99</v>
      </c>
      <c r="O46" s="2470"/>
      <c r="P46" s="2470"/>
      <c r="Q46" s="2470"/>
      <c r="R46" s="2216"/>
      <c r="S46" s="2216"/>
      <c r="T46" s="2216"/>
      <c r="U46" s="2216"/>
      <c r="V46" s="2216"/>
      <c r="W46" s="2216"/>
      <c r="X46" s="2216"/>
      <c r="Y46" s="2216"/>
      <c r="Z46" s="2216"/>
      <c r="AA46" s="2216"/>
      <c r="AB46" s="2216"/>
      <c r="AC46" s="2216"/>
      <c r="AD46" s="2216"/>
      <c r="AE46" s="2216"/>
      <c r="AF46" s="2216"/>
      <c r="AG46" s="2216"/>
      <c r="AH46" s="2216"/>
      <c r="AI46" s="2216"/>
      <c r="AJ46" s="2216"/>
      <c r="AK46" s="2216"/>
      <c r="AL46" s="2217"/>
      <c r="AM46" s="2218"/>
      <c r="AN46" s="2218"/>
      <c r="AO46" s="2219"/>
      <c r="AP46" s="2217"/>
      <c r="AQ46" s="2218"/>
      <c r="AR46" s="2219"/>
      <c r="AS46" s="2220">
        <f t="shared" si="2"/>
        <v>0</v>
      </c>
      <c r="AT46" s="2221"/>
      <c r="AU46" s="2221"/>
      <c r="AV46" s="2221"/>
      <c r="AW46" s="2221"/>
      <c r="AX46" s="2222"/>
      <c r="AY46" s="2474">
        <f t="shared" si="3"/>
        <v>0</v>
      </c>
      <c r="AZ46" s="2475"/>
      <c r="BA46" s="2475"/>
      <c r="BB46" s="2475"/>
      <c r="BC46" s="2475"/>
      <c r="BD46" s="2476"/>
      <c r="BE46" s="1201"/>
    </row>
    <row r="47" spans="1:58" ht="15.75" customHeight="1" thickBot="1">
      <c r="A47" s="1205"/>
      <c r="B47" s="2467" t="s">
        <v>301</v>
      </c>
      <c r="C47" s="2468"/>
      <c r="D47" s="2468"/>
      <c r="E47" s="2468"/>
      <c r="F47" s="2468"/>
      <c r="G47" s="2468"/>
      <c r="H47" s="2468"/>
      <c r="I47" s="2468"/>
      <c r="J47" s="2469"/>
      <c r="K47" s="2469"/>
      <c r="L47" s="2469"/>
      <c r="M47" s="2469"/>
      <c r="N47" s="2469"/>
      <c r="O47" s="2469"/>
      <c r="P47" s="2469"/>
      <c r="Q47" s="2469"/>
      <c r="R47" s="2463"/>
      <c r="S47" s="2463"/>
      <c r="T47" s="2463"/>
      <c r="U47" s="2463"/>
      <c r="V47" s="2463"/>
      <c r="W47" s="2463"/>
      <c r="X47" s="2463"/>
      <c r="Y47" s="2463"/>
      <c r="Z47" s="2463"/>
      <c r="AA47" s="2463"/>
      <c r="AB47" s="2463"/>
      <c r="AC47" s="2463"/>
      <c r="AD47" s="2463"/>
      <c r="AE47" s="2463"/>
      <c r="AF47" s="2463"/>
      <c r="AG47" s="2463"/>
      <c r="AH47" s="2463"/>
      <c r="AI47" s="2463"/>
      <c r="AJ47" s="2463"/>
      <c r="AK47" s="2463"/>
      <c r="AL47" s="2464"/>
      <c r="AM47" s="2465"/>
      <c r="AN47" s="2465"/>
      <c r="AO47" s="2466"/>
      <c r="AP47" s="2464"/>
      <c r="AQ47" s="2465"/>
      <c r="AR47" s="2466"/>
      <c r="AS47" s="2220">
        <f t="shared" si="2"/>
        <v>0</v>
      </c>
      <c r="AT47" s="2221"/>
      <c r="AU47" s="2221"/>
      <c r="AV47" s="2221"/>
      <c r="AW47" s="2221"/>
      <c r="AX47" s="2222"/>
      <c r="AY47" s="2471">
        <f t="shared" si="3"/>
        <v>0</v>
      </c>
      <c r="AZ47" s="2472"/>
      <c r="BA47" s="2472"/>
      <c r="BB47" s="2472"/>
      <c r="BC47" s="2472"/>
      <c r="BD47" s="2473"/>
      <c r="BE47" s="1201"/>
    </row>
    <row r="48" spans="1:58" ht="15.75" customHeight="1">
      <c r="A48" s="1205"/>
      <c r="B48" s="1253" t="s">
        <v>2475</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05"/>
      <c r="AO48" s="1205"/>
      <c r="AP48" s="1205"/>
      <c r="AQ48" s="1205"/>
      <c r="AR48" s="1205"/>
      <c r="AS48" s="1205"/>
      <c r="AT48" s="1205"/>
      <c r="AU48" s="1205"/>
      <c r="AV48" s="1205"/>
      <c r="AW48" s="1205"/>
      <c r="AX48" s="1205"/>
      <c r="AY48" s="1205"/>
      <c r="AZ48" s="1205"/>
      <c r="BA48" s="1205"/>
      <c r="BB48" s="1205"/>
      <c r="BC48" s="1205"/>
      <c r="BD48" s="1205"/>
      <c r="BE48" s="1201"/>
      <c r="BF48" s="1197"/>
    </row>
    <row r="49" spans="1:58" ht="15.75" customHeight="1" thickBot="1">
      <c r="A49" s="1205"/>
      <c r="B49" s="1253" t="s">
        <v>2183</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E49" s="1205"/>
      <c r="AF49" s="1205"/>
      <c r="AG49" s="1205"/>
      <c r="AH49" s="1205"/>
      <c r="AI49" s="1205"/>
      <c r="AJ49" s="1205"/>
      <c r="AK49" s="1205"/>
      <c r="AL49" s="1205"/>
      <c r="AM49" s="1205"/>
      <c r="AN49" s="1205"/>
      <c r="AO49" s="1205"/>
      <c r="AP49" s="1213"/>
      <c r="AQ49" s="1213"/>
      <c r="AR49" s="1213"/>
      <c r="AS49" s="1213"/>
      <c r="AT49" s="1213"/>
      <c r="AU49" s="1213"/>
      <c r="AV49" s="1213"/>
      <c r="AW49" s="1213"/>
      <c r="AX49" s="1205"/>
      <c r="AY49" s="1205"/>
      <c r="AZ49" s="1205"/>
      <c r="BA49" s="1205"/>
      <c r="BB49" s="1205"/>
      <c r="BC49" s="1205"/>
      <c r="BD49" s="1205"/>
      <c r="BE49" s="1201"/>
      <c r="BF49" s="1197"/>
    </row>
    <row r="50" spans="1:58" ht="15.75" customHeight="1">
      <c r="A50" s="1205"/>
      <c r="B50" s="2411" t="s">
        <v>1815</v>
      </c>
      <c r="C50" s="2207"/>
      <c r="D50" s="2207"/>
      <c r="E50" s="2207"/>
      <c r="F50" s="2207"/>
      <c r="G50" s="2207"/>
      <c r="H50" s="2207"/>
      <c r="I50" s="2207"/>
      <c r="J50" s="2207"/>
      <c r="K50" s="2207"/>
      <c r="L50" s="2207"/>
      <c r="M50" s="2207"/>
      <c r="N50" s="2207"/>
      <c r="O50" s="2207"/>
      <c r="P50" s="2207"/>
      <c r="Q50" s="2207"/>
      <c r="R50" s="2207"/>
      <c r="S50" s="2207"/>
      <c r="T50" s="2207"/>
      <c r="U50" s="2207"/>
      <c r="V50" s="2207"/>
      <c r="W50" s="2207"/>
      <c r="X50" s="2207"/>
      <c r="Y50" s="2207"/>
      <c r="Z50" s="2207"/>
      <c r="AA50" s="2207"/>
      <c r="AB50" s="2207"/>
      <c r="AC50" s="2207"/>
      <c r="AD50" s="2207"/>
      <c r="AE50" s="2207"/>
      <c r="AF50" s="2207"/>
      <c r="AG50" s="2207"/>
      <c r="AH50" s="2207"/>
      <c r="AI50" s="2207"/>
      <c r="AJ50" s="2207"/>
      <c r="AK50" s="2207"/>
      <c r="AL50" s="2207"/>
      <c r="AM50" s="2207"/>
      <c r="AN50" s="2207"/>
      <c r="AO50" s="2208"/>
      <c r="AP50" s="1213"/>
      <c r="AQ50" s="1213"/>
      <c r="AR50" s="1213"/>
      <c r="AS50" s="1213"/>
      <c r="AT50" s="1213"/>
      <c r="AU50" s="1213"/>
      <c r="AV50" s="1213"/>
      <c r="AW50" s="1213"/>
      <c r="AX50" s="1205"/>
      <c r="AY50" s="1205"/>
      <c r="AZ50" s="1205"/>
      <c r="BA50" s="1205"/>
      <c r="BB50" s="1205"/>
      <c r="BC50" s="1205"/>
      <c r="BD50" s="1205"/>
      <c r="BE50" s="1201"/>
    </row>
    <row r="51" spans="1:58" ht="33.75" customHeight="1">
      <c r="A51" s="1205"/>
      <c r="B51" s="2169" t="s">
        <v>1816</v>
      </c>
      <c r="C51" s="2170"/>
      <c r="D51" s="2170"/>
      <c r="E51" s="2170"/>
      <c r="F51" s="2170"/>
      <c r="G51" s="2170"/>
      <c r="H51" s="2170"/>
      <c r="I51" s="2170"/>
      <c r="J51" s="2170" t="s">
        <v>2476</v>
      </c>
      <c r="K51" s="2170"/>
      <c r="L51" s="2170"/>
      <c r="M51" s="2170"/>
      <c r="N51" s="2170"/>
      <c r="O51" s="2170"/>
      <c r="P51" s="2170"/>
      <c r="Q51" s="2170"/>
      <c r="R51" s="2461" t="s">
        <v>2477</v>
      </c>
      <c r="S51" s="2461"/>
      <c r="T51" s="2461"/>
      <c r="U51" s="2461"/>
      <c r="V51" s="2461"/>
      <c r="W51" s="2461"/>
      <c r="X51" s="2461"/>
      <c r="Y51" s="2461"/>
      <c r="Z51" s="2461" t="s">
        <v>1817</v>
      </c>
      <c r="AA51" s="2461"/>
      <c r="AB51" s="2461"/>
      <c r="AC51" s="2461"/>
      <c r="AD51" s="2461"/>
      <c r="AE51" s="2461"/>
      <c r="AF51" s="2461"/>
      <c r="AG51" s="2461"/>
      <c r="AH51" s="2461" t="s">
        <v>1818</v>
      </c>
      <c r="AI51" s="2461"/>
      <c r="AJ51" s="2461"/>
      <c r="AK51" s="2461"/>
      <c r="AL51" s="2461"/>
      <c r="AM51" s="2461"/>
      <c r="AN51" s="2461"/>
      <c r="AO51" s="2462"/>
      <c r="AP51" s="1213"/>
      <c r="AQ51" s="1213"/>
      <c r="AR51" s="1213"/>
      <c r="AS51" s="1213"/>
      <c r="AT51" s="1213"/>
      <c r="AU51" s="1213"/>
      <c r="AV51" s="1213"/>
      <c r="AW51" s="1213"/>
      <c r="AX51" s="1216"/>
      <c r="AY51" s="1205"/>
      <c r="AZ51" s="1205"/>
      <c r="BA51" s="1205"/>
      <c r="BB51" s="1205"/>
      <c r="BC51" s="1205"/>
      <c r="BD51" s="1205"/>
      <c r="BE51" s="1201"/>
    </row>
    <row r="52" spans="1:58" ht="15.75" customHeight="1">
      <c r="A52" s="1205"/>
      <c r="B52" s="2209" t="s">
        <v>2184</v>
      </c>
      <c r="C52" s="2210"/>
      <c r="D52" s="2210"/>
      <c r="E52" s="2210"/>
      <c r="F52" s="2210"/>
      <c r="G52" s="2210"/>
      <c r="H52" s="2210"/>
      <c r="I52" s="2210"/>
      <c r="J52" s="2343">
        <v>0</v>
      </c>
      <c r="K52" s="2343"/>
      <c r="L52" s="2343"/>
      <c r="M52" s="2343"/>
      <c r="N52" s="2343"/>
      <c r="O52" s="2343"/>
      <c r="P52" s="2343"/>
      <c r="Q52" s="2343"/>
      <c r="R52" s="2449">
        <v>0</v>
      </c>
      <c r="S52" s="2449"/>
      <c r="T52" s="2449"/>
      <c r="U52" s="2449"/>
      <c r="V52" s="2449"/>
      <c r="W52" s="2449"/>
      <c r="X52" s="2449"/>
      <c r="Y52" s="2449"/>
      <c r="Z52" s="2450">
        <v>0</v>
      </c>
      <c r="AA52" s="2450"/>
      <c r="AB52" s="2450"/>
      <c r="AC52" s="2450"/>
      <c r="AD52" s="2450"/>
      <c r="AE52" s="2450"/>
      <c r="AF52" s="2450"/>
      <c r="AG52" s="2450"/>
      <c r="AH52" s="2451"/>
      <c r="AI52" s="2451"/>
      <c r="AJ52" s="2451"/>
      <c r="AK52" s="2451"/>
      <c r="AL52" s="2451"/>
      <c r="AM52" s="2451"/>
      <c r="AN52" s="2451"/>
      <c r="AO52" s="2452"/>
      <c r="AP52" s="1213"/>
      <c r="AQ52" s="1213"/>
      <c r="AR52" s="1213"/>
      <c r="AS52" s="1213"/>
      <c r="AT52" s="1213"/>
      <c r="AU52" s="1213"/>
      <c r="AV52" s="1213"/>
      <c r="AW52" s="1213"/>
      <c r="AX52" s="1216"/>
      <c r="AY52" s="1205"/>
      <c r="AZ52" s="1205"/>
      <c r="BA52" s="1205"/>
      <c r="BB52" s="1205"/>
      <c r="BC52" s="1205"/>
      <c r="BD52" s="1205"/>
      <c r="BE52" s="1201"/>
    </row>
    <row r="53" spans="1:58" ht="15.75" customHeight="1">
      <c r="A53" s="1205"/>
      <c r="B53" s="2209" t="s">
        <v>2185</v>
      </c>
      <c r="C53" s="2210"/>
      <c r="D53" s="2210"/>
      <c r="E53" s="2210"/>
      <c r="F53" s="2210"/>
      <c r="G53" s="2210"/>
      <c r="H53" s="2210"/>
      <c r="I53" s="2210"/>
      <c r="J53" s="2343">
        <v>0</v>
      </c>
      <c r="K53" s="2343"/>
      <c r="L53" s="2343"/>
      <c r="M53" s="2343"/>
      <c r="N53" s="2343"/>
      <c r="O53" s="2343"/>
      <c r="P53" s="2343"/>
      <c r="Q53" s="2343"/>
      <c r="R53" s="2449">
        <v>0</v>
      </c>
      <c r="S53" s="2449"/>
      <c r="T53" s="2449"/>
      <c r="U53" s="2449"/>
      <c r="V53" s="2449"/>
      <c r="W53" s="2449"/>
      <c r="X53" s="2449"/>
      <c r="Y53" s="2449"/>
      <c r="Z53" s="2450">
        <v>0</v>
      </c>
      <c r="AA53" s="2450"/>
      <c r="AB53" s="2450"/>
      <c r="AC53" s="2450"/>
      <c r="AD53" s="2450"/>
      <c r="AE53" s="2450"/>
      <c r="AF53" s="2450"/>
      <c r="AG53" s="2450"/>
      <c r="AH53" s="2451"/>
      <c r="AI53" s="2451"/>
      <c r="AJ53" s="2451"/>
      <c r="AK53" s="2451"/>
      <c r="AL53" s="2451"/>
      <c r="AM53" s="2451"/>
      <c r="AN53" s="2451"/>
      <c r="AO53" s="2452"/>
      <c r="AP53" s="1213"/>
      <c r="AQ53" s="1213"/>
      <c r="AR53" s="1213"/>
      <c r="AS53" s="1213"/>
      <c r="AT53" s="1213"/>
      <c r="AU53" s="1213"/>
      <c r="AV53" s="1213"/>
      <c r="AW53" s="1213"/>
      <c r="AX53" s="1205"/>
      <c r="AY53" s="1205"/>
      <c r="AZ53" s="1205"/>
      <c r="BA53" s="1205"/>
      <c r="BB53" s="1205"/>
      <c r="BC53" s="1205"/>
      <c r="BD53" s="1205"/>
      <c r="BE53" s="1201"/>
    </row>
    <row r="54" spans="1:58" ht="15.75" customHeight="1">
      <c r="A54" s="1205"/>
      <c r="B54" s="2209"/>
      <c r="C54" s="2210"/>
      <c r="D54" s="2210"/>
      <c r="E54" s="2210"/>
      <c r="F54" s="2210"/>
      <c r="G54" s="2210"/>
      <c r="H54" s="2210"/>
      <c r="I54" s="2210"/>
      <c r="J54" s="2343"/>
      <c r="K54" s="2343"/>
      <c r="L54" s="2343"/>
      <c r="M54" s="2343"/>
      <c r="N54" s="2343"/>
      <c r="O54" s="2343"/>
      <c r="P54" s="2343"/>
      <c r="Q54" s="2343"/>
      <c r="R54" s="2449"/>
      <c r="S54" s="2449"/>
      <c r="T54" s="2449"/>
      <c r="U54" s="2449"/>
      <c r="V54" s="2449"/>
      <c r="W54" s="2449"/>
      <c r="X54" s="2449"/>
      <c r="Y54" s="2449"/>
      <c r="Z54" s="2450"/>
      <c r="AA54" s="2450"/>
      <c r="AB54" s="2450"/>
      <c r="AC54" s="2450"/>
      <c r="AD54" s="2450"/>
      <c r="AE54" s="2450"/>
      <c r="AF54" s="2450"/>
      <c r="AG54" s="2450"/>
      <c r="AH54" s="2451"/>
      <c r="AI54" s="2451"/>
      <c r="AJ54" s="2451"/>
      <c r="AK54" s="2451"/>
      <c r="AL54" s="2451"/>
      <c r="AM54" s="2451"/>
      <c r="AN54" s="2451"/>
      <c r="AO54" s="2452"/>
      <c r="AP54" s="1213"/>
      <c r="AQ54" s="1213"/>
      <c r="AR54" s="1213"/>
      <c r="AS54" s="1213"/>
      <c r="AT54" s="1213"/>
      <c r="AU54" s="1213"/>
      <c r="AV54" s="1213"/>
      <c r="AW54" s="1213"/>
      <c r="AX54" s="1205"/>
      <c r="AY54" s="1205"/>
      <c r="AZ54" s="1205"/>
      <c r="BA54" s="1205"/>
      <c r="BB54" s="1205"/>
      <c r="BC54" s="1205"/>
      <c r="BD54" s="1205"/>
      <c r="BE54" s="1201"/>
    </row>
    <row r="55" spans="1:58" ht="15.75" customHeight="1">
      <c r="A55" s="1205"/>
      <c r="B55" s="2209"/>
      <c r="C55" s="2210"/>
      <c r="D55" s="2210"/>
      <c r="E55" s="2210"/>
      <c r="F55" s="2210"/>
      <c r="G55" s="2210"/>
      <c r="H55" s="2210"/>
      <c r="I55" s="2210"/>
      <c r="J55" s="2343"/>
      <c r="K55" s="2343"/>
      <c r="L55" s="2343"/>
      <c r="M55" s="2343"/>
      <c r="N55" s="2343"/>
      <c r="O55" s="2343"/>
      <c r="P55" s="2343"/>
      <c r="Q55" s="2343"/>
      <c r="R55" s="2449"/>
      <c r="S55" s="2449"/>
      <c r="T55" s="2449"/>
      <c r="U55" s="2449"/>
      <c r="V55" s="2449"/>
      <c r="W55" s="2449"/>
      <c r="X55" s="2449"/>
      <c r="Y55" s="2449"/>
      <c r="Z55" s="2450"/>
      <c r="AA55" s="2450"/>
      <c r="AB55" s="2450"/>
      <c r="AC55" s="2450"/>
      <c r="AD55" s="2450"/>
      <c r="AE55" s="2450"/>
      <c r="AF55" s="2450"/>
      <c r="AG55" s="2450"/>
      <c r="AH55" s="2451"/>
      <c r="AI55" s="2451"/>
      <c r="AJ55" s="2451"/>
      <c r="AK55" s="2451"/>
      <c r="AL55" s="2451"/>
      <c r="AM55" s="2451"/>
      <c r="AN55" s="2451"/>
      <c r="AO55" s="2452"/>
      <c r="AP55" s="1213"/>
      <c r="AQ55" s="1213"/>
      <c r="AR55" s="1213"/>
      <c r="AS55" s="1213"/>
      <c r="AT55" s="1213" t="s">
        <v>251</v>
      </c>
      <c r="AU55" s="1213"/>
      <c r="AV55" s="1213"/>
      <c r="AW55" s="1213"/>
      <c r="AX55" s="1205"/>
      <c r="AY55" s="1205"/>
      <c r="AZ55" s="1205"/>
      <c r="BA55" s="1205"/>
      <c r="BB55" s="1205"/>
      <c r="BC55" s="1205"/>
      <c r="BD55" s="1205"/>
      <c r="BE55" s="1201"/>
    </row>
    <row r="56" spans="1:58" ht="15.75" customHeight="1">
      <c r="A56" s="1205"/>
      <c r="B56" s="2209"/>
      <c r="C56" s="2210"/>
      <c r="D56" s="2210"/>
      <c r="E56" s="2210"/>
      <c r="F56" s="2210"/>
      <c r="G56" s="2210"/>
      <c r="H56" s="2210"/>
      <c r="I56" s="2210"/>
      <c r="J56" s="2343"/>
      <c r="K56" s="2343"/>
      <c r="L56" s="2343"/>
      <c r="M56" s="2343"/>
      <c r="N56" s="2343"/>
      <c r="O56" s="2343"/>
      <c r="P56" s="2343"/>
      <c r="Q56" s="2343"/>
      <c r="R56" s="2449"/>
      <c r="S56" s="2449"/>
      <c r="T56" s="2449"/>
      <c r="U56" s="2449"/>
      <c r="V56" s="2449"/>
      <c r="W56" s="2449"/>
      <c r="X56" s="2449"/>
      <c r="Y56" s="2449"/>
      <c r="Z56" s="2450"/>
      <c r="AA56" s="2450"/>
      <c r="AB56" s="2450"/>
      <c r="AC56" s="2450"/>
      <c r="AD56" s="2450"/>
      <c r="AE56" s="2450"/>
      <c r="AF56" s="2450"/>
      <c r="AG56" s="2450"/>
      <c r="AH56" s="2451"/>
      <c r="AI56" s="2451"/>
      <c r="AJ56" s="2451"/>
      <c r="AK56" s="2451"/>
      <c r="AL56" s="2451"/>
      <c r="AM56" s="2451"/>
      <c r="AN56" s="2451"/>
      <c r="AO56" s="2452"/>
      <c r="AP56" s="1213"/>
      <c r="AQ56" s="1213"/>
      <c r="AR56" s="1213"/>
      <c r="AS56" s="1213"/>
      <c r="AT56" s="1213"/>
      <c r="AU56" s="1213"/>
      <c r="AV56" s="1213"/>
      <c r="AW56" s="1213"/>
      <c r="AX56" s="1205"/>
      <c r="AY56" s="1205"/>
      <c r="AZ56" s="1205"/>
      <c r="BA56" s="1205"/>
      <c r="BB56" s="1205"/>
      <c r="BC56" s="1205"/>
      <c r="BD56" s="1205"/>
      <c r="BE56" s="1201"/>
    </row>
    <row r="57" spans="1:58" s="1251" customFormat="1" ht="15.75" customHeight="1" thickBot="1">
      <c r="A57" s="1213"/>
      <c r="B57" s="2163" t="s">
        <v>1697</v>
      </c>
      <c r="C57" s="2164"/>
      <c r="D57" s="2164"/>
      <c r="E57" s="2164"/>
      <c r="F57" s="2164"/>
      <c r="G57" s="2164"/>
      <c r="H57" s="2164"/>
      <c r="I57" s="2164"/>
      <c r="J57" s="2164"/>
      <c r="K57" s="2164"/>
      <c r="L57" s="2164"/>
      <c r="M57" s="2164"/>
      <c r="N57" s="2164"/>
      <c r="O57" s="2164"/>
      <c r="P57" s="2164"/>
      <c r="Q57" s="2164"/>
      <c r="R57" s="2453">
        <f>SUM(R52:Y56)</f>
        <v>0</v>
      </c>
      <c r="S57" s="2453"/>
      <c r="T57" s="2453"/>
      <c r="U57" s="2453"/>
      <c r="V57" s="2453"/>
      <c r="W57" s="2453"/>
      <c r="X57" s="2453"/>
      <c r="Y57" s="2453"/>
      <c r="Z57" s="2454">
        <f>SUM(Z52:AG56)</f>
        <v>0</v>
      </c>
      <c r="AA57" s="2454"/>
      <c r="AB57" s="2454"/>
      <c r="AC57" s="2454"/>
      <c r="AD57" s="2454"/>
      <c r="AE57" s="2454"/>
      <c r="AF57" s="2454"/>
      <c r="AG57" s="2454"/>
      <c r="AH57" s="2455"/>
      <c r="AI57" s="2455"/>
      <c r="AJ57" s="2455"/>
      <c r="AK57" s="2455"/>
      <c r="AL57" s="2455"/>
      <c r="AM57" s="2455"/>
      <c r="AN57" s="2455"/>
      <c r="AO57" s="2456"/>
      <c r="AP57" s="1213"/>
      <c r="AQ57" s="1213"/>
      <c r="AR57" s="1213"/>
      <c r="AS57" s="1213"/>
      <c r="AT57" s="1213"/>
      <c r="AU57" s="1213"/>
      <c r="AV57" s="1213"/>
      <c r="AW57" s="1213"/>
      <c r="AX57" s="1213"/>
      <c r="AY57" s="1213"/>
      <c r="AZ57" s="1213"/>
      <c r="BA57" s="1213"/>
      <c r="BB57" s="1213"/>
      <c r="BC57" s="1213"/>
      <c r="BD57" s="1213"/>
      <c r="BE57" s="1252"/>
    </row>
    <row r="58" spans="1:58" ht="15.75" customHeight="1" thickBot="1">
      <c r="A58" s="1205"/>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1205"/>
      <c r="AI58" s="1205"/>
      <c r="AJ58" s="1205"/>
      <c r="AK58" s="1205"/>
      <c r="AL58" s="1205"/>
      <c r="AM58" s="1205"/>
      <c r="AN58" s="1205"/>
      <c r="AO58" s="1205"/>
      <c r="AP58" s="1205"/>
      <c r="AQ58" s="1205"/>
      <c r="AR58" s="1205"/>
      <c r="AS58" s="1205"/>
      <c r="AT58" s="1205"/>
      <c r="AU58" s="1205"/>
      <c r="AV58" s="1205"/>
      <c r="AW58" s="1205"/>
      <c r="AX58" s="1205"/>
      <c r="AY58" s="1205"/>
      <c r="AZ58" s="1205"/>
      <c r="BA58" s="1205"/>
      <c r="BB58" s="1205"/>
      <c r="BC58" s="1205"/>
      <c r="BD58" s="1205"/>
      <c r="BE58" s="1201"/>
    </row>
    <row r="59" spans="1:58" ht="15.75" customHeight="1">
      <c r="A59" s="1205"/>
      <c r="B59" s="2457" t="s">
        <v>1816</v>
      </c>
      <c r="C59" s="2458"/>
      <c r="D59" s="2458"/>
      <c r="E59" s="2458"/>
      <c r="F59" s="2458"/>
      <c r="G59" s="2458"/>
      <c r="H59" s="2458"/>
      <c r="I59" s="2459"/>
      <c r="J59" s="2423" t="s">
        <v>2478</v>
      </c>
      <c r="K59" s="2423"/>
      <c r="L59" s="2423"/>
      <c r="M59" s="2423"/>
      <c r="N59" s="2423"/>
      <c r="O59" s="2423"/>
      <c r="P59" s="2423"/>
      <c r="Q59" s="2423"/>
      <c r="R59" s="2423"/>
      <c r="S59" s="2423"/>
      <c r="T59" s="2423"/>
      <c r="U59" s="2423"/>
      <c r="V59" s="2423"/>
      <c r="W59" s="2423"/>
      <c r="X59" s="2423"/>
      <c r="Y59" s="2423"/>
      <c r="Z59" s="2423"/>
      <c r="AA59" s="2423"/>
      <c r="AB59" s="2423"/>
      <c r="AC59" s="2423"/>
      <c r="AD59" s="2423"/>
      <c r="AE59" s="2423"/>
      <c r="AF59" s="2423"/>
      <c r="AG59" s="2423"/>
      <c r="AH59" s="2423"/>
      <c r="AI59" s="2423"/>
      <c r="AJ59" s="2423"/>
      <c r="AK59" s="2423"/>
      <c r="AL59" s="2423"/>
      <c r="AM59" s="2423"/>
      <c r="AN59" s="2423"/>
      <c r="AO59" s="2423"/>
      <c r="AP59" s="2423"/>
      <c r="AQ59" s="2423"/>
      <c r="AR59" s="2423"/>
      <c r="AS59" s="2423"/>
      <c r="AT59" s="2423"/>
      <c r="AU59" s="2423"/>
      <c r="AV59" s="2423"/>
      <c r="AW59" s="2424"/>
      <c r="AX59" s="1205"/>
      <c r="AY59" s="1205"/>
      <c r="AZ59" s="1205"/>
      <c r="BA59" s="1205"/>
      <c r="BB59" s="1205"/>
      <c r="BC59" s="1205"/>
      <c r="BD59" s="1205"/>
      <c r="BE59" s="1201"/>
    </row>
    <row r="60" spans="1:58" ht="15.75" customHeight="1">
      <c r="A60" s="1205"/>
      <c r="B60" s="2442" t="str">
        <f>IF(B52="", "", B52)</f>
        <v>Services Company 1</v>
      </c>
      <c r="C60" s="2443"/>
      <c r="D60" s="2443"/>
      <c r="E60" s="2443"/>
      <c r="F60" s="2443"/>
      <c r="G60" s="2443"/>
      <c r="H60" s="2443"/>
      <c r="I60" s="2444"/>
      <c r="J60" s="2445"/>
      <c r="K60" s="2346"/>
      <c r="L60" s="2346"/>
      <c r="M60" s="2346"/>
      <c r="N60" s="2346"/>
      <c r="O60" s="2346"/>
      <c r="P60" s="2346"/>
      <c r="Q60" s="2346"/>
      <c r="R60" s="2346"/>
      <c r="S60" s="2346"/>
      <c r="T60" s="2346"/>
      <c r="U60" s="2346"/>
      <c r="V60" s="2346"/>
      <c r="W60" s="2346"/>
      <c r="X60" s="2346"/>
      <c r="Y60" s="2346"/>
      <c r="Z60" s="2346"/>
      <c r="AA60" s="2346"/>
      <c r="AB60" s="2346"/>
      <c r="AC60" s="2346"/>
      <c r="AD60" s="2346"/>
      <c r="AE60" s="2346"/>
      <c r="AF60" s="2346"/>
      <c r="AG60" s="2346"/>
      <c r="AH60" s="2346"/>
      <c r="AI60" s="2346"/>
      <c r="AJ60" s="2346"/>
      <c r="AK60" s="2346"/>
      <c r="AL60" s="2346"/>
      <c r="AM60" s="2346"/>
      <c r="AN60" s="2346"/>
      <c r="AO60" s="2346"/>
      <c r="AP60" s="2346"/>
      <c r="AQ60" s="2346"/>
      <c r="AR60" s="2346"/>
      <c r="AS60" s="2346"/>
      <c r="AT60" s="2346"/>
      <c r="AU60" s="2346"/>
      <c r="AV60" s="2346"/>
      <c r="AW60" s="2347"/>
      <c r="AX60" s="1205"/>
      <c r="AY60" s="1205"/>
      <c r="AZ60" s="1205"/>
      <c r="BA60" s="1205"/>
      <c r="BB60" s="1205"/>
      <c r="BC60" s="1205"/>
      <c r="BD60" s="1205"/>
      <c r="BE60" s="1201"/>
    </row>
    <row r="61" spans="1:58" ht="15.75" customHeight="1">
      <c r="A61" s="1205"/>
      <c r="B61" s="2442" t="str">
        <f>IF(B53="", "", B53)</f>
        <v>Services Company 2</v>
      </c>
      <c r="C61" s="2443"/>
      <c r="D61" s="2443"/>
      <c r="E61" s="2443"/>
      <c r="F61" s="2443"/>
      <c r="G61" s="2443"/>
      <c r="H61" s="2443"/>
      <c r="I61" s="2444"/>
      <c r="J61" s="2445"/>
      <c r="K61" s="2346"/>
      <c r="L61" s="2346"/>
      <c r="M61" s="2346"/>
      <c r="N61" s="2346"/>
      <c r="O61" s="2346"/>
      <c r="P61" s="2346"/>
      <c r="Q61" s="2346"/>
      <c r="R61" s="2346"/>
      <c r="S61" s="2346"/>
      <c r="T61" s="2346"/>
      <c r="U61" s="2346"/>
      <c r="V61" s="2346"/>
      <c r="W61" s="2346"/>
      <c r="X61" s="2346"/>
      <c r="Y61" s="2346"/>
      <c r="Z61" s="2346"/>
      <c r="AA61" s="2346"/>
      <c r="AB61" s="2346"/>
      <c r="AC61" s="2346"/>
      <c r="AD61" s="2346"/>
      <c r="AE61" s="2346"/>
      <c r="AF61" s="2346"/>
      <c r="AG61" s="2346"/>
      <c r="AH61" s="2346"/>
      <c r="AI61" s="2346"/>
      <c r="AJ61" s="2346"/>
      <c r="AK61" s="2346"/>
      <c r="AL61" s="2346"/>
      <c r="AM61" s="2346"/>
      <c r="AN61" s="2346"/>
      <c r="AO61" s="2346"/>
      <c r="AP61" s="2346"/>
      <c r="AQ61" s="2346"/>
      <c r="AR61" s="2346"/>
      <c r="AS61" s="2346"/>
      <c r="AT61" s="2346"/>
      <c r="AU61" s="2346"/>
      <c r="AV61" s="2346"/>
      <c r="AW61" s="2347"/>
      <c r="AX61" s="1205"/>
      <c r="AY61" s="1205"/>
      <c r="AZ61" s="1205"/>
      <c r="BA61" s="1205"/>
      <c r="BB61" s="1205"/>
      <c r="BC61" s="1205"/>
      <c r="BD61" s="1205"/>
      <c r="BE61" s="1201"/>
    </row>
    <row r="62" spans="1:58" ht="15.75" customHeight="1">
      <c r="A62" s="1205"/>
      <c r="B62" s="2442" t="str">
        <f>IF(B54="", "", B54)</f>
        <v/>
      </c>
      <c r="C62" s="2443"/>
      <c r="D62" s="2443"/>
      <c r="E62" s="2443"/>
      <c r="F62" s="2443"/>
      <c r="G62" s="2443"/>
      <c r="H62" s="2443"/>
      <c r="I62" s="2444"/>
      <c r="J62" s="2445"/>
      <c r="K62" s="2346"/>
      <c r="L62" s="2346"/>
      <c r="M62" s="2346"/>
      <c r="N62" s="2346"/>
      <c r="O62" s="2346"/>
      <c r="P62" s="2346"/>
      <c r="Q62" s="2346"/>
      <c r="R62" s="2346"/>
      <c r="S62" s="2346"/>
      <c r="T62" s="2346"/>
      <c r="U62" s="2346"/>
      <c r="V62" s="2346"/>
      <c r="W62" s="2346"/>
      <c r="X62" s="2346"/>
      <c r="Y62" s="2346"/>
      <c r="Z62" s="2346"/>
      <c r="AA62" s="2346"/>
      <c r="AB62" s="2346"/>
      <c r="AC62" s="2346"/>
      <c r="AD62" s="2346"/>
      <c r="AE62" s="2346"/>
      <c r="AF62" s="2346"/>
      <c r="AG62" s="2346"/>
      <c r="AH62" s="2346"/>
      <c r="AI62" s="2346"/>
      <c r="AJ62" s="2346"/>
      <c r="AK62" s="2346"/>
      <c r="AL62" s="2346"/>
      <c r="AM62" s="2346"/>
      <c r="AN62" s="2346"/>
      <c r="AO62" s="2346"/>
      <c r="AP62" s="2346"/>
      <c r="AQ62" s="2346"/>
      <c r="AR62" s="2346"/>
      <c r="AS62" s="2346"/>
      <c r="AT62" s="2346"/>
      <c r="AU62" s="2346"/>
      <c r="AV62" s="2346"/>
      <c r="AW62" s="2347"/>
      <c r="AX62" s="1205"/>
      <c r="AY62" s="1205"/>
      <c r="AZ62" s="1205"/>
      <c r="BA62" s="1205"/>
      <c r="BB62" s="1205"/>
      <c r="BC62" s="1205"/>
      <c r="BD62" s="1205"/>
      <c r="BE62" s="1201"/>
    </row>
    <row r="63" spans="1:58" ht="15.75" customHeight="1">
      <c r="A63" s="1205"/>
      <c r="B63" s="2442" t="str">
        <f>IF(B55="", "", B55)</f>
        <v/>
      </c>
      <c r="C63" s="2443"/>
      <c r="D63" s="2443"/>
      <c r="E63" s="2443"/>
      <c r="F63" s="2443"/>
      <c r="G63" s="2443"/>
      <c r="H63" s="2443"/>
      <c r="I63" s="2444"/>
      <c r="J63" s="2445"/>
      <c r="K63" s="2346"/>
      <c r="L63" s="2346"/>
      <c r="M63" s="2346"/>
      <c r="N63" s="2346"/>
      <c r="O63" s="2346"/>
      <c r="P63" s="2346"/>
      <c r="Q63" s="2346"/>
      <c r="R63" s="2346"/>
      <c r="S63" s="2346"/>
      <c r="T63" s="2346"/>
      <c r="U63" s="2346"/>
      <c r="V63" s="2346"/>
      <c r="W63" s="2346"/>
      <c r="X63" s="2346"/>
      <c r="Y63" s="2346"/>
      <c r="Z63" s="2346"/>
      <c r="AA63" s="2346"/>
      <c r="AB63" s="2346"/>
      <c r="AC63" s="2346"/>
      <c r="AD63" s="2346"/>
      <c r="AE63" s="2346"/>
      <c r="AF63" s="2346"/>
      <c r="AG63" s="2346"/>
      <c r="AH63" s="2346"/>
      <c r="AI63" s="2346"/>
      <c r="AJ63" s="2346"/>
      <c r="AK63" s="2346"/>
      <c r="AL63" s="2346"/>
      <c r="AM63" s="2346"/>
      <c r="AN63" s="2346"/>
      <c r="AO63" s="2346"/>
      <c r="AP63" s="2346"/>
      <c r="AQ63" s="2346"/>
      <c r="AR63" s="2346"/>
      <c r="AS63" s="2346"/>
      <c r="AT63" s="2346"/>
      <c r="AU63" s="2346"/>
      <c r="AV63" s="2346"/>
      <c r="AW63" s="2347"/>
      <c r="AX63" s="1205"/>
      <c r="AY63" s="1205"/>
      <c r="AZ63" s="1205"/>
      <c r="BA63" s="1205"/>
      <c r="BB63" s="1205"/>
      <c r="BC63" s="1205"/>
      <c r="BD63" s="1205"/>
      <c r="BE63" s="1201"/>
    </row>
    <row r="64" spans="1:58" ht="15.75" customHeight="1" thickBot="1">
      <c r="A64" s="1205"/>
      <c r="B64" s="2446" t="str">
        <f>IF(B56="", "", B56)</f>
        <v/>
      </c>
      <c r="C64" s="2447"/>
      <c r="D64" s="2447"/>
      <c r="E64" s="2447"/>
      <c r="F64" s="2447"/>
      <c r="G64" s="2447"/>
      <c r="H64" s="2447"/>
      <c r="I64" s="2448"/>
      <c r="J64" s="2460"/>
      <c r="K64" s="2440"/>
      <c r="L64" s="2440"/>
      <c r="M64" s="2440"/>
      <c r="N64" s="2440"/>
      <c r="O64" s="2440"/>
      <c r="P64" s="2440"/>
      <c r="Q64" s="2440"/>
      <c r="R64" s="2440"/>
      <c r="S64" s="2440"/>
      <c r="T64" s="2440"/>
      <c r="U64" s="2440"/>
      <c r="V64" s="2440"/>
      <c r="W64" s="2440"/>
      <c r="X64" s="2440"/>
      <c r="Y64" s="2440"/>
      <c r="Z64" s="2440"/>
      <c r="AA64" s="2440"/>
      <c r="AB64" s="2440"/>
      <c r="AC64" s="2440"/>
      <c r="AD64" s="2440"/>
      <c r="AE64" s="2440"/>
      <c r="AF64" s="2440"/>
      <c r="AG64" s="2440"/>
      <c r="AH64" s="2440"/>
      <c r="AI64" s="2440"/>
      <c r="AJ64" s="2440"/>
      <c r="AK64" s="2440"/>
      <c r="AL64" s="2440"/>
      <c r="AM64" s="2440"/>
      <c r="AN64" s="2440"/>
      <c r="AO64" s="2440"/>
      <c r="AP64" s="2440"/>
      <c r="AQ64" s="2440"/>
      <c r="AR64" s="2440"/>
      <c r="AS64" s="2440"/>
      <c r="AT64" s="2440"/>
      <c r="AU64" s="2440"/>
      <c r="AV64" s="2440"/>
      <c r="AW64" s="2441"/>
      <c r="AX64" s="1205"/>
      <c r="AY64" s="1205"/>
      <c r="AZ64" s="1205"/>
      <c r="BA64" s="1205"/>
      <c r="BB64" s="1205"/>
      <c r="BC64" s="1205"/>
      <c r="BD64" s="1205"/>
      <c r="BE64" s="1201"/>
    </row>
    <row r="65" spans="1:65" ht="15.75" customHeight="1">
      <c r="A65" s="1205"/>
      <c r="B65" s="1205"/>
      <c r="C65" s="1205"/>
      <c r="D65" s="1205"/>
      <c r="E65" s="1205"/>
      <c r="F65" s="1205"/>
      <c r="G65" s="1205"/>
      <c r="H65" s="1205"/>
      <c r="I65" s="1205"/>
      <c r="J65" s="1205"/>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205"/>
      <c r="AH65" s="1205"/>
      <c r="AI65" s="1205"/>
      <c r="AJ65" s="1205"/>
      <c r="AK65" s="1205"/>
      <c r="AL65" s="1205"/>
      <c r="AM65" s="1205"/>
      <c r="AN65" s="1205"/>
      <c r="AO65" s="1205"/>
      <c r="AP65" s="1205"/>
      <c r="AQ65" s="1205"/>
      <c r="AR65" s="1205"/>
      <c r="AS65" s="1205"/>
      <c r="AT65" s="1205"/>
      <c r="AU65" s="1205"/>
      <c r="AV65" s="1205"/>
      <c r="AW65" s="1205"/>
      <c r="AX65" s="1205"/>
      <c r="AY65" s="1205"/>
      <c r="AZ65" s="1205"/>
      <c r="BA65" s="1205"/>
      <c r="BB65" s="1205"/>
      <c r="BC65" s="1205"/>
      <c r="BD65" s="1205"/>
      <c r="BE65" s="1201"/>
    </row>
    <row r="66" spans="1:65" ht="15.75" customHeight="1">
      <c r="A66" s="1205"/>
      <c r="B66" s="1251" t="s">
        <v>1819</v>
      </c>
      <c r="C66" s="1251"/>
      <c r="D66" s="1251"/>
      <c r="E66" s="1251"/>
      <c r="F66" s="1251"/>
      <c r="G66" s="1251"/>
      <c r="H66" s="1251"/>
      <c r="I66" s="1251"/>
      <c r="J66" s="1251"/>
      <c r="K66" s="1251"/>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205"/>
      <c r="AH66" s="1205"/>
      <c r="AI66" s="1205"/>
      <c r="AJ66" s="1205"/>
      <c r="AK66" s="1205"/>
      <c r="AL66" s="1205"/>
      <c r="AM66" s="1205"/>
      <c r="AN66" s="1205"/>
      <c r="AO66" s="1205"/>
      <c r="AP66" s="1205"/>
      <c r="AQ66" s="1205"/>
      <c r="AR66" s="1205"/>
      <c r="AS66" s="1205"/>
      <c r="AT66" s="1205"/>
      <c r="AU66" s="1205"/>
      <c r="AV66" s="1205"/>
      <c r="AW66" s="1205"/>
      <c r="AX66" s="1205"/>
      <c r="AY66" s="1205"/>
      <c r="AZ66" s="1205"/>
      <c r="BA66" s="1205"/>
      <c r="BB66" s="1205"/>
      <c r="BC66" s="1205"/>
      <c r="BD66" s="1205"/>
      <c r="BE66" s="1201"/>
    </row>
    <row r="67" spans="1:65" ht="15.75" customHeight="1" thickBot="1">
      <c r="A67" s="1205"/>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205"/>
      <c r="AH67" s="1205"/>
      <c r="AI67" s="1205"/>
      <c r="AJ67" s="1205"/>
      <c r="AK67" s="1205"/>
      <c r="AL67" s="1205"/>
      <c r="AM67" s="1205"/>
      <c r="AN67" s="1205"/>
      <c r="AO67" s="1205"/>
      <c r="AP67" s="1205"/>
      <c r="AQ67" s="1205"/>
      <c r="AR67" s="1205"/>
      <c r="AS67" s="1205"/>
      <c r="AT67" s="1205"/>
      <c r="AU67" s="1205"/>
      <c r="AV67" s="1205"/>
      <c r="AW67" s="1205"/>
      <c r="AX67" s="1205"/>
      <c r="AY67" s="1205"/>
      <c r="AZ67" s="1205"/>
      <c r="BA67" s="1205"/>
      <c r="BB67" s="1205"/>
      <c r="BC67" s="1205"/>
      <c r="BD67" s="1205"/>
      <c r="BE67" s="1201"/>
    </row>
    <row r="68" spans="1:65" ht="15.75" customHeight="1" thickBot="1">
      <c r="A68" s="1205"/>
      <c r="B68" s="2422" t="s">
        <v>1820</v>
      </c>
      <c r="C68" s="2423"/>
      <c r="D68" s="2423"/>
      <c r="E68" s="2423"/>
      <c r="F68" s="2423"/>
      <c r="G68" s="2423"/>
      <c r="H68" s="2423"/>
      <c r="I68" s="2423"/>
      <c r="J68" s="2423"/>
      <c r="K68" s="2423"/>
      <c r="L68" s="2423"/>
      <c r="M68" s="2423"/>
      <c r="N68" s="2423"/>
      <c r="O68" s="2423"/>
      <c r="P68" s="2423"/>
      <c r="Q68" s="2423"/>
      <c r="R68" s="2423"/>
      <c r="S68" s="2423"/>
      <c r="T68" s="2423"/>
      <c r="U68" s="2423"/>
      <c r="V68" s="2423"/>
      <c r="W68" s="2423"/>
      <c r="X68" s="2423"/>
      <c r="Y68" s="2423"/>
      <c r="Z68" s="2423"/>
      <c r="AA68" s="2424"/>
      <c r="AB68" s="1205"/>
      <c r="AC68" s="2174" t="s">
        <v>1821</v>
      </c>
      <c r="AD68" s="2175"/>
      <c r="AE68" s="2175"/>
      <c r="AF68" s="2175"/>
      <c r="AG68" s="2175"/>
      <c r="AH68" s="2175"/>
      <c r="AI68" s="2175"/>
      <c r="AJ68" s="2175"/>
      <c r="AK68" s="2175"/>
      <c r="AL68" s="2175"/>
      <c r="AM68" s="2175"/>
      <c r="AN68" s="2175"/>
      <c r="AO68" s="2175"/>
      <c r="AP68" s="2175"/>
      <c r="AQ68" s="2175"/>
      <c r="AR68" s="2175"/>
      <c r="AS68" s="2175"/>
      <c r="AT68" s="2175"/>
      <c r="AU68" s="2175"/>
      <c r="AV68" s="2225" t="s">
        <v>678</v>
      </c>
      <c r="AW68" s="2226"/>
      <c r="AX68" s="2226"/>
      <c r="AY68" s="2226"/>
      <c r="AZ68" s="2226"/>
      <c r="BA68" s="2226"/>
      <c r="BB68" s="2226"/>
      <c r="BC68" s="2227"/>
      <c r="BD68" s="1205"/>
      <c r="BE68" s="1201"/>
      <c r="BM68" s="1250" t="s">
        <v>2479</v>
      </c>
    </row>
    <row r="69" spans="1:65" ht="15.75" customHeight="1" thickTop="1" thickBot="1">
      <c r="A69" s="1205"/>
      <c r="B69" s="2228" t="s">
        <v>1822</v>
      </c>
      <c r="C69" s="2229"/>
      <c r="D69" s="2229"/>
      <c r="E69" s="2229"/>
      <c r="F69" s="2229"/>
      <c r="G69" s="2229"/>
      <c r="H69" s="2229"/>
      <c r="I69" s="2229"/>
      <c r="J69" s="2229"/>
      <c r="K69" s="2229"/>
      <c r="L69" s="2229"/>
      <c r="M69" s="2229"/>
      <c r="N69" s="2229"/>
      <c r="O69" s="2230" t="s">
        <v>1823</v>
      </c>
      <c r="P69" s="2231"/>
      <c r="Q69" s="2231"/>
      <c r="R69" s="2231"/>
      <c r="S69" s="2231"/>
      <c r="T69" s="2231"/>
      <c r="U69" s="2231"/>
      <c r="V69" s="2231"/>
      <c r="W69" s="2231"/>
      <c r="X69" s="2231"/>
      <c r="Y69" s="2231"/>
      <c r="Z69" s="2231"/>
      <c r="AA69" s="2232"/>
      <c r="AB69" s="1205"/>
      <c r="AC69" s="2233" t="s">
        <v>1824</v>
      </c>
      <c r="AD69" s="2234"/>
      <c r="AE69" s="2234"/>
      <c r="AF69" s="2234"/>
      <c r="AG69" s="2234"/>
      <c r="AH69" s="2234"/>
      <c r="AI69" s="2234"/>
      <c r="AJ69" s="2234"/>
      <c r="AK69" s="2234"/>
      <c r="AL69" s="2234"/>
      <c r="AM69" s="2234"/>
      <c r="AN69" s="2234"/>
      <c r="AO69" s="2234"/>
      <c r="AP69" s="2234"/>
      <c r="AQ69" s="2234"/>
      <c r="AR69" s="2234"/>
      <c r="AS69" s="2234"/>
      <c r="AT69" s="2234"/>
      <c r="AU69" s="2234"/>
      <c r="AV69" s="2235"/>
      <c r="AW69" s="2236"/>
      <c r="AX69" s="2236"/>
      <c r="AY69" s="2236"/>
      <c r="AZ69" s="2236"/>
      <c r="BA69" s="2236"/>
      <c r="BB69" s="2236"/>
      <c r="BC69" s="2237"/>
      <c r="BD69" s="1205"/>
      <c r="BE69" s="1201"/>
      <c r="BM69" s="1249" t="s">
        <v>554</v>
      </c>
    </row>
    <row r="70" spans="1:65" ht="15.75" customHeight="1">
      <c r="A70" s="1205"/>
      <c r="B70" s="2238" t="s">
        <v>2480</v>
      </c>
      <c r="C70" s="2239"/>
      <c r="D70" s="2239"/>
      <c r="E70" s="2239"/>
      <c r="F70" s="2239"/>
      <c r="G70" s="2239"/>
      <c r="H70" s="2239"/>
      <c r="I70" s="2239"/>
      <c r="J70" s="2239"/>
      <c r="K70" s="2239"/>
      <c r="L70" s="2239"/>
      <c r="M70" s="2239"/>
      <c r="N70" s="2239"/>
      <c r="O70" s="2203">
        <v>0</v>
      </c>
      <c r="P70" s="2203"/>
      <c r="Q70" s="2203"/>
      <c r="R70" s="2203"/>
      <c r="S70" s="2203"/>
      <c r="T70" s="2203"/>
      <c r="U70" s="2203"/>
      <c r="V70" s="2203"/>
      <c r="W70" s="2203"/>
      <c r="X70" s="2203"/>
      <c r="Y70" s="2203"/>
      <c r="Z70" s="2203"/>
      <c r="AA70" s="2204"/>
      <c r="AB70" s="1205"/>
      <c r="AC70" s="2411" t="s">
        <v>1825</v>
      </c>
      <c r="AD70" s="2207"/>
      <c r="AE70" s="2207"/>
      <c r="AF70" s="2436"/>
      <c r="AG70" s="2436"/>
      <c r="AH70" s="2436"/>
      <c r="AI70" s="2436"/>
      <c r="AJ70" s="2436"/>
      <c r="AK70" s="2436"/>
      <c r="AL70" s="2436"/>
      <c r="AM70" s="2436"/>
      <c r="AN70" s="2436"/>
      <c r="AO70" s="2436"/>
      <c r="AP70" s="2436"/>
      <c r="AQ70" s="2436"/>
      <c r="AR70" s="2436"/>
      <c r="AS70" s="2436"/>
      <c r="AT70" s="2436"/>
      <c r="AU70" s="2437"/>
      <c r="AV70" s="1205"/>
      <c r="AW70" s="1205"/>
      <c r="AX70" s="1205"/>
      <c r="AY70" s="1205"/>
      <c r="AZ70" s="1205"/>
      <c r="BA70" s="1205"/>
      <c r="BB70" s="1205"/>
      <c r="BC70" s="1205"/>
      <c r="BD70" s="1205"/>
      <c r="BE70" s="1201"/>
      <c r="BM70" s="1248" t="s">
        <v>678</v>
      </c>
    </row>
    <row r="71" spans="1:65" ht="15.75" customHeight="1" thickBot="1">
      <c r="A71" s="1205"/>
      <c r="B71" s="2238" t="s">
        <v>2481</v>
      </c>
      <c r="C71" s="2239"/>
      <c r="D71" s="2239"/>
      <c r="E71" s="2239"/>
      <c r="F71" s="2239"/>
      <c r="G71" s="2239"/>
      <c r="H71" s="2239"/>
      <c r="I71" s="2239"/>
      <c r="J71" s="2239"/>
      <c r="K71" s="2239"/>
      <c r="L71" s="2239"/>
      <c r="M71" s="2239"/>
      <c r="N71" s="2239"/>
      <c r="O71" s="2203">
        <v>0</v>
      </c>
      <c r="P71" s="2203"/>
      <c r="Q71" s="2203"/>
      <c r="R71" s="2203"/>
      <c r="S71" s="2203"/>
      <c r="T71" s="2203"/>
      <c r="U71" s="2203"/>
      <c r="V71" s="2203"/>
      <c r="W71" s="2203"/>
      <c r="X71" s="2203"/>
      <c r="Y71" s="2203"/>
      <c r="Z71" s="2203"/>
      <c r="AA71" s="2204"/>
      <c r="AB71" s="1205"/>
      <c r="AC71" s="2438" t="s">
        <v>1826</v>
      </c>
      <c r="AD71" s="2439"/>
      <c r="AE71" s="2439"/>
      <c r="AF71" s="2440"/>
      <c r="AG71" s="2440"/>
      <c r="AH71" s="2440"/>
      <c r="AI71" s="2440"/>
      <c r="AJ71" s="2440"/>
      <c r="AK71" s="2440"/>
      <c r="AL71" s="2440"/>
      <c r="AM71" s="2440"/>
      <c r="AN71" s="2440"/>
      <c r="AO71" s="2440"/>
      <c r="AP71" s="2440"/>
      <c r="AQ71" s="2440"/>
      <c r="AR71" s="2440"/>
      <c r="AS71" s="2440"/>
      <c r="AT71" s="2440"/>
      <c r="AU71" s="2441"/>
      <c r="AV71" s="1205"/>
      <c r="AW71" s="1205"/>
      <c r="AX71" s="1205"/>
      <c r="AY71" s="1205"/>
      <c r="AZ71" s="1205"/>
      <c r="BA71" s="1205"/>
      <c r="BB71" s="1205"/>
      <c r="BC71" s="1205"/>
      <c r="BD71" s="1205"/>
      <c r="BE71" s="1201"/>
      <c r="BM71" s="1196" t="s">
        <v>2482</v>
      </c>
    </row>
    <row r="72" spans="1:65" ht="15.75" customHeight="1">
      <c r="A72" s="1205"/>
      <c r="B72" s="2238" t="s">
        <v>2483</v>
      </c>
      <c r="C72" s="2239"/>
      <c r="D72" s="2239"/>
      <c r="E72" s="2239"/>
      <c r="F72" s="2239"/>
      <c r="G72" s="2239"/>
      <c r="H72" s="2239"/>
      <c r="I72" s="2239"/>
      <c r="J72" s="2239"/>
      <c r="K72" s="2239"/>
      <c r="L72" s="2239"/>
      <c r="M72" s="2239"/>
      <c r="N72" s="2239"/>
      <c r="O72" s="2203">
        <v>0</v>
      </c>
      <c r="P72" s="2203"/>
      <c r="Q72" s="2203"/>
      <c r="R72" s="2203"/>
      <c r="S72" s="2203"/>
      <c r="T72" s="2203"/>
      <c r="U72" s="2203"/>
      <c r="V72" s="2203"/>
      <c r="W72" s="2203"/>
      <c r="X72" s="2203"/>
      <c r="Y72" s="2203"/>
      <c r="Z72" s="2203"/>
      <c r="AA72" s="2204"/>
      <c r="AB72" s="1205"/>
      <c r="AC72" s="2205" t="s">
        <v>2484</v>
      </c>
      <c r="AD72" s="2206"/>
      <c r="AE72" s="2206"/>
      <c r="AF72" s="2206"/>
      <c r="AG72" s="2206"/>
      <c r="AH72" s="2206"/>
      <c r="AI72" s="2206"/>
      <c r="AJ72" s="2206"/>
      <c r="AK72" s="2206"/>
      <c r="AL72" s="2206"/>
      <c r="AM72" s="2206"/>
      <c r="AN72" s="2206"/>
      <c r="AO72" s="2206"/>
      <c r="AP72" s="2206"/>
      <c r="AQ72" s="2206"/>
      <c r="AR72" s="2206"/>
      <c r="AS72" s="2206"/>
      <c r="AT72" s="2206"/>
      <c r="AU72" s="2206"/>
      <c r="AV72" s="2207"/>
      <c r="AW72" s="2207"/>
      <c r="AX72" s="2207"/>
      <c r="AY72" s="2207"/>
      <c r="AZ72" s="2207"/>
      <c r="BA72" s="2207"/>
      <c r="BB72" s="2207"/>
      <c r="BC72" s="2208"/>
      <c r="BD72" s="1205"/>
      <c r="BE72" s="1201"/>
    </row>
    <row r="73" spans="1:65" ht="15.75" customHeight="1">
      <c r="A73" s="1205"/>
      <c r="B73" s="2209" t="s">
        <v>2485</v>
      </c>
      <c r="C73" s="2210"/>
      <c r="D73" s="2210"/>
      <c r="E73" s="2210"/>
      <c r="F73" s="2210"/>
      <c r="G73" s="2210"/>
      <c r="H73" s="2210"/>
      <c r="I73" s="2210"/>
      <c r="J73" s="2210"/>
      <c r="K73" s="2210"/>
      <c r="L73" s="2210"/>
      <c r="M73" s="2210"/>
      <c r="N73" s="2210"/>
      <c r="O73" s="2203">
        <v>0</v>
      </c>
      <c r="P73" s="2203"/>
      <c r="Q73" s="2203"/>
      <c r="R73" s="2203"/>
      <c r="S73" s="2203"/>
      <c r="T73" s="2203"/>
      <c r="U73" s="2203"/>
      <c r="V73" s="2203"/>
      <c r="W73" s="2203"/>
      <c r="X73" s="2203"/>
      <c r="Y73" s="2203"/>
      <c r="Z73" s="2203"/>
      <c r="AA73" s="2204"/>
      <c r="AB73" s="1205"/>
      <c r="AC73" s="2393" t="s">
        <v>2186</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5"/>
      <c r="BE73" s="1201"/>
    </row>
    <row r="74" spans="1:65" ht="15.75" customHeight="1">
      <c r="A74" s="1205"/>
      <c r="B74" s="2342"/>
      <c r="C74" s="2343"/>
      <c r="D74" s="2343"/>
      <c r="E74" s="2343"/>
      <c r="F74" s="2343"/>
      <c r="G74" s="2343"/>
      <c r="H74" s="2343"/>
      <c r="I74" s="2343"/>
      <c r="J74" s="2343"/>
      <c r="K74" s="2343"/>
      <c r="L74" s="2343"/>
      <c r="M74" s="2343"/>
      <c r="N74" s="2343"/>
      <c r="O74" s="2203"/>
      <c r="P74" s="2203"/>
      <c r="Q74" s="2203"/>
      <c r="R74" s="2203"/>
      <c r="S74" s="2203"/>
      <c r="T74" s="2203"/>
      <c r="U74" s="2203"/>
      <c r="V74" s="2203"/>
      <c r="W74" s="2203"/>
      <c r="X74" s="2203"/>
      <c r="Y74" s="2203"/>
      <c r="Z74" s="2203"/>
      <c r="AA74" s="2204"/>
      <c r="AB74" s="1205"/>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5"/>
      <c r="BE74" s="1201"/>
    </row>
    <row r="75" spans="1:65" ht="15.75" customHeight="1" thickBot="1">
      <c r="A75" s="1205"/>
      <c r="B75" s="2434" t="s">
        <v>124</v>
      </c>
      <c r="C75" s="2435"/>
      <c r="D75" s="2435"/>
      <c r="E75" s="2435"/>
      <c r="F75" s="2435"/>
      <c r="G75" s="2435"/>
      <c r="H75" s="2435"/>
      <c r="I75" s="2435"/>
      <c r="J75" s="2435"/>
      <c r="K75" s="2435"/>
      <c r="L75" s="2435"/>
      <c r="M75" s="2435"/>
      <c r="N75" s="2435"/>
      <c r="O75" s="2211">
        <f>SUM(O70:AA74)</f>
        <v>0</v>
      </c>
      <c r="P75" s="2211"/>
      <c r="Q75" s="2211"/>
      <c r="R75" s="2211"/>
      <c r="S75" s="2211"/>
      <c r="T75" s="2211"/>
      <c r="U75" s="2211"/>
      <c r="V75" s="2211"/>
      <c r="W75" s="2211"/>
      <c r="X75" s="2211"/>
      <c r="Y75" s="2211"/>
      <c r="Z75" s="2211"/>
      <c r="AA75" s="2212"/>
      <c r="AB75" s="1205"/>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5"/>
      <c r="BE75" s="1201"/>
    </row>
    <row r="76" spans="1:65" ht="15.75" customHeight="1">
      <c r="A76" s="1205"/>
      <c r="B76" s="1205"/>
      <c r="C76" s="1205"/>
      <c r="D76" s="1205"/>
      <c r="E76" s="1205"/>
      <c r="F76" s="1205"/>
      <c r="G76" s="1205"/>
      <c r="H76" s="1205"/>
      <c r="I76" s="1205"/>
      <c r="J76" s="1205"/>
      <c r="K76" s="1205"/>
      <c r="L76" s="1205"/>
      <c r="M76" s="1205"/>
      <c r="N76" s="1205"/>
      <c r="O76" s="1205"/>
      <c r="P76" s="1205"/>
      <c r="Q76" s="1205"/>
      <c r="R76" s="1205"/>
      <c r="S76" s="1205"/>
      <c r="T76" s="1205"/>
      <c r="U76" s="1205"/>
      <c r="V76" s="1205"/>
      <c r="W76" s="1205"/>
      <c r="X76" s="1205"/>
      <c r="Y76" s="1205"/>
      <c r="Z76" s="1205"/>
      <c r="AA76" s="1205"/>
      <c r="AB76" s="1205"/>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5"/>
      <c r="BE76" s="1201"/>
    </row>
    <row r="77" spans="1:65" ht="15.75" customHeight="1" thickBot="1">
      <c r="A77" s="1205"/>
      <c r="B77" s="1205"/>
      <c r="C77" s="1205"/>
      <c r="D77" s="1205"/>
      <c r="E77" s="1205"/>
      <c r="F77" s="1205"/>
      <c r="G77" s="1205"/>
      <c r="H77" s="1205"/>
      <c r="I77" s="1205"/>
      <c r="J77" s="1205"/>
      <c r="K77" s="1205"/>
      <c r="L77" s="1205"/>
      <c r="M77" s="1205"/>
      <c r="N77" s="1205"/>
      <c r="O77" s="1205"/>
      <c r="P77" s="1205"/>
      <c r="Q77" s="1205"/>
      <c r="R77" s="1205"/>
      <c r="S77" s="1205"/>
      <c r="T77" s="1205"/>
      <c r="U77" s="1205"/>
      <c r="V77" s="1205"/>
      <c r="W77" s="1205"/>
      <c r="X77" s="1205"/>
      <c r="Y77" s="1205"/>
      <c r="Z77" s="1205"/>
      <c r="AA77" s="1205"/>
      <c r="AB77" s="1205"/>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5"/>
      <c r="BE77" s="1201"/>
    </row>
    <row r="78" spans="1:65" ht="15.75" customHeight="1" thickBot="1">
      <c r="A78" s="1205"/>
      <c r="B78" s="1236" t="s">
        <v>2619</v>
      </c>
      <c r="C78" s="1242"/>
      <c r="D78" s="1242"/>
      <c r="E78" s="1242"/>
      <c r="F78" s="1242"/>
      <c r="G78" s="1242"/>
      <c r="H78" s="1242"/>
      <c r="I78" s="1242"/>
      <c r="J78" s="1242"/>
      <c r="K78" s="1242"/>
      <c r="L78" s="1242"/>
      <c r="M78" s="1242"/>
      <c r="N78" s="1242"/>
      <c r="O78" s="1242"/>
      <c r="P78" s="1242"/>
      <c r="Q78" s="1241"/>
      <c r="R78" s="1205"/>
      <c r="S78" s="1205"/>
      <c r="T78" s="1205"/>
      <c r="U78" s="1205"/>
      <c r="V78" s="1205"/>
      <c r="W78" s="1205"/>
      <c r="X78" s="1205"/>
      <c r="Y78" s="1205"/>
      <c r="Z78" s="1205"/>
      <c r="AA78" s="1205"/>
      <c r="AB78" s="1205"/>
      <c r="AC78" s="1205"/>
      <c r="AD78" s="1205"/>
      <c r="AE78" s="1205"/>
      <c r="AF78" s="1205"/>
      <c r="AG78" s="1205"/>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1"/>
    </row>
    <row r="79" spans="1:65" ht="15.75" customHeight="1">
      <c r="A79" s="1205"/>
      <c r="B79" s="1236" t="s">
        <v>1861</v>
      </c>
      <c r="C79" s="1235"/>
      <c r="D79" s="1235"/>
      <c r="E79" s="1247"/>
      <c r="F79" s="2223"/>
      <c r="G79" s="2224"/>
      <c r="H79" s="2224"/>
      <c r="I79" s="2224"/>
      <c r="J79" s="2224"/>
      <c r="K79" s="2224"/>
      <c r="L79" s="2224"/>
      <c r="M79" s="2191"/>
      <c r="N79" s="2191"/>
      <c r="O79" s="2191"/>
      <c r="P79" s="2191"/>
      <c r="Q79" s="2192"/>
      <c r="R79" s="1205"/>
      <c r="S79" s="1205"/>
      <c r="T79" s="1205"/>
      <c r="U79" s="1205"/>
      <c r="V79" s="1205"/>
      <c r="W79" s="1205"/>
      <c r="X79" s="1205"/>
      <c r="Y79" s="1205"/>
      <c r="Z79" s="1205"/>
      <c r="AA79" s="1205"/>
      <c r="AB79" s="1205"/>
      <c r="AC79" s="1205"/>
      <c r="AD79" s="1205"/>
      <c r="AE79" s="1205"/>
      <c r="AF79" s="1205"/>
      <c r="AG79" s="1205"/>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1"/>
    </row>
    <row r="80" spans="1:65" ht="15.75" customHeight="1" thickBot="1">
      <c r="A80" s="1205"/>
      <c r="B80" s="1240" t="s">
        <v>2611</v>
      </c>
      <c r="C80" s="1239"/>
      <c r="D80" s="1238"/>
      <c r="E80" s="1238"/>
      <c r="F80" s="1238"/>
      <c r="G80" s="1238"/>
      <c r="H80" s="1238"/>
      <c r="I80" s="1238"/>
      <c r="J80" s="1238"/>
      <c r="K80" s="1238"/>
      <c r="L80" s="1237"/>
      <c r="M80" s="1238"/>
      <c r="N80" s="1237"/>
      <c r="O80" s="2196" t="e">
        <f>BR96/SUM($BR$96:$BR$98)</f>
        <v>#DIV/0!</v>
      </c>
      <c r="P80" s="2197"/>
      <c r="Q80" s="2198"/>
      <c r="R80" s="1205"/>
      <c r="S80" s="1205"/>
      <c r="T80" s="1205"/>
      <c r="U80" s="1205"/>
      <c r="V80" s="1205"/>
      <c r="W80" s="1205"/>
      <c r="X80" s="1205"/>
      <c r="Y80" s="1205"/>
      <c r="Z80" s="1205"/>
      <c r="AA80" s="1205"/>
      <c r="AB80" s="1205"/>
      <c r="AC80" s="1205"/>
      <c r="AD80" s="1205"/>
      <c r="AE80" s="1205"/>
      <c r="AF80" s="1205"/>
      <c r="AG80" s="1205"/>
      <c r="AH80" s="1205"/>
      <c r="AI80" s="1205"/>
      <c r="AJ80" s="1205"/>
      <c r="AK80" s="1205"/>
      <c r="AL80" s="1205"/>
      <c r="AM80" s="1205"/>
      <c r="AN80" s="1205"/>
      <c r="AO80" s="1205"/>
      <c r="AP80" s="1205"/>
      <c r="AQ80" s="1205"/>
      <c r="AR80" s="1205"/>
      <c r="AS80" s="1205"/>
      <c r="AT80" s="1205"/>
      <c r="AU80" s="1205"/>
      <c r="AV80" s="1205"/>
      <c r="AW80" s="1205"/>
      <c r="AX80" s="1205"/>
      <c r="AY80" s="1205"/>
      <c r="AZ80" s="1205"/>
      <c r="BA80" s="1205"/>
      <c r="BB80" s="1205"/>
      <c r="BC80" s="1205"/>
      <c r="BD80" s="1205"/>
      <c r="BE80" s="1201"/>
    </row>
    <row r="81" spans="1:70" ht="15.75" customHeight="1" thickBot="1">
      <c r="A81" s="1205"/>
      <c r="B81" s="1240" t="s">
        <v>2618</v>
      </c>
      <c r="C81" s="1243"/>
      <c r="D81" s="1225"/>
      <c r="E81" s="1225"/>
      <c r="F81" s="1225"/>
      <c r="G81" s="1225"/>
      <c r="H81" s="1225"/>
      <c r="I81" s="1225"/>
      <c r="J81" s="1225"/>
      <c r="K81" s="1225"/>
      <c r="L81" s="1225"/>
      <c r="M81" s="1225"/>
      <c r="N81" s="1245"/>
      <c r="O81" s="2187" t="s">
        <v>2550</v>
      </c>
      <c r="P81" s="2188"/>
      <c r="Q81" s="2189"/>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5"/>
      <c r="BB81" s="1205"/>
      <c r="BC81" s="1205"/>
      <c r="BD81" s="1205"/>
      <c r="BE81" s="1201"/>
    </row>
    <row r="82" spans="1:70" ht="15.75" customHeight="1" thickBot="1">
      <c r="A82" s="1205"/>
      <c r="B82" s="1205"/>
      <c r="C82" s="1205"/>
      <c r="D82" s="1205"/>
      <c r="E82" s="1205"/>
      <c r="F82" s="1205"/>
      <c r="G82" s="1205"/>
      <c r="H82" s="1205"/>
      <c r="I82" s="1205"/>
      <c r="J82" s="1205"/>
      <c r="K82" s="1205"/>
      <c r="L82" s="1205"/>
      <c r="M82" s="1205"/>
      <c r="N82" s="1205"/>
      <c r="O82" s="1205"/>
      <c r="P82" s="1205"/>
      <c r="Q82" s="1205"/>
      <c r="R82" s="1205"/>
      <c r="S82" s="1205"/>
      <c r="T82" s="1205"/>
      <c r="U82" s="1205"/>
      <c r="V82" s="1205"/>
      <c r="W82" s="1205"/>
      <c r="X82" s="1205"/>
      <c r="Y82" s="1205"/>
      <c r="Z82" s="1205"/>
      <c r="AA82" s="1205"/>
      <c r="AB82" s="1205"/>
      <c r="AC82" s="1205"/>
      <c r="AD82" s="1205"/>
      <c r="AE82" s="1205"/>
      <c r="AF82" s="1205"/>
      <c r="AG82" s="1205"/>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1"/>
    </row>
    <row r="83" spans="1:70" ht="15.75" customHeight="1">
      <c r="A83" s="1205"/>
      <c r="B83" s="2573" t="s">
        <v>2169</v>
      </c>
      <c r="C83" s="2574"/>
      <c r="D83" s="2574"/>
      <c r="E83" s="2574"/>
      <c r="F83" s="2574"/>
      <c r="G83" s="2574"/>
      <c r="H83" s="2574"/>
      <c r="I83" s="2574"/>
      <c r="J83" s="2574"/>
      <c r="K83" s="2574"/>
      <c r="L83" s="2574"/>
      <c r="M83" s="2574"/>
      <c r="N83" s="2574"/>
      <c r="O83" s="2574"/>
      <c r="P83" s="2574"/>
      <c r="Q83" s="2574"/>
      <c r="R83" s="2574"/>
      <c r="S83" s="2574"/>
      <c r="T83" s="2574"/>
      <c r="U83" s="2574"/>
      <c r="V83" s="2574"/>
      <c r="W83" s="2574"/>
      <c r="X83" s="2574"/>
      <c r="Y83" s="2574"/>
      <c r="Z83" s="2574"/>
      <c r="AA83" s="2574"/>
      <c r="AB83" s="2574"/>
      <c r="AC83" s="2574"/>
      <c r="AD83" s="2574"/>
      <c r="AE83" s="2574"/>
      <c r="AF83" s="2574"/>
      <c r="AG83" s="2574"/>
      <c r="AH83" s="2575"/>
      <c r="AI83" s="1205"/>
      <c r="AJ83" s="2177" t="s">
        <v>2617</v>
      </c>
      <c r="AK83" s="2178"/>
      <c r="AL83" s="2178"/>
      <c r="AM83" s="2178"/>
      <c r="AN83" s="2178"/>
      <c r="AO83" s="2178"/>
      <c r="AP83" s="2178"/>
      <c r="AQ83" s="2178"/>
      <c r="AR83" s="2178"/>
      <c r="AS83" s="2178"/>
      <c r="AT83" s="2178"/>
      <c r="AU83" s="2178"/>
      <c r="AV83" s="2178"/>
      <c r="AW83" s="2178"/>
      <c r="AX83" s="2178"/>
      <c r="AY83" s="2199" t="s">
        <v>554</v>
      </c>
      <c r="AZ83" s="2199"/>
      <c r="BA83" s="2199"/>
      <c r="BB83" s="2200"/>
      <c r="BC83" s="1205"/>
      <c r="BD83" s="1205"/>
      <c r="BE83" s="1201"/>
    </row>
    <row r="84" spans="1:70" ht="15.75" customHeight="1">
      <c r="A84" s="1205"/>
      <c r="B84" s="2169"/>
      <c r="C84" s="2170"/>
      <c r="D84" s="2170"/>
      <c r="E84" s="2170"/>
      <c r="F84" s="2170"/>
      <c r="G84" s="2170"/>
      <c r="H84" s="2170"/>
      <c r="I84" s="2170" t="s">
        <v>1827</v>
      </c>
      <c r="J84" s="2170"/>
      <c r="K84" s="2170"/>
      <c r="L84" s="2170"/>
      <c r="M84" s="2170"/>
      <c r="N84" s="2170"/>
      <c r="O84" s="2170" t="s">
        <v>1828</v>
      </c>
      <c r="P84" s="2170"/>
      <c r="Q84" s="2170"/>
      <c r="R84" s="2170"/>
      <c r="S84" s="2170"/>
      <c r="T84" s="2170"/>
      <c r="U84" s="2170"/>
      <c r="V84" s="2171" t="s">
        <v>2187</v>
      </c>
      <c r="W84" s="2171"/>
      <c r="X84" s="2171"/>
      <c r="Y84" s="2171"/>
      <c r="Z84" s="2171"/>
      <c r="AA84" s="2171"/>
      <c r="AB84" s="2172" t="s">
        <v>1829</v>
      </c>
      <c r="AC84" s="2172"/>
      <c r="AD84" s="2172"/>
      <c r="AE84" s="2172"/>
      <c r="AF84" s="2172"/>
      <c r="AG84" s="2172"/>
      <c r="AH84" s="2173"/>
      <c r="AI84" s="1205"/>
      <c r="AJ84" s="2179"/>
      <c r="AK84" s="2180"/>
      <c r="AL84" s="2180"/>
      <c r="AM84" s="2180"/>
      <c r="AN84" s="2180"/>
      <c r="AO84" s="2180"/>
      <c r="AP84" s="2180"/>
      <c r="AQ84" s="2180"/>
      <c r="AR84" s="2180"/>
      <c r="AS84" s="2180"/>
      <c r="AT84" s="2180"/>
      <c r="AU84" s="2180"/>
      <c r="AV84" s="2180"/>
      <c r="AW84" s="2180"/>
      <c r="AX84" s="2180"/>
      <c r="AY84" s="2201"/>
      <c r="AZ84" s="2201"/>
      <c r="BA84" s="2201"/>
      <c r="BB84" s="2202"/>
      <c r="BC84" s="1205"/>
      <c r="BD84" s="1205"/>
      <c r="BE84" s="1201"/>
    </row>
    <row r="85" spans="1:70" ht="15.75" customHeight="1">
      <c r="A85" s="1205"/>
      <c r="B85" s="2169"/>
      <c r="C85" s="2170"/>
      <c r="D85" s="2170"/>
      <c r="E85" s="2170"/>
      <c r="F85" s="2170"/>
      <c r="G85" s="2170"/>
      <c r="H85" s="2170"/>
      <c r="I85" s="2170"/>
      <c r="J85" s="2170"/>
      <c r="K85" s="2170"/>
      <c r="L85" s="2170"/>
      <c r="M85" s="2170"/>
      <c r="N85" s="2170"/>
      <c r="O85" s="2170"/>
      <c r="P85" s="2170"/>
      <c r="Q85" s="2170"/>
      <c r="R85" s="2170"/>
      <c r="S85" s="2170"/>
      <c r="T85" s="2170"/>
      <c r="U85" s="2170"/>
      <c r="V85" s="2171"/>
      <c r="W85" s="2171"/>
      <c r="X85" s="2171"/>
      <c r="Y85" s="2171"/>
      <c r="Z85" s="2171"/>
      <c r="AA85" s="2171"/>
      <c r="AB85" s="2172"/>
      <c r="AC85" s="2172"/>
      <c r="AD85" s="2172"/>
      <c r="AE85" s="2172"/>
      <c r="AF85" s="2172"/>
      <c r="AG85" s="2172"/>
      <c r="AH85" s="2173"/>
      <c r="AI85" s="1205"/>
      <c r="AJ85" s="2179"/>
      <c r="AK85" s="2180"/>
      <c r="AL85" s="2180"/>
      <c r="AM85" s="2180"/>
      <c r="AN85" s="2180"/>
      <c r="AO85" s="2180"/>
      <c r="AP85" s="2180"/>
      <c r="AQ85" s="2180"/>
      <c r="AR85" s="2180"/>
      <c r="AS85" s="2180"/>
      <c r="AT85" s="2180"/>
      <c r="AU85" s="2180"/>
      <c r="AV85" s="2180"/>
      <c r="AW85" s="2180"/>
      <c r="AX85" s="2180"/>
      <c r="AY85" s="2201"/>
      <c r="AZ85" s="2201"/>
      <c r="BA85" s="2201"/>
      <c r="BB85" s="2202"/>
      <c r="BC85" s="1205"/>
      <c r="BD85" s="1205"/>
      <c r="BE85" s="1201"/>
    </row>
    <row r="86" spans="1:70" ht="15.75" customHeight="1">
      <c r="A86" s="1205"/>
      <c r="B86" s="2169" t="s">
        <v>2170</v>
      </c>
      <c r="C86" s="2170"/>
      <c r="D86" s="2170"/>
      <c r="E86" s="2170"/>
      <c r="F86" s="2170"/>
      <c r="G86" s="2170"/>
      <c r="H86" s="2170"/>
      <c r="I86" s="2167">
        <v>0</v>
      </c>
      <c r="J86" s="2167"/>
      <c r="K86" s="2167"/>
      <c r="L86" s="2167"/>
      <c r="M86" s="2167"/>
      <c r="N86" s="2167"/>
      <c r="O86" s="2167">
        <v>0</v>
      </c>
      <c r="P86" s="2167"/>
      <c r="Q86" s="2167"/>
      <c r="R86" s="2167"/>
      <c r="S86" s="2167"/>
      <c r="T86" s="2167"/>
      <c r="U86" s="2167"/>
      <c r="V86" s="2167">
        <v>0</v>
      </c>
      <c r="W86" s="2167"/>
      <c r="X86" s="2167"/>
      <c r="Y86" s="2167"/>
      <c r="Z86" s="2167"/>
      <c r="AA86" s="2167"/>
      <c r="AB86" s="2167">
        <v>0</v>
      </c>
      <c r="AC86" s="2167"/>
      <c r="AD86" s="2167"/>
      <c r="AE86" s="2167"/>
      <c r="AF86" s="2167"/>
      <c r="AG86" s="2167"/>
      <c r="AH86" s="2168"/>
      <c r="AI86" s="1205"/>
      <c r="AJ86" s="2179"/>
      <c r="AK86" s="2180"/>
      <c r="AL86" s="2180"/>
      <c r="AM86" s="2180"/>
      <c r="AN86" s="2180"/>
      <c r="AO86" s="2180"/>
      <c r="AP86" s="2180"/>
      <c r="AQ86" s="2180"/>
      <c r="AR86" s="2180"/>
      <c r="AS86" s="2180"/>
      <c r="AT86" s="2180"/>
      <c r="AU86" s="2180"/>
      <c r="AV86" s="2180"/>
      <c r="AW86" s="2180"/>
      <c r="AX86" s="2180"/>
      <c r="AY86" s="2201"/>
      <c r="AZ86" s="2201"/>
      <c r="BA86" s="2201"/>
      <c r="BB86" s="2202"/>
      <c r="BC86" s="1205"/>
      <c r="BD86" s="1205"/>
      <c r="BE86" s="1201"/>
    </row>
    <row r="87" spans="1:70" ht="15.75" customHeight="1">
      <c r="A87" s="1205"/>
      <c r="B87" s="2169" t="s">
        <v>2171</v>
      </c>
      <c r="C87" s="2170"/>
      <c r="D87" s="2170"/>
      <c r="E87" s="2170"/>
      <c r="F87" s="2170"/>
      <c r="G87" s="2170"/>
      <c r="H87" s="2170"/>
      <c r="I87" s="2167">
        <v>0</v>
      </c>
      <c r="J87" s="2167"/>
      <c r="K87" s="2167"/>
      <c r="L87" s="2167"/>
      <c r="M87" s="2167"/>
      <c r="N87" s="2167"/>
      <c r="O87" s="2167">
        <v>0</v>
      </c>
      <c r="P87" s="2167"/>
      <c r="Q87" s="2167"/>
      <c r="R87" s="2167"/>
      <c r="S87" s="2167"/>
      <c r="T87" s="2167"/>
      <c r="U87" s="2167"/>
      <c r="V87" s="2167">
        <v>0</v>
      </c>
      <c r="W87" s="2167"/>
      <c r="X87" s="2167"/>
      <c r="Y87" s="2167"/>
      <c r="Z87" s="2167"/>
      <c r="AA87" s="2167"/>
      <c r="AB87" s="2167">
        <v>0</v>
      </c>
      <c r="AC87" s="2167"/>
      <c r="AD87" s="2167"/>
      <c r="AE87" s="2167"/>
      <c r="AF87" s="2167"/>
      <c r="AG87" s="2167"/>
      <c r="AH87" s="2168"/>
      <c r="AI87" s="1205"/>
      <c r="AJ87" s="2181" t="s">
        <v>2486</v>
      </c>
      <c r="AK87" s="2182"/>
      <c r="AL87" s="2182"/>
      <c r="AM87" s="2182"/>
      <c r="AN87" s="2182"/>
      <c r="AO87" s="2182"/>
      <c r="AP87" s="2182"/>
      <c r="AQ87" s="2182"/>
      <c r="AR87" s="2182"/>
      <c r="AS87" s="2182"/>
      <c r="AT87" s="2182"/>
      <c r="AU87" s="2182"/>
      <c r="AV87" s="2182"/>
      <c r="AW87" s="2182"/>
      <c r="AX87" s="2182"/>
      <c r="AY87" s="2182"/>
      <c r="AZ87" s="2182"/>
      <c r="BA87" s="2182"/>
      <c r="BB87" s="2183"/>
      <c r="BC87" s="1205"/>
      <c r="BD87" s="1205"/>
      <c r="BE87" s="1201"/>
    </row>
    <row r="88" spans="1:70" ht="15.75" customHeight="1" thickBot="1">
      <c r="A88" s="1205"/>
      <c r="B88" s="2163" t="s">
        <v>1830</v>
      </c>
      <c r="C88" s="2164"/>
      <c r="D88" s="2164"/>
      <c r="E88" s="2164"/>
      <c r="F88" s="2164"/>
      <c r="G88" s="2164"/>
      <c r="H88" s="2164"/>
      <c r="I88" s="2165">
        <v>0</v>
      </c>
      <c r="J88" s="2165"/>
      <c r="K88" s="2165"/>
      <c r="L88" s="2165"/>
      <c r="M88" s="2165"/>
      <c r="N88" s="2165"/>
      <c r="O88" s="2165">
        <v>0</v>
      </c>
      <c r="P88" s="2165"/>
      <c r="Q88" s="2165"/>
      <c r="R88" s="2165"/>
      <c r="S88" s="2165"/>
      <c r="T88" s="2165"/>
      <c r="U88" s="2165"/>
      <c r="V88" s="2165">
        <v>0</v>
      </c>
      <c r="W88" s="2165"/>
      <c r="X88" s="2165"/>
      <c r="Y88" s="2165"/>
      <c r="Z88" s="2165"/>
      <c r="AA88" s="2165"/>
      <c r="AB88" s="2165">
        <v>0</v>
      </c>
      <c r="AC88" s="2165"/>
      <c r="AD88" s="2165"/>
      <c r="AE88" s="2165"/>
      <c r="AF88" s="2165"/>
      <c r="AG88" s="2165"/>
      <c r="AH88" s="2166"/>
      <c r="AI88" s="1205"/>
      <c r="AJ88" s="2184"/>
      <c r="AK88" s="2185"/>
      <c r="AL88" s="2185"/>
      <c r="AM88" s="2185"/>
      <c r="AN88" s="2185"/>
      <c r="AO88" s="2185"/>
      <c r="AP88" s="2185"/>
      <c r="AQ88" s="2185"/>
      <c r="AR88" s="2185"/>
      <c r="AS88" s="2185"/>
      <c r="AT88" s="2185"/>
      <c r="AU88" s="2185"/>
      <c r="AV88" s="2185"/>
      <c r="AW88" s="2185"/>
      <c r="AX88" s="2185"/>
      <c r="AY88" s="2185"/>
      <c r="AZ88" s="2185"/>
      <c r="BA88" s="2185"/>
      <c r="BB88" s="2186"/>
      <c r="BC88" s="1205"/>
      <c r="BD88" s="1205"/>
      <c r="BE88" s="1201"/>
    </row>
    <row r="89" spans="1:70" ht="15.75" customHeight="1">
      <c r="A89" s="1205"/>
      <c r="B89" s="1205"/>
      <c r="C89" s="1205"/>
      <c r="D89" s="1205"/>
      <c r="E89" s="1205"/>
      <c r="F89" s="1205"/>
      <c r="G89" s="1205"/>
      <c r="H89" s="1205"/>
      <c r="I89" s="1205"/>
      <c r="J89" s="1205"/>
      <c r="K89" s="1205"/>
      <c r="L89" s="1205"/>
      <c r="M89" s="1205"/>
      <c r="N89" s="1205"/>
      <c r="O89" s="1205"/>
      <c r="P89" s="1205"/>
      <c r="Q89" s="1205"/>
      <c r="R89" s="1205"/>
      <c r="S89" s="1205"/>
      <c r="T89" s="1205"/>
      <c r="U89" s="1205"/>
      <c r="V89" s="1205"/>
      <c r="W89" s="1205"/>
      <c r="X89" s="1205"/>
      <c r="Y89" s="1205"/>
      <c r="Z89" s="1205"/>
      <c r="AA89" s="1205"/>
      <c r="AB89" s="1205"/>
      <c r="AC89" s="1205"/>
      <c r="AD89" s="1205"/>
      <c r="AE89" s="1205"/>
      <c r="AF89" s="1205"/>
      <c r="AG89" s="1205"/>
      <c r="AH89" s="1205"/>
      <c r="AI89" s="1205"/>
      <c r="AJ89" s="1205"/>
      <c r="AK89" s="1205"/>
      <c r="AL89" s="1205"/>
      <c r="AM89" s="1205"/>
      <c r="AN89" s="1205"/>
      <c r="AO89" s="1205"/>
      <c r="AP89" s="1205"/>
      <c r="AQ89" s="1205"/>
      <c r="AR89" s="1205"/>
      <c r="AS89" s="1205"/>
      <c r="AT89" s="1205"/>
      <c r="AU89" s="1205"/>
      <c r="AV89" s="1205"/>
      <c r="AW89" s="1205"/>
      <c r="AX89" s="1205"/>
      <c r="AY89" s="1205"/>
      <c r="AZ89" s="1205"/>
      <c r="BA89" s="1205"/>
      <c r="BB89" s="1205"/>
      <c r="BC89" s="1205"/>
      <c r="BD89" s="1205"/>
      <c r="BE89" s="1201"/>
    </row>
    <row r="90" spans="1:70" ht="15.75" customHeight="1" thickBot="1">
      <c r="A90" s="1205"/>
      <c r="B90" s="1205"/>
      <c r="C90" s="1205"/>
      <c r="D90" s="1205"/>
      <c r="E90" s="1205"/>
      <c r="F90" s="1205"/>
      <c r="G90" s="1205"/>
      <c r="H90" s="1205"/>
      <c r="I90" s="1205"/>
      <c r="J90" s="1205"/>
      <c r="K90" s="1205"/>
      <c r="L90" s="1205"/>
      <c r="M90" s="1205"/>
      <c r="N90" s="1205"/>
      <c r="O90" s="1205"/>
      <c r="P90" s="1205"/>
      <c r="Q90" s="1205"/>
      <c r="R90" s="1205"/>
      <c r="S90" s="1205"/>
      <c r="T90" s="1205"/>
      <c r="U90" s="1205"/>
      <c r="V90" s="1205"/>
      <c r="W90" s="1205"/>
      <c r="X90" s="1205"/>
      <c r="Y90" s="1205"/>
      <c r="Z90" s="1205"/>
      <c r="AA90" s="1205"/>
      <c r="AB90" s="1205"/>
      <c r="AC90" s="1205"/>
      <c r="AD90" s="1205"/>
      <c r="AE90" s="1205"/>
      <c r="AF90" s="1205"/>
      <c r="AG90" s="1205"/>
      <c r="AH90" s="1205"/>
      <c r="AI90" s="1205"/>
      <c r="AJ90" s="1205"/>
      <c r="AK90" s="1205"/>
      <c r="AL90" s="1205"/>
      <c r="AM90" s="1205"/>
      <c r="AN90" s="1205"/>
      <c r="AO90" s="1205"/>
      <c r="AP90" s="1205"/>
      <c r="AQ90" s="1205"/>
      <c r="AR90" s="1205"/>
      <c r="AS90" s="1205"/>
      <c r="AT90" s="1205"/>
      <c r="AU90" s="1205"/>
      <c r="AV90" s="1205"/>
      <c r="AW90" s="1205"/>
      <c r="AX90" s="1205"/>
      <c r="AY90" s="1205"/>
      <c r="AZ90" s="1205"/>
      <c r="BA90" s="1205"/>
      <c r="BB90" s="1205"/>
      <c r="BC90" s="1205"/>
      <c r="BD90" s="1205"/>
      <c r="BE90" s="1201"/>
    </row>
    <row r="91" spans="1:70" ht="15.75" customHeight="1" thickBot="1">
      <c r="A91" s="1205"/>
      <c r="B91" s="1236" t="s">
        <v>2616</v>
      </c>
      <c r="C91" s="1246"/>
      <c r="D91" s="1242"/>
      <c r="E91" s="1242"/>
      <c r="F91" s="1242"/>
      <c r="G91" s="1242"/>
      <c r="H91" s="1242"/>
      <c r="I91" s="1242"/>
      <c r="J91" s="1242"/>
      <c r="K91" s="1242"/>
      <c r="L91" s="1242"/>
      <c r="M91" s="1242"/>
      <c r="N91" s="1242"/>
      <c r="O91" s="1242"/>
      <c r="P91" s="1242"/>
      <c r="Q91" s="1241"/>
      <c r="R91" s="1205"/>
      <c r="S91" s="1205"/>
      <c r="T91" s="1205"/>
      <c r="U91" s="1205"/>
      <c r="V91" s="1205"/>
      <c r="W91" s="1205"/>
      <c r="X91" s="1205"/>
      <c r="Y91" s="1205"/>
      <c r="Z91" s="1205"/>
      <c r="AA91" s="1205"/>
      <c r="AB91" s="1205"/>
      <c r="AC91" s="1205"/>
      <c r="AD91" s="1205"/>
      <c r="AE91" s="1205"/>
      <c r="AF91" s="1205"/>
      <c r="AG91" s="1205"/>
      <c r="AH91" s="1205"/>
      <c r="AI91" s="1205"/>
      <c r="AJ91" s="1205"/>
      <c r="AK91" s="1205"/>
      <c r="AL91" s="1205"/>
      <c r="AM91" s="1205"/>
      <c r="AN91" s="1205"/>
      <c r="AO91" s="1205"/>
      <c r="AP91" s="1205"/>
      <c r="AQ91" s="1205"/>
      <c r="AR91" s="1205"/>
      <c r="AS91" s="1205"/>
      <c r="AT91" s="1205"/>
      <c r="AU91" s="1205"/>
      <c r="AV91" s="1205"/>
      <c r="AW91" s="1205"/>
      <c r="AX91" s="1205"/>
      <c r="AY91" s="1205"/>
      <c r="AZ91" s="1205"/>
      <c r="BA91" s="1205"/>
      <c r="BB91" s="1205"/>
      <c r="BC91" s="1205"/>
      <c r="BD91" s="1205"/>
      <c r="BE91" s="1201"/>
    </row>
    <row r="92" spans="1:70" ht="15.75" customHeight="1">
      <c r="A92" s="1205"/>
      <c r="B92" s="1233" t="s">
        <v>1861</v>
      </c>
      <c r="C92" s="1233"/>
      <c r="D92" s="1232"/>
      <c r="E92" s="1231"/>
      <c r="F92" s="2190"/>
      <c r="G92" s="2191"/>
      <c r="H92" s="2191"/>
      <c r="I92" s="2191"/>
      <c r="J92" s="2191"/>
      <c r="K92" s="2191"/>
      <c r="L92" s="2191"/>
      <c r="M92" s="2191"/>
      <c r="N92" s="2191"/>
      <c r="O92" s="2191"/>
      <c r="P92" s="2191"/>
      <c r="Q92" s="2192"/>
      <c r="R92" s="1205"/>
      <c r="S92" s="1205"/>
      <c r="T92" s="1205"/>
      <c r="U92" s="1205"/>
      <c r="V92" s="1205"/>
      <c r="W92" s="1205"/>
      <c r="X92" s="1205"/>
      <c r="Y92" s="1205"/>
      <c r="Z92" s="1205"/>
      <c r="AA92" s="1205"/>
      <c r="AB92" s="1205"/>
      <c r="AC92" s="1205"/>
      <c r="AD92" s="1205"/>
      <c r="AE92" s="1205"/>
      <c r="AF92" s="1205"/>
      <c r="AG92" s="1205"/>
      <c r="AH92" s="1205"/>
      <c r="AI92" s="1205"/>
      <c r="AJ92" s="1205"/>
      <c r="AK92" s="1205"/>
      <c r="AL92" s="1205"/>
      <c r="AM92" s="1205"/>
      <c r="AN92" s="1205"/>
      <c r="AO92" s="1205"/>
      <c r="AP92" s="1205"/>
      <c r="AQ92" s="1205"/>
      <c r="AR92" s="1205"/>
      <c r="AS92" s="1205"/>
      <c r="AT92" s="1205"/>
      <c r="AU92" s="1205"/>
      <c r="AV92" s="1205"/>
      <c r="AW92" s="1205"/>
      <c r="AX92" s="1205"/>
      <c r="AY92" s="1205"/>
      <c r="AZ92" s="1205"/>
      <c r="BA92" s="1205"/>
      <c r="BB92" s="1205"/>
      <c r="BC92" s="1205"/>
      <c r="BD92" s="1205"/>
      <c r="BE92" s="1201"/>
    </row>
    <row r="93" spans="1:70" ht="15.75" customHeight="1" thickBot="1">
      <c r="A93" s="1205"/>
      <c r="B93" s="1240" t="s">
        <v>2611</v>
      </c>
      <c r="C93" s="1239"/>
      <c r="D93" s="1238"/>
      <c r="E93" s="1238"/>
      <c r="F93" s="1238"/>
      <c r="G93" s="1238"/>
      <c r="H93" s="1238"/>
      <c r="I93" s="1238"/>
      <c r="J93" s="1238"/>
      <c r="K93" s="1238"/>
      <c r="L93" s="1237"/>
      <c r="M93" s="1238"/>
      <c r="N93" s="1237"/>
      <c r="O93" s="2196" t="e">
        <f>BR97/SUM($BR$96:$BR$98)</f>
        <v>#DIV/0!</v>
      </c>
      <c r="P93" s="2197"/>
      <c r="Q93" s="2198"/>
      <c r="R93" s="1205"/>
      <c r="S93" s="1205"/>
      <c r="T93" s="1205"/>
      <c r="U93" s="1205"/>
      <c r="V93" s="1205"/>
      <c r="W93" s="1205"/>
      <c r="X93" s="1205"/>
      <c r="Y93" s="1205"/>
      <c r="Z93" s="1205"/>
      <c r="AA93" s="1205"/>
      <c r="AB93" s="1205"/>
      <c r="AC93" s="1205"/>
      <c r="AD93" s="1205"/>
      <c r="AE93" s="1205"/>
      <c r="AF93" s="1205"/>
      <c r="AG93" s="1205"/>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1"/>
    </row>
    <row r="94" spans="1:70" ht="15.75" customHeight="1" thickBot="1">
      <c r="A94" s="1205"/>
      <c r="B94" s="1240" t="s">
        <v>2615</v>
      </c>
      <c r="C94" s="1243"/>
      <c r="D94" s="1225"/>
      <c r="E94" s="1225"/>
      <c r="F94" s="1225"/>
      <c r="G94" s="1225"/>
      <c r="H94" s="1225"/>
      <c r="I94" s="1225"/>
      <c r="J94" s="1225"/>
      <c r="K94" s="1225"/>
      <c r="L94" s="1225"/>
      <c r="M94" s="1225"/>
      <c r="N94" s="1245"/>
      <c r="O94" s="2187" t="s">
        <v>2550</v>
      </c>
      <c r="P94" s="2188"/>
      <c r="Q94" s="2189"/>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5"/>
      <c r="BB94" s="1205"/>
      <c r="BC94" s="1205"/>
      <c r="BD94" s="1205"/>
      <c r="BE94" s="1201"/>
    </row>
    <row r="95" spans="1:70" ht="15.75" customHeight="1" thickBot="1">
      <c r="A95" s="1205"/>
      <c r="B95" s="1205"/>
      <c r="C95" s="1205"/>
      <c r="D95" s="1205"/>
      <c r="E95" s="1205"/>
      <c r="F95" s="1205"/>
      <c r="G95" s="1205"/>
      <c r="H95" s="1205"/>
      <c r="I95" s="1205"/>
      <c r="J95" s="1205"/>
      <c r="K95" s="1205"/>
      <c r="L95" s="1205"/>
      <c r="M95" s="1205"/>
      <c r="N95" s="1205"/>
      <c r="O95" s="1205"/>
      <c r="P95" s="1205"/>
      <c r="Q95" s="1205"/>
      <c r="R95" s="1205"/>
      <c r="S95" s="1205"/>
      <c r="T95" s="1205"/>
      <c r="U95" s="1205"/>
      <c r="V95" s="1205"/>
      <c r="W95" s="1205"/>
      <c r="X95" s="1205"/>
      <c r="Y95" s="1205"/>
      <c r="Z95" s="1205"/>
      <c r="AA95" s="1205"/>
      <c r="AB95" s="1205"/>
      <c r="AC95" s="1205"/>
      <c r="AD95" s="1205"/>
      <c r="AE95" s="1205"/>
      <c r="AF95" s="1205"/>
      <c r="AG95" s="1205"/>
      <c r="AH95" s="1205"/>
      <c r="AI95" s="1205"/>
      <c r="AJ95" s="1205"/>
      <c r="AK95" s="1205"/>
      <c r="AL95" s="1205"/>
      <c r="AM95" s="1205"/>
      <c r="AN95" s="1205"/>
      <c r="AO95" s="1205"/>
      <c r="AP95" s="1205"/>
      <c r="AQ95" s="1205"/>
      <c r="AR95" s="1205"/>
      <c r="AS95" s="1205"/>
      <c r="AT95" s="1205"/>
      <c r="AU95" s="1205"/>
      <c r="AV95" s="1205"/>
      <c r="AW95" s="1205"/>
      <c r="AX95" s="1205"/>
      <c r="AY95" s="1205"/>
      <c r="AZ95" s="1205"/>
      <c r="BA95" s="1205"/>
      <c r="BB95" s="1205"/>
      <c r="BC95" s="1205"/>
      <c r="BD95" s="1205"/>
      <c r="BE95" s="1201"/>
    </row>
    <row r="96" spans="1:70" ht="15.75" customHeight="1">
      <c r="A96" s="1205"/>
      <c r="B96" s="2573" t="s">
        <v>2614</v>
      </c>
      <c r="C96" s="2574"/>
      <c r="D96" s="2574"/>
      <c r="E96" s="2574"/>
      <c r="F96" s="2574"/>
      <c r="G96" s="2574"/>
      <c r="H96" s="2574"/>
      <c r="I96" s="2574"/>
      <c r="J96" s="2574"/>
      <c r="K96" s="2574"/>
      <c r="L96" s="2574"/>
      <c r="M96" s="2574"/>
      <c r="N96" s="2574"/>
      <c r="O96" s="2574"/>
      <c r="P96" s="2574"/>
      <c r="Q96" s="2574"/>
      <c r="R96" s="2574"/>
      <c r="S96" s="2574"/>
      <c r="T96" s="2574"/>
      <c r="U96" s="2574"/>
      <c r="V96" s="2574"/>
      <c r="W96" s="2574"/>
      <c r="X96" s="2574"/>
      <c r="Y96" s="2574"/>
      <c r="Z96" s="2574"/>
      <c r="AA96" s="2574"/>
      <c r="AB96" s="2574"/>
      <c r="AC96" s="2574"/>
      <c r="AD96" s="2574"/>
      <c r="AE96" s="2574"/>
      <c r="AF96" s="2574"/>
      <c r="AG96" s="2574"/>
      <c r="AH96" s="2575"/>
      <c r="AI96" s="1205"/>
      <c r="AJ96" s="2177" t="s">
        <v>2613</v>
      </c>
      <c r="AK96" s="2178"/>
      <c r="AL96" s="2178"/>
      <c r="AM96" s="2178"/>
      <c r="AN96" s="2178"/>
      <c r="AO96" s="2178"/>
      <c r="AP96" s="2178"/>
      <c r="AQ96" s="2178"/>
      <c r="AR96" s="2178"/>
      <c r="AS96" s="2178"/>
      <c r="AT96" s="2178"/>
      <c r="AU96" s="2178"/>
      <c r="AV96" s="2178"/>
      <c r="AW96" s="2178"/>
      <c r="AX96" s="2178"/>
      <c r="AY96" s="2199" t="s">
        <v>554</v>
      </c>
      <c r="AZ96" s="2199"/>
      <c r="BA96" s="2199"/>
      <c r="BB96" s="2200"/>
      <c r="BC96" s="1205"/>
      <c r="BD96" s="1205"/>
      <c r="BE96" s="1201"/>
      <c r="BQ96" s="1244" t="str">
        <f>Application!M243</f>
        <v>Harbor Park, LLC</v>
      </c>
      <c r="BR96" s="1244">
        <f>Application!AH245</f>
        <v>0</v>
      </c>
    </row>
    <row r="97" spans="1:70" ht="15.75" customHeight="1">
      <c r="A97" s="1205"/>
      <c r="B97" s="2169"/>
      <c r="C97" s="2170"/>
      <c r="D97" s="2170"/>
      <c r="E97" s="2170"/>
      <c r="F97" s="2170"/>
      <c r="G97" s="2170"/>
      <c r="H97" s="2170"/>
      <c r="I97" s="2170" t="s">
        <v>1827</v>
      </c>
      <c r="J97" s="2170"/>
      <c r="K97" s="2170"/>
      <c r="L97" s="2170"/>
      <c r="M97" s="2170"/>
      <c r="N97" s="2170"/>
      <c r="O97" s="2170" t="s">
        <v>1828</v>
      </c>
      <c r="P97" s="2170"/>
      <c r="Q97" s="2170"/>
      <c r="R97" s="2170"/>
      <c r="S97" s="2170"/>
      <c r="T97" s="2170"/>
      <c r="U97" s="2170"/>
      <c r="V97" s="2171" t="s">
        <v>2187</v>
      </c>
      <c r="W97" s="2171"/>
      <c r="X97" s="2171"/>
      <c r="Y97" s="2171"/>
      <c r="Z97" s="2171"/>
      <c r="AA97" s="2171"/>
      <c r="AB97" s="2172" t="s">
        <v>1829</v>
      </c>
      <c r="AC97" s="2172"/>
      <c r="AD97" s="2172"/>
      <c r="AE97" s="2172"/>
      <c r="AF97" s="2172"/>
      <c r="AG97" s="2172"/>
      <c r="AH97" s="2173"/>
      <c r="AI97" s="1205"/>
      <c r="AJ97" s="2179"/>
      <c r="AK97" s="2180"/>
      <c r="AL97" s="2180"/>
      <c r="AM97" s="2180"/>
      <c r="AN97" s="2180"/>
      <c r="AO97" s="2180"/>
      <c r="AP97" s="2180"/>
      <c r="AQ97" s="2180"/>
      <c r="AR97" s="2180"/>
      <c r="AS97" s="2180"/>
      <c r="AT97" s="2180"/>
      <c r="AU97" s="2180"/>
      <c r="AV97" s="2180"/>
      <c r="AW97" s="2180"/>
      <c r="AX97" s="2180"/>
      <c r="AY97" s="2201"/>
      <c r="AZ97" s="2201"/>
      <c r="BA97" s="2201"/>
      <c r="BB97" s="2202"/>
      <c r="BC97" s="1205"/>
      <c r="BD97" s="1205"/>
      <c r="BE97" s="1201"/>
      <c r="BQ97" s="1244" t="str">
        <f>Application!M251</f>
        <v>Sudie M, Smith Foundation, Inc.</v>
      </c>
      <c r="BR97" s="1244">
        <f>Application!AH253</f>
        <v>0</v>
      </c>
    </row>
    <row r="98" spans="1:70" ht="15.75" customHeight="1">
      <c r="A98" s="1205"/>
      <c r="B98" s="2169"/>
      <c r="C98" s="2170"/>
      <c r="D98" s="2170"/>
      <c r="E98" s="2170"/>
      <c r="F98" s="2170"/>
      <c r="G98" s="2170"/>
      <c r="H98" s="2170"/>
      <c r="I98" s="2170"/>
      <c r="J98" s="2170"/>
      <c r="K98" s="2170"/>
      <c r="L98" s="2170"/>
      <c r="M98" s="2170"/>
      <c r="N98" s="2170"/>
      <c r="O98" s="2170"/>
      <c r="P98" s="2170"/>
      <c r="Q98" s="2170"/>
      <c r="R98" s="2170"/>
      <c r="S98" s="2170"/>
      <c r="T98" s="2170"/>
      <c r="U98" s="2170"/>
      <c r="V98" s="2171"/>
      <c r="W98" s="2171"/>
      <c r="X98" s="2171"/>
      <c r="Y98" s="2171"/>
      <c r="Z98" s="2171"/>
      <c r="AA98" s="2171"/>
      <c r="AB98" s="2172"/>
      <c r="AC98" s="2172"/>
      <c r="AD98" s="2172"/>
      <c r="AE98" s="2172"/>
      <c r="AF98" s="2172"/>
      <c r="AG98" s="2172"/>
      <c r="AH98" s="2173"/>
      <c r="AI98" s="1205"/>
      <c r="AJ98" s="2179"/>
      <c r="AK98" s="2180"/>
      <c r="AL98" s="2180"/>
      <c r="AM98" s="2180"/>
      <c r="AN98" s="2180"/>
      <c r="AO98" s="2180"/>
      <c r="AP98" s="2180"/>
      <c r="AQ98" s="2180"/>
      <c r="AR98" s="2180"/>
      <c r="AS98" s="2180"/>
      <c r="AT98" s="2180"/>
      <c r="AU98" s="2180"/>
      <c r="AV98" s="2180"/>
      <c r="AW98" s="2180"/>
      <c r="AX98" s="2180"/>
      <c r="AY98" s="2201"/>
      <c r="AZ98" s="2201"/>
      <c r="BA98" s="2201"/>
      <c r="BB98" s="2202"/>
      <c r="BC98" s="1205"/>
      <c r="BD98" s="1205"/>
      <c r="BE98" s="1201"/>
      <c r="BQ98" s="1244">
        <f>Application!M259</f>
        <v>0</v>
      </c>
      <c r="BR98" s="1244">
        <f>Application!AH261</f>
        <v>0</v>
      </c>
    </row>
    <row r="99" spans="1:70" ht="15.75" customHeight="1">
      <c r="A99" s="1205"/>
      <c r="B99" s="2169" t="s">
        <v>2170</v>
      </c>
      <c r="C99" s="2170"/>
      <c r="D99" s="2170"/>
      <c r="E99" s="2170"/>
      <c r="F99" s="2170"/>
      <c r="G99" s="2170"/>
      <c r="H99" s="2170"/>
      <c r="I99" s="2167">
        <v>0</v>
      </c>
      <c r="J99" s="2167"/>
      <c r="K99" s="2167"/>
      <c r="L99" s="2167"/>
      <c r="M99" s="2167"/>
      <c r="N99" s="2167"/>
      <c r="O99" s="2167">
        <v>0</v>
      </c>
      <c r="P99" s="2167"/>
      <c r="Q99" s="2167"/>
      <c r="R99" s="2167"/>
      <c r="S99" s="2167"/>
      <c r="T99" s="2167"/>
      <c r="U99" s="2167"/>
      <c r="V99" s="2167">
        <v>0</v>
      </c>
      <c r="W99" s="2167"/>
      <c r="X99" s="2167"/>
      <c r="Y99" s="2167"/>
      <c r="Z99" s="2167"/>
      <c r="AA99" s="2167"/>
      <c r="AB99" s="2167">
        <v>0</v>
      </c>
      <c r="AC99" s="2167"/>
      <c r="AD99" s="2167"/>
      <c r="AE99" s="2167"/>
      <c r="AF99" s="2167"/>
      <c r="AG99" s="2167"/>
      <c r="AH99" s="2168"/>
      <c r="AI99" s="1205"/>
      <c r="AJ99" s="2179"/>
      <c r="AK99" s="2180"/>
      <c r="AL99" s="2180"/>
      <c r="AM99" s="2180"/>
      <c r="AN99" s="2180"/>
      <c r="AO99" s="2180"/>
      <c r="AP99" s="2180"/>
      <c r="AQ99" s="2180"/>
      <c r="AR99" s="2180"/>
      <c r="AS99" s="2180"/>
      <c r="AT99" s="2180"/>
      <c r="AU99" s="2180"/>
      <c r="AV99" s="2180"/>
      <c r="AW99" s="2180"/>
      <c r="AX99" s="2180"/>
      <c r="AY99" s="2201"/>
      <c r="AZ99" s="2201"/>
      <c r="BA99" s="2201"/>
      <c r="BB99" s="2202"/>
      <c r="BC99" s="1205"/>
      <c r="BD99" s="1205"/>
      <c r="BE99" s="1201"/>
    </row>
    <row r="100" spans="1:70" ht="15.75" customHeight="1">
      <c r="A100" s="1205"/>
      <c r="B100" s="2169" t="s">
        <v>2171</v>
      </c>
      <c r="C100" s="2170"/>
      <c r="D100" s="2170"/>
      <c r="E100" s="2170"/>
      <c r="F100" s="2170"/>
      <c r="G100" s="2170"/>
      <c r="H100" s="2170"/>
      <c r="I100" s="2167">
        <v>0</v>
      </c>
      <c r="J100" s="2167"/>
      <c r="K100" s="2167"/>
      <c r="L100" s="2167"/>
      <c r="M100" s="2167"/>
      <c r="N100" s="2167"/>
      <c r="O100" s="2167">
        <v>0</v>
      </c>
      <c r="P100" s="2167"/>
      <c r="Q100" s="2167"/>
      <c r="R100" s="2167"/>
      <c r="S100" s="2167"/>
      <c r="T100" s="2167"/>
      <c r="U100" s="2167"/>
      <c r="V100" s="2167">
        <v>0</v>
      </c>
      <c r="W100" s="2167"/>
      <c r="X100" s="2167"/>
      <c r="Y100" s="2167"/>
      <c r="Z100" s="2167"/>
      <c r="AA100" s="2167"/>
      <c r="AB100" s="2167">
        <v>0</v>
      </c>
      <c r="AC100" s="2167"/>
      <c r="AD100" s="2167"/>
      <c r="AE100" s="2167"/>
      <c r="AF100" s="2167"/>
      <c r="AG100" s="2167"/>
      <c r="AH100" s="2168"/>
      <c r="AI100" s="1205"/>
      <c r="AJ100" s="2181" t="s">
        <v>2486</v>
      </c>
      <c r="AK100" s="2182"/>
      <c r="AL100" s="2182"/>
      <c r="AM100" s="2182"/>
      <c r="AN100" s="2182"/>
      <c r="AO100" s="2182"/>
      <c r="AP100" s="2182"/>
      <c r="AQ100" s="2182"/>
      <c r="AR100" s="2182"/>
      <c r="AS100" s="2182"/>
      <c r="AT100" s="2182"/>
      <c r="AU100" s="2182"/>
      <c r="AV100" s="2182"/>
      <c r="AW100" s="2182"/>
      <c r="AX100" s="2182"/>
      <c r="AY100" s="2182"/>
      <c r="AZ100" s="2182"/>
      <c r="BA100" s="2182"/>
      <c r="BB100" s="2183"/>
      <c r="BC100" s="1205"/>
      <c r="BD100" s="1205"/>
      <c r="BE100" s="1201"/>
    </row>
    <row r="101" spans="1:70" ht="15.75" customHeight="1" thickBot="1">
      <c r="A101" s="1205"/>
      <c r="B101" s="2163" t="s">
        <v>1830</v>
      </c>
      <c r="C101" s="2164"/>
      <c r="D101" s="2164"/>
      <c r="E101" s="2164"/>
      <c r="F101" s="2164"/>
      <c r="G101" s="2164"/>
      <c r="H101" s="2164"/>
      <c r="I101" s="2165">
        <v>0</v>
      </c>
      <c r="J101" s="2165"/>
      <c r="K101" s="2165"/>
      <c r="L101" s="2165"/>
      <c r="M101" s="2165"/>
      <c r="N101" s="2165"/>
      <c r="O101" s="2165">
        <v>0</v>
      </c>
      <c r="P101" s="2165"/>
      <c r="Q101" s="2165"/>
      <c r="R101" s="2165"/>
      <c r="S101" s="2165"/>
      <c r="T101" s="2165"/>
      <c r="U101" s="2165"/>
      <c r="V101" s="2165">
        <v>0</v>
      </c>
      <c r="W101" s="2165"/>
      <c r="X101" s="2165"/>
      <c r="Y101" s="2165"/>
      <c r="Z101" s="2165"/>
      <c r="AA101" s="2165"/>
      <c r="AB101" s="2165">
        <v>0</v>
      </c>
      <c r="AC101" s="2165"/>
      <c r="AD101" s="2165"/>
      <c r="AE101" s="2165"/>
      <c r="AF101" s="2165"/>
      <c r="AG101" s="2165"/>
      <c r="AH101" s="2166"/>
      <c r="AI101" s="1205"/>
      <c r="AJ101" s="2184"/>
      <c r="AK101" s="2185"/>
      <c r="AL101" s="2185"/>
      <c r="AM101" s="2185"/>
      <c r="AN101" s="2185"/>
      <c r="AO101" s="2185"/>
      <c r="AP101" s="2185"/>
      <c r="AQ101" s="2185"/>
      <c r="AR101" s="2185"/>
      <c r="AS101" s="2185"/>
      <c r="AT101" s="2185"/>
      <c r="AU101" s="2185"/>
      <c r="AV101" s="2185"/>
      <c r="AW101" s="2185"/>
      <c r="AX101" s="2185"/>
      <c r="AY101" s="2185"/>
      <c r="AZ101" s="2185"/>
      <c r="BA101" s="2185"/>
      <c r="BB101" s="2186"/>
      <c r="BC101" s="1205"/>
      <c r="BD101" s="1205"/>
      <c r="BE101" s="1201"/>
    </row>
    <row r="102" spans="1:70" ht="15.75" customHeight="1" thickBot="1">
      <c r="A102" s="1205"/>
      <c r="B102" s="1205"/>
      <c r="C102" s="1205"/>
      <c r="D102" s="1205"/>
      <c r="E102" s="1205"/>
      <c r="F102" s="1205"/>
      <c r="G102" s="1205"/>
      <c r="H102" s="1205"/>
      <c r="I102" s="1205"/>
      <c r="J102" s="1205"/>
      <c r="K102" s="1205"/>
      <c r="L102" s="1205"/>
      <c r="M102" s="1205"/>
      <c r="N102" s="1205"/>
      <c r="O102" s="1205"/>
      <c r="P102" s="1205"/>
      <c r="Q102" s="1205"/>
      <c r="R102" s="1205"/>
      <c r="S102" s="1205"/>
      <c r="T102" s="1205"/>
      <c r="U102" s="1205"/>
      <c r="V102" s="1205"/>
      <c r="W102" s="1205"/>
      <c r="X102" s="1205"/>
      <c r="Y102" s="1205"/>
      <c r="Z102" s="1205"/>
      <c r="AA102" s="1205"/>
      <c r="AB102" s="1205"/>
      <c r="AC102" s="1205"/>
      <c r="AD102" s="1205"/>
      <c r="AE102" s="1205"/>
      <c r="AF102" s="1205"/>
      <c r="AG102" s="1205"/>
      <c r="AH102" s="1205"/>
      <c r="AI102" s="1205"/>
      <c r="AJ102" s="1205"/>
      <c r="AK102" s="1205"/>
      <c r="AL102" s="1205"/>
      <c r="AM102" s="1205"/>
      <c r="AN102" s="1205"/>
      <c r="AO102" s="1205"/>
      <c r="AP102" s="1205"/>
      <c r="AQ102" s="1205"/>
      <c r="AR102" s="1205"/>
      <c r="AS102" s="1205"/>
      <c r="AT102" s="1205"/>
      <c r="AU102" s="1205"/>
      <c r="AV102" s="1205"/>
      <c r="AW102" s="1205"/>
      <c r="AX102" s="1205"/>
      <c r="AY102" s="1205"/>
      <c r="AZ102" s="1205"/>
      <c r="BA102" s="1205"/>
      <c r="BB102" s="1205"/>
      <c r="BC102" s="1205"/>
      <c r="BD102" s="1205"/>
      <c r="BE102" s="1201"/>
    </row>
    <row r="103" spans="1:70" ht="15.75" customHeight="1" thickBot="1">
      <c r="A103" s="1205"/>
      <c r="B103" s="1227" t="s">
        <v>2612</v>
      </c>
      <c r="C103" s="1243"/>
      <c r="D103" s="1225"/>
      <c r="E103" s="1225"/>
      <c r="F103" s="1242"/>
      <c r="G103" s="1242"/>
      <c r="H103" s="1242"/>
      <c r="I103" s="1242"/>
      <c r="J103" s="1242"/>
      <c r="K103" s="1242"/>
      <c r="L103" s="1242"/>
      <c r="M103" s="1242"/>
      <c r="N103" s="1242"/>
      <c r="O103" s="1241"/>
      <c r="P103" s="1242"/>
      <c r="Q103" s="1242"/>
      <c r="R103" s="1241"/>
      <c r="S103" s="1205" t="s">
        <v>251</v>
      </c>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5"/>
      <c r="BD103" s="1205"/>
      <c r="BE103" s="1201"/>
    </row>
    <row r="104" spans="1:70" ht="15.75" customHeight="1">
      <c r="A104" s="1205"/>
      <c r="B104" s="1233" t="s">
        <v>1861</v>
      </c>
      <c r="C104" s="1233"/>
      <c r="D104" s="1232"/>
      <c r="E104" s="1231"/>
      <c r="F104" s="2193"/>
      <c r="G104" s="2194"/>
      <c r="H104" s="2194"/>
      <c r="I104" s="2194"/>
      <c r="J104" s="2194"/>
      <c r="K104" s="2194"/>
      <c r="L104" s="2194"/>
      <c r="M104" s="2194"/>
      <c r="N104" s="2194"/>
      <c r="O104" s="2194"/>
      <c r="P104" s="2194"/>
      <c r="Q104" s="2194"/>
      <c r="R104" s="2195"/>
      <c r="S104" s="1205"/>
      <c r="T104" s="1205"/>
      <c r="U104" s="1205"/>
      <c r="V104" s="1205"/>
      <c r="W104" s="1205"/>
      <c r="X104" s="1205"/>
      <c r="Y104" s="1205"/>
      <c r="Z104" s="1205"/>
      <c r="AA104" s="1205"/>
      <c r="AB104" s="1205"/>
      <c r="AC104" s="1205"/>
      <c r="AD104" s="1205"/>
      <c r="AE104" s="1205"/>
      <c r="AF104" s="1205"/>
      <c r="AG104" s="1205"/>
      <c r="AH104" s="1205"/>
      <c r="AI104" s="1205"/>
      <c r="AJ104" s="1205"/>
      <c r="AK104" s="1205"/>
      <c r="AL104" s="1205"/>
      <c r="AM104" s="1205"/>
      <c r="AN104" s="1205"/>
      <c r="AO104" s="1205"/>
      <c r="AP104" s="1205"/>
      <c r="AQ104" s="1205"/>
      <c r="AR104" s="1205"/>
      <c r="AS104" s="1205"/>
      <c r="AT104" s="1205"/>
      <c r="AU104" s="1205"/>
      <c r="AV104" s="1205"/>
      <c r="AW104" s="1205"/>
      <c r="AX104" s="1205"/>
      <c r="AY104" s="1205"/>
      <c r="AZ104" s="1205"/>
      <c r="BA104" s="1205"/>
      <c r="BB104" s="1205"/>
      <c r="BC104" s="1205"/>
      <c r="BD104" s="1205"/>
      <c r="BE104" s="1201"/>
    </row>
    <row r="105" spans="1:70" ht="15.75" customHeight="1" thickBot="1">
      <c r="A105" s="1205"/>
      <c r="B105" s="1240" t="s">
        <v>2611</v>
      </c>
      <c r="C105" s="1239"/>
      <c r="D105" s="1238"/>
      <c r="E105" s="1238"/>
      <c r="F105" s="1238"/>
      <c r="G105" s="1238"/>
      <c r="H105" s="1238"/>
      <c r="I105" s="1238"/>
      <c r="J105" s="1238"/>
      <c r="K105" s="1238"/>
      <c r="L105" s="1237"/>
      <c r="M105" s="1238"/>
      <c r="N105" s="1237"/>
      <c r="O105" s="2187" t="e">
        <f>BR98/SUM(BR96:BR98)</f>
        <v>#DIV/0!</v>
      </c>
      <c r="P105" s="2188"/>
      <c r="Q105" s="2188"/>
      <c r="R105" s="2189"/>
      <c r="S105" s="1205"/>
      <c r="T105" s="1205"/>
      <c r="U105" s="1205"/>
      <c r="V105" s="1205"/>
      <c r="W105" s="1205"/>
      <c r="X105" s="1205"/>
      <c r="Y105" s="1205"/>
      <c r="Z105" s="1205"/>
      <c r="AA105" s="1205"/>
      <c r="AB105" s="1205"/>
      <c r="AC105" s="1205"/>
      <c r="AD105" s="1205"/>
      <c r="AE105" s="1205"/>
      <c r="AF105" s="1205"/>
      <c r="AG105" s="1205"/>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1"/>
    </row>
    <row r="106" spans="1:70" ht="15.75" customHeight="1" thickBot="1">
      <c r="A106" s="1205"/>
      <c r="B106" s="1205"/>
      <c r="C106" s="1205"/>
      <c r="D106" s="1205"/>
      <c r="E106" s="1205"/>
      <c r="F106" s="1205"/>
      <c r="G106" s="1205"/>
      <c r="H106" s="1205"/>
      <c r="I106" s="1205"/>
      <c r="J106" s="1205"/>
      <c r="K106" s="1205"/>
      <c r="L106" s="1205"/>
      <c r="M106" s="1205"/>
      <c r="N106" s="1205"/>
      <c r="O106" s="1205"/>
      <c r="P106" s="1230"/>
      <c r="Q106" s="1205"/>
      <c r="R106" s="1205"/>
      <c r="S106" s="1205"/>
      <c r="T106" s="1205"/>
      <c r="U106" s="1205"/>
      <c r="V106" s="1205"/>
      <c r="W106" s="1205"/>
      <c r="X106" s="1205"/>
      <c r="Y106" s="1205"/>
      <c r="Z106" s="1205"/>
      <c r="AA106" s="1205"/>
      <c r="AB106" s="1205"/>
      <c r="AC106" s="1205"/>
      <c r="AD106" s="1205"/>
      <c r="AE106" s="1205"/>
      <c r="AF106" s="1205"/>
      <c r="AG106" s="1205"/>
      <c r="AH106" s="1205"/>
      <c r="AI106" s="1205"/>
      <c r="AJ106" s="1205"/>
      <c r="AK106" s="1205"/>
      <c r="AL106" s="1205"/>
      <c r="AM106" s="1205"/>
      <c r="AN106" s="1205"/>
      <c r="AO106" s="1205"/>
      <c r="AP106" s="1205"/>
      <c r="AQ106" s="1205"/>
      <c r="AR106" s="1205"/>
      <c r="AS106" s="1205"/>
      <c r="AT106" s="1205"/>
      <c r="AU106" s="1205"/>
      <c r="AV106" s="1205"/>
      <c r="AW106" s="1205"/>
      <c r="AX106" s="1205"/>
      <c r="AY106" s="1205"/>
      <c r="AZ106" s="1205"/>
      <c r="BA106" s="1205"/>
      <c r="BB106" s="1205"/>
      <c r="BC106" s="1205"/>
      <c r="BD106" s="1205"/>
      <c r="BE106" s="1201"/>
    </row>
    <row r="107" spans="1:70" ht="15.75" customHeight="1">
      <c r="A107" s="1205"/>
      <c r="B107" s="2174" t="s">
        <v>2610</v>
      </c>
      <c r="C107" s="2175"/>
      <c r="D107" s="2175"/>
      <c r="E107" s="2175"/>
      <c r="F107" s="2175"/>
      <c r="G107" s="2175"/>
      <c r="H107" s="2175"/>
      <c r="I107" s="2175"/>
      <c r="J107" s="2175"/>
      <c r="K107" s="2175"/>
      <c r="L107" s="2175"/>
      <c r="M107" s="2175"/>
      <c r="N107" s="2175"/>
      <c r="O107" s="2175"/>
      <c r="P107" s="2175"/>
      <c r="Q107" s="2175"/>
      <c r="R107" s="2175"/>
      <c r="S107" s="2175"/>
      <c r="T107" s="2175"/>
      <c r="U107" s="2175"/>
      <c r="V107" s="2175"/>
      <c r="W107" s="2175"/>
      <c r="X107" s="2175"/>
      <c r="Y107" s="2175"/>
      <c r="Z107" s="2175"/>
      <c r="AA107" s="2175"/>
      <c r="AB107" s="2175"/>
      <c r="AC107" s="2175"/>
      <c r="AD107" s="2175"/>
      <c r="AE107" s="2175"/>
      <c r="AF107" s="2175"/>
      <c r="AG107" s="2175"/>
      <c r="AH107" s="2176"/>
      <c r="AI107" s="1205"/>
      <c r="AJ107" s="1205"/>
      <c r="AK107" s="1205"/>
      <c r="AL107" s="1205"/>
      <c r="AM107" s="1205"/>
      <c r="AN107" s="1205"/>
      <c r="AO107" s="1205"/>
      <c r="AP107" s="1205"/>
      <c r="AQ107" s="1205"/>
      <c r="AR107" s="1205"/>
      <c r="AS107" s="1205"/>
      <c r="AT107" s="1205"/>
      <c r="AU107" s="1205"/>
      <c r="AV107" s="1205"/>
      <c r="AW107" s="1205"/>
      <c r="AX107" s="1205"/>
      <c r="AY107" s="1205"/>
      <c r="AZ107" s="1205"/>
      <c r="BA107" s="1205"/>
      <c r="BB107" s="1205"/>
      <c r="BC107" s="1205"/>
      <c r="BD107" s="1205"/>
      <c r="BE107" s="1201"/>
    </row>
    <row r="108" spans="1:70" ht="16.5" customHeight="1">
      <c r="A108" s="1205"/>
      <c r="B108" s="2169"/>
      <c r="C108" s="2170"/>
      <c r="D108" s="2170"/>
      <c r="E108" s="2170"/>
      <c r="F108" s="2170"/>
      <c r="G108" s="2170"/>
      <c r="H108" s="2170"/>
      <c r="I108" s="2170" t="s">
        <v>1827</v>
      </c>
      <c r="J108" s="2170"/>
      <c r="K108" s="2170"/>
      <c r="L108" s="2170"/>
      <c r="M108" s="2170"/>
      <c r="N108" s="2170"/>
      <c r="O108" s="2170" t="s">
        <v>1828</v>
      </c>
      <c r="P108" s="2170"/>
      <c r="Q108" s="2170"/>
      <c r="R108" s="2170"/>
      <c r="S108" s="2170"/>
      <c r="T108" s="2170"/>
      <c r="U108" s="2170"/>
      <c r="V108" s="2171" t="s">
        <v>2187</v>
      </c>
      <c r="W108" s="2171"/>
      <c r="X108" s="2171"/>
      <c r="Y108" s="2171"/>
      <c r="Z108" s="2171"/>
      <c r="AA108" s="2171"/>
      <c r="AB108" s="2172" t="s">
        <v>1829</v>
      </c>
      <c r="AC108" s="2172"/>
      <c r="AD108" s="2172"/>
      <c r="AE108" s="2172"/>
      <c r="AF108" s="2172"/>
      <c r="AG108" s="2172"/>
      <c r="AH108" s="2173"/>
      <c r="AI108" s="1205"/>
      <c r="AJ108" s="1205"/>
      <c r="AK108" s="1205"/>
      <c r="AL108" s="1205"/>
      <c r="AM108" s="1205"/>
      <c r="AN108" s="1205"/>
      <c r="AO108" s="1205"/>
      <c r="AP108" s="1205"/>
      <c r="AQ108" s="1205"/>
      <c r="AR108" s="1205"/>
      <c r="AS108" s="1205"/>
      <c r="AT108" s="1205"/>
      <c r="AU108" s="1205"/>
      <c r="AV108" s="1205"/>
      <c r="AW108" s="1205"/>
      <c r="AX108" s="1205"/>
      <c r="AY108" s="1205"/>
      <c r="AZ108" s="1205"/>
      <c r="BA108" s="1205"/>
      <c r="BB108" s="1205"/>
      <c r="BC108" s="1205"/>
      <c r="BD108" s="1205"/>
      <c r="BE108" s="1201"/>
    </row>
    <row r="109" spans="1:70" ht="16.5" customHeight="1">
      <c r="A109" s="1205"/>
      <c r="B109" s="2169"/>
      <c r="C109" s="2170"/>
      <c r="D109" s="2170"/>
      <c r="E109" s="2170"/>
      <c r="F109" s="2170"/>
      <c r="G109" s="2170"/>
      <c r="H109" s="2170"/>
      <c r="I109" s="2170"/>
      <c r="J109" s="2170"/>
      <c r="K109" s="2170"/>
      <c r="L109" s="2170"/>
      <c r="M109" s="2170"/>
      <c r="N109" s="2170"/>
      <c r="O109" s="2170"/>
      <c r="P109" s="2170"/>
      <c r="Q109" s="2170"/>
      <c r="R109" s="2170"/>
      <c r="S109" s="2170"/>
      <c r="T109" s="2170"/>
      <c r="U109" s="2170"/>
      <c r="V109" s="2171"/>
      <c r="W109" s="2171"/>
      <c r="X109" s="2171"/>
      <c r="Y109" s="2171"/>
      <c r="Z109" s="2171"/>
      <c r="AA109" s="2171"/>
      <c r="AB109" s="2172"/>
      <c r="AC109" s="2172"/>
      <c r="AD109" s="2172"/>
      <c r="AE109" s="2172"/>
      <c r="AF109" s="2172"/>
      <c r="AG109" s="2172"/>
      <c r="AH109" s="2173"/>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1"/>
    </row>
    <row r="110" spans="1:70" ht="15.75" customHeight="1">
      <c r="A110" s="1205"/>
      <c r="B110" s="2169" t="s">
        <v>2170</v>
      </c>
      <c r="C110" s="2170"/>
      <c r="D110" s="2170"/>
      <c r="E110" s="2170"/>
      <c r="F110" s="2170"/>
      <c r="G110" s="2170"/>
      <c r="H110" s="2170"/>
      <c r="I110" s="2167">
        <v>0</v>
      </c>
      <c r="J110" s="2167"/>
      <c r="K110" s="2167"/>
      <c r="L110" s="2167"/>
      <c r="M110" s="2167"/>
      <c r="N110" s="2167"/>
      <c r="O110" s="2167">
        <v>0</v>
      </c>
      <c r="P110" s="2167"/>
      <c r="Q110" s="2167"/>
      <c r="R110" s="2167"/>
      <c r="S110" s="2167"/>
      <c r="T110" s="2167"/>
      <c r="U110" s="2167"/>
      <c r="V110" s="2167">
        <v>0</v>
      </c>
      <c r="W110" s="2167"/>
      <c r="X110" s="2167"/>
      <c r="Y110" s="2167"/>
      <c r="Z110" s="2167"/>
      <c r="AA110" s="2167"/>
      <c r="AB110" s="2167">
        <v>0</v>
      </c>
      <c r="AC110" s="2167"/>
      <c r="AD110" s="2167"/>
      <c r="AE110" s="2167"/>
      <c r="AF110" s="2167"/>
      <c r="AG110" s="2167"/>
      <c r="AH110" s="2168"/>
      <c r="AI110" s="1205"/>
      <c r="AJ110" s="1205"/>
      <c r="AK110" s="1205"/>
      <c r="AL110" s="1205"/>
      <c r="AM110" s="1205"/>
      <c r="AN110" s="1205"/>
      <c r="AO110" s="1205"/>
      <c r="AP110" s="1205"/>
      <c r="AQ110" s="1205"/>
      <c r="AR110" s="1205"/>
      <c r="AS110" s="1205"/>
      <c r="AT110" s="1205"/>
      <c r="AU110" s="1205"/>
      <c r="AV110" s="1205"/>
      <c r="AW110" s="1205"/>
      <c r="AX110" s="1205"/>
      <c r="AY110" s="1205"/>
      <c r="AZ110" s="1205"/>
      <c r="BA110" s="1205"/>
      <c r="BB110" s="1205"/>
      <c r="BC110" s="1205"/>
      <c r="BD110" s="1205"/>
      <c r="BE110" s="1201"/>
    </row>
    <row r="111" spans="1:70" ht="15.75" customHeight="1">
      <c r="A111" s="1205"/>
      <c r="B111" s="2169" t="s">
        <v>2171</v>
      </c>
      <c r="C111" s="2170"/>
      <c r="D111" s="2170"/>
      <c r="E111" s="2170"/>
      <c r="F111" s="2170"/>
      <c r="G111" s="2170"/>
      <c r="H111" s="2170"/>
      <c r="I111" s="2167">
        <v>0</v>
      </c>
      <c r="J111" s="2167"/>
      <c r="K111" s="2167"/>
      <c r="L111" s="2167"/>
      <c r="M111" s="2167"/>
      <c r="N111" s="2167"/>
      <c r="O111" s="2167">
        <v>0</v>
      </c>
      <c r="P111" s="2167"/>
      <c r="Q111" s="2167"/>
      <c r="R111" s="2167"/>
      <c r="S111" s="2167"/>
      <c r="T111" s="2167"/>
      <c r="U111" s="2167"/>
      <c r="V111" s="2167">
        <v>0</v>
      </c>
      <c r="W111" s="2167"/>
      <c r="X111" s="2167"/>
      <c r="Y111" s="2167"/>
      <c r="Z111" s="2167"/>
      <c r="AA111" s="2167"/>
      <c r="AB111" s="2167">
        <v>0</v>
      </c>
      <c r="AC111" s="2167"/>
      <c r="AD111" s="2167"/>
      <c r="AE111" s="2167"/>
      <c r="AF111" s="2167"/>
      <c r="AG111" s="2167"/>
      <c r="AH111" s="2168"/>
      <c r="AI111" s="1205"/>
      <c r="AJ111" s="1205"/>
      <c r="AK111" s="1205"/>
      <c r="AL111" s="1205"/>
      <c r="AM111" s="1205"/>
      <c r="AN111" s="1205"/>
      <c r="AO111" s="1205"/>
      <c r="AP111" s="1205"/>
      <c r="AQ111" s="1205"/>
      <c r="AR111" s="1205"/>
      <c r="AS111" s="1205"/>
      <c r="AT111" s="1205"/>
      <c r="AU111" s="1205"/>
      <c r="AV111" s="1205"/>
      <c r="AW111" s="1205"/>
      <c r="AX111" s="1205"/>
      <c r="AY111" s="1205"/>
      <c r="AZ111" s="1205"/>
      <c r="BA111" s="1205"/>
      <c r="BB111" s="1205"/>
      <c r="BC111" s="1205"/>
      <c r="BD111" s="1205"/>
      <c r="BE111" s="1201"/>
    </row>
    <row r="112" spans="1:70" ht="15.75" customHeight="1" thickBot="1">
      <c r="A112" s="1205"/>
      <c r="B112" s="2163" t="s">
        <v>1830</v>
      </c>
      <c r="C112" s="2164"/>
      <c r="D112" s="2164"/>
      <c r="E112" s="2164"/>
      <c r="F112" s="2164"/>
      <c r="G112" s="2164"/>
      <c r="H112" s="2164"/>
      <c r="I112" s="2165">
        <v>0</v>
      </c>
      <c r="J112" s="2165"/>
      <c r="K112" s="2165"/>
      <c r="L112" s="2165"/>
      <c r="M112" s="2165"/>
      <c r="N112" s="2165"/>
      <c r="O112" s="2165">
        <v>0</v>
      </c>
      <c r="P112" s="2165"/>
      <c r="Q112" s="2165"/>
      <c r="R112" s="2165"/>
      <c r="S112" s="2165"/>
      <c r="T112" s="2165"/>
      <c r="U112" s="2165"/>
      <c r="V112" s="2165">
        <v>0</v>
      </c>
      <c r="W112" s="2165"/>
      <c r="X112" s="2165"/>
      <c r="Y112" s="2165"/>
      <c r="Z112" s="2165"/>
      <c r="AA112" s="2165"/>
      <c r="AB112" s="2165">
        <v>0</v>
      </c>
      <c r="AC112" s="2165"/>
      <c r="AD112" s="2165"/>
      <c r="AE112" s="2165"/>
      <c r="AF112" s="2165"/>
      <c r="AG112" s="2165"/>
      <c r="AH112" s="2166"/>
      <c r="AI112" s="1205"/>
      <c r="AJ112" s="1205"/>
      <c r="AK112" s="1205"/>
      <c r="AL112" s="1205"/>
      <c r="AM112" s="1205"/>
      <c r="AN112" s="1205"/>
      <c r="AO112" s="1205"/>
      <c r="AP112" s="1205"/>
      <c r="AQ112" s="1205"/>
      <c r="AR112" s="1205"/>
      <c r="AS112" s="1205"/>
      <c r="AT112" s="1205"/>
      <c r="AU112" s="1205"/>
      <c r="AV112" s="1205"/>
      <c r="AW112" s="1205"/>
      <c r="AX112" s="1205"/>
      <c r="AY112" s="1205"/>
      <c r="AZ112" s="1205"/>
      <c r="BA112" s="1205"/>
      <c r="BB112" s="1205"/>
      <c r="BC112" s="1205"/>
      <c r="BD112" s="1205"/>
      <c r="BE112" s="1201"/>
    </row>
    <row r="113" spans="1:57" ht="15.75" customHeight="1" thickBot="1">
      <c r="A113" s="1205"/>
      <c r="B113" s="1205"/>
      <c r="C113" s="1205"/>
      <c r="D113" s="1205"/>
      <c r="E113" s="1205"/>
      <c r="F113" s="1205"/>
      <c r="G113" s="1205"/>
      <c r="H113" s="1205"/>
      <c r="I113" s="1205"/>
      <c r="J113" s="1205"/>
      <c r="K113" s="1205"/>
      <c r="L113" s="1205"/>
      <c r="M113" s="1205"/>
      <c r="N113" s="1205"/>
      <c r="O113" s="1205"/>
      <c r="P113" s="1205"/>
      <c r="Q113" s="1205"/>
      <c r="R113" s="1205"/>
      <c r="S113" s="1205"/>
      <c r="T113" s="1205"/>
      <c r="U113" s="1205" t="s">
        <v>251</v>
      </c>
      <c r="V113" s="1205"/>
      <c r="W113" s="1205"/>
      <c r="X113" s="1205"/>
      <c r="Y113" s="1205"/>
      <c r="Z113" s="1205"/>
      <c r="AA113" s="1205"/>
      <c r="AB113" s="1205"/>
      <c r="AC113" s="1205"/>
      <c r="AD113" s="1205"/>
      <c r="AE113" s="1205"/>
      <c r="AF113" s="1205"/>
      <c r="AG113" s="1205"/>
      <c r="AH113" s="1205"/>
      <c r="AI113" s="1205"/>
      <c r="AJ113" s="1205"/>
      <c r="AK113" s="1205"/>
      <c r="AL113" s="1205"/>
      <c r="AM113" s="1205"/>
      <c r="AN113" s="1205"/>
      <c r="AO113" s="1205"/>
      <c r="AP113" s="1205"/>
      <c r="AQ113" s="1205"/>
      <c r="AR113" s="1205"/>
      <c r="AS113" s="1205"/>
      <c r="AT113" s="1205"/>
      <c r="AU113" s="1205"/>
      <c r="AV113" s="1205"/>
      <c r="AW113" s="1205"/>
      <c r="AX113" s="1205"/>
      <c r="AY113" s="1205"/>
      <c r="AZ113" s="1205"/>
      <c r="BA113" s="1205"/>
      <c r="BB113" s="1205"/>
      <c r="BC113" s="1205"/>
      <c r="BD113" s="1205"/>
      <c r="BE113" s="1201"/>
    </row>
    <row r="114" spans="1:57" ht="15.75" customHeight="1" thickBot="1">
      <c r="A114" s="1205"/>
      <c r="B114" s="1236" t="s">
        <v>2609</v>
      </c>
      <c r="C114" s="1235"/>
      <c r="D114" s="1235"/>
      <c r="E114" s="1235"/>
      <c r="F114" s="1235"/>
      <c r="G114" s="1235"/>
      <c r="H114" s="1235"/>
      <c r="I114" s="1235"/>
      <c r="J114" s="1235"/>
      <c r="K114" s="1235"/>
      <c r="L114" s="1235"/>
      <c r="M114" s="1235"/>
      <c r="N114" s="1235"/>
      <c r="O114" s="1235"/>
      <c r="P114" s="1235"/>
      <c r="Q114" s="1235"/>
      <c r="R114" s="1234"/>
      <c r="S114" s="1205"/>
      <c r="T114" s="1205"/>
      <c r="U114" s="1205"/>
      <c r="V114" s="1205"/>
      <c r="W114" s="1205"/>
      <c r="X114" s="1205"/>
      <c r="Y114" s="1205"/>
      <c r="Z114" s="1205"/>
      <c r="AA114" s="1205"/>
      <c r="AB114" s="1205"/>
      <c r="AC114" s="1205"/>
      <c r="AD114" s="1205"/>
      <c r="AE114" s="1205"/>
      <c r="AF114" s="1205"/>
      <c r="AG114" s="1205"/>
      <c r="AH114" s="1205"/>
      <c r="AI114" s="1205"/>
      <c r="AJ114" s="1205"/>
      <c r="AK114" s="1205"/>
      <c r="AL114" s="1205"/>
      <c r="AM114" s="1205"/>
      <c r="AN114" s="1205"/>
      <c r="AO114" s="1205"/>
      <c r="AP114" s="1205"/>
      <c r="AQ114" s="1205"/>
      <c r="AR114" s="1205"/>
      <c r="AS114" s="1205"/>
      <c r="AT114" s="1205"/>
      <c r="AU114" s="1205"/>
      <c r="AV114" s="1205"/>
      <c r="AW114" s="1205"/>
      <c r="AX114" s="1205"/>
      <c r="AY114" s="1205"/>
      <c r="AZ114" s="1205"/>
      <c r="BA114" s="1205"/>
      <c r="BB114" s="1205"/>
      <c r="BC114" s="1205"/>
      <c r="BD114" s="1205"/>
      <c r="BE114" s="1201"/>
    </row>
    <row r="115" spans="1:57" ht="15.75" customHeight="1">
      <c r="A115" s="1205"/>
      <c r="B115" s="1233" t="s">
        <v>1861</v>
      </c>
      <c r="C115" s="1233"/>
      <c r="D115" s="1232"/>
      <c r="E115" s="1231"/>
      <c r="F115" s="2193"/>
      <c r="G115" s="2194"/>
      <c r="H115" s="2194"/>
      <c r="I115" s="2194"/>
      <c r="J115" s="2194"/>
      <c r="K115" s="2194"/>
      <c r="L115" s="2194"/>
      <c r="M115" s="2194"/>
      <c r="N115" s="2194"/>
      <c r="O115" s="2194"/>
      <c r="P115" s="2194"/>
      <c r="Q115" s="2194"/>
      <c r="R115" s="2195"/>
      <c r="S115" s="1205"/>
      <c r="T115" s="1205"/>
      <c r="U115" s="1205"/>
      <c r="V115" s="1205"/>
      <c r="W115" s="1205"/>
      <c r="X115" s="1205"/>
      <c r="Y115" s="1205"/>
      <c r="Z115" s="1205"/>
      <c r="AA115" s="1205"/>
      <c r="AB115" s="1205"/>
      <c r="AC115" s="1205"/>
      <c r="AD115" s="1205"/>
      <c r="AE115" s="1205"/>
      <c r="AF115" s="1205"/>
      <c r="AG115" s="1205"/>
      <c r="AH115" s="1205"/>
      <c r="AI115" s="1205"/>
      <c r="AJ115" s="1205"/>
      <c r="AK115" s="1205"/>
      <c r="AL115" s="1205"/>
      <c r="AM115" s="1205"/>
      <c r="AN115" s="1205"/>
      <c r="AO115" s="1205"/>
      <c r="AP115" s="1205"/>
      <c r="AQ115" s="1205"/>
      <c r="AR115" s="1205"/>
      <c r="AS115" s="1205"/>
      <c r="AT115" s="1205"/>
      <c r="AU115" s="1205"/>
      <c r="AV115" s="1205"/>
      <c r="AW115" s="1205"/>
      <c r="AX115" s="1205"/>
      <c r="AY115" s="1205"/>
      <c r="AZ115" s="1205"/>
      <c r="BA115" s="1205"/>
      <c r="BB115" s="1205"/>
      <c r="BC115" s="1205"/>
      <c r="BD115" s="1205"/>
      <c r="BE115" s="1201"/>
    </row>
    <row r="116" spans="1:57" ht="15.75" customHeight="1" thickBot="1">
      <c r="A116" s="1205"/>
      <c r="B116" s="1205"/>
      <c r="C116" s="1205"/>
      <c r="D116" s="1205"/>
      <c r="E116" s="1205"/>
      <c r="F116" s="1205"/>
      <c r="G116" s="1205"/>
      <c r="H116" s="1205"/>
      <c r="I116" s="1205"/>
      <c r="J116" s="1205"/>
      <c r="K116" s="1205"/>
      <c r="L116" s="1205"/>
      <c r="M116" s="1205"/>
      <c r="N116" s="1205"/>
      <c r="O116" s="1205"/>
      <c r="P116" s="1205"/>
      <c r="Q116" s="1205"/>
      <c r="R116" s="1205"/>
      <c r="S116" s="1205"/>
      <c r="T116" s="1205"/>
      <c r="U116" s="1205"/>
      <c r="V116" s="1205"/>
      <c r="W116" s="1205"/>
      <c r="X116" s="1205"/>
      <c r="Y116" s="1205"/>
      <c r="Z116" s="1205"/>
      <c r="AA116" s="1205"/>
      <c r="AB116" s="1205"/>
      <c r="AC116" s="1205"/>
      <c r="AD116" s="1205"/>
      <c r="AE116" s="1205"/>
      <c r="AF116" s="1205"/>
      <c r="AG116" s="1205"/>
      <c r="AH116" s="1205"/>
      <c r="AI116" s="1205"/>
      <c r="AJ116" s="1205"/>
      <c r="AK116" s="1205"/>
      <c r="AL116" s="1205"/>
      <c r="AM116" s="1205"/>
      <c r="AN116" s="1205"/>
      <c r="AO116" s="1205"/>
      <c r="AP116" s="1205"/>
      <c r="AQ116" s="1205"/>
      <c r="AR116" s="1205"/>
      <c r="AS116" s="1205"/>
      <c r="AT116" s="1205"/>
      <c r="AU116" s="1205"/>
      <c r="AV116" s="1205"/>
      <c r="AW116" s="1205"/>
      <c r="AX116" s="1205"/>
      <c r="AY116" s="1205"/>
      <c r="AZ116" s="1205"/>
      <c r="BA116" s="1205"/>
      <c r="BB116" s="1205"/>
      <c r="BC116" s="1205"/>
      <c r="BD116" s="1205"/>
      <c r="BE116" s="1201"/>
    </row>
    <row r="117" spans="1:57" ht="15.75" customHeight="1">
      <c r="A117" s="1205"/>
      <c r="B117" s="2177" t="s">
        <v>2487</v>
      </c>
      <c r="C117" s="2178"/>
      <c r="D117" s="2178"/>
      <c r="E117" s="2178"/>
      <c r="F117" s="2178"/>
      <c r="G117" s="2178"/>
      <c r="H117" s="2178"/>
      <c r="I117" s="2178"/>
      <c r="J117" s="2178"/>
      <c r="K117" s="2178"/>
      <c r="L117" s="2178"/>
      <c r="M117" s="2178"/>
      <c r="N117" s="2178"/>
      <c r="O117" s="2178"/>
      <c r="P117" s="2178"/>
      <c r="Q117" s="2199" t="s">
        <v>554</v>
      </c>
      <c r="R117" s="2199"/>
      <c r="S117" s="2199"/>
      <c r="T117" s="2200"/>
      <c r="U117" s="1205"/>
      <c r="V117" s="1205"/>
      <c r="W117" s="1205"/>
      <c r="X117" s="1205"/>
      <c r="Y117" s="1205"/>
      <c r="Z117" s="1205"/>
      <c r="AA117" s="1205"/>
      <c r="AB117" s="1205"/>
      <c r="AC117" s="1205"/>
      <c r="AD117" s="1205"/>
      <c r="AE117" s="1205"/>
      <c r="AF117" s="1205"/>
      <c r="AG117" s="1205"/>
      <c r="AH117" s="1205"/>
      <c r="AI117" s="1205"/>
      <c r="AJ117" s="1205"/>
      <c r="AK117" s="1205"/>
      <c r="AL117" s="1205"/>
      <c r="AM117" s="1205"/>
      <c r="AN117" s="1205"/>
      <c r="AO117" s="1205"/>
      <c r="AP117" s="1205"/>
      <c r="AQ117" s="1205"/>
      <c r="AR117" s="1205"/>
      <c r="AS117" s="1205"/>
      <c r="AT117" s="1205"/>
      <c r="AU117" s="1205"/>
      <c r="AV117" s="1205"/>
      <c r="AW117" s="1205"/>
      <c r="AX117" s="1205"/>
      <c r="AY117" s="1205"/>
      <c r="AZ117" s="1205"/>
      <c r="BA117" s="1205"/>
      <c r="BB117" s="1205"/>
      <c r="BC117" s="1205"/>
      <c r="BD117" s="1205"/>
      <c r="BE117" s="1201"/>
    </row>
    <row r="118" spans="1:57" ht="15.75" customHeight="1">
      <c r="A118" s="1205"/>
      <c r="B118" s="2179"/>
      <c r="C118" s="2180"/>
      <c r="D118" s="2180"/>
      <c r="E118" s="2180"/>
      <c r="F118" s="2180"/>
      <c r="G118" s="2180"/>
      <c r="H118" s="2180"/>
      <c r="I118" s="2180"/>
      <c r="J118" s="2180"/>
      <c r="K118" s="2180"/>
      <c r="L118" s="2180"/>
      <c r="M118" s="2180"/>
      <c r="N118" s="2180"/>
      <c r="O118" s="2180"/>
      <c r="P118" s="2180"/>
      <c r="Q118" s="2201"/>
      <c r="R118" s="2201"/>
      <c r="S118" s="2201"/>
      <c r="T118" s="2202"/>
      <c r="U118" s="1205"/>
      <c r="V118" s="1205"/>
      <c r="W118" s="1205"/>
      <c r="X118" s="1205"/>
      <c r="Y118" s="1205"/>
      <c r="Z118" s="1205"/>
      <c r="AA118" s="1205"/>
      <c r="AB118" s="1205"/>
      <c r="AC118" s="1205"/>
      <c r="AD118" s="1205"/>
      <c r="AE118" s="1205"/>
      <c r="AF118" s="1205"/>
      <c r="AG118" s="1205"/>
      <c r="AH118" s="1205"/>
      <c r="AI118" s="1205"/>
      <c r="AJ118" s="1205"/>
      <c r="AK118" s="1205"/>
      <c r="AL118" s="1205"/>
      <c r="AM118" s="1205"/>
      <c r="AN118" s="1205"/>
      <c r="AO118" s="1205"/>
      <c r="AP118" s="1205"/>
      <c r="AQ118" s="1205"/>
      <c r="AR118" s="1205"/>
      <c r="AS118" s="1205"/>
      <c r="AT118" s="1205"/>
      <c r="AU118" s="1205"/>
      <c r="AV118" s="1205"/>
      <c r="AW118" s="1205"/>
      <c r="AX118" s="1205"/>
      <c r="AY118" s="1205"/>
      <c r="AZ118" s="1205"/>
      <c r="BA118" s="1205"/>
      <c r="BB118" s="1205"/>
      <c r="BC118" s="1205"/>
      <c r="BD118" s="1205"/>
      <c r="BE118" s="1201"/>
    </row>
    <row r="119" spans="1:57" ht="15.75" customHeight="1">
      <c r="A119" s="1205"/>
      <c r="B119" s="2179"/>
      <c r="C119" s="2180"/>
      <c r="D119" s="2180"/>
      <c r="E119" s="2180"/>
      <c r="F119" s="2180"/>
      <c r="G119" s="2180"/>
      <c r="H119" s="2180"/>
      <c r="I119" s="2180"/>
      <c r="J119" s="2180"/>
      <c r="K119" s="2180"/>
      <c r="L119" s="2180"/>
      <c r="M119" s="2180"/>
      <c r="N119" s="2180"/>
      <c r="O119" s="2180"/>
      <c r="P119" s="2180"/>
      <c r="Q119" s="2201"/>
      <c r="R119" s="2201"/>
      <c r="S119" s="2201"/>
      <c r="T119" s="2202"/>
      <c r="U119" s="1205"/>
      <c r="V119" s="1205"/>
      <c r="W119" s="1205"/>
      <c r="X119" s="1205"/>
      <c r="Y119" s="1205"/>
      <c r="Z119" s="1205"/>
      <c r="AA119" s="1205"/>
      <c r="AB119" s="1205"/>
      <c r="AC119" s="1205"/>
      <c r="AD119" s="1205"/>
      <c r="AE119" s="1205"/>
      <c r="AF119" s="1205"/>
      <c r="AG119" s="1205"/>
      <c r="AH119" s="1205"/>
      <c r="AI119" s="1205"/>
      <c r="AJ119" s="1205"/>
      <c r="AK119" s="1205"/>
      <c r="AL119" s="1205"/>
      <c r="AM119" s="1205"/>
      <c r="AN119" s="1205"/>
      <c r="AO119" s="1205"/>
      <c r="AP119" s="1205"/>
      <c r="AQ119" s="1205"/>
      <c r="AR119" s="1205"/>
      <c r="AS119" s="1205"/>
      <c r="AT119" s="1205"/>
      <c r="AU119" s="1205"/>
      <c r="AV119" s="1205"/>
      <c r="AW119" s="1205"/>
      <c r="AX119" s="1205"/>
      <c r="AY119" s="1205"/>
      <c r="AZ119" s="1205"/>
      <c r="BA119" s="1205"/>
      <c r="BB119" s="1205"/>
      <c r="BC119" s="1205"/>
      <c r="BD119" s="1205"/>
      <c r="BE119" s="1201"/>
    </row>
    <row r="120" spans="1:57" ht="15.75" customHeight="1">
      <c r="A120" s="1205"/>
      <c r="B120" s="2179"/>
      <c r="C120" s="2180"/>
      <c r="D120" s="2180"/>
      <c r="E120" s="2180"/>
      <c r="F120" s="2180"/>
      <c r="G120" s="2180"/>
      <c r="H120" s="2180"/>
      <c r="I120" s="2180"/>
      <c r="J120" s="2180"/>
      <c r="K120" s="2180"/>
      <c r="L120" s="2180"/>
      <c r="M120" s="2180"/>
      <c r="N120" s="2180"/>
      <c r="O120" s="2180"/>
      <c r="P120" s="2180"/>
      <c r="Q120" s="2201"/>
      <c r="R120" s="2201"/>
      <c r="S120" s="2201"/>
      <c r="T120" s="2202"/>
      <c r="U120" s="1205"/>
      <c r="V120" s="1205"/>
      <c r="W120" s="1205"/>
      <c r="X120" s="1205"/>
      <c r="Y120" s="1205"/>
      <c r="Z120" s="1205"/>
      <c r="AA120" s="1205"/>
      <c r="AB120" s="1205"/>
      <c r="AC120" s="1205"/>
      <c r="AD120" s="1205"/>
      <c r="AE120" s="1205"/>
      <c r="AF120" s="1205"/>
      <c r="AG120" s="1205"/>
      <c r="AH120" s="1205"/>
      <c r="AI120" s="1205"/>
      <c r="AJ120" s="1205"/>
      <c r="AK120" s="1205"/>
      <c r="AL120" s="1205"/>
      <c r="AM120" s="1205"/>
      <c r="AN120" s="1205"/>
      <c r="AO120" s="1205"/>
      <c r="AP120" s="1205"/>
      <c r="AQ120" s="1205"/>
      <c r="AR120" s="1205"/>
      <c r="AS120" s="1205"/>
      <c r="AT120" s="1205"/>
      <c r="AU120" s="1205"/>
      <c r="AV120" s="1205"/>
      <c r="AW120" s="1205"/>
      <c r="AX120" s="1205"/>
      <c r="AY120" s="1205"/>
      <c r="AZ120" s="1205"/>
      <c r="BA120" s="1205"/>
      <c r="BB120" s="1205"/>
      <c r="BC120" s="1205"/>
      <c r="BD120" s="1205"/>
      <c r="BE120" s="1201"/>
    </row>
    <row r="121" spans="1:57" ht="15.75" customHeight="1">
      <c r="A121" s="1205"/>
      <c r="B121" s="2181" t="s">
        <v>2188</v>
      </c>
      <c r="C121" s="2182"/>
      <c r="D121" s="2182"/>
      <c r="E121" s="2182"/>
      <c r="F121" s="2182"/>
      <c r="G121" s="2182"/>
      <c r="H121" s="2182"/>
      <c r="I121" s="2182"/>
      <c r="J121" s="2182"/>
      <c r="K121" s="2182"/>
      <c r="L121" s="2182"/>
      <c r="M121" s="2182"/>
      <c r="N121" s="2182"/>
      <c r="O121" s="2182"/>
      <c r="P121" s="2182"/>
      <c r="Q121" s="2182"/>
      <c r="R121" s="2182"/>
      <c r="S121" s="2182"/>
      <c r="T121" s="2183"/>
      <c r="U121" s="1205"/>
      <c r="V121" s="1205"/>
      <c r="W121" s="1205"/>
      <c r="X121" s="1205"/>
      <c r="Y121" s="1205"/>
      <c r="Z121" s="1205"/>
      <c r="AA121" s="1205"/>
      <c r="AB121" s="1205"/>
      <c r="AC121" s="1205"/>
      <c r="AD121" s="1205"/>
      <c r="AE121" s="1205"/>
      <c r="AF121" s="1205"/>
      <c r="AG121" s="1205"/>
      <c r="AH121" s="1205"/>
      <c r="AI121" s="1205"/>
      <c r="AJ121" s="1205"/>
      <c r="AK121" s="1205"/>
      <c r="AL121" s="1205"/>
      <c r="AM121" s="1205"/>
      <c r="AN121" s="1205"/>
      <c r="AO121" s="1205"/>
      <c r="AP121" s="1205"/>
      <c r="AQ121" s="1205"/>
      <c r="AR121" s="1205"/>
      <c r="AS121" s="1205"/>
      <c r="AT121" s="1205"/>
      <c r="AU121" s="1205"/>
      <c r="AV121" s="1205"/>
      <c r="AW121" s="1205"/>
      <c r="AX121" s="1205"/>
      <c r="AY121" s="1205"/>
      <c r="AZ121" s="1205"/>
      <c r="BA121" s="1205"/>
      <c r="BB121" s="1205"/>
      <c r="BC121" s="1205"/>
      <c r="BD121" s="1205"/>
      <c r="BE121" s="1201"/>
    </row>
    <row r="122" spans="1:57" ht="15.75" customHeight="1" thickBot="1">
      <c r="A122" s="1205"/>
      <c r="B122" s="2184"/>
      <c r="C122" s="2185"/>
      <c r="D122" s="2185"/>
      <c r="E122" s="2185"/>
      <c r="F122" s="2185"/>
      <c r="G122" s="2185"/>
      <c r="H122" s="2185"/>
      <c r="I122" s="2185"/>
      <c r="J122" s="2185"/>
      <c r="K122" s="2185"/>
      <c r="L122" s="2185"/>
      <c r="M122" s="2185"/>
      <c r="N122" s="2185"/>
      <c r="O122" s="2185"/>
      <c r="P122" s="2185"/>
      <c r="Q122" s="2185"/>
      <c r="R122" s="2185"/>
      <c r="S122" s="2185"/>
      <c r="T122" s="2186"/>
      <c r="U122" s="1205"/>
      <c r="V122" s="1205"/>
      <c r="W122" s="1205"/>
      <c r="X122" s="1205"/>
      <c r="Y122" s="1205"/>
      <c r="Z122" s="1205"/>
      <c r="AA122" s="1205"/>
      <c r="AB122" s="1205"/>
      <c r="AC122" s="1205"/>
      <c r="AD122" s="1205"/>
      <c r="AE122" s="1205"/>
      <c r="AF122" s="1205"/>
      <c r="AG122" s="1205"/>
      <c r="AH122" s="1205"/>
      <c r="AI122" s="1205"/>
      <c r="AJ122" s="1205"/>
      <c r="AK122" s="1205"/>
      <c r="AL122" s="1205"/>
      <c r="AM122" s="1205"/>
      <c r="AN122" s="1205"/>
      <c r="AO122" s="1205"/>
      <c r="AP122" s="1205"/>
      <c r="AQ122" s="1205"/>
      <c r="AR122" s="1205"/>
      <c r="AS122" s="1205"/>
      <c r="AT122" s="1205"/>
      <c r="AU122" s="1205"/>
      <c r="AV122" s="1205"/>
      <c r="AW122" s="1205"/>
      <c r="AX122" s="1205"/>
      <c r="AY122" s="1205"/>
      <c r="AZ122" s="1205"/>
      <c r="BA122" s="1205"/>
      <c r="BB122" s="1205"/>
      <c r="BC122" s="1205"/>
      <c r="BD122" s="1205"/>
      <c r="BE122" s="1201"/>
    </row>
    <row r="123" spans="1:57" ht="15.75" customHeight="1" thickBot="1">
      <c r="A123" s="1205"/>
      <c r="B123" s="1205"/>
      <c r="C123" s="1205"/>
      <c r="D123" s="1205"/>
      <c r="E123" s="1205"/>
      <c r="F123" s="1205"/>
      <c r="G123" s="1205"/>
      <c r="H123" s="1205"/>
      <c r="I123" s="1205"/>
      <c r="J123" s="1205"/>
      <c r="K123" s="1205"/>
      <c r="L123" s="1205"/>
      <c r="M123" s="1205"/>
      <c r="N123" s="1205"/>
      <c r="O123" s="1205"/>
      <c r="P123" s="1205"/>
      <c r="Q123" s="1205"/>
      <c r="R123" s="1205"/>
      <c r="S123" s="1205"/>
      <c r="T123" s="1205"/>
      <c r="U123" s="1205"/>
      <c r="V123" s="1205"/>
      <c r="W123" s="1205"/>
      <c r="X123" s="1205"/>
      <c r="Y123" s="1205"/>
      <c r="Z123" s="1205"/>
      <c r="AA123" s="1205"/>
      <c r="AB123" s="1205"/>
      <c r="AC123" s="1205"/>
      <c r="AD123" s="1205"/>
      <c r="AE123" s="1205"/>
      <c r="AF123" s="1205"/>
      <c r="AG123" s="1205"/>
      <c r="AH123" s="1205"/>
      <c r="AI123" s="1205"/>
      <c r="AJ123" s="1205"/>
      <c r="AK123" s="1205"/>
      <c r="AL123" s="1205"/>
      <c r="AM123" s="1205"/>
      <c r="AN123" s="1205"/>
      <c r="AO123" s="1205"/>
      <c r="AP123" s="1205"/>
      <c r="AQ123" s="1205"/>
      <c r="AR123" s="1205"/>
      <c r="AS123" s="1205"/>
      <c r="AT123" s="1205"/>
      <c r="AU123" s="1205"/>
      <c r="AV123" s="1205"/>
      <c r="AW123" s="1205"/>
      <c r="AX123" s="1205"/>
      <c r="AY123" s="1205"/>
      <c r="AZ123" s="1205"/>
      <c r="BA123" s="1205"/>
      <c r="BB123" s="1205"/>
      <c r="BC123" s="1205"/>
      <c r="BD123" s="1205"/>
      <c r="BE123" s="1201"/>
    </row>
    <row r="124" spans="1:57" ht="15.75" customHeight="1" thickBot="1">
      <c r="A124" s="1205"/>
      <c r="B124" s="1227" t="s">
        <v>1831</v>
      </c>
      <c r="C124" s="1225"/>
      <c r="D124" s="1225"/>
      <c r="E124" s="1225"/>
      <c r="F124" s="1225"/>
      <c r="G124" s="1225"/>
      <c r="H124" s="1225"/>
      <c r="I124" s="1225"/>
      <c r="J124" s="1225"/>
      <c r="K124" s="1225"/>
      <c r="L124" s="1225"/>
      <c r="M124" s="1225"/>
      <c r="N124" s="1225"/>
      <c r="O124" s="1225"/>
      <c r="P124" s="1225"/>
      <c r="Q124" s="1225"/>
      <c r="R124" s="1224"/>
      <c r="S124" s="1205"/>
      <c r="T124" s="1205"/>
      <c r="U124" s="1205"/>
      <c r="V124" s="1205"/>
      <c r="W124" s="1205"/>
      <c r="X124" s="1205"/>
      <c r="Y124" s="1205"/>
      <c r="Z124" s="1205"/>
      <c r="AA124" s="1205"/>
      <c r="AB124" s="1205"/>
      <c r="AC124" s="1205"/>
      <c r="AD124" s="1205"/>
      <c r="AE124" s="1205"/>
      <c r="AF124" s="1205"/>
      <c r="AG124" s="1205"/>
      <c r="AH124" s="1205"/>
      <c r="AI124" s="1205"/>
      <c r="AJ124" s="1205"/>
      <c r="AK124" s="1205"/>
      <c r="AL124" s="1205"/>
      <c r="AM124" s="1205"/>
      <c r="AN124" s="1205"/>
      <c r="AO124" s="1205"/>
      <c r="AP124" s="1205"/>
      <c r="AQ124" s="1205"/>
      <c r="AR124" s="1205"/>
      <c r="AS124" s="1205"/>
      <c r="AT124" s="1205"/>
      <c r="AU124" s="1205"/>
      <c r="AV124" s="1205"/>
      <c r="AW124" s="1205"/>
      <c r="AX124" s="1205"/>
      <c r="AY124" s="1205"/>
      <c r="AZ124" s="1205"/>
      <c r="BA124" s="1205"/>
      <c r="BB124" s="1205"/>
      <c r="BC124" s="1205"/>
      <c r="BD124" s="1205"/>
      <c r="BE124" s="1201"/>
    </row>
    <row r="125" spans="1:57" ht="15.75" customHeight="1" thickBot="1">
      <c r="A125" s="1205"/>
      <c r="B125" s="1205"/>
      <c r="C125" s="1205"/>
      <c r="D125" s="1205"/>
      <c r="E125" s="1205"/>
      <c r="F125" s="1205"/>
      <c r="G125" s="1205"/>
      <c r="H125" s="1205"/>
      <c r="I125" s="1205"/>
      <c r="J125" s="1205"/>
      <c r="K125" s="1205"/>
      <c r="L125" s="1205"/>
      <c r="M125" s="1205"/>
      <c r="N125" s="1205"/>
      <c r="O125" s="1205"/>
      <c r="P125" s="1230"/>
      <c r="Q125" s="1205"/>
      <c r="R125" s="1205"/>
      <c r="S125" s="1205"/>
      <c r="T125" s="1205"/>
      <c r="U125" s="1205"/>
      <c r="V125" s="1205"/>
      <c r="W125" s="1205"/>
      <c r="X125" s="2177" t="s">
        <v>2172</v>
      </c>
      <c r="Y125" s="2178"/>
      <c r="Z125" s="2178"/>
      <c r="AA125" s="2178"/>
      <c r="AB125" s="2178"/>
      <c r="AC125" s="2178"/>
      <c r="AD125" s="2178"/>
      <c r="AE125" s="2178"/>
      <c r="AF125" s="2178"/>
      <c r="AG125" s="2178"/>
      <c r="AH125" s="2178"/>
      <c r="AI125" s="2178"/>
      <c r="AJ125" s="2178"/>
      <c r="AK125" s="2178"/>
      <c r="AL125" s="2178"/>
      <c r="AM125" s="2178"/>
      <c r="AN125" s="2178"/>
      <c r="AO125" s="2178"/>
      <c r="AP125" s="2178"/>
      <c r="AQ125" s="2178"/>
      <c r="AR125" s="2178"/>
      <c r="AS125" s="2178"/>
      <c r="AT125" s="2178"/>
      <c r="AU125" s="2178"/>
      <c r="AV125" s="2178"/>
      <c r="AW125" s="2178"/>
      <c r="AX125" s="2178"/>
      <c r="AY125" s="2178"/>
      <c r="AZ125" s="2178"/>
      <c r="BA125" s="2178"/>
      <c r="BB125" s="2178"/>
      <c r="BC125" s="2178"/>
      <c r="BD125" s="2425"/>
      <c r="BE125" s="1201"/>
    </row>
    <row r="126" spans="1:57" ht="15.75" customHeight="1">
      <c r="A126" s="1205"/>
      <c r="B126" s="2427" t="s">
        <v>1687</v>
      </c>
      <c r="C126" s="2428"/>
      <c r="D126" s="2428"/>
      <c r="E126" s="2428"/>
      <c r="F126" s="2428"/>
      <c r="G126" s="2428"/>
      <c r="H126" s="2428"/>
      <c r="I126" s="2428"/>
      <c r="J126" s="2428"/>
      <c r="K126" s="2428"/>
      <c r="L126" s="2428"/>
      <c r="M126" s="2428"/>
      <c r="N126" s="2428"/>
      <c r="O126" s="2428"/>
      <c r="P126" s="2428"/>
      <c r="Q126" s="2428"/>
      <c r="R126" s="2428"/>
      <c r="S126" s="2428"/>
      <c r="T126" s="2428"/>
      <c r="U126" s="2429"/>
      <c r="V126" s="1205"/>
      <c r="W126" s="1205"/>
      <c r="X126" s="2179"/>
      <c r="Y126" s="2180"/>
      <c r="Z126" s="2180"/>
      <c r="AA126" s="2180"/>
      <c r="AB126" s="2180"/>
      <c r="AC126" s="2180"/>
      <c r="AD126" s="2180"/>
      <c r="AE126" s="2180"/>
      <c r="AF126" s="2180"/>
      <c r="AG126" s="2180"/>
      <c r="AH126" s="2180"/>
      <c r="AI126" s="2180"/>
      <c r="AJ126" s="2180"/>
      <c r="AK126" s="2180"/>
      <c r="AL126" s="2180"/>
      <c r="AM126" s="2180"/>
      <c r="AN126" s="2180"/>
      <c r="AO126" s="2180"/>
      <c r="AP126" s="2180"/>
      <c r="AQ126" s="2180"/>
      <c r="AR126" s="2180"/>
      <c r="AS126" s="2180"/>
      <c r="AT126" s="2180"/>
      <c r="AU126" s="2180"/>
      <c r="AV126" s="2180"/>
      <c r="AW126" s="2180"/>
      <c r="AX126" s="2180"/>
      <c r="AY126" s="2180"/>
      <c r="AZ126" s="2180"/>
      <c r="BA126" s="2180"/>
      <c r="BB126" s="2180"/>
      <c r="BC126" s="2180"/>
      <c r="BD126" s="2426"/>
      <c r="BE126" s="1201"/>
    </row>
    <row r="127" spans="1:57" ht="15.75" customHeight="1">
      <c r="A127" s="1205"/>
      <c r="B127" s="2390"/>
      <c r="C127" s="2391"/>
      <c r="D127" s="2391"/>
      <c r="E127" s="2391"/>
      <c r="F127" s="2391"/>
      <c r="G127" s="2391"/>
      <c r="H127" s="2391"/>
      <c r="I127" s="2170" t="s">
        <v>2173</v>
      </c>
      <c r="J127" s="2170"/>
      <c r="K127" s="2170"/>
      <c r="L127" s="2170"/>
      <c r="M127" s="2170"/>
      <c r="N127" s="2170"/>
      <c r="O127" s="2430" t="s">
        <v>2174</v>
      </c>
      <c r="P127" s="2430"/>
      <c r="Q127" s="2430"/>
      <c r="R127" s="2430"/>
      <c r="S127" s="2430"/>
      <c r="T127" s="2430"/>
      <c r="U127" s="2431"/>
      <c r="V127" s="1205"/>
      <c r="W127" s="1205"/>
      <c r="X127" s="2393" t="s">
        <v>2186</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1"/>
    </row>
    <row r="128" spans="1:57" ht="15.75" customHeight="1">
      <c r="A128" s="1205"/>
      <c r="B128" s="2407" t="s">
        <v>2175</v>
      </c>
      <c r="C128" s="2408"/>
      <c r="D128" s="2408"/>
      <c r="E128" s="2408"/>
      <c r="F128" s="2408"/>
      <c r="G128" s="2408"/>
      <c r="H128" s="2408"/>
      <c r="I128" s="2167">
        <v>0</v>
      </c>
      <c r="J128" s="2167"/>
      <c r="K128" s="2167"/>
      <c r="L128" s="2167"/>
      <c r="M128" s="2167"/>
      <c r="N128" s="2167"/>
      <c r="O128" s="2167">
        <v>0</v>
      </c>
      <c r="P128" s="2167"/>
      <c r="Q128" s="2167"/>
      <c r="R128" s="2167"/>
      <c r="S128" s="2167"/>
      <c r="T128" s="2167"/>
      <c r="U128" s="2168"/>
      <c r="V128" s="1205"/>
      <c r="W128" s="1205"/>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1"/>
    </row>
    <row r="129" spans="1:57" ht="15.75" customHeight="1" thickBot="1">
      <c r="A129" s="1205"/>
      <c r="B129" s="2409" t="s">
        <v>2176</v>
      </c>
      <c r="C129" s="2410"/>
      <c r="D129" s="2410"/>
      <c r="E129" s="2410"/>
      <c r="F129" s="2410"/>
      <c r="G129" s="2410"/>
      <c r="H129" s="2410"/>
      <c r="I129" s="2165">
        <v>0</v>
      </c>
      <c r="J129" s="2165"/>
      <c r="K129" s="2165"/>
      <c r="L129" s="2165"/>
      <c r="M129" s="2165"/>
      <c r="N129" s="2165"/>
      <c r="O129" s="2432"/>
      <c r="P129" s="2432"/>
      <c r="Q129" s="2432"/>
      <c r="R129" s="2432"/>
      <c r="S129" s="2432"/>
      <c r="T129" s="2432"/>
      <c r="U129" s="2433"/>
      <c r="V129" s="1205"/>
      <c r="W129" s="1205"/>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1"/>
    </row>
    <row r="130" spans="1:57" ht="15.75" customHeight="1" thickBot="1">
      <c r="A130" s="1205"/>
      <c r="B130" s="1205"/>
      <c r="C130" s="1205"/>
      <c r="D130" s="1205"/>
      <c r="E130" s="1205"/>
      <c r="F130" s="1205"/>
      <c r="G130" s="1205"/>
      <c r="H130" s="1205"/>
      <c r="I130" s="1205"/>
      <c r="J130" s="1205"/>
      <c r="K130" s="1205"/>
      <c r="L130" s="1205"/>
      <c r="M130" s="1205"/>
      <c r="N130" s="1205"/>
      <c r="O130" s="1205"/>
      <c r="P130" s="1205"/>
      <c r="Q130" s="1205"/>
      <c r="R130" s="1205"/>
      <c r="S130" s="1205"/>
      <c r="T130" s="1205"/>
      <c r="U130" s="1205"/>
      <c r="V130" s="1205"/>
      <c r="W130" s="1205"/>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1"/>
    </row>
    <row r="131" spans="1:57" ht="15.75" customHeight="1" thickBot="1">
      <c r="A131" s="1205"/>
      <c r="B131" s="1227" t="s">
        <v>1832</v>
      </c>
      <c r="C131" s="1226"/>
      <c r="D131" s="1226"/>
      <c r="E131" s="1226"/>
      <c r="F131" s="1226"/>
      <c r="G131" s="1226"/>
      <c r="H131" s="1226"/>
      <c r="I131" s="1226"/>
      <c r="J131" s="1226"/>
      <c r="K131" s="1226"/>
      <c r="L131" s="1226"/>
      <c r="M131" s="1226"/>
      <c r="N131" s="1226"/>
      <c r="O131" s="1226"/>
      <c r="P131" s="1228"/>
      <c r="Q131" s="1216" t="s">
        <v>251</v>
      </c>
      <c r="R131" s="1216" t="s">
        <v>251</v>
      </c>
      <c r="S131" s="1205"/>
      <c r="T131" s="1205"/>
      <c r="U131" s="1205"/>
      <c r="V131" s="1205" t="s">
        <v>251</v>
      </c>
      <c r="W131" s="1205"/>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1"/>
    </row>
    <row r="132" spans="1:57" ht="15.75" customHeight="1" thickBot="1">
      <c r="A132" s="1205"/>
      <c r="B132" s="1205"/>
      <c r="C132" s="1205"/>
      <c r="D132" s="1205"/>
      <c r="E132" s="1205"/>
      <c r="F132" s="1205"/>
      <c r="G132" s="1205"/>
      <c r="H132" s="1205"/>
      <c r="I132" s="1205"/>
      <c r="J132" s="1205"/>
      <c r="K132" s="1205"/>
      <c r="L132" s="1205"/>
      <c r="M132" s="1205"/>
      <c r="N132" s="1205"/>
      <c r="O132" s="1205"/>
      <c r="P132" s="1205"/>
      <c r="Q132" s="1205"/>
      <c r="R132" s="1205"/>
      <c r="S132" s="1205"/>
      <c r="T132" s="1205"/>
      <c r="U132" s="1205"/>
      <c r="V132" s="1205"/>
      <c r="W132" s="1205"/>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1"/>
    </row>
    <row r="133" spans="1:57" ht="15.75" customHeight="1">
      <c r="A133" s="1205"/>
      <c r="B133" s="2422" t="s">
        <v>1833</v>
      </c>
      <c r="C133" s="2423"/>
      <c r="D133" s="2423"/>
      <c r="E133" s="2423"/>
      <c r="F133" s="2423"/>
      <c r="G133" s="2423"/>
      <c r="H133" s="2423"/>
      <c r="I133" s="2423"/>
      <c r="J133" s="2423"/>
      <c r="K133" s="2423"/>
      <c r="L133" s="2423"/>
      <c r="M133" s="2423"/>
      <c r="N133" s="2423"/>
      <c r="O133" s="2423"/>
      <c r="P133" s="2423"/>
      <c r="Q133" s="2423"/>
      <c r="R133" s="2423"/>
      <c r="S133" s="2423"/>
      <c r="T133" s="2423"/>
      <c r="U133" s="2424"/>
      <c r="V133" s="1205"/>
      <c r="W133" s="1205"/>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1"/>
    </row>
    <row r="134" spans="1:57" ht="15.75" customHeight="1">
      <c r="A134" s="1205"/>
      <c r="B134" s="2390"/>
      <c r="C134" s="2391"/>
      <c r="D134" s="2391"/>
      <c r="E134" s="2391"/>
      <c r="F134" s="2391"/>
      <c r="G134" s="2391"/>
      <c r="H134" s="2391"/>
      <c r="I134" s="2405" t="s">
        <v>1828</v>
      </c>
      <c r="J134" s="2405"/>
      <c r="K134" s="2405"/>
      <c r="L134" s="2405"/>
      <c r="M134" s="2405"/>
      <c r="N134" s="2405"/>
      <c r="O134" s="2405"/>
      <c r="P134" s="2405" t="s">
        <v>2187</v>
      </c>
      <c r="Q134" s="2405"/>
      <c r="R134" s="2405"/>
      <c r="S134" s="2405"/>
      <c r="T134" s="2405"/>
      <c r="U134" s="2406"/>
      <c r="V134" s="1205"/>
      <c r="W134" s="1205"/>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1"/>
    </row>
    <row r="135" spans="1:57" ht="15.75" customHeight="1">
      <c r="A135" s="1205"/>
      <c r="B135" s="2390"/>
      <c r="C135" s="2391"/>
      <c r="D135" s="2391"/>
      <c r="E135" s="2391"/>
      <c r="F135" s="2391"/>
      <c r="G135" s="2391"/>
      <c r="H135" s="2391"/>
      <c r="I135" s="2405"/>
      <c r="J135" s="2405"/>
      <c r="K135" s="2405"/>
      <c r="L135" s="2405"/>
      <c r="M135" s="2405"/>
      <c r="N135" s="2405"/>
      <c r="O135" s="2405"/>
      <c r="P135" s="2405"/>
      <c r="Q135" s="2405"/>
      <c r="R135" s="2405"/>
      <c r="S135" s="2405"/>
      <c r="T135" s="2405"/>
      <c r="U135" s="2406"/>
      <c r="V135" s="1205"/>
      <c r="W135" s="1205"/>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1"/>
    </row>
    <row r="136" spans="1:57" ht="15.75" customHeight="1">
      <c r="A136" s="1205"/>
      <c r="B136" s="2407" t="s">
        <v>2175</v>
      </c>
      <c r="C136" s="2408"/>
      <c r="D136" s="2408"/>
      <c r="E136" s="2408"/>
      <c r="F136" s="2408"/>
      <c r="G136" s="2408"/>
      <c r="H136" s="2408"/>
      <c r="I136" s="2167">
        <v>0</v>
      </c>
      <c r="J136" s="2167"/>
      <c r="K136" s="2167"/>
      <c r="L136" s="2167"/>
      <c r="M136" s="2167"/>
      <c r="N136" s="2167"/>
      <c r="O136" s="2167"/>
      <c r="P136" s="2167">
        <v>0</v>
      </c>
      <c r="Q136" s="2167"/>
      <c r="R136" s="2167"/>
      <c r="S136" s="2167"/>
      <c r="T136" s="2167"/>
      <c r="U136" s="2168"/>
      <c r="V136" s="1205"/>
      <c r="W136" s="1205"/>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1"/>
    </row>
    <row r="137" spans="1:57" ht="15.75" customHeight="1" thickBot="1">
      <c r="A137" s="1205"/>
      <c r="B137" s="2409" t="s">
        <v>2176</v>
      </c>
      <c r="C137" s="2410"/>
      <c r="D137" s="2410"/>
      <c r="E137" s="2410"/>
      <c r="F137" s="2410"/>
      <c r="G137" s="2410"/>
      <c r="H137" s="2410"/>
      <c r="I137" s="2165">
        <v>0</v>
      </c>
      <c r="J137" s="2165"/>
      <c r="K137" s="2165"/>
      <c r="L137" s="2165"/>
      <c r="M137" s="2165"/>
      <c r="N137" s="2165"/>
      <c r="O137" s="2165"/>
      <c r="P137" s="2165">
        <v>0</v>
      </c>
      <c r="Q137" s="2165"/>
      <c r="R137" s="2165"/>
      <c r="S137" s="2165"/>
      <c r="T137" s="2165"/>
      <c r="U137" s="2166"/>
      <c r="V137" s="1205"/>
      <c r="W137" s="1205"/>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1"/>
    </row>
    <row r="138" spans="1:57" ht="15.75" customHeight="1" thickBot="1">
      <c r="A138" s="1205"/>
      <c r="B138" s="1205"/>
      <c r="C138" s="1205"/>
      <c r="D138" s="1205"/>
      <c r="E138" s="1205"/>
      <c r="F138" s="1205"/>
      <c r="G138" s="1205"/>
      <c r="H138" s="1205"/>
      <c r="I138" s="1205"/>
      <c r="J138" s="1205"/>
      <c r="K138" s="1205"/>
      <c r="L138" s="1205"/>
      <c r="M138" s="1205"/>
      <c r="N138" s="1205"/>
      <c r="O138" s="1205"/>
      <c r="P138" s="1205"/>
      <c r="Q138" s="1229"/>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5"/>
      <c r="AR138" s="1205"/>
      <c r="AS138" s="1205"/>
      <c r="AT138" s="1205"/>
      <c r="AU138" s="1205"/>
      <c r="AV138" s="1205"/>
      <c r="AW138" s="1205"/>
      <c r="AX138" s="1205"/>
      <c r="AY138" s="1205"/>
      <c r="AZ138" s="1205"/>
      <c r="BA138" s="1205"/>
      <c r="BB138" s="1205"/>
      <c r="BC138" s="1205"/>
      <c r="BD138" s="1205"/>
      <c r="BE138" s="1201"/>
    </row>
    <row r="139" spans="1:57" ht="15.75" customHeight="1">
      <c r="A139" s="1205"/>
      <c r="B139" s="2387" t="s">
        <v>1834</v>
      </c>
      <c r="C139" s="2388"/>
      <c r="D139" s="2388"/>
      <c r="E139" s="2388"/>
      <c r="F139" s="2388"/>
      <c r="G139" s="2388"/>
      <c r="H139" s="2388"/>
      <c r="I139" s="2388"/>
      <c r="J139" s="2388"/>
      <c r="K139" s="2388"/>
      <c r="L139" s="2388"/>
      <c r="M139" s="2388"/>
      <c r="N139" s="2388"/>
      <c r="O139" s="2388"/>
      <c r="P139" s="2388"/>
      <c r="Q139" s="2388"/>
      <c r="R139" s="2388"/>
      <c r="S139" s="2388"/>
      <c r="T139" s="2388"/>
      <c r="U139" s="2388"/>
      <c r="V139" s="2388"/>
      <c r="W139" s="2388"/>
      <c r="X139" s="2388"/>
      <c r="Y139" s="2388"/>
      <c r="Z139" s="2388"/>
      <c r="AA139" s="2388"/>
      <c r="AB139" s="2388"/>
      <c r="AC139" s="2388"/>
      <c r="AD139" s="2388"/>
      <c r="AE139" s="2388"/>
      <c r="AF139" s="2388"/>
      <c r="AG139" s="2388"/>
      <c r="AH139" s="2226" t="s">
        <v>554</v>
      </c>
      <c r="AI139" s="2226"/>
      <c r="AJ139" s="2226"/>
      <c r="AK139" s="2226"/>
      <c r="AL139" s="2226"/>
      <c r="AM139" s="2226"/>
      <c r="AN139" s="2226"/>
      <c r="AO139" s="2226"/>
      <c r="AP139" s="2226"/>
      <c r="AQ139" s="2226"/>
      <c r="AR139" s="2226"/>
      <c r="AS139" s="2226"/>
      <c r="AT139" s="2226"/>
      <c r="AU139" s="2226"/>
      <c r="AV139" s="2226"/>
      <c r="AW139" s="2226"/>
      <c r="AX139" s="2227"/>
      <c r="AY139" s="1205"/>
      <c r="AZ139" s="1205"/>
      <c r="BA139" s="1205"/>
      <c r="BB139" s="1205"/>
      <c r="BC139" s="1205"/>
      <c r="BD139" s="1205"/>
      <c r="BE139" s="1201"/>
    </row>
    <row r="140" spans="1:57" ht="15.75" customHeight="1">
      <c r="A140" s="1205"/>
      <c r="B140" s="2412" t="s">
        <v>1835</v>
      </c>
      <c r="C140" s="2413"/>
      <c r="D140" s="2413"/>
      <c r="E140" s="2413"/>
      <c r="F140" s="2413"/>
      <c r="G140" s="2413"/>
      <c r="H140" s="2413"/>
      <c r="I140" s="2413"/>
      <c r="J140" s="2413"/>
      <c r="K140" s="2413"/>
      <c r="L140" s="2413"/>
      <c r="M140" s="2413"/>
      <c r="N140" s="2413"/>
      <c r="O140" s="2413"/>
      <c r="P140" s="2413"/>
      <c r="Q140" s="2413"/>
      <c r="R140" s="2414" t="s">
        <v>2189</v>
      </c>
      <c r="S140" s="2414"/>
      <c r="T140" s="2414"/>
      <c r="U140" s="2414"/>
      <c r="V140" s="2414"/>
      <c r="W140" s="2414"/>
      <c r="X140" s="2414"/>
      <c r="Y140" s="2414"/>
      <c r="Z140" s="2414"/>
      <c r="AA140" s="2414"/>
      <c r="AB140" s="2414"/>
      <c r="AC140" s="2414"/>
      <c r="AD140" s="2414"/>
      <c r="AE140" s="2414"/>
      <c r="AF140" s="2414"/>
      <c r="AG140" s="2414"/>
      <c r="AH140" s="2414"/>
      <c r="AI140" s="2414"/>
      <c r="AJ140" s="2414"/>
      <c r="AK140" s="2414"/>
      <c r="AL140" s="2414"/>
      <c r="AM140" s="2414"/>
      <c r="AN140" s="2414"/>
      <c r="AO140" s="2414"/>
      <c r="AP140" s="2414"/>
      <c r="AQ140" s="2414"/>
      <c r="AR140" s="2414"/>
      <c r="AS140" s="2414"/>
      <c r="AT140" s="2414"/>
      <c r="AU140" s="2414"/>
      <c r="AV140" s="2414"/>
      <c r="AW140" s="2414"/>
      <c r="AX140" s="2415"/>
      <c r="AY140" s="1205"/>
      <c r="AZ140" s="1205"/>
      <c r="BA140" s="1205"/>
      <c r="BB140" s="1205"/>
      <c r="BC140" s="1205" t="s">
        <v>251</v>
      </c>
      <c r="BD140" s="1205"/>
      <c r="BE140" s="1201"/>
    </row>
    <row r="141" spans="1:57" ht="15.75" customHeight="1">
      <c r="A141" s="1205"/>
      <c r="B141" s="2416" t="s">
        <v>2190</v>
      </c>
      <c r="C141" s="2417"/>
      <c r="D141" s="2417"/>
      <c r="E141" s="2417"/>
      <c r="F141" s="2417"/>
      <c r="G141" s="2417"/>
      <c r="H141" s="2417"/>
      <c r="I141" s="2417"/>
      <c r="J141" s="2417"/>
      <c r="K141" s="2417"/>
      <c r="L141" s="2417"/>
      <c r="M141" s="2417"/>
      <c r="N141" s="2417"/>
      <c r="O141" s="2417"/>
      <c r="P141" s="2417"/>
      <c r="Q141" s="2417"/>
      <c r="R141" s="2417"/>
      <c r="S141" s="2417"/>
      <c r="T141" s="2417"/>
      <c r="U141" s="2417"/>
      <c r="V141" s="2417"/>
      <c r="W141" s="2417"/>
      <c r="X141" s="2417"/>
      <c r="Y141" s="2417"/>
      <c r="Z141" s="2417"/>
      <c r="AA141" s="2417"/>
      <c r="AB141" s="2417"/>
      <c r="AC141" s="2417"/>
      <c r="AD141" s="2417"/>
      <c r="AE141" s="2417"/>
      <c r="AF141" s="2417"/>
      <c r="AG141" s="2417"/>
      <c r="AH141" s="2417"/>
      <c r="AI141" s="2417"/>
      <c r="AJ141" s="2417"/>
      <c r="AK141" s="2417"/>
      <c r="AL141" s="2417"/>
      <c r="AM141" s="2417"/>
      <c r="AN141" s="2417"/>
      <c r="AO141" s="2417"/>
      <c r="AP141" s="2417"/>
      <c r="AQ141" s="2417"/>
      <c r="AR141" s="2417"/>
      <c r="AS141" s="2417"/>
      <c r="AT141" s="2417"/>
      <c r="AU141" s="2417"/>
      <c r="AV141" s="2417"/>
      <c r="AW141" s="2417"/>
      <c r="AX141" s="2418"/>
      <c r="AY141" s="1205"/>
      <c r="AZ141" s="1205"/>
      <c r="BA141" s="1205"/>
      <c r="BB141" s="1205"/>
      <c r="BC141" s="1205"/>
      <c r="BD141" s="1205"/>
      <c r="BE141" s="1201"/>
    </row>
    <row r="142" spans="1:57" ht="15.75" customHeight="1">
      <c r="A142" s="1205"/>
      <c r="B142" s="2416"/>
      <c r="C142" s="2417"/>
      <c r="D142" s="2417"/>
      <c r="E142" s="2417"/>
      <c r="F142" s="2417"/>
      <c r="G142" s="2417"/>
      <c r="H142" s="2417"/>
      <c r="I142" s="2417"/>
      <c r="J142" s="2417"/>
      <c r="K142" s="2417"/>
      <c r="L142" s="2417"/>
      <c r="M142" s="2417"/>
      <c r="N142" s="2417"/>
      <c r="O142" s="2417"/>
      <c r="P142" s="2417"/>
      <c r="Q142" s="2417"/>
      <c r="R142" s="2417"/>
      <c r="S142" s="2417"/>
      <c r="T142" s="2417"/>
      <c r="U142" s="2417"/>
      <c r="V142" s="2417"/>
      <c r="W142" s="2417"/>
      <c r="X142" s="2417"/>
      <c r="Y142" s="2417"/>
      <c r="Z142" s="2417"/>
      <c r="AA142" s="2417"/>
      <c r="AB142" s="2417"/>
      <c r="AC142" s="2417"/>
      <c r="AD142" s="2417"/>
      <c r="AE142" s="2417"/>
      <c r="AF142" s="2417"/>
      <c r="AG142" s="2417"/>
      <c r="AH142" s="2417"/>
      <c r="AI142" s="2417"/>
      <c r="AJ142" s="2417"/>
      <c r="AK142" s="2417"/>
      <c r="AL142" s="2417"/>
      <c r="AM142" s="2417"/>
      <c r="AN142" s="2417"/>
      <c r="AO142" s="2417"/>
      <c r="AP142" s="2417"/>
      <c r="AQ142" s="2417"/>
      <c r="AR142" s="2417"/>
      <c r="AS142" s="2417"/>
      <c r="AT142" s="2417"/>
      <c r="AU142" s="2417"/>
      <c r="AV142" s="2417"/>
      <c r="AW142" s="2417"/>
      <c r="AX142" s="2418"/>
      <c r="AY142" s="1205"/>
      <c r="AZ142" s="1205"/>
      <c r="BA142" s="1205"/>
      <c r="BB142" s="1205"/>
      <c r="BC142" s="1205"/>
      <c r="BD142" s="1205"/>
      <c r="BE142" s="1201"/>
    </row>
    <row r="143" spans="1:57" ht="15.75" customHeight="1">
      <c r="A143" s="1205"/>
      <c r="B143" s="2416"/>
      <c r="C143" s="2417"/>
      <c r="D143" s="2417"/>
      <c r="E143" s="2417"/>
      <c r="F143" s="2417"/>
      <c r="G143" s="2417"/>
      <c r="H143" s="2417"/>
      <c r="I143" s="2417"/>
      <c r="J143" s="2417"/>
      <c r="K143" s="2417"/>
      <c r="L143" s="2417"/>
      <c r="M143" s="2417"/>
      <c r="N143" s="2417"/>
      <c r="O143" s="2417"/>
      <c r="P143" s="2417"/>
      <c r="Q143" s="2417"/>
      <c r="R143" s="2417"/>
      <c r="S143" s="2417"/>
      <c r="T143" s="2417"/>
      <c r="U143" s="2417"/>
      <c r="V143" s="2417"/>
      <c r="W143" s="2417"/>
      <c r="X143" s="2417"/>
      <c r="Y143" s="2417"/>
      <c r="Z143" s="2417"/>
      <c r="AA143" s="2417"/>
      <c r="AB143" s="2417"/>
      <c r="AC143" s="2417"/>
      <c r="AD143" s="2417"/>
      <c r="AE143" s="2417"/>
      <c r="AF143" s="2417"/>
      <c r="AG143" s="2417"/>
      <c r="AH143" s="2417"/>
      <c r="AI143" s="2417"/>
      <c r="AJ143" s="2417"/>
      <c r="AK143" s="2417"/>
      <c r="AL143" s="2417"/>
      <c r="AM143" s="2417"/>
      <c r="AN143" s="2417"/>
      <c r="AO143" s="2417"/>
      <c r="AP143" s="2417"/>
      <c r="AQ143" s="2417"/>
      <c r="AR143" s="2417"/>
      <c r="AS143" s="2417"/>
      <c r="AT143" s="2417"/>
      <c r="AU143" s="2417"/>
      <c r="AV143" s="2417"/>
      <c r="AW143" s="2417"/>
      <c r="AX143" s="2418"/>
      <c r="AY143" s="1205"/>
      <c r="AZ143" s="1205"/>
      <c r="BA143" s="1205"/>
      <c r="BB143" s="1205"/>
      <c r="BC143" s="1205"/>
      <c r="BD143" s="1205"/>
      <c r="BE143" s="1201"/>
    </row>
    <row r="144" spans="1:57" ht="15.75" customHeight="1">
      <c r="A144" s="1205"/>
      <c r="B144" s="2416"/>
      <c r="C144" s="2417"/>
      <c r="D144" s="2417"/>
      <c r="E144" s="2417"/>
      <c r="F144" s="2417"/>
      <c r="G144" s="2417"/>
      <c r="H144" s="2417"/>
      <c r="I144" s="2417"/>
      <c r="J144" s="2417"/>
      <c r="K144" s="2417"/>
      <c r="L144" s="2417"/>
      <c r="M144" s="2417"/>
      <c r="N144" s="2417"/>
      <c r="O144" s="2417"/>
      <c r="P144" s="2417"/>
      <c r="Q144" s="2417"/>
      <c r="R144" s="2417"/>
      <c r="S144" s="2417"/>
      <c r="T144" s="2417"/>
      <c r="U144" s="2417"/>
      <c r="V144" s="2417"/>
      <c r="W144" s="2417"/>
      <c r="X144" s="2417"/>
      <c r="Y144" s="2417"/>
      <c r="Z144" s="2417"/>
      <c r="AA144" s="2417"/>
      <c r="AB144" s="2417"/>
      <c r="AC144" s="2417"/>
      <c r="AD144" s="2417"/>
      <c r="AE144" s="2417"/>
      <c r="AF144" s="2417"/>
      <c r="AG144" s="2417"/>
      <c r="AH144" s="2417"/>
      <c r="AI144" s="2417"/>
      <c r="AJ144" s="2417"/>
      <c r="AK144" s="2417"/>
      <c r="AL144" s="2417"/>
      <c r="AM144" s="2417"/>
      <c r="AN144" s="2417"/>
      <c r="AO144" s="2417"/>
      <c r="AP144" s="2417"/>
      <c r="AQ144" s="2417"/>
      <c r="AR144" s="2417"/>
      <c r="AS144" s="2417"/>
      <c r="AT144" s="2417"/>
      <c r="AU144" s="2417"/>
      <c r="AV144" s="2417"/>
      <c r="AW144" s="2417"/>
      <c r="AX144" s="2418"/>
      <c r="AY144" s="1205"/>
      <c r="AZ144" s="1205"/>
      <c r="BA144" s="1205"/>
      <c r="BB144" s="1205"/>
      <c r="BC144" s="1205"/>
      <c r="BD144" s="1205"/>
      <c r="BE144" s="1201"/>
    </row>
    <row r="145" spans="1:57" ht="15.75" customHeight="1">
      <c r="A145" s="1205"/>
      <c r="B145" s="2416"/>
      <c r="C145" s="2417"/>
      <c r="D145" s="2417"/>
      <c r="E145" s="2417"/>
      <c r="F145" s="2417"/>
      <c r="G145" s="2417"/>
      <c r="H145" s="2417"/>
      <c r="I145" s="2417"/>
      <c r="J145" s="2417"/>
      <c r="K145" s="2417"/>
      <c r="L145" s="2417"/>
      <c r="M145" s="2417"/>
      <c r="N145" s="2417"/>
      <c r="O145" s="2417"/>
      <c r="P145" s="2417"/>
      <c r="Q145" s="2417"/>
      <c r="R145" s="2417"/>
      <c r="S145" s="2417"/>
      <c r="T145" s="2417"/>
      <c r="U145" s="2417"/>
      <c r="V145" s="2417"/>
      <c r="W145" s="2417"/>
      <c r="X145" s="2417"/>
      <c r="Y145" s="2417"/>
      <c r="Z145" s="2417"/>
      <c r="AA145" s="2417"/>
      <c r="AB145" s="2417"/>
      <c r="AC145" s="2417"/>
      <c r="AD145" s="2417"/>
      <c r="AE145" s="2417"/>
      <c r="AF145" s="2417"/>
      <c r="AG145" s="2417"/>
      <c r="AH145" s="2417"/>
      <c r="AI145" s="2417"/>
      <c r="AJ145" s="2417"/>
      <c r="AK145" s="2417"/>
      <c r="AL145" s="2417"/>
      <c r="AM145" s="2417"/>
      <c r="AN145" s="2417"/>
      <c r="AO145" s="2417"/>
      <c r="AP145" s="2417"/>
      <c r="AQ145" s="2417"/>
      <c r="AR145" s="2417"/>
      <c r="AS145" s="2417"/>
      <c r="AT145" s="2417"/>
      <c r="AU145" s="2417"/>
      <c r="AV145" s="2417"/>
      <c r="AW145" s="2417"/>
      <c r="AX145" s="2418"/>
      <c r="AY145" s="1205"/>
      <c r="AZ145" s="1205"/>
      <c r="BA145" s="1205"/>
      <c r="BB145" s="1205"/>
      <c r="BC145" s="1205"/>
      <c r="BD145" s="1205"/>
      <c r="BE145" s="1201"/>
    </row>
    <row r="146" spans="1:57" ht="15.75" customHeight="1">
      <c r="A146" s="1205"/>
      <c r="B146" s="2416"/>
      <c r="C146" s="2417"/>
      <c r="D146" s="2417"/>
      <c r="E146" s="2417"/>
      <c r="F146" s="2417"/>
      <c r="G146" s="2417"/>
      <c r="H146" s="2417"/>
      <c r="I146" s="2417"/>
      <c r="J146" s="2417"/>
      <c r="K146" s="2417"/>
      <c r="L146" s="2417"/>
      <c r="M146" s="2417"/>
      <c r="N146" s="2417"/>
      <c r="O146" s="2417"/>
      <c r="P146" s="2417"/>
      <c r="Q146" s="2417"/>
      <c r="R146" s="2417"/>
      <c r="S146" s="2417"/>
      <c r="T146" s="2417"/>
      <c r="U146" s="2417"/>
      <c r="V146" s="2417"/>
      <c r="W146" s="2417"/>
      <c r="X146" s="2417"/>
      <c r="Y146" s="2417"/>
      <c r="Z146" s="2417"/>
      <c r="AA146" s="2417"/>
      <c r="AB146" s="2417"/>
      <c r="AC146" s="2417"/>
      <c r="AD146" s="2417"/>
      <c r="AE146" s="2417"/>
      <c r="AF146" s="2417"/>
      <c r="AG146" s="2417"/>
      <c r="AH146" s="2417"/>
      <c r="AI146" s="2417"/>
      <c r="AJ146" s="2417"/>
      <c r="AK146" s="2417"/>
      <c r="AL146" s="2417"/>
      <c r="AM146" s="2417"/>
      <c r="AN146" s="2417"/>
      <c r="AO146" s="2417"/>
      <c r="AP146" s="2417"/>
      <c r="AQ146" s="2417"/>
      <c r="AR146" s="2417"/>
      <c r="AS146" s="2417"/>
      <c r="AT146" s="2417"/>
      <c r="AU146" s="2417"/>
      <c r="AV146" s="2417"/>
      <c r="AW146" s="2417"/>
      <c r="AX146" s="2418"/>
      <c r="AY146" s="1205"/>
      <c r="AZ146" s="1205"/>
      <c r="BA146" s="1205"/>
      <c r="BB146" s="1205"/>
      <c r="BC146" s="1205"/>
      <c r="BD146" s="1205"/>
      <c r="BE146" s="1201"/>
    </row>
    <row r="147" spans="1:57" ht="15.75" customHeight="1">
      <c r="A147" s="1205"/>
      <c r="B147" s="2416"/>
      <c r="C147" s="2417"/>
      <c r="D147" s="2417"/>
      <c r="E147" s="2417"/>
      <c r="F147" s="2417"/>
      <c r="G147" s="2417"/>
      <c r="H147" s="2417"/>
      <c r="I147" s="2417"/>
      <c r="J147" s="2417"/>
      <c r="K147" s="2417"/>
      <c r="L147" s="2417"/>
      <c r="M147" s="2417"/>
      <c r="N147" s="2417"/>
      <c r="O147" s="2417"/>
      <c r="P147" s="2417"/>
      <c r="Q147" s="2417"/>
      <c r="R147" s="2417"/>
      <c r="S147" s="2417"/>
      <c r="T147" s="2417"/>
      <c r="U147" s="2417"/>
      <c r="V147" s="2417"/>
      <c r="W147" s="2417"/>
      <c r="X147" s="2417"/>
      <c r="Y147" s="2417"/>
      <c r="Z147" s="2417"/>
      <c r="AA147" s="2417"/>
      <c r="AB147" s="2417"/>
      <c r="AC147" s="2417"/>
      <c r="AD147" s="2417"/>
      <c r="AE147" s="2417"/>
      <c r="AF147" s="2417"/>
      <c r="AG147" s="2417"/>
      <c r="AH147" s="2417"/>
      <c r="AI147" s="2417"/>
      <c r="AJ147" s="2417"/>
      <c r="AK147" s="2417"/>
      <c r="AL147" s="2417"/>
      <c r="AM147" s="2417"/>
      <c r="AN147" s="2417"/>
      <c r="AO147" s="2417"/>
      <c r="AP147" s="2417"/>
      <c r="AQ147" s="2417"/>
      <c r="AR147" s="2417"/>
      <c r="AS147" s="2417"/>
      <c r="AT147" s="2417"/>
      <c r="AU147" s="2417"/>
      <c r="AV147" s="2417"/>
      <c r="AW147" s="2417"/>
      <c r="AX147" s="2418"/>
      <c r="AY147" s="1205"/>
      <c r="AZ147" s="1205"/>
      <c r="BA147" s="1205"/>
      <c r="BB147" s="1205"/>
      <c r="BC147" s="1205"/>
      <c r="BD147" s="1205"/>
      <c r="BE147" s="1201"/>
    </row>
    <row r="148" spans="1:57" ht="15.75" customHeight="1">
      <c r="A148" s="1205"/>
      <c r="B148" s="2416"/>
      <c r="C148" s="2417"/>
      <c r="D148" s="2417"/>
      <c r="E148" s="2417"/>
      <c r="F148" s="2417"/>
      <c r="G148" s="2417"/>
      <c r="H148" s="2417"/>
      <c r="I148" s="2417"/>
      <c r="J148" s="2417"/>
      <c r="K148" s="2417"/>
      <c r="L148" s="2417"/>
      <c r="M148" s="2417"/>
      <c r="N148" s="2417"/>
      <c r="O148" s="2417"/>
      <c r="P148" s="2417"/>
      <c r="Q148" s="2417"/>
      <c r="R148" s="2417"/>
      <c r="S148" s="2417"/>
      <c r="T148" s="2417"/>
      <c r="U148" s="2417"/>
      <c r="V148" s="2417"/>
      <c r="W148" s="2417"/>
      <c r="X148" s="2417"/>
      <c r="Y148" s="2417"/>
      <c r="Z148" s="2417"/>
      <c r="AA148" s="2417"/>
      <c r="AB148" s="2417"/>
      <c r="AC148" s="2417"/>
      <c r="AD148" s="2417"/>
      <c r="AE148" s="2417"/>
      <c r="AF148" s="2417"/>
      <c r="AG148" s="2417"/>
      <c r="AH148" s="2417"/>
      <c r="AI148" s="2417"/>
      <c r="AJ148" s="2417"/>
      <c r="AK148" s="2417"/>
      <c r="AL148" s="2417"/>
      <c r="AM148" s="2417"/>
      <c r="AN148" s="2417"/>
      <c r="AO148" s="2417"/>
      <c r="AP148" s="2417"/>
      <c r="AQ148" s="2417"/>
      <c r="AR148" s="2417"/>
      <c r="AS148" s="2417"/>
      <c r="AT148" s="2417"/>
      <c r="AU148" s="2417"/>
      <c r="AV148" s="2417"/>
      <c r="AW148" s="2417"/>
      <c r="AX148" s="2418"/>
      <c r="AY148" s="1205"/>
      <c r="AZ148" s="1205"/>
      <c r="BA148" s="1205"/>
      <c r="BB148" s="1205"/>
      <c r="BC148" s="1205"/>
      <c r="BD148" s="1205"/>
      <c r="BE148" s="1201"/>
    </row>
    <row r="149" spans="1:57" ht="15.75" customHeight="1">
      <c r="A149" s="1205"/>
      <c r="B149" s="2416"/>
      <c r="C149" s="2417"/>
      <c r="D149" s="2417"/>
      <c r="E149" s="2417"/>
      <c r="F149" s="2417"/>
      <c r="G149" s="2417"/>
      <c r="H149" s="2417"/>
      <c r="I149" s="2417"/>
      <c r="J149" s="2417"/>
      <c r="K149" s="2417"/>
      <c r="L149" s="2417"/>
      <c r="M149" s="2417"/>
      <c r="N149" s="2417"/>
      <c r="O149" s="2417"/>
      <c r="P149" s="2417"/>
      <c r="Q149" s="2417"/>
      <c r="R149" s="2417"/>
      <c r="S149" s="2417"/>
      <c r="T149" s="2417"/>
      <c r="U149" s="2417"/>
      <c r="V149" s="2417"/>
      <c r="W149" s="2417"/>
      <c r="X149" s="2417"/>
      <c r="Y149" s="2417"/>
      <c r="Z149" s="2417"/>
      <c r="AA149" s="2417"/>
      <c r="AB149" s="2417"/>
      <c r="AC149" s="2417"/>
      <c r="AD149" s="2417"/>
      <c r="AE149" s="2417"/>
      <c r="AF149" s="2417"/>
      <c r="AG149" s="2417"/>
      <c r="AH149" s="2417"/>
      <c r="AI149" s="2417"/>
      <c r="AJ149" s="2417"/>
      <c r="AK149" s="2417"/>
      <c r="AL149" s="2417"/>
      <c r="AM149" s="2417"/>
      <c r="AN149" s="2417"/>
      <c r="AO149" s="2417"/>
      <c r="AP149" s="2417"/>
      <c r="AQ149" s="2417"/>
      <c r="AR149" s="2417"/>
      <c r="AS149" s="2417"/>
      <c r="AT149" s="2417"/>
      <c r="AU149" s="2417"/>
      <c r="AV149" s="2417"/>
      <c r="AW149" s="2417"/>
      <c r="AX149" s="2418"/>
      <c r="AY149" s="1205"/>
      <c r="AZ149" s="1205"/>
      <c r="BA149" s="1205"/>
      <c r="BB149" s="1205"/>
      <c r="BC149" s="1205"/>
      <c r="BD149" s="1205"/>
      <c r="BE149" s="1201"/>
    </row>
    <row r="150" spans="1:57" ht="15.75" customHeight="1" thickBot="1">
      <c r="A150" s="1205"/>
      <c r="B150" s="2419"/>
      <c r="C150" s="2420"/>
      <c r="D150" s="2420"/>
      <c r="E150" s="2420"/>
      <c r="F150" s="2420"/>
      <c r="G150" s="2420"/>
      <c r="H150" s="2420"/>
      <c r="I150" s="2420"/>
      <c r="J150" s="2420"/>
      <c r="K150" s="2420"/>
      <c r="L150" s="2420"/>
      <c r="M150" s="2420"/>
      <c r="N150" s="2420"/>
      <c r="O150" s="2420"/>
      <c r="P150" s="2420"/>
      <c r="Q150" s="2420"/>
      <c r="R150" s="2420"/>
      <c r="S150" s="2420"/>
      <c r="T150" s="2420"/>
      <c r="U150" s="2420"/>
      <c r="V150" s="2420"/>
      <c r="W150" s="2420"/>
      <c r="X150" s="2420"/>
      <c r="Y150" s="2420"/>
      <c r="Z150" s="2420"/>
      <c r="AA150" s="2420"/>
      <c r="AB150" s="2420"/>
      <c r="AC150" s="2420"/>
      <c r="AD150" s="2420"/>
      <c r="AE150" s="2420"/>
      <c r="AF150" s="2420"/>
      <c r="AG150" s="2420"/>
      <c r="AH150" s="2420"/>
      <c r="AI150" s="2420"/>
      <c r="AJ150" s="2420"/>
      <c r="AK150" s="2420"/>
      <c r="AL150" s="2420"/>
      <c r="AM150" s="2420"/>
      <c r="AN150" s="2420"/>
      <c r="AO150" s="2420"/>
      <c r="AP150" s="2420"/>
      <c r="AQ150" s="2420"/>
      <c r="AR150" s="2420"/>
      <c r="AS150" s="2420"/>
      <c r="AT150" s="2420"/>
      <c r="AU150" s="2420"/>
      <c r="AV150" s="2420"/>
      <c r="AW150" s="2420"/>
      <c r="AX150" s="2421"/>
      <c r="AY150" s="1205"/>
      <c r="AZ150" s="1205"/>
      <c r="BA150" s="1205"/>
      <c r="BB150" s="1205"/>
      <c r="BC150" s="1205"/>
      <c r="BD150" s="1205"/>
      <c r="BE150" s="1201"/>
    </row>
    <row r="151" spans="1:57" ht="15.75" customHeight="1" thickBot="1">
      <c r="A151" s="1205"/>
      <c r="B151" s="1205"/>
      <c r="C151" s="1205"/>
      <c r="D151" s="1205"/>
      <c r="E151" s="1205"/>
      <c r="F151" s="1205"/>
      <c r="G151" s="1205"/>
      <c r="H151" s="1205"/>
      <c r="I151" s="1205"/>
      <c r="J151" s="1205"/>
      <c r="K151" s="1205"/>
      <c r="L151" s="1205"/>
      <c r="M151" s="1205"/>
      <c r="N151" s="1205"/>
      <c r="O151" s="1205"/>
      <c r="P151" s="1205"/>
      <c r="Q151" s="1205"/>
      <c r="R151" s="1205"/>
      <c r="S151" s="1205"/>
      <c r="T151" s="1205"/>
      <c r="U151" s="1205"/>
      <c r="V151" s="1205"/>
      <c r="W151" s="1205"/>
      <c r="X151" s="1205"/>
      <c r="Y151" s="1205"/>
      <c r="Z151" s="1205"/>
      <c r="AA151" s="1205"/>
      <c r="AB151" s="1205"/>
      <c r="AC151" s="1205"/>
      <c r="AD151" s="1205"/>
      <c r="AE151" s="1205"/>
      <c r="AF151" s="1205"/>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c r="BB151" s="1205"/>
      <c r="BC151" s="1205"/>
      <c r="BD151" s="1205"/>
      <c r="BE151" s="1201"/>
    </row>
    <row r="152" spans="1:57" ht="15.75" customHeight="1" thickBot="1">
      <c r="A152" s="1205"/>
      <c r="B152" s="1227" t="s">
        <v>1836</v>
      </c>
      <c r="C152" s="1226"/>
      <c r="D152" s="1226"/>
      <c r="E152" s="1226"/>
      <c r="F152" s="1226"/>
      <c r="G152" s="1226"/>
      <c r="H152" s="1226"/>
      <c r="I152" s="1226"/>
      <c r="J152" s="1226"/>
      <c r="K152" s="1226"/>
      <c r="L152" s="1226"/>
      <c r="M152" s="1228"/>
      <c r="N152" s="1216"/>
      <c r="O152" s="1216"/>
      <c r="P152" s="1205"/>
      <c r="Q152" s="1205"/>
      <c r="R152" s="1205"/>
      <c r="S152" s="1205"/>
      <c r="T152" s="1205"/>
      <c r="U152" s="1205" t="s">
        <v>251</v>
      </c>
      <c r="V152" s="1205"/>
      <c r="W152" s="1205"/>
      <c r="X152" s="1227" t="s">
        <v>2191</v>
      </c>
      <c r="Y152" s="1226"/>
      <c r="Z152" s="1226"/>
      <c r="AA152" s="1226"/>
      <c r="AB152" s="1226"/>
      <c r="AC152" s="1226"/>
      <c r="AD152" s="1226"/>
      <c r="AE152" s="1226"/>
      <c r="AF152" s="1226"/>
      <c r="AG152" s="1226"/>
      <c r="AH152" s="1226"/>
      <c r="AI152" s="1226"/>
      <c r="AJ152" s="1226"/>
      <c r="AK152" s="1225"/>
      <c r="AL152" s="1225"/>
      <c r="AM152" s="1224"/>
      <c r="AN152" s="1205"/>
      <c r="AO152" s="1205"/>
      <c r="AP152" s="1205"/>
      <c r="AQ152" s="1205"/>
      <c r="AR152" s="1205"/>
      <c r="AS152" s="1205"/>
      <c r="AT152" s="1205"/>
      <c r="AU152" s="1205"/>
      <c r="AV152" s="1205"/>
      <c r="AW152" s="1205"/>
      <c r="AX152" s="1205"/>
      <c r="AY152" s="1205"/>
      <c r="AZ152" s="1205"/>
      <c r="BA152" s="1205"/>
      <c r="BB152" s="1205"/>
      <c r="BC152" s="1205"/>
      <c r="BD152" s="1205"/>
      <c r="BE152" s="1201"/>
    </row>
    <row r="153" spans="1:57" ht="15.75" customHeight="1" thickBot="1">
      <c r="A153" s="1205"/>
      <c r="B153" s="1205"/>
      <c r="C153" s="1205"/>
      <c r="D153" s="1205"/>
      <c r="E153" s="1205"/>
      <c r="F153" s="1205"/>
      <c r="G153" s="1205"/>
      <c r="H153" s="1205"/>
      <c r="I153" s="1205"/>
      <c r="J153" s="1205"/>
      <c r="K153" s="1205"/>
      <c r="L153" s="1205"/>
      <c r="M153" s="1205"/>
      <c r="N153" s="1205"/>
      <c r="O153" s="1205"/>
      <c r="P153" s="1216"/>
      <c r="Q153" s="1205"/>
      <c r="R153" s="1205"/>
      <c r="S153" s="1205"/>
      <c r="T153" s="1205"/>
      <c r="U153" s="1205"/>
      <c r="V153" s="1205"/>
      <c r="W153" s="1205"/>
      <c r="X153" s="1205"/>
      <c r="Y153" s="1205"/>
      <c r="Z153" s="1205"/>
      <c r="AA153" s="1205"/>
      <c r="AB153" s="1205"/>
      <c r="AC153" s="1205"/>
      <c r="AD153" s="1205"/>
      <c r="AE153" s="1205"/>
      <c r="AF153" s="1205"/>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c r="BB153" s="1205"/>
      <c r="BC153" s="1205"/>
      <c r="BD153" s="1205"/>
      <c r="BE153" s="1201"/>
    </row>
    <row r="154" spans="1:57" ht="15.75" customHeight="1">
      <c r="A154" s="1205"/>
      <c r="B154" s="2411" t="s">
        <v>1837</v>
      </c>
      <c r="C154" s="2207"/>
      <c r="D154" s="2207"/>
      <c r="E154" s="2207"/>
      <c r="F154" s="2207"/>
      <c r="G154" s="2207"/>
      <c r="H154" s="2207"/>
      <c r="I154" s="2207"/>
      <c r="J154" s="2207"/>
      <c r="K154" s="2207"/>
      <c r="L154" s="2207"/>
      <c r="M154" s="2207"/>
      <c r="N154" s="2207"/>
      <c r="O154" s="2207"/>
      <c r="P154" s="2207"/>
      <c r="Q154" s="2207"/>
      <c r="R154" s="2207"/>
      <c r="S154" s="2207"/>
      <c r="T154" s="2207"/>
      <c r="U154" s="2208"/>
      <c r="V154" s="1205"/>
      <c r="W154" s="1213"/>
      <c r="X154" s="2411" t="s">
        <v>2192</v>
      </c>
      <c r="Y154" s="2207"/>
      <c r="Z154" s="2207"/>
      <c r="AA154" s="2207"/>
      <c r="AB154" s="2207"/>
      <c r="AC154" s="2207"/>
      <c r="AD154" s="2207"/>
      <c r="AE154" s="2207"/>
      <c r="AF154" s="2207"/>
      <c r="AG154" s="2207"/>
      <c r="AH154" s="2207"/>
      <c r="AI154" s="2207"/>
      <c r="AJ154" s="2207"/>
      <c r="AK154" s="2207"/>
      <c r="AL154" s="2207"/>
      <c r="AM154" s="2207"/>
      <c r="AN154" s="2207"/>
      <c r="AO154" s="2207"/>
      <c r="AP154" s="2207"/>
      <c r="AQ154" s="2208"/>
      <c r="AR154" s="1205"/>
      <c r="AS154" s="1205"/>
      <c r="AT154" s="1205"/>
      <c r="AU154" s="1205"/>
      <c r="AV154" s="1205"/>
      <c r="AW154" s="1205"/>
      <c r="AX154" s="1205"/>
      <c r="AY154" s="1205"/>
      <c r="AZ154" s="1205"/>
      <c r="BA154" s="1205"/>
      <c r="BB154" s="1205"/>
      <c r="BC154" s="1205"/>
      <c r="BD154" s="1205"/>
      <c r="BE154" s="1201"/>
    </row>
    <row r="155" spans="1:57" ht="15.75" customHeight="1">
      <c r="A155" s="1205"/>
      <c r="B155" s="2390"/>
      <c r="C155" s="2391"/>
      <c r="D155" s="2391"/>
      <c r="E155" s="2391"/>
      <c r="F155" s="2391"/>
      <c r="G155" s="2391"/>
      <c r="H155" s="2391"/>
      <c r="I155" s="2405" t="s">
        <v>1828</v>
      </c>
      <c r="J155" s="2405"/>
      <c r="K155" s="2405"/>
      <c r="L155" s="2405"/>
      <c r="M155" s="2405"/>
      <c r="N155" s="2405"/>
      <c r="O155" s="2405"/>
      <c r="P155" s="2405" t="s">
        <v>2193</v>
      </c>
      <c r="Q155" s="2405"/>
      <c r="R155" s="2405"/>
      <c r="S155" s="2405"/>
      <c r="T155" s="2405"/>
      <c r="U155" s="2406"/>
      <c r="V155" s="1205"/>
      <c r="W155" s="1205"/>
      <c r="X155" s="2390"/>
      <c r="Y155" s="2391"/>
      <c r="Z155" s="2391"/>
      <c r="AA155" s="2391"/>
      <c r="AB155" s="2391"/>
      <c r="AC155" s="2391"/>
      <c r="AD155" s="2391"/>
      <c r="AE155" s="2405" t="s">
        <v>1828</v>
      </c>
      <c r="AF155" s="2405"/>
      <c r="AG155" s="2405"/>
      <c r="AH155" s="2405"/>
      <c r="AI155" s="2405"/>
      <c r="AJ155" s="2405"/>
      <c r="AK155" s="2405"/>
      <c r="AL155" s="2405" t="s">
        <v>2187</v>
      </c>
      <c r="AM155" s="2405"/>
      <c r="AN155" s="2405"/>
      <c r="AO155" s="2405"/>
      <c r="AP155" s="2405"/>
      <c r="AQ155" s="2406"/>
      <c r="AR155" s="1205"/>
      <c r="AS155" s="1205"/>
      <c r="AT155" s="1205"/>
      <c r="AU155" s="1205"/>
      <c r="AV155" s="1205"/>
      <c r="AW155" s="1205"/>
      <c r="AX155" s="1205"/>
      <c r="AY155" s="1205"/>
      <c r="AZ155" s="1205"/>
      <c r="BA155" s="1205"/>
      <c r="BB155" s="1205"/>
      <c r="BC155" s="1205"/>
      <c r="BD155" s="1205"/>
      <c r="BE155" s="1201"/>
    </row>
    <row r="156" spans="1:57" ht="15.75" customHeight="1">
      <c r="A156" s="1205"/>
      <c r="B156" s="2390"/>
      <c r="C156" s="2391"/>
      <c r="D156" s="2391"/>
      <c r="E156" s="2391"/>
      <c r="F156" s="2391"/>
      <c r="G156" s="2391"/>
      <c r="H156" s="2391"/>
      <c r="I156" s="2405"/>
      <c r="J156" s="2405"/>
      <c r="K156" s="2405"/>
      <c r="L156" s="2405"/>
      <c r="M156" s="2405"/>
      <c r="N156" s="2405"/>
      <c r="O156" s="2405"/>
      <c r="P156" s="2405"/>
      <c r="Q156" s="2405"/>
      <c r="R156" s="2405"/>
      <c r="S156" s="2405"/>
      <c r="T156" s="2405"/>
      <c r="U156" s="2406"/>
      <c r="V156" s="1205"/>
      <c r="W156" s="1205"/>
      <c r="X156" s="2390"/>
      <c r="Y156" s="2391"/>
      <c r="Z156" s="2391"/>
      <c r="AA156" s="2391"/>
      <c r="AB156" s="2391"/>
      <c r="AC156" s="2391"/>
      <c r="AD156" s="2391"/>
      <c r="AE156" s="2405"/>
      <c r="AF156" s="2405"/>
      <c r="AG156" s="2405"/>
      <c r="AH156" s="2405"/>
      <c r="AI156" s="2405"/>
      <c r="AJ156" s="2405"/>
      <c r="AK156" s="2405"/>
      <c r="AL156" s="2405"/>
      <c r="AM156" s="2405"/>
      <c r="AN156" s="2405"/>
      <c r="AO156" s="2405"/>
      <c r="AP156" s="2405"/>
      <c r="AQ156" s="2406"/>
      <c r="AR156" s="1205"/>
      <c r="AS156" s="1205"/>
      <c r="AT156" s="1205"/>
      <c r="AU156" s="1205"/>
      <c r="AV156" s="1205"/>
      <c r="AW156" s="1205"/>
      <c r="AX156" s="1205"/>
      <c r="AY156" s="1205"/>
      <c r="AZ156" s="1205"/>
      <c r="BA156" s="1205"/>
      <c r="BB156" s="1205"/>
      <c r="BC156" s="1205"/>
      <c r="BD156" s="1205"/>
      <c r="BE156" s="1201"/>
    </row>
    <row r="157" spans="1:57" ht="15.75" customHeight="1" thickBot="1">
      <c r="A157" s="1205"/>
      <c r="B157" s="2407" t="s">
        <v>2175</v>
      </c>
      <c r="C157" s="2408"/>
      <c r="D157" s="2408"/>
      <c r="E157" s="2408"/>
      <c r="F157" s="2408"/>
      <c r="G157" s="2408"/>
      <c r="H157" s="2408"/>
      <c r="I157" s="2167">
        <v>0</v>
      </c>
      <c r="J157" s="2167"/>
      <c r="K157" s="2167"/>
      <c r="L157" s="2167"/>
      <c r="M157" s="2167"/>
      <c r="N157" s="2167"/>
      <c r="O157" s="2167"/>
      <c r="P157" s="2167">
        <v>0</v>
      </c>
      <c r="Q157" s="2167"/>
      <c r="R157" s="2167"/>
      <c r="S157" s="2167"/>
      <c r="T157" s="2167"/>
      <c r="U157" s="2168"/>
      <c r="V157" s="1205"/>
      <c r="W157" s="1205"/>
      <c r="X157" s="2409" t="s">
        <v>2175</v>
      </c>
      <c r="Y157" s="2410"/>
      <c r="Z157" s="2410"/>
      <c r="AA157" s="2410"/>
      <c r="AB157" s="2410"/>
      <c r="AC157" s="2410"/>
      <c r="AD157" s="2410"/>
      <c r="AE157" s="2165">
        <v>0</v>
      </c>
      <c r="AF157" s="2165"/>
      <c r="AG157" s="2165"/>
      <c r="AH157" s="2165"/>
      <c r="AI157" s="2165"/>
      <c r="AJ157" s="2165"/>
      <c r="AK157" s="2165"/>
      <c r="AL157" s="2165">
        <v>0</v>
      </c>
      <c r="AM157" s="2165"/>
      <c r="AN157" s="2165"/>
      <c r="AO157" s="2165"/>
      <c r="AP157" s="2165"/>
      <c r="AQ157" s="2166"/>
      <c r="AR157" s="1205"/>
      <c r="AS157" s="1205"/>
      <c r="AT157" s="1205"/>
      <c r="AU157" s="1205"/>
      <c r="AV157" s="1205"/>
      <c r="AW157" s="1205"/>
      <c r="AX157" s="1205"/>
      <c r="AY157" s="1205"/>
      <c r="AZ157" s="1205"/>
      <c r="BA157" s="1205"/>
      <c r="BB157" s="1205"/>
      <c r="BC157" s="1205"/>
      <c r="BD157" s="1205"/>
      <c r="BE157" s="1201"/>
    </row>
    <row r="158" spans="1:57" ht="15.75" customHeight="1" thickBot="1">
      <c r="A158" s="1205"/>
      <c r="B158" s="2409" t="s">
        <v>2176</v>
      </c>
      <c r="C158" s="2410"/>
      <c r="D158" s="2410"/>
      <c r="E158" s="2410"/>
      <c r="F158" s="2410"/>
      <c r="G158" s="2410"/>
      <c r="H158" s="2410"/>
      <c r="I158" s="2165">
        <v>0</v>
      </c>
      <c r="J158" s="2165"/>
      <c r="K158" s="2165"/>
      <c r="L158" s="2165"/>
      <c r="M158" s="2165"/>
      <c r="N158" s="2165"/>
      <c r="O158" s="2165"/>
      <c r="P158" s="2165">
        <v>0</v>
      </c>
      <c r="Q158" s="2165"/>
      <c r="R158" s="2165"/>
      <c r="S158" s="2165"/>
      <c r="T158" s="2165"/>
      <c r="U158" s="2166"/>
      <c r="V158" s="1205"/>
      <c r="W158" s="1205"/>
      <c r="X158" s="1205"/>
      <c r="Y158" s="1205"/>
      <c r="Z158" s="1205"/>
      <c r="AA158" s="1205"/>
      <c r="AB158" s="1205"/>
      <c r="AC158" s="1205"/>
      <c r="AD158" s="1205"/>
      <c r="AE158" s="1205"/>
      <c r="AF158" s="1205"/>
      <c r="AG158" s="1205"/>
      <c r="AH158" s="1205"/>
      <c r="AI158" s="1205"/>
      <c r="AJ158" s="1205"/>
      <c r="AK158" s="1205"/>
      <c r="AL158" s="1205"/>
      <c r="AM158" s="1205"/>
      <c r="AN158" s="1205"/>
      <c r="AO158" s="1205"/>
      <c r="AP158" s="1205"/>
      <c r="AQ158" s="1205"/>
      <c r="AR158" s="1205"/>
      <c r="AS158" s="1205"/>
      <c r="AT158" s="1205"/>
      <c r="AU158" s="1205"/>
      <c r="AV158" s="1205"/>
      <c r="AW158" s="1205"/>
      <c r="AX158" s="1205"/>
      <c r="AY158" s="1205"/>
      <c r="AZ158" s="1205"/>
      <c r="BA158" s="1205"/>
      <c r="BB158" s="1205"/>
      <c r="BC158" s="1205"/>
      <c r="BD158" s="1205"/>
      <c r="BE158" s="1201"/>
    </row>
    <row r="159" spans="1:57" ht="15.75" customHeight="1" thickBot="1">
      <c r="A159" s="1205"/>
      <c r="B159" s="1205"/>
      <c r="C159" s="1205"/>
      <c r="D159" s="1205"/>
      <c r="E159" s="1205"/>
      <c r="F159" s="1205"/>
      <c r="G159" s="1205"/>
      <c r="H159" s="1205"/>
      <c r="I159" s="1205"/>
      <c r="J159" s="1205"/>
      <c r="K159" s="1205"/>
      <c r="L159" s="1205"/>
      <c r="M159" s="1205"/>
      <c r="N159" s="1205"/>
      <c r="O159" s="1205"/>
      <c r="P159" s="1205"/>
      <c r="Q159" s="1205"/>
      <c r="R159" s="1205"/>
      <c r="S159" s="1205"/>
      <c r="T159" s="1205"/>
      <c r="U159" s="1205"/>
      <c r="V159" s="1205"/>
      <c r="W159" s="1205"/>
      <c r="X159" s="1205"/>
      <c r="Y159" s="1205"/>
      <c r="Z159" s="1205"/>
      <c r="AA159" s="1205"/>
      <c r="AB159" s="1205"/>
      <c r="AC159" s="1205"/>
      <c r="AD159" s="1205"/>
      <c r="AE159" s="1205"/>
      <c r="AF159" s="1205"/>
      <c r="AG159" s="1205"/>
      <c r="AH159" s="1205"/>
      <c r="AI159" s="1205"/>
      <c r="AJ159" s="1205"/>
      <c r="AK159" s="1205"/>
      <c r="AL159" s="1205"/>
      <c r="AM159" s="1205"/>
      <c r="AN159" s="1205"/>
      <c r="AO159" s="1205"/>
      <c r="AP159" s="1205"/>
      <c r="AQ159" s="1205"/>
      <c r="AR159" s="1205"/>
      <c r="AS159" s="1205"/>
      <c r="AT159" s="1205"/>
      <c r="AU159" s="1205"/>
      <c r="AV159" s="1205"/>
      <c r="AW159" s="1205"/>
      <c r="AX159" s="1205"/>
      <c r="AY159" s="1205"/>
      <c r="AZ159" s="1205"/>
      <c r="BA159" s="1205"/>
      <c r="BB159" s="1205"/>
      <c r="BC159" s="1205"/>
      <c r="BD159" s="1205"/>
      <c r="BE159" s="1201"/>
    </row>
    <row r="160" spans="1:57" ht="15.75" customHeight="1">
      <c r="A160" s="1205"/>
      <c r="B160" s="1205"/>
      <c r="C160" s="2411" t="s">
        <v>2177</v>
      </c>
      <c r="D160" s="2207"/>
      <c r="E160" s="2207"/>
      <c r="F160" s="2207"/>
      <c r="G160" s="2207"/>
      <c r="H160" s="2207"/>
      <c r="I160" s="2207"/>
      <c r="J160" s="2207"/>
      <c r="K160" s="2207"/>
      <c r="L160" s="2207"/>
      <c r="M160" s="2207"/>
      <c r="N160" s="2207"/>
      <c r="O160" s="2207"/>
      <c r="P160" s="2207"/>
      <c r="Q160" s="2207"/>
      <c r="R160" s="2207"/>
      <c r="S160" s="2207"/>
      <c r="T160" s="2207"/>
      <c r="U160" s="2207"/>
      <c r="V160" s="2207"/>
      <c r="W160" s="2207"/>
      <c r="X160" s="2207"/>
      <c r="Y160" s="2207"/>
      <c r="Z160" s="2207"/>
      <c r="AA160" s="2207"/>
      <c r="AB160" s="2207"/>
      <c r="AC160" s="2207"/>
      <c r="AD160" s="2207"/>
      <c r="AE160" s="2207"/>
      <c r="AF160" s="2207"/>
      <c r="AG160" s="2208"/>
      <c r="AH160" s="1205"/>
      <c r="AI160" s="1205"/>
      <c r="AJ160" s="1205"/>
      <c r="AK160" s="1205"/>
      <c r="AL160" s="1205"/>
      <c r="AM160" s="1205"/>
      <c r="AN160" s="1205"/>
      <c r="AO160" s="1205"/>
      <c r="AP160" s="1205"/>
      <c r="AQ160" s="1205"/>
      <c r="AR160" s="1205"/>
      <c r="AS160" s="1205"/>
      <c r="AT160" s="1205"/>
      <c r="AU160" s="1205"/>
      <c r="AV160" s="1205"/>
      <c r="AW160" s="1205"/>
      <c r="AX160" s="1205"/>
      <c r="AY160" s="1205"/>
      <c r="AZ160" s="1205"/>
      <c r="BA160" s="1205"/>
      <c r="BB160" s="1205"/>
      <c r="BC160" s="1205"/>
      <c r="BD160" s="1205"/>
      <c r="BE160" s="1201"/>
    </row>
    <row r="161" spans="1:57" ht="15.75" customHeight="1">
      <c r="A161" s="1205"/>
      <c r="B161" s="1205"/>
      <c r="C161" s="2390" t="s">
        <v>1838</v>
      </c>
      <c r="D161" s="2391"/>
      <c r="E161" s="2391"/>
      <c r="F161" s="2391"/>
      <c r="G161" s="2391"/>
      <c r="H161" s="2391"/>
      <c r="I161" s="2391"/>
      <c r="J161" s="2391"/>
      <c r="K161" s="2391"/>
      <c r="L161" s="2391"/>
      <c r="M161" s="2391"/>
      <c r="N161" s="2391"/>
      <c r="O161" s="2391"/>
      <c r="P161" s="2391"/>
      <c r="Q161" s="2391" t="s">
        <v>1839</v>
      </c>
      <c r="R161" s="2391"/>
      <c r="S161" s="2391"/>
      <c r="T161" s="2172" t="s">
        <v>2178</v>
      </c>
      <c r="U161" s="2172"/>
      <c r="V161" s="2172"/>
      <c r="W161" s="2172"/>
      <c r="X161" s="2172"/>
      <c r="Y161" s="2172"/>
      <c r="Z161" s="2172"/>
      <c r="AA161" s="2172"/>
      <c r="AB161" s="2391" t="s">
        <v>1840</v>
      </c>
      <c r="AC161" s="2391"/>
      <c r="AD161" s="2391"/>
      <c r="AE161" s="2391"/>
      <c r="AF161" s="2391"/>
      <c r="AG161" s="2392"/>
      <c r="AH161" s="1205"/>
      <c r="AI161" s="1205"/>
      <c r="AJ161" s="1205"/>
      <c r="AK161" s="1205"/>
      <c r="AL161" s="1205"/>
      <c r="AM161" s="1205"/>
      <c r="AN161" s="1205"/>
      <c r="AO161" s="1205"/>
      <c r="AP161" s="1205"/>
      <c r="AQ161" s="1205"/>
      <c r="AR161" s="1205"/>
      <c r="AS161" s="1205"/>
      <c r="AT161" s="1205"/>
      <c r="AU161" s="1205"/>
      <c r="AV161" s="1205"/>
      <c r="AW161" s="1205"/>
      <c r="AX161" s="1205"/>
      <c r="AY161" s="1205"/>
      <c r="AZ161" s="1205"/>
      <c r="BA161" s="1205"/>
      <c r="BB161" s="1205"/>
      <c r="BC161" s="1205"/>
      <c r="BD161" s="1205"/>
      <c r="BE161" s="1201"/>
    </row>
    <row r="162" spans="1:57" ht="15.75" customHeight="1">
      <c r="A162" s="1205"/>
      <c r="B162" s="1205"/>
      <c r="C162" s="2399" t="s">
        <v>1841</v>
      </c>
      <c r="D162" s="2400"/>
      <c r="E162" s="2400"/>
      <c r="F162" s="2400"/>
      <c r="G162" s="2400"/>
      <c r="H162" s="2400"/>
      <c r="I162" s="2400"/>
      <c r="J162" s="2400"/>
      <c r="K162" s="2400"/>
      <c r="L162" s="2400"/>
      <c r="M162" s="2400"/>
      <c r="N162" s="2400"/>
      <c r="O162" s="2400"/>
      <c r="P162" s="2400"/>
      <c r="Q162" s="2349">
        <v>55</v>
      </c>
      <c r="R162" s="2349"/>
      <c r="S162" s="2349"/>
      <c r="T162" s="2363"/>
      <c r="U162" s="2363"/>
      <c r="V162" s="2363"/>
      <c r="W162" s="2363"/>
      <c r="X162" s="2363"/>
      <c r="Y162" s="2363"/>
      <c r="Z162" s="2363"/>
      <c r="AA162" s="2363"/>
      <c r="AB162" s="1223"/>
      <c r="AC162" s="1223"/>
      <c r="AD162" s="1223"/>
      <c r="AE162" s="1223"/>
      <c r="AF162" s="1223"/>
      <c r="AG162" s="1222"/>
      <c r="AH162" s="1205"/>
      <c r="AI162" s="1205"/>
      <c r="AJ162" s="1205"/>
      <c r="AK162" s="1205"/>
      <c r="AL162" s="1205"/>
      <c r="AM162" s="1205"/>
      <c r="AN162" s="1205"/>
      <c r="AO162" s="1205"/>
      <c r="AP162" s="1205" t="s">
        <v>251</v>
      </c>
      <c r="AQ162" s="1205"/>
      <c r="AR162" s="1205"/>
      <c r="AS162" s="1205"/>
      <c r="AT162" s="1205"/>
      <c r="AU162" s="1205"/>
      <c r="AV162" s="1205"/>
      <c r="AW162" s="1205"/>
      <c r="AX162" s="1205"/>
      <c r="AY162" s="1205"/>
      <c r="AZ162" s="1205"/>
      <c r="BA162" s="1205"/>
      <c r="BB162" s="1205"/>
      <c r="BC162" s="1205"/>
      <c r="BD162" s="1205"/>
      <c r="BE162" s="1201"/>
    </row>
    <row r="163" spans="1:57" ht="15.75" customHeight="1">
      <c r="A163" s="1205"/>
      <c r="B163" s="1205"/>
      <c r="C163" s="2399" t="s">
        <v>1842</v>
      </c>
      <c r="D163" s="2400"/>
      <c r="E163" s="2400"/>
      <c r="F163" s="2400"/>
      <c r="G163" s="2400"/>
      <c r="H163" s="2400"/>
      <c r="I163" s="2400"/>
      <c r="J163" s="2400"/>
      <c r="K163" s="2400"/>
      <c r="L163" s="2400"/>
      <c r="M163" s="2400"/>
      <c r="N163" s="2400"/>
      <c r="O163" s="2400"/>
      <c r="P163" s="2400"/>
      <c r="Q163" s="2349">
        <v>55</v>
      </c>
      <c r="R163" s="2349"/>
      <c r="S163" s="2349"/>
      <c r="T163" s="2402"/>
      <c r="U163" s="2402"/>
      <c r="V163" s="2402"/>
      <c r="W163" s="2402"/>
      <c r="X163" s="2402"/>
      <c r="Y163" s="2402"/>
      <c r="Z163" s="2402"/>
      <c r="AA163" s="2402"/>
      <c r="AB163" s="1223"/>
      <c r="AC163" s="1223"/>
      <c r="AD163" s="1223"/>
      <c r="AE163" s="1223"/>
      <c r="AF163" s="1223"/>
      <c r="AG163" s="1222"/>
      <c r="AH163" s="1205"/>
      <c r="AI163" s="1205"/>
      <c r="AJ163" s="1205"/>
      <c r="AK163" s="1205"/>
      <c r="AL163" s="1205"/>
      <c r="AM163" s="1205"/>
      <c r="AN163" s="1205"/>
      <c r="AO163" s="1205"/>
      <c r="AP163" s="1205"/>
      <c r="AQ163" s="1205"/>
      <c r="AR163" s="1205"/>
      <c r="AS163" s="1205"/>
      <c r="AT163" s="1205"/>
      <c r="AU163" s="1205"/>
      <c r="AV163" s="1205"/>
      <c r="AW163" s="1205"/>
      <c r="AX163" s="1205"/>
      <c r="AY163" s="1205"/>
      <c r="AZ163" s="1205"/>
      <c r="BA163" s="1205"/>
      <c r="BB163" s="1205"/>
      <c r="BC163" s="1205"/>
      <c r="BD163" s="1205"/>
      <c r="BE163" s="1201"/>
    </row>
    <row r="164" spans="1:57" ht="15.75" customHeight="1">
      <c r="A164" s="1205"/>
      <c r="B164" s="1205"/>
      <c r="C164" s="2399" t="s">
        <v>1843</v>
      </c>
      <c r="D164" s="2400"/>
      <c r="E164" s="2400"/>
      <c r="F164" s="2400"/>
      <c r="G164" s="2400"/>
      <c r="H164" s="2400"/>
      <c r="I164" s="2400"/>
      <c r="J164" s="2400"/>
      <c r="K164" s="2400"/>
      <c r="L164" s="2400"/>
      <c r="M164" s="2400"/>
      <c r="N164" s="2400"/>
      <c r="O164" s="2400"/>
      <c r="P164" s="2400"/>
      <c r="Q164" s="2349">
        <v>55</v>
      </c>
      <c r="R164" s="2349"/>
      <c r="S164" s="2349"/>
      <c r="T164" s="2363"/>
      <c r="U164" s="2363"/>
      <c r="V164" s="2363"/>
      <c r="W164" s="2363"/>
      <c r="X164" s="2363"/>
      <c r="Y164" s="2363"/>
      <c r="Z164" s="2363"/>
      <c r="AA164" s="2363"/>
      <c r="AB164" s="1223"/>
      <c r="AC164" s="1223"/>
      <c r="AD164" s="1223"/>
      <c r="AE164" s="1223"/>
      <c r="AF164" s="1223"/>
      <c r="AG164" s="1222"/>
      <c r="AH164" s="1205"/>
      <c r="AI164" s="1205"/>
      <c r="AJ164" s="1205"/>
      <c r="AK164" s="1205"/>
      <c r="AL164" s="1205"/>
      <c r="AM164" s="1205"/>
      <c r="AN164" s="1205"/>
      <c r="AO164" s="1205"/>
      <c r="AP164" s="1205"/>
      <c r="AQ164" s="1205"/>
      <c r="AR164" s="1205"/>
      <c r="AS164" s="1205"/>
      <c r="AT164" s="1205"/>
      <c r="AU164" s="1205"/>
      <c r="AV164" s="1205"/>
      <c r="AW164" s="1205"/>
      <c r="AX164" s="1205"/>
      <c r="AY164" s="1205"/>
      <c r="AZ164" s="1205"/>
      <c r="BA164" s="1205"/>
      <c r="BB164" s="1205"/>
      <c r="BC164" s="1205"/>
      <c r="BD164" s="1205"/>
      <c r="BE164" s="1201"/>
    </row>
    <row r="165" spans="1:57" ht="15.75" customHeight="1">
      <c r="A165" s="1205"/>
      <c r="B165" s="1205"/>
      <c r="C165" s="2399" t="s">
        <v>1814</v>
      </c>
      <c r="D165" s="2400"/>
      <c r="E165" s="2400"/>
      <c r="F165" s="2400"/>
      <c r="G165" s="2400"/>
      <c r="H165" s="2400"/>
      <c r="I165" s="2400"/>
      <c r="J165" s="2400"/>
      <c r="K165" s="2400"/>
      <c r="L165" s="2400"/>
      <c r="M165" s="2400"/>
      <c r="N165" s="2400"/>
      <c r="O165" s="2400"/>
      <c r="P165" s="2400"/>
      <c r="Q165" s="2349">
        <v>55</v>
      </c>
      <c r="R165" s="2349"/>
      <c r="S165" s="2349"/>
      <c r="T165" s="2363"/>
      <c r="U165" s="2363"/>
      <c r="V165" s="2363"/>
      <c r="W165" s="2363"/>
      <c r="X165" s="2363"/>
      <c r="Y165" s="2363"/>
      <c r="Z165" s="2363"/>
      <c r="AA165" s="2363"/>
      <c r="AB165" s="2403">
        <v>0</v>
      </c>
      <c r="AC165" s="2403"/>
      <c r="AD165" s="2403"/>
      <c r="AE165" s="2403"/>
      <c r="AF165" s="2403"/>
      <c r="AG165" s="2404"/>
      <c r="AH165" s="1205"/>
      <c r="AI165" s="1205"/>
      <c r="AJ165" s="1205"/>
      <c r="AK165" s="1205"/>
      <c r="AL165" s="1205"/>
      <c r="AM165" s="1205"/>
      <c r="AN165" s="1205"/>
      <c r="AO165" s="1205"/>
      <c r="AP165" s="1205"/>
      <c r="AQ165" s="1205"/>
      <c r="AR165" s="1205"/>
      <c r="AS165" s="1205"/>
      <c r="AT165" s="1205"/>
      <c r="AU165" s="1205"/>
      <c r="AV165" s="1205"/>
      <c r="AW165" s="1205"/>
      <c r="AX165" s="1205"/>
      <c r="AY165" s="1205"/>
      <c r="AZ165" s="1205"/>
      <c r="BA165" s="1205"/>
      <c r="BB165" s="1205"/>
      <c r="BC165" s="1205"/>
      <c r="BD165" s="1205"/>
      <c r="BE165" s="1201"/>
    </row>
    <row r="166" spans="1:57" ht="15.75" customHeight="1">
      <c r="A166" s="1205"/>
      <c r="B166" s="1205"/>
      <c r="C166" s="2399" t="s">
        <v>170</v>
      </c>
      <c r="D166" s="2400"/>
      <c r="E166" s="2400"/>
      <c r="F166" s="2401" t="s">
        <v>1844</v>
      </c>
      <c r="G166" s="2401"/>
      <c r="H166" s="2401"/>
      <c r="I166" s="2401"/>
      <c r="J166" s="2401"/>
      <c r="K166" s="2401"/>
      <c r="L166" s="2401"/>
      <c r="M166" s="2401"/>
      <c r="N166" s="2401"/>
      <c r="O166" s="2401"/>
      <c r="P166" s="2401"/>
      <c r="Q166" s="2349">
        <v>55</v>
      </c>
      <c r="R166" s="2349"/>
      <c r="S166" s="2349"/>
      <c r="T166" s="2402"/>
      <c r="U166" s="2402"/>
      <c r="V166" s="2402"/>
      <c r="W166" s="2402"/>
      <c r="X166" s="2402"/>
      <c r="Y166" s="2402"/>
      <c r="Z166" s="2402"/>
      <c r="AA166" s="2402"/>
      <c r="AB166" s="2403">
        <v>0</v>
      </c>
      <c r="AC166" s="2403"/>
      <c r="AD166" s="2403"/>
      <c r="AE166" s="2403"/>
      <c r="AF166" s="2403"/>
      <c r="AG166" s="2404"/>
      <c r="AH166" s="1205"/>
      <c r="AI166" s="1205"/>
      <c r="AJ166" s="1205"/>
      <c r="AK166" s="1205"/>
      <c r="AL166" s="1205"/>
      <c r="AM166" s="1205"/>
      <c r="AN166" s="1205"/>
      <c r="AO166" s="1205"/>
      <c r="AP166" s="1205"/>
      <c r="AQ166" s="1205"/>
      <c r="AR166" s="1205"/>
      <c r="AS166" s="1205"/>
      <c r="AT166" s="1205"/>
      <c r="AU166" s="1205"/>
      <c r="AV166" s="1205"/>
      <c r="AW166" s="1205"/>
      <c r="AX166" s="1205"/>
      <c r="AY166" s="1205"/>
      <c r="AZ166" s="1205"/>
      <c r="BA166" s="1205"/>
      <c r="BB166" s="1205"/>
      <c r="BC166" s="1205"/>
      <c r="BD166" s="1205"/>
      <c r="BE166" s="1201"/>
    </row>
    <row r="167" spans="1:57" ht="15.75" customHeight="1">
      <c r="A167" s="1205"/>
      <c r="B167" s="1205"/>
      <c r="C167" s="2399" t="s">
        <v>170</v>
      </c>
      <c r="D167" s="2400"/>
      <c r="E167" s="2400"/>
      <c r="F167" s="2401" t="s">
        <v>1844</v>
      </c>
      <c r="G167" s="2401"/>
      <c r="H167" s="2401"/>
      <c r="I167" s="2401"/>
      <c r="J167" s="2401"/>
      <c r="K167" s="2401"/>
      <c r="L167" s="2401"/>
      <c r="M167" s="2401"/>
      <c r="N167" s="2401"/>
      <c r="O167" s="2401"/>
      <c r="P167" s="2401"/>
      <c r="Q167" s="2349">
        <v>55</v>
      </c>
      <c r="R167" s="2349"/>
      <c r="S167" s="2349"/>
      <c r="T167" s="2402"/>
      <c r="U167" s="2402"/>
      <c r="V167" s="2402"/>
      <c r="W167" s="2402"/>
      <c r="X167" s="2402"/>
      <c r="Y167" s="2402"/>
      <c r="Z167" s="2402"/>
      <c r="AA167" s="2402"/>
      <c r="AB167" s="2403">
        <v>0</v>
      </c>
      <c r="AC167" s="2403"/>
      <c r="AD167" s="2403"/>
      <c r="AE167" s="2403"/>
      <c r="AF167" s="2403"/>
      <c r="AG167" s="2404"/>
      <c r="AH167" s="1205"/>
      <c r="AI167" s="1205"/>
      <c r="AJ167" s="1205"/>
      <c r="AK167" s="1205" t="s">
        <v>251</v>
      </c>
      <c r="AL167" s="1205"/>
      <c r="AM167" s="1205"/>
      <c r="AN167" s="1205"/>
      <c r="AO167" s="1205"/>
      <c r="AP167" s="1205"/>
      <c r="AQ167" s="1205"/>
      <c r="AR167" s="1205"/>
      <c r="AS167" s="1205"/>
      <c r="AT167" s="1205"/>
      <c r="AU167" s="1205"/>
      <c r="AV167" s="1205"/>
      <c r="AW167" s="1205"/>
      <c r="AX167" s="1205"/>
      <c r="AY167" s="1205"/>
      <c r="AZ167" s="1205"/>
      <c r="BA167" s="1205"/>
      <c r="BB167" s="1205"/>
      <c r="BC167" s="1205"/>
      <c r="BD167" s="1205"/>
      <c r="BE167" s="1201"/>
    </row>
    <row r="168" spans="1:57" ht="15.75" customHeight="1" thickBot="1">
      <c r="A168" s="1205"/>
      <c r="B168" s="1205"/>
      <c r="C168" s="2370" t="s">
        <v>170</v>
      </c>
      <c r="D168" s="2371"/>
      <c r="E168" s="2371"/>
      <c r="F168" s="2372" t="s">
        <v>1844</v>
      </c>
      <c r="G168" s="2372"/>
      <c r="H168" s="2372"/>
      <c r="I168" s="2372"/>
      <c r="J168" s="2372"/>
      <c r="K168" s="2372"/>
      <c r="L168" s="2372"/>
      <c r="M168" s="2372"/>
      <c r="N168" s="2372"/>
      <c r="O168" s="2372"/>
      <c r="P168" s="2372"/>
      <c r="Q168" s="2373">
        <v>55</v>
      </c>
      <c r="R168" s="2373"/>
      <c r="S168" s="2373"/>
      <c r="T168" s="2374"/>
      <c r="U168" s="2374"/>
      <c r="V168" s="2374"/>
      <c r="W168" s="2374"/>
      <c r="X168" s="2374"/>
      <c r="Y168" s="2374"/>
      <c r="Z168" s="2374"/>
      <c r="AA168" s="2374"/>
      <c r="AB168" s="2375">
        <v>0</v>
      </c>
      <c r="AC168" s="2375"/>
      <c r="AD168" s="2375"/>
      <c r="AE168" s="2375"/>
      <c r="AF168" s="2375"/>
      <c r="AG168" s="2376"/>
      <c r="AH168" s="1205"/>
      <c r="AI168" s="1205"/>
      <c r="AJ168" s="1205"/>
      <c r="AK168" s="1205"/>
      <c r="AL168" s="1205"/>
      <c r="AM168" s="1205"/>
      <c r="AN168" s="1205"/>
      <c r="AO168" s="1205"/>
      <c r="AP168" s="1205"/>
      <c r="AQ168" s="1205"/>
      <c r="AR168" s="1205"/>
      <c r="AS168" s="1205"/>
      <c r="AT168" s="1205"/>
      <c r="AU168" s="1205"/>
      <c r="AV168" s="1205"/>
      <c r="AW168" s="1205"/>
      <c r="AX168" s="1205"/>
      <c r="AY168" s="1205"/>
      <c r="AZ168" s="1205"/>
      <c r="BA168" s="1205"/>
      <c r="BB168" s="1205"/>
      <c r="BC168" s="1205"/>
      <c r="BD168" s="1205"/>
      <c r="BE168" s="1201"/>
    </row>
    <row r="169" spans="1:57" ht="15.75" customHeight="1" thickBot="1">
      <c r="A169" s="1205"/>
      <c r="B169" s="1205"/>
      <c r="C169" s="1205"/>
      <c r="D169" s="1205"/>
      <c r="E169" s="1205"/>
      <c r="F169" s="1205"/>
      <c r="G169" s="1205"/>
      <c r="H169" s="1205"/>
      <c r="I169" s="1205"/>
      <c r="J169" s="1205"/>
      <c r="K169" s="1205"/>
      <c r="L169" s="1205"/>
      <c r="M169" s="1205"/>
      <c r="N169" s="1205"/>
      <c r="O169" s="1205"/>
      <c r="P169" s="1205"/>
      <c r="Q169" s="1205"/>
      <c r="R169" s="1205"/>
      <c r="S169" s="1205"/>
      <c r="T169" s="1205"/>
      <c r="U169" s="1205"/>
      <c r="V169" s="1205"/>
      <c r="W169" s="1205"/>
      <c r="X169" s="1205"/>
      <c r="Y169" s="1205"/>
      <c r="Z169" s="1205"/>
      <c r="AA169" s="1205"/>
      <c r="AB169" s="1205"/>
      <c r="AC169" s="1205"/>
      <c r="AD169" s="1205"/>
      <c r="AE169" s="1205"/>
      <c r="AF169" s="1205"/>
      <c r="AG169" s="1205"/>
      <c r="AH169" s="1205"/>
      <c r="AI169" s="1205"/>
      <c r="AJ169" s="1205"/>
      <c r="AK169" s="1205"/>
      <c r="AL169" s="1205"/>
      <c r="AM169" s="1205"/>
      <c r="AN169" s="1205"/>
      <c r="AO169" s="1205"/>
      <c r="AP169" s="1205"/>
      <c r="AQ169" s="1205"/>
      <c r="AR169" s="1205"/>
      <c r="AS169" s="1205"/>
      <c r="AT169" s="1205"/>
      <c r="AU169" s="1205"/>
      <c r="AV169" s="1205"/>
      <c r="AW169" s="1205"/>
      <c r="AX169" s="1205"/>
      <c r="AY169" s="1205"/>
      <c r="AZ169" s="1205"/>
      <c r="BA169" s="1205"/>
      <c r="BB169" s="1205"/>
      <c r="BC169" s="1205"/>
      <c r="BD169" s="1205"/>
      <c r="BE169" s="1201"/>
    </row>
    <row r="170" spans="1:57" ht="15.75" customHeight="1">
      <c r="A170" s="1205"/>
      <c r="B170" s="1205"/>
      <c r="C170" s="2174" t="s">
        <v>1845</v>
      </c>
      <c r="D170" s="2175"/>
      <c r="E170" s="2175"/>
      <c r="F170" s="2175"/>
      <c r="G170" s="2175"/>
      <c r="H170" s="2175"/>
      <c r="I170" s="2175"/>
      <c r="J170" s="2175"/>
      <c r="K170" s="2175"/>
      <c r="L170" s="2175"/>
      <c r="M170" s="2175"/>
      <c r="N170" s="2176"/>
      <c r="O170" s="1205"/>
      <c r="P170" s="2387" t="s">
        <v>1846</v>
      </c>
      <c r="Q170" s="2388"/>
      <c r="R170" s="2388"/>
      <c r="S170" s="2388"/>
      <c r="T170" s="2388"/>
      <c r="U170" s="2388"/>
      <c r="V170" s="2388"/>
      <c r="W170" s="2388"/>
      <c r="X170" s="2388"/>
      <c r="Y170" s="2388"/>
      <c r="Z170" s="2388"/>
      <c r="AA170" s="2388"/>
      <c r="AB170" s="2388"/>
      <c r="AC170" s="2388"/>
      <c r="AD170" s="2388"/>
      <c r="AE170" s="2388"/>
      <c r="AF170" s="2388"/>
      <c r="AG170" s="2388"/>
      <c r="AH170" s="2388"/>
      <c r="AI170" s="2388"/>
      <c r="AJ170" s="2388"/>
      <c r="AK170" s="2388"/>
      <c r="AL170" s="2388"/>
      <c r="AM170" s="2388"/>
      <c r="AN170" s="2388"/>
      <c r="AO170" s="2389"/>
      <c r="AP170" s="1205"/>
      <c r="AQ170" s="1205"/>
      <c r="AR170" s="1205"/>
      <c r="AS170" s="1205"/>
      <c r="AT170" s="1205"/>
      <c r="AU170" s="1205"/>
      <c r="AV170" s="1205"/>
      <c r="AW170" s="1205"/>
      <c r="AX170" s="1205"/>
      <c r="AY170" s="1205"/>
      <c r="AZ170" s="1205"/>
      <c r="BA170" s="1205"/>
      <c r="BB170" s="1205"/>
      <c r="BC170" s="1205"/>
      <c r="BD170" s="1205"/>
      <c r="BE170" s="1201"/>
    </row>
    <row r="171" spans="1:57" ht="15.75" customHeight="1">
      <c r="A171" s="1205"/>
      <c r="B171" s="1205"/>
      <c r="C171" s="2390" t="s">
        <v>1847</v>
      </c>
      <c r="D171" s="2391"/>
      <c r="E171" s="2391"/>
      <c r="F171" s="2391"/>
      <c r="G171" s="2391"/>
      <c r="H171" s="2391"/>
      <c r="I171" s="2391" t="s">
        <v>1848</v>
      </c>
      <c r="J171" s="2391"/>
      <c r="K171" s="2391"/>
      <c r="L171" s="2391"/>
      <c r="M171" s="2391"/>
      <c r="N171" s="2392"/>
      <c r="O171" s="1205"/>
      <c r="P171" s="2393" t="s">
        <v>2186</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5"/>
      <c r="AQ171" s="1205"/>
      <c r="AR171" s="1205"/>
      <c r="AS171" s="1205"/>
      <c r="AT171" s="1205"/>
      <c r="AU171" s="1205"/>
      <c r="AV171" s="1205"/>
      <c r="AW171" s="1205"/>
      <c r="AX171" s="1205"/>
      <c r="AY171" s="1205"/>
      <c r="AZ171" s="1205"/>
      <c r="BA171" s="1205"/>
      <c r="BB171" s="1205"/>
      <c r="BC171" s="1205"/>
      <c r="BD171" s="1205"/>
      <c r="BE171" s="1201"/>
    </row>
    <row r="172" spans="1:57" ht="15.75" customHeight="1">
      <c r="A172" s="1205"/>
      <c r="B172" s="1205"/>
      <c r="C172" s="2342"/>
      <c r="D172" s="2343"/>
      <c r="E172" s="2343"/>
      <c r="F172" s="2343"/>
      <c r="G172" s="2343"/>
      <c r="H172" s="2343"/>
      <c r="I172" s="2363"/>
      <c r="J172" s="2363"/>
      <c r="K172" s="2363"/>
      <c r="L172" s="2363"/>
      <c r="M172" s="2363"/>
      <c r="N172" s="2364"/>
      <c r="O172" s="1205"/>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5"/>
      <c r="AQ172" s="1205"/>
      <c r="AR172" s="1205"/>
      <c r="AS172" s="1205"/>
      <c r="AT172" s="1205"/>
      <c r="AU172" s="1205"/>
      <c r="AV172" s="1205"/>
      <c r="AW172" s="1205"/>
      <c r="AX172" s="1205"/>
      <c r="AY172" s="1205"/>
      <c r="AZ172" s="1205"/>
      <c r="BA172" s="1205"/>
      <c r="BB172" s="1205"/>
      <c r="BC172" s="1205"/>
      <c r="BD172" s="1205"/>
      <c r="BE172" s="1201"/>
    </row>
    <row r="173" spans="1:57" ht="15.75" customHeight="1">
      <c r="A173" s="1205"/>
      <c r="B173" s="1205"/>
      <c r="C173" s="2342"/>
      <c r="D173" s="2343"/>
      <c r="E173" s="2343"/>
      <c r="F173" s="2343"/>
      <c r="G173" s="2343"/>
      <c r="H173" s="2343"/>
      <c r="I173" s="2363"/>
      <c r="J173" s="2363"/>
      <c r="K173" s="2363"/>
      <c r="L173" s="2363"/>
      <c r="M173" s="2363"/>
      <c r="N173" s="2364"/>
      <c r="O173" s="1205"/>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5"/>
      <c r="AQ173" s="1205"/>
      <c r="AR173" s="1205"/>
      <c r="AS173" s="1205"/>
      <c r="AT173" s="1205"/>
      <c r="AU173" s="1205"/>
      <c r="AV173" s="1205"/>
      <c r="AW173" s="1205"/>
      <c r="AX173" s="1205"/>
      <c r="AY173" s="1205"/>
      <c r="AZ173" s="1205"/>
      <c r="BA173" s="1205"/>
      <c r="BB173" s="1205"/>
      <c r="BC173" s="1205"/>
      <c r="BD173" s="1205"/>
      <c r="BE173" s="1201"/>
    </row>
    <row r="174" spans="1:57" ht="15.75" customHeight="1">
      <c r="A174" s="1205"/>
      <c r="B174" s="1205"/>
      <c r="C174" s="2342"/>
      <c r="D174" s="2343"/>
      <c r="E174" s="2343"/>
      <c r="F174" s="2343"/>
      <c r="G174" s="2343"/>
      <c r="H174" s="2343"/>
      <c r="I174" s="2363"/>
      <c r="J174" s="2363"/>
      <c r="K174" s="2363"/>
      <c r="L174" s="2363"/>
      <c r="M174" s="2363"/>
      <c r="N174" s="2364"/>
      <c r="O174" s="1205"/>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5"/>
      <c r="AQ174" s="1205"/>
      <c r="AR174" s="1205"/>
      <c r="AS174" s="1205"/>
      <c r="AT174" s="1205"/>
      <c r="AU174" s="1205"/>
      <c r="AV174" s="1205"/>
      <c r="AW174" s="1205"/>
      <c r="AX174" s="1205"/>
      <c r="AY174" s="1205"/>
      <c r="AZ174" s="1205"/>
      <c r="BA174" s="1205"/>
      <c r="BB174" s="1205"/>
      <c r="BC174" s="1205"/>
      <c r="BD174" s="1205"/>
      <c r="BE174" s="1201"/>
    </row>
    <row r="175" spans="1:57" ht="15.75" customHeight="1">
      <c r="A175" s="1205"/>
      <c r="B175" s="1205"/>
      <c r="C175" s="2342"/>
      <c r="D175" s="2343"/>
      <c r="E175" s="2343"/>
      <c r="F175" s="2343"/>
      <c r="G175" s="2343"/>
      <c r="H175" s="2343"/>
      <c r="I175" s="2363"/>
      <c r="J175" s="2363"/>
      <c r="K175" s="2363"/>
      <c r="L175" s="2363"/>
      <c r="M175" s="2363"/>
      <c r="N175" s="2364"/>
      <c r="O175" s="1205"/>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5"/>
      <c r="AQ175" s="1205"/>
      <c r="AR175" s="1205"/>
      <c r="AS175" s="1205"/>
      <c r="AT175" s="1205"/>
      <c r="AU175" s="1205"/>
      <c r="AV175" s="1205"/>
      <c r="AW175" s="1205"/>
      <c r="AX175" s="1205"/>
      <c r="AY175" s="1205"/>
      <c r="AZ175" s="1205"/>
      <c r="BA175" s="1205"/>
      <c r="BB175" s="1205"/>
      <c r="BC175" s="1205"/>
      <c r="BD175" s="1205"/>
      <c r="BE175" s="1201"/>
    </row>
    <row r="176" spans="1:57" ht="15.75" customHeight="1">
      <c r="A176" s="1205"/>
      <c r="B176" s="1205"/>
      <c r="C176" s="2342"/>
      <c r="D176" s="2343"/>
      <c r="E176" s="2343"/>
      <c r="F176" s="2343"/>
      <c r="G176" s="2343"/>
      <c r="H176" s="2343"/>
      <c r="I176" s="2363"/>
      <c r="J176" s="2363"/>
      <c r="K176" s="2363"/>
      <c r="L176" s="2363"/>
      <c r="M176" s="2363"/>
      <c r="N176" s="2364"/>
      <c r="O176" s="1205"/>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5"/>
      <c r="AQ176" s="1205"/>
      <c r="AR176" s="1205"/>
      <c r="AS176" s="1205"/>
      <c r="AT176" s="1205"/>
      <c r="AU176" s="1205"/>
      <c r="AV176" s="1205"/>
      <c r="AW176" s="1205"/>
      <c r="AX176" s="1205"/>
      <c r="AY176" s="1205"/>
      <c r="AZ176" s="1205"/>
      <c r="BA176" s="1205"/>
      <c r="BB176" s="1205"/>
      <c r="BC176" s="1205"/>
      <c r="BD176" s="1205"/>
      <c r="BE176" s="1201"/>
    </row>
    <row r="177" spans="1:57" ht="15.75" customHeight="1">
      <c r="A177" s="1205"/>
      <c r="B177" s="1205"/>
      <c r="C177" s="2342"/>
      <c r="D177" s="2343"/>
      <c r="E177" s="2343"/>
      <c r="F177" s="2343"/>
      <c r="G177" s="2343"/>
      <c r="H177" s="2343"/>
      <c r="I177" s="2363"/>
      <c r="J177" s="2363"/>
      <c r="K177" s="2363"/>
      <c r="L177" s="2363"/>
      <c r="M177" s="2363"/>
      <c r="N177" s="2364"/>
      <c r="O177" s="1205"/>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5"/>
      <c r="AQ177" s="1205"/>
      <c r="AR177" s="1205"/>
      <c r="AS177" s="1205"/>
      <c r="AT177" s="1205"/>
      <c r="AU177" s="1205"/>
      <c r="AV177" s="1205"/>
      <c r="AW177" s="1205"/>
      <c r="AX177" s="1205"/>
      <c r="AY177" s="1205"/>
      <c r="AZ177" s="1205"/>
      <c r="BA177" s="1205"/>
      <c r="BB177" s="1205"/>
      <c r="BC177" s="1205"/>
      <c r="BD177" s="1205"/>
      <c r="BE177" s="1201"/>
    </row>
    <row r="178" spans="1:57" ht="15.75" customHeight="1" thickBot="1">
      <c r="A178" s="1205"/>
      <c r="B178" s="1205"/>
      <c r="C178" s="2377"/>
      <c r="D178" s="2378"/>
      <c r="E178" s="2378"/>
      <c r="F178" s="2378"/>
      <c r="G178" s="2378"/>
      <c r="H178" s="2378"/>
      <c r="I178" s="2379"/>
      <c r="J178" s="2379"/>
      <c r="K178" s="2379"/>
      <c r="L178" s="2379"/>
      <c r="M178" s="2379"/>
      <c r="N178" s="2380"/>
      <c r="O178" s="1205"/>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5"/>
      <c r="AQ178" s="1205"/>
      <c r="AR178" s="1205"/>
      <c r="AS178" s="1205"/>
      <c r="AT178" s="1205"/>
      <c r="AU178" s="1205"/>
      <c r="AV178" s="1205"/>
      <c r="AW178" s="1205"/>
      <c r="AX178" s="1205"/>
      <c r="AY178" s="1205"/>
      <c r="AZ178" s="1205"/>
      <c r="BA178" s="1205"/>
      <c r="BB178" s="1205"/>
      <c r="BC178" s="1205"/>
      <c r="BD178" s="1205"/>
      <c r="BE178" s="1201"/>
    </row>
    <row r="179" spans="1:57" ht="15.75" customHeight="1" thickBot="1">
      <c r="A179" s="1205"/>
      <c r="B179" s="1205"/>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1205"/>
      <c r="AF179" s="1205"/>
      <c r="AG179" s="1205"/>
      <c r="AH179" s="1205"/>
      <c r="AI179" s="1205"/>
      <c r="AJ179" s="1205"/>
      <c r="AK179" s="1205"/>
      <c r="AL179" s="1205"/>
      <c r="AM179" s="1205"/>
      <c r="AN179" s="1205"/>
      <c r="AO179" s="1205"/>
      <c r="AP179" s="1205"/>
      <c r="AQ179" s="1205"/>
      <c r="AR179" s="1205"/>
      <c r="AS179" s="1205"/>
      <c r="AT179" s="1205"/>
      <c r="AU179" s="1205"/>
      <c r="AV179" s="1205"/>
      <c r="AW179" s="1205"/>
      <c r="AX179" s="1205"/>
      <c r="AY179" s="1205"/>
      <c r="AZ179" s="1205"/>
      <c r="BA179" s="1205"/>
      <c r="BB179" s="1205"/>
      <c r="BC179" s="1205"/>
      <c r="BD179" s="1205"/>
      <c r="BE179" s="1201"/>
    </row>
    <row r="180" spans="1:57" ht="15.75" customHeight="1" thickBot="1">
      <c r="A180" s="1205"/>
      <c r="B180" s="1205"/>
      <c r="C180" s="2381" t="s">
        <v>2488</v>
      </c>
      <c r="D180" s="2382"/>
      <c r="E180" s="2382"/>
      <c r="F180" s="2382"/>
      <c r="G180" s="2382"/>
      <c r="H180" s="2382"/>
      <c r="I180" s="2382"/>
      <c r="J180" s="2382"/>
      <c r="K180" s="2382"/>
      <c r="L180" s="2382"/>
      <c r="M180" s="2382"/>
      <c r="N180" s="2382"/>
      <c r="O180" s="2382"/>
      <c r="P180" s="2382"/>
      <c r="Q180" s="2382"/>
      <c r="R180" s="2382"/>
      <c r="S180" s="2382"/>
      <c r="T180" s="2382"/>
      <c r="U180" s="2382"/>
      <c r="V180" s="2382"/>
      <c r="W180" s="2382"/>
      <c r="X180" s="2382"/>
      <c r="Y180" s="2382"/>
      <c r="Z180" s="2382"/>
      <c r="AA180" s="2382"/>
      <c r="AB180" s="2382"/>
      <c r="AC180" s="2382"/>
      <c r="AD180" s="2382"/>
      <c r="AE180" s="2383"/>
      <c r="AF180" s="1205"/>
      <c r="AG180" s="1205"/>
      <c r="AH180" s="2576" t="s">
        <v>2603</v>
      </c>
      <c r="AI180" s="2577"/>
      <c r="AJ180" s="2577"/>
      <c r="AK180" s="2577"/>
      <c r="AL180" s="2577"/>
      <c r="AM180" s="2577"/>
      <c r="AN180" s="2577"/>
      <c r="AO180" s="2577"/>
      <c r="AP180" s="2577"/>
      <c r="AQ180" s="2577"/>
      <c r="AR180" s="2577"/>
      <c r="AS180" s="2577"/>
      <c r="AT180" s="2577"/>
      <c r="AU180" s="2577"/>
      <c r="AV180" s="2577"/>
      <c r="AW180" s="2577"/>
      <c r="AX180" s="2577"/>
      <c r="AY180" s="2577"/>
      <c r="AZ180" s="2577"/>
      <c r="BA180" s="2577"/>
      <c r="BB180" s="2577"/>
      <c r="BC180" s="2577"/>
      <c r="BD180" s="2577"/>
      <c r="BE180" s="2578"/>
    </row>
    <row r="181" spans="1:57" ht="15.75" customHeight="1" thickBot="1">
      <c r="A181" s="1205"/>
      <c r="B181" s="1205"/>
      <c r="C181" s="2384"/>
      <c r="D181" s="2385"/>
      <c r="E181" s="2385"/>
      <c r="F181" s="2385"/>
      <c r="G181" s="2385"/>
      <c r="H181" s="2385"/>
      <c r="I181" s="2385"/>
      <c r="J181" s="2385"/>
      <c r="K181" s="2385"/>
      <c r="L181" s="2385"/>
      <c r="M181" s="2385"/>
      <c r="N181" s="2385"/>
      <c r="O181" s="2385"/>
      <c r="P181" s="2385"/>
      <c r="Q181" s="2385"/>
      <c r="R181" s="2385"/>
      <c r="S181" s="2385"/>
      <c r="T181" s="2385"/>
      <c r="U181" s="2385"/>
      <c r="V181" s="2385"/>
      <c r="W181" s="2385"/>
      <c r="X181" s="2385"/>
      <c r="Y181" s="2385"/>
      <c r="Z181" s="2385"/>
      <c r="AA181" s="2385"/>
      <c r="AB181" s="2385"/>
      <c r="AC181" s="2385"/>
      <c r="AD181" s="2385"/>
      <c r="AE181" s="2386"/>
      <c r="AF181" s="1205"/>
      <c r="AG181" s="1205"/>
      <c r="AH181" s="2579" t="s">
        <v>2624</v>
      </c>
      <c r="AI181" s="2579"/>
      <c r="AJ181" s="2579"/>
      <c r="AK181" s="2579"/>
      <c r="AL181" s="2579"/>
      <c r="AM181" s="2579"/>
      <c r="AN181" s="2579"/>
      <c r="AO181" s="2579"/>
      <c r="AP181" s="2579"/>
      <c r="AQ181" s="2579"/>
      <c r="AR181" s="2579"/>
      <c r="AS181" s="2579"/>
      <c r="AT181" s="2579"/>
      <c r="AU181" s="2579"/>
      <c r="AV181" s="2579"/>
      <c r="AW181" s="2579"/>
      <c r="AX181" s="2579"/>
      <c r="AY181" s="2579"/>
      <c r="AZ181" s="2579"/>
      <c r="BA181" s="2579"/>
      <c r="BB181" s="2579"/>
      <c r="BC181" s="2579"/>
      <c r="BD181" s="2579"/>
      <c r="BE181" s="2579"/>
    </row>
    <row r="182" spans="1:57" ht="15.75" customHeight="1">
      <c r="A182" s="1205"/>
      <c r="B182" s="1205"/>
      <c r="C182" s="2174" t="s">
        <v>1838</v>
      </c>
      <c r="D182" s="2175"/>
      <c r="E182" s="2175"/>
      <c r="F182" s="2175"/>
      <c r="G182" s="2175"/>
      <c r="H182" s="2175"/>
      <c r="I182" s="2175"/>
      <c r="J182" s="2175"/>
      <c r="K182" s="2175"/>
      <c r="L182" s="2175"/>
      <c r="M182" s="2175"/>
      <c r="N182" s="2175" t="s">
        <v>1849</v>
      </c>
      <c r="O182" s="2175"/>
      <c r="P182" s="2175"/>
      <c r="Q182" s="2175"/>
      <c r="R182" s="2175"/>
      <c r="S182" s="2175"/>
      <c r="T182" s="2175"/>
      <c r="U182" s="2207" t="s">
        <v>1838</v>
      </c>
      <c r="V182" s="2207"/>
      <c r="W182" s="2207"/>
      <c r="X182" s="2207"/>
      <c r="Y182" s="2207"/>
      <c r="Z182" s="2207"/>
      <c r="AA182" s="2207"/>
      <c r="AB182" s="2207"/>
      <c r="AC182" s="2207"/>
      <c r="AD182" s="2207"/>
      <c r="AE182" s="2208"/>
      <c r="AF182" s="1205"/>
      <c r="AG182" s="1205"/>
      <c r="AH182" s="2362" t="s">
        <v>2608</v>
      </c>
      <c r="AI182" s="2362"/>
      <c r="AJ182" s="2362"/>
      <c r="AK182" s="2362"/>
      <c r="AL182" s="2362"/>
      <c r="AM182" s="2362"/>
      <c r="AN182" s="2362"/>
      <c r="AO182" s="2362"/>
      <c r="AP182" s="2362"/>
      <c r="AQ182" s="2362"/>
      <c r="AR182" s="2362"/>
      <c r="AS182" s="2362"/>
      <c r="AT182" s="2362"/>
      <c r="AU182" s="2587">
        <v>2500000</v>
      </c>
      <c r="AV182" s="2587"/>
      <c r="AW182" s="2587"/>
      <c r="AX182" s="2587"/>
      <c r="AY182" s="2587"/>
      <c r="AZ182" s="2587"/>
      <c r="BA182" s="2587"/>
      <c r="BB182" s="2587"/>
      <c r="BC182" s="2591"/>
      <c r="BD182" s="2592"/>
      <c r="BE182" s="2593"/>
    </row>
    <row r="183" spans="1:57" ht="15.75" customHeight="1">
      <c r="A183" s="1205"/>
      <c r="B183" s="1205"/>
      <c r="C183" s="2351" t="s">
        <v>2489</v>
      </c>
      <c r="D183" s="2352"/>
      <c r="E183" s="2352"/>
      <c r="F183" s="2352"/>
      <c r="G183" s="2352"/>
      <c r="H183" s="2352"/>
      <c r="I183" s="2352"/>
      <c r="J183" s="2352"/>
      <c r="K183" s="2352"/>
      <c r="L183" s="2352"/>
      <c r="M183" s="2352"/>
      <c r="N183" s="2365">
        <f>'Sources and Uses Budget'!B105</f>
        <v>66126000</v>
      </c>
      <c r="O183" s="2365"/>
      <c r="P183" s="2365"/>
      <c r="Q183" s="2365"/>
      <c r="R183" s="2365"/>
      <c r="S183" s="2365"/>
      <c r="T183" s="2365"/>
      <c r="U183" s="2366"/>
      <c r="V183" s="2366"/>
      <c r="W183" s="2366"/>
      <c r="X183" s="2366"/>
      <c r="Y183" s="2366"/>
      <c r="Z183" s="2366"/>
      <c r="AA183" s="2366"/>
      <c r="AB183" s="2366"/>
      <c r="AC183" s="2366"/>
      <c r="AD183" s="2366"/>
      <c r="AE183" s="2367"/>
      <c r="AF183" s="1205"/>
      <c r="AG183" s="1205"/>
      <c r="AH183" s="2362" t="s">
        <v>2607</v>
      </c>
      <c r="AI183" s="2362"/>
      <c r="AJ183" s="2362"/>
      <c r="AK183" s="2362"/>
      <c r="AL183" s="2362"/>
      <c r="AM183" s="2362"/>
      <c r="AN183" s="2362"/>
      <c r="AO183" s="2362"/>
      <c r="AP183" s="2362"/>
      <c r="AQ183" s="2362"/>
      <c r="AR183" s="2362"/>
      <c r="AS183" s="2362"/>
      <c r="AT183" s="2362"/>
      <c r="AU183" s="2588">
        <f>MAX(0,Application!AG439-100)*20000</f>
        <v>0</v>
      </c>
      <c r="AV183" s="2588"/>
      <c r="AW183" s="2588"/>
      <c r="AX183" s="2588"/>
      <c r="AY183" s="2588"/>
      <c r="AZ183" s="2588"/>
      <c r="BA183" s="2588"/>
      <c r="BB183" s="2588"/>
      <c r="BC183" s="2321"/>
      <c r="BD183" s="2322"/>
      <c r="BE183" s="2323"/>
    </row>
    <row r="184" spans="1:57" ht="15.75" customHeight="1">
      <c r="A184" s="1205"/>
      <c r="B184" s="1205"/>
      <c r="C184" s="2351" t="s">
        <v>2490</v>
      </c>
      <c r="D184" s="2352"/>
      <c r="E184" s="2352"/>
      <c r="F184" s="2352"/>
      <c r="G184" s="2352"/>
      <c r="H184" s="2352"/>
      <c r="I184" s="2352"/>
      <c r="J184" s="2352"/>
      <c r="K184" s="2352"/>
      <c r="L184" s="2352"/>
      <c r="M184" s="2352"/>
      <c r="N184" s="2365">
        <f>N183/J29</f>
        <v>688812.5</v>
      </c>
      <c r="O184" s="2365"/>
      <c r="P184" s="2365"/>
      <c r="Q184" s="2365"/>
      <c r="R184" s="2365"/>
      <c r="S184" s="2365"/>
      <c r="T184" s="2365"/>
      <c r="U184" s="1221"/>
      <c r="V184" s="1221"/>
      <c r="W184" s="1221"/>
      <c r="X184" s="1221"/>
      <c r="Y184" s="1221"/>
      <c r="Z184" s="1221"/>
      <c r="AA184" s="1221"/>
      <c r="AB184" s="1221"/>
      <c r="AC184" s="1221"/>
      <c r="AD184" s="1221"/>
      <c r="AE184" s="1220"/>
      <c r="AF184" s="1205"/>
      <c r="AG184" s="1205"/>
      <c r="AH184" s="2580" t="s">
        <v>2606</v>
      </c>
      <c r="AI184" s="2580"/>
      <c r="AJ184" s="2580"/>
      <c r="AK184" s="2580"/>
      <c r="AL184" s="2580"/>
      <c r="AM184" s="2580"/>
      <c r="AN184" s="2580"/>
      <c r="AO184" s="2580"/>
      <c r="AP184" s="2580"/>
      <c r="AQ184" s="2580"/>
      <c r="AR184" s="2580"/>
      <c r="AS184" s="2580"/>
      <c r="AT184" s="2580"/>
      <c r="AU184" s="2320">
        <f>AU182+AU183</f>
        <v>2500000</v>
      </c>
      <c r="AV184" s="2320"/>
      <c r="AW184" s="2320"/>
      <c r="AX184" s="2320"/>
      <c r="AY184" s="2320"/>
      <c r="AZ184" s="2320"/>
      <c r="BA184" s="2320"/>
      <c r="BB184" s="2320"/>
      <c r="BC184" s="2321"/>
      <c r="BD184" s="2322"/>
      <c r="BE184" s="2323"/>
    </row>
    <row r="185" spans="1:57" ht="15.75" customHeight="1">
      <c r="A185" s="1205"/>
      <c r="B185" s="1205"/>
      <c r="C185" s="2368" t="s">
        <v>2491</v>
      </c>
      <c r="D185" s="2369"/>
      <c r="E185" s="2369"/>
      <c r="F185" s="2369"/>
      <c r="G185" s="2369"/>
      <c r="H185" s="2369"/>
      <c r="I185" s="2369"/>
      <c r="J185" s="2369"/>
      <c r="K185" s="2369"/>
      <c r="L185" s="2369"/>
      <c r="M185" s="2369"/>
      <c r="N185" s="2203">
        <v>0</v>
      </c>
      <c r="O185" s="2203"/>
      <c r="P185" s="2203"/>
      <c r="Q185" s="2203"/>
      <c r="R185" s="2203"/>
      <c r="S185" s="2203"/>
      <c r="T185" s="2203"/>
      <c r="U185" s="2346"/>
      <c r="V185" s="2346"/>
      <c r="W185" s="2346"/>
      <c r="X185" s="2346"/>
      <c r="Y185" s="2346"/>
      <c r="Z185" s="2346"/>
      <c r="AA185" s="2346"/>
      <c r="AB185" s="2346"/>
      <c r="AC185" s="2346"/>
      <c r="AD185" s="2346"/>
      <c r="AE185" s="2347"/>
      <c r="AF185" s="1205"/>
      <c r="AG185" s="1205"/>
      <c r="AH185" s="2590" t="s">
        <v>2605</v>
      </c>
      <c r="AI185" s="2590"/>
      <c r="AJ185" s="2590"/>
      <c r="AK185" s="2590"/>
      <c r="AL185" s="2590"/>
      <c r="AM185" s="2590"/>
      <c r="AN185" s="2590"/>
      <c r="AO185" s="2590"/>
      <c r="AP185" s="2590"/>
      <c r="AQ185" s="2590"/>
      <c r="AR185" s="2590"/>
      <c r="AS185" s="2590"/>
      <c r="AT185" s="2590"/>
      <c r="AU185" s="2589" t="str">
        <f>IF(AU189-AU192&lt;=AU184,"Y","N")</f>
        <v>Y</v>
      </c>
      <c r="AV185" s="2589"/>
      <c r="AW185" s="2589"/>
      <c r="AX185" s="2589"/>
      <c r="AY185" s="2589"/>
      <c r="AZ185" s="2589"/>
      <c r="BA185" s="2589"/>
      <c r="BB185" s="2589"/>
      <c r="BC185" s="2321"/>
      <c r="BD185" s="2322"/>
      <c r="BE185" s="2323"/>
    </row>
    <row r="186" spans="1:57" ht="15.75" customHeight="1" thickBot="1">
      <c r="A186" s="1205"/>
      <c r="B186" s="1205"/>
      <c r="C186" s="2351" t="s">
        <v>2492</v>
      </c>
      <c r="D186" s="2352"/>
      <c r="E186" s="2352"/>
      <c r="F186" s="2352"/>
      <c r="G186" s="2352"/>
      <c r="H186" s="2352"/>
      <c r="I186" s="2352"/>
      <c r="J186" s="2352"/>
      <c r="K186" s="2352"/>
      <c r="L186" s="2352"/>
      <c r="M186" s="2352"/>
      <c r="N186" s="2353">
        <f>SUM('Sources and Uses Budget'!B85:B86)</f>
        <v>3158247</v>
      </c>
      <c r="O186" s="2353"/>
      <c r="P186" s="2353"/>
      <c r="Q186" s="2353"/>
      <c r="R186" s="2353"/>
      <c r="S186" s="2353"/>
      <c r="T186" s="2353"/>
      <c r="U186" s="2346"/>
      <c r="V186" s="2346"/>
      <c r="W186" s="2346"/>
      <c r="X186" s="2346"/>
      <c r="Y186" s="2346"/>
      <c r="Z186" s="2346"/>
      <c r="AA186" s="2346"/>
      <c r="AB186" s="2346"/>
      <c r="AC186" s="2346"/>
      <c r="AD186" s="2346"/>
      <c r="AE186" s="2347"/>
      <c r="AF186" s="1205"/>
      <c r="AG186" s="1205"/>
      <c r="AH186" s="1219"/>
      <c r="AI186" s="1205"/>
      <c r="AJ186" s="1205"/>
      <c r="AK186" s="1205"/>
      <c r="AL186" s="1205"/>
      <c r="AM186" s="1205"/>
      <c r="AN186" s="1205"/>
      <c r="AO186" s="1205"/>
      <c r="AP186" s="1205"/>
      <c r="AQ186" s="1205"/>
      <c r="AR186" s="1205"/>
      <c r="AS186" s="1205"/>
      <c r="AT186" s="1205"/>
      <c r="AU186" s="1205"/>
      <c r="AV186" s="1205"/>
      <c r="AW186" s="1205"/>
      <c r="AX186" s="1205"/>
      <c r="AY186" s="1205"/>
      <c r="AZ186" s="1205"/>
      <c r="BA186" s="1205"/>
      <c r="BB186" s="1205"/>
      <c r="BC186" s="1205"/>
      <c r="BD186" s="1205"/>
      <c r="BE186" s="1201"/>
    </row>
    <row r="187" spans="1:57" ht="15.75" customHeight="1" thickBot="1">
      <c r="A187" s="1205"/>
      <c r="B187" s="1205"/>
      <c r="C187" s="2351" t="s">
        <v>2493</v>
      </c>
      <c r="D187" s="2352"/>
      <c r="E187" s="2352"/>
      <c r="F187" s="2352"/>
      <c r="G187" s="2352"/>
      <c r="H187" s="2352"/>
      <c r="I187" s="2352"/>
      <c r="J187" s="2352"/>
      <c r="K187" s="2352"/>
      <c r="L187" s="2352"/>
      <c r="M187" s="2352"/>
      <c r="N187" s="2353">
        <f>'Sources and Uses Budget'!B8</f>
        <v>1557898</v>
      </c>
      <c r="O187" s="2353"/>
      <c r="P187" s="2353"/>
      <c r="Q187" s="2353"/>
      <c r="R187" s="2353"/>
      <c r="S187" s="2353"/>
      <c r="T187" s="2353"/>
      <c r="U187" s="2346"/>
      <c r="V187" s="2346"/>
      <c r="W187" s="2346"/>
      <c r="X187" s="2346"/>
      <c r="Y187" s="2346"/>
      <c r="Z187" s="2346"/>
      <c r="AA187" s="2346"/>
      <c r="AB187" s="2346"/>
      <c r="AC187" s="2346"/>
      <c r="AD187" s="2346"/>
      <c r="AE187" s="2347"/>
      <c r="AF187" s="1205"/>
      <c r="AG187" s="1205"/>
      <c r="AH187" s="2354" t="s">
        <v>1850</v>
      </c>
      <c r="AI187" s="2355"/>
      <c r="AJ187" s="2355"/>
      <c r="AK187" s="2355"/>
      <c r="AL187" s="2355"/>
      <c r="AM187" s="2355"/>
      <c r="AN187" s="2355"/>
      <c r="AO187" s="2355"/>
      <c r="AP187" s="2355"/>
      <c r="AQ187" s="2355"/>
      <c r="AR187" s="2355"/>
      <c r="AS187" s="2355"/>
      <c r="AT187" s="2355"/>
      <c r="AU187" s="2355"/>
      <c r="AV187" s="2355"/>
      <c r="AW187" s="2355"/>
      <c r="AX187" s="2355"/>
      <c r="AY187" s="2355"/>
      <c r="AZ187" s="2355"/>
      <c r="BA187" s="2355"/>
      <c r="BB187" s="2355"/>
      <c r="BC187" s="2355"/>
      <c r="BD187" s="2355"/>
      <c r="BE187" s="2356"/>
    </row>
    <row r="188" spans="1:57" ht="15.75" customHeight="1">
      <c r="A188" s="1205"/>
      <c r="B188" s="1205"/>
      <c r="C188" s="2351" t="s">
        <v>2494</v>
      </c>
      <c r="D188" s="2352"/>
      <c r="E188" s="2352"/>
      <c r="F188" s="2352"/>
      <c r="G188" s="2352"/>
      <c r="H188" s="2352"/>
      <c r="I188" s="2352"/>
      <c r="J188" s="2352"/>
      <c r="K188" s="2352"/>
      <c r="L188" s="2352"/>
      <c r="M188" s="2352"/>
      <c r="N188" s="2345">
        <v>0</v>
      </c>
      <c r="O188" s="2345"/>
      <c r="P188" s="2345"/>
      <c r="Q188" s="2345"/>
      <c r="R188" s="2345"/>
      <c r="S188" s="2345"/>
      <c r="T188" s="2345"/>
      <c r="U188" s="2346"/>
      <c r="V188" s="2346"/>
      <c r="W188" s="2346"/>
      <c r="X188" s="2346"/>
      <c r="Y188" s="2346"/>
      <c r="Z188" s="2346"/>
      <c r="AA188" s="2346"/>
      <c r="AB188" s="2346"/>
      <c r="AC188" s="2346"/>
      <c r="AD188" s="2346"/>
      <c r="AE188" s="2347"/>
      <c r="AF188" s="1205"/>
      <c r="AG188" s="1205"/>
      <c r="AH188" s="2357" t="s">
        <v>1850</v>
      </c>
      <c r="AI188" s="2357"/>
      <c r="AJ188" s="2357"/>
      <c r="AK188" s="2357"/>
      <c r="AL188" s="2357"/>
      <c r="AM188" s="2357"/>
      <c r="AN188" s="2357"/>
      <c r="AO188" s="2357"/>
      <c r="AP188" s="2357"/>
      <c r="AQ188" s="2357"/>
      <c r="AR188" s="2357"/>
      <c r="AS188" s="2357"/>
      <c r="AT188" s="2357"/>
      <c r="AU188" s="2358">
        <v>0</v>
      </c>
      <c r="AV188" s="2358"/>
      <c r="AW188" s="2358"/>
      <c r="AX188" s="2358"/>
      <c r="AY188" s="2358"/>
      <c r="AZ188" s="2358"/>
      <c r="BA188" s="2358"/>
      <c r="BB188" s="2358"/>
      <c r="BC188" s="2359"/>
      <c r="BD188" s="2360"/>
      <c r="BE188" s="2361"/>
    </row>
    <row r="189" spans="1:57" ht="15.75" customHeight="1">
      <c r="A189" s="1205"/>
      <c r="B189" s="1205"/>
      <c r="C189" s="2351" t="s">
        <v>2495</v>
      </c>
      <c r="D189" s="2352"/>
      <c r="E189" s="2352"/>
      <c r="F189" s="2352"/>
      <c r="G189" s="2352"/>
      <c r="H189" s="2352"/>
      <c r="I189" s="2352"/>
      <c r="J189" s="2352"/>
      <c r="K189" s="2352"/>
      <c r="L189" s="2352"/>
      <c r="M189" s="2352"/>
      <c r="N189" s="2345">
        <v>0</v>
      </c>
      <c r="O189" s="2345"/>
      <c r="P189" s="2345"/>
      <c r="Q189" s="2345"/>
      <c r="R189" s="2345"/>
      <c r="S189" s="2345"/>
      <c r="T189" s="2345"/>
      <c r="U189" s="2346"/>
      <c r="V189" s="2346"/>
      <c r="W189" s="2346"/>
      <c r="X189" s="2346"/>
      <c r="Y189" s="2346"/>
      <c r="Z189" s="2346"/>
      <c r="AA189" s="2346"/>
      <c r="AB189" s="2346"/>
      <c r="AC189" s="2346"/>
      <c r="AD189" s="2346"/>
      <c r="AE189" s="2347"/>
      <c r="AF189" s="1205"/>
      <c r="AG189" s="1205"/>
      <c r="AH189" s="2362" t="s">
        <v>2604</v>
      </c>
      <c r="AI189" s="2362"/>
      <c r="AJ189" s="2362"/>
      <c r="AK189" s="2362"/>
      <c r="AL189" s="2362"/>
      <c r="AM189" s="2362"/>
      <c r="AN189" s="2362"/>
      <c r="AO189" s="2362"/>
      <c r="AP189" s="2362"/>
      <c r="AQ189" s="2362"/>
      <c r="AR189" s="2362"/>
      <c r="AS189" s="2362"/>
      <c r="AT189" s="2362"/>
      <c r="AU189" s="2350"/>
      <c r="AV189" s="2350"/>
      <c r="AW189" s="2350"/>
      <c r="AX189" s="2350"/>
      <c r="AY189" s="2350"/>
      <c r="AZ189" s="2350"/>
      <c r="BA189" s="2350"/>
      <c r="BB189" s="2350"/>
      <c r="BC189" s="2321"/>
      <c r="BD189" s="2322"/>
      <c r="BE189" s="2323"/>
    </row>
    <row r="190" spans="1:57" ht="15.75" customHeight="1">
      <c r="A190" s="1205"/>
      <c r="B190" s="1205"/>
      <c r="C190" s="2348" t="s">
        <v>301</v>
      </c>
      <c r="D190" s="2349"/>
      <c r="E190" s="2344" t="s">
        <v>1844</v>
      </c>
      <c r="F190" s="2344"/>
      <c r="G190" s="2344"/>
      <c r="H190" s="2344"/>
      <c r="I190" s="2344"/>
      <c r="J190" s="2344"/>
      <c r="K190" s="2344"/>
      <c r="L190" s="2344"/>
      <c r="M190" s="2344"/>
      <c r="N190" s="2345">
        <v>0</v>
      </c>
      <c r="O190" s="2345"/>
      <c r="P190" s="2345"/>
      <c r="Q190" s="2345"/>
      <c r="R190" s="2345"/>
      <c r="S190" s="2345"/>
      <c r="T190" s="2345"/>
      <c r="U190" s="2346"/>
      <c r="V190" s="2346"/>
      <c r="W190" s="2346"/>
      <c r="X190" s="2346"/>
      <c r="Y190" s="2346"/>
      <c r="Z190" s="2346"/>
      <c r="AA190" s="2346"/>
      <c r="AB190" s="2346"/>
      <c r="AC190" s="2346"/>
      <c r="AD190" s="2346"/>
      <c r="AE190" s="2347"/>
      <c r="AF190" s="1205"/>
      <c r="AG190" s="1205"/>
      <c r="AH190" s="2580" t="s">
        <v>2603</v>
      </c>
      <c r="AI190" s="2580"/>
      <c r="AJ190" s="2580"/>
      <c r="AK190" s="2580"/>
      <c r="AL190" s="2580"/>
      <c r="AM190" s="2580"/>
      <c r="AN190" s="2580"/>
      <c r="AO190" s="2580"/>
      <c r="AP190" s="2580"/>
      <c r="AQ190" s="2580"/>
      <c r="AR190" s="2580"/>
      <c r="AS190" s="2580"/>
      <c r="AT190" s="2580"/>
      <c r="AU190" s="2320">
        <f>SUM(AU188:BB189)</f>
        <v>0</v>
      </c>
      <c r="AV190" s="2320"/>
      <c r="AW190" s="2320"/>
      <c r="AX190" s="2320"/>
      <c r="AY190" s="2320"/>
      <c r="AZ190" s="2320"/>
      <c r="BA190" s="2320"/>
      <c r="BB190" s="2320"/>
      <c r="BC190" s="2321"/>
      <c r="BD190" s="2322"/>
      <c r="BE190" s="2323"/>
    </row>
    <row r="191" spans="1:57" ht="15.75" customHeight="1" thickBot="1">
      <c r="A191" s="1205"/>
      <c r="B191" s="1205"/>
      <c r="C191" s="2342" t="s">
        <v>301</v>
      </c>
      <c r="D191" s="2343"/>
      <c r="E191" s="2344" t="s">
        <v>1844</v>
      </c>
      <c r="F191" s="2344"/>
      <c r="G191" s="2344"/>
      <c r="H191" s="2344"/>
      <c r="I191" s="2344"/>
      <c r="J191" s="2344"/>
      <c r="K191" s="2344"/>
      <c r="L191" s="2344"/>
      <c r="M191" s="2344"/>
      <c r="N191" s="2345">
        <v>0</v>
      </c>
      <c r="O191" s="2345"/>
      <c r="P191" s="2345"/>
      <c r="Q191" s="2345"/>
      <c r="R191" s="2345"/>
      <c r="S191" s="2345"/>
      <c r="T191" s="2345"/>
      <c r="U191" s="2346"/>
      <c r="V191" s="2346"/>
      <c r="W191" s="2346"/>
      <c r="X191" s="2346"/>
      <c r="Y191" s="2346"/>
      <c r="Z191" s="2346"/>
      <c r="AA191" s="2346"/>
      <c r="AB191" s="2346"/>
      <c r="AC191" s="2346"/>
      <c r="AD191" s="2346"/>
      <c r="AE191" s="2347"/>
      <c r="AF191" s="1205"/>
      <c r="AG191" s="1205"/>
      <c r="AH191" s="1205"/>
      <c r="AI191" s="1205"/>
      <c r="AJ191" s="1205"/>
      <c r="AK191" s="1205"/>
      <c r="AL191" s="1205"/>
      <c r="AM191" s="1205"/>
      <c r="AN191" s="1205"/>
      <c r="AO191" s="1205"/>
      <c r="AP191" s="1205"/>
      <c r="AQ191" s="1205"/>
      <c r="AR191" s="1205"/>
      <c r="AS191" s="1205"/>
      <c r="AT191" s="1205"/>
      <c r="AU191" s="1205"/>
      <c r="AV191" s="1205"/>
      <c r="AW191" s="1205"/>
      <c r="AX191" s="1205"/>
      <c r="AY191" s="1205"/>
      <c r="AZ191" s="1205"/>
      <c r="BA191" s="1205"/>
      <c r="BB191" s="1205"/>
      <c r="BC191" s="2324"/>
      <c r="BD191" s="2325"/>
      <c r="BE191" s="2326"/>
    </row>
    <row r="192" spans="1:57" ht="15.75" customHeight="1" thickBot="1">
      <c r="A192" s="1205"/>
      <c r="B192" s="1205"/>
      <c r="C192" s="2331" t="s">
        <v>301</v>
      </c>
      <c r="D192" s="2332"/>
      <c r="E192" s="2333" t="s">
        <v>1844</v>
      </c>
      <c r="F192" s="2333"/>
      <c r="G192" s="2333"/>
      <c r="H192" s="2333"/>
      <c r="I192" s="2333"/>
      <c r="J192" s="2333"/>
      <c r="K192" s="2333"/>
      <c r="L192" s="2333"/>
      <c r="M192" s="2334"/>
      <c r="N192" s="2335">
        <v>0</v>
      </c>
      <c r="O192" s="2335"/>
      <c r="P192" s="2335"/>
      <c r="Q192" s="2335"/>
      <c r="R192" s="2335"/>
      <c r="S192" s="2335"/>
      <c r="T192" s="2336"/>
      <c r="U192" s="2337"/>
      <c r="V192" s="2338"/>
      <c r="W192" s="2338"/>
      <c r="X192" s="2338"/>
      <c r="Y192" s="2338"/>
      <c r="Z192" s="2338"/>
      <c r="AA192" s="2338"/>
      <c r="AB192" s="2338"/>
      <c r="AC192" s="2338"/>
      <c r="AD192" s="2338"/>
      <c r="AE192" s="2339"/>
      <c r="AF192" s="1205"/>
      <c r="AG192" s="1205"/>
      <c r="AH192" s="2305" t="s">
        <v>1851</v>
      </c>
      <c r="AI192" s="2306"/>
      <c r="AJ192" s="2306"/>
      <c r="AK192" s="2306"/>
      <c r="AL192" s="2306"/>
      <c r="AM192" s="2306"/>
      <c r="AN192" s="2306"/>
      <c r="AO192" s="2306"/>
      <c r="AP192" s="2306"/>
      <c r="AQ192" s="2306"/>
      <c r="AR192" s="2306"/>
      <c r="AS192" s="2306"/>
      <c r="AT192" s="2306"/>
      <c r="AU192" s="2315"/>
      <c r="AV192" s="2315"/>
      <c r="AW192" s="2315"/>
      <c r="AX192" s="2315"/>
      <c r="AY192" s="2315"/>
      <c r="AZ192" s="2315"/>
      <c r="BA192" s="2315"/>
      <c r="BB192" s="2315"/>
      <c r="BC192" s="1218"/>
      <c r="BD192" s="1218"/>
      <c r="BE192" s="1217"/>
    </row>
    <row r="193" spans="1:57" ht="15.75" customHeight="1">
      <c r="A193" s="1205"/>
      <c r="B193" s="1205"/>
      <c r="C193" s="2327" t="s">
        <v>1852</v>
      </c>
      <c r="D193" s="2328"/>
      <c r="E193" s="2328"/>
      <c r="F193" s="2328"/>
      <c r="G193" s="2328"/>
      <c r="H193" s="2328"/>
      <c r="I193" s="2328"/>
      <c r="J193" s="2328"/>
      <c r="K193" s="2328"/>
      <c r="L193" s="2328"/>
      <c r="M193" s="2328"/>
      <c r="N193" s="2329">
        <f>SUM(N185:T192)</f>
        <v>4716145</v>
      </c>
      <c r="O193" s="2329"/>
      <c r="P193" s="2329"/>
      <c r="Q193" s="2329"/>
      <c r="R193" s="2329"/>
      <c r="S193" s="2329"/>
      <c r="T193" s="2330"/>
      <c r="U193" s="1205"/>
      <c r="V193" s="1205"/>
      <c r="W193" s="1205"/>
      <c r="X193" s="1205"/>
      <c r="Y193" s="1205"/>
      <c r="Z193" s="1205"/>
      <c r="AA193" s="1205"/>
      <c r="AB193" s="1205"/>
      <c r="AC193" s="1205"/>
      <c r="AD193" s="1205"/>
      <c r="AE193" s="1205"/>
      <c r="AF193" s="1205"/>
      <c r="AG193" s="1205"/>
      <c r="AH193" s="2340" t="s">
        <v>2602</v>
      </c>
      <c r="AI193" s="2340"/>
      <c r="AJ193" s="2340"/>
      <c r="AK193" s="2340"/>
      <c r="AL193" s="2340"/>
      <c r="AM193" s="2340"/>
      <c r="AN193" s="2340"/>
      <c r="AO193" s="2340"/>
      <c r="AP193" s="2340"/>
      <c r="AQ193" s="2340"/>
      <c r="AR193" s="2340"/>
      <c r="AS193" s="2340"/>
      <c r="AT193" s="2340"/>
      <c r="AU193" s="2340"/>
      <c r="AV193" s="2340"/>
      <c r="AW193" s="2340"/>
      <c r="AX193" s="2340"/>
      <c r="AY193" s="2340"/>
      <c r="AZ193" s="2340"/>
      <c r="BA193" s="2340"/>
      <c r="BB193" s="2340"/>
      <c r="BC193" s="2340"/>
      <c r="BD193" s="2340"/>
      <c r="BE193" s="2341"/>
    </row>
    <row r="194" spans="1:57" ht="15.75" customHeight="1" thickBot="1">
      <c r="A194" s="1205"/>
      <c r="B194" s="1205"/>
      <c r="C194" s="2307" t="s">
        <v>2496</v>
      </c>
      <c r="D194" s="2308"/>
      <c r="E194" s="2308"/>
      <c r="F194" s="2308"/>
      <c r="G194" s="2308"/>
      <c r="H194" s="2308"/>
      <c r="I194" s="2308"/>
      <c r="J194" s="2308"/>
      <c r="K194" s="2308"/>
      <c r="L194" s="2308"/>
      <c r="M194" s="2308"/>
      <c r="N194" s="2309">
        <f>(N183-N193)/J29</f>
        <v>639685.98958333337</v>
      </c>
      <c r="O194" s="2310"/>
      <c r="P194" s="2310"/>
      <c r="Q194" s="2310"/>
      <c r="R194" s="2310"/>
      <c r="S194" s="2310"/>
      <c r="T194" s="2311"/>
      <c r="U194" s="1216"/>
      <c r="V194" s="1205"/>
      <c r="W194" s="1205"/>
      <c r="X194" s="1205"/>
      <c r="Y194" s="1205"/>
      <c r="Z194" s="1205"/>
      <c r="AA194" s="1205"/>
      <c r="AB194" s="1205"/>
      <c r="AC194" s="1205"/>
      <c r="AD194" s="1205"/>
      <c r="AE194" s="1205"/>
      <c r="AF194" s="1205"/>
      <c r="AG194" s="1205"/>
      <c r="AH194" s="2340"/>
      <c r="AI194" s="2340"/>
      <c r="AJ194" s="2340"/>
      <c r="AK194" s="2340"/>
      <c r="AL194" s="2340"/>
      <c r="AM194" s="2340"/>
      <c r="AN194" s="2340"/>
      <c r="AO194" s="2340"/>
      <c r="AP194" s="2340"/>
      <c r="AQ194" s="2340"/>
      <c r="AR194" s="2340"/>
      <c r="AS194" s="2340"/>
      <c r="AT194" s="2340"/>
      <c r="AU194" s="2340"/>
      <c r="AV194" s="2340"/>
      <c r="AW194" s="2340"/>
      <c r="AX194" s="2340"/>
      <c r="AY194" s="2340"/>
      <c r="AZ194" s="2340"/>
      <c r="BA194" s="2340"/>
      <c r="BB194" s="2340"/>
      <c r="BC194" s="2340"/>
      <c r="BD194" s="2340"/>
      <c r="BE194" s="2341"/>
    </row>
    <row r="195" spans="1:57" ht="15.75" customHeight="1">
      <c r="A195" s="1205"/>
      <c r="B195" s="1205"/>
      <c r="C195" s="1205"/>
      <c r="D195" s="1205"/>
      <c r="E195" s="1205"/>
      <c r="F195" s="1205"/>
      <c r="G195" s="1205"/>
      <c r="H195" s="1205"/>
      <c r="I195" s="1205"/>
      <c r="J195" s="1205"/>
      <c r="K195" s="1205"/>
      <c r="L195" s="1205"/>
      <c r="M195" s="1205"/>
      <c r="N195" s="1205"/>
      <c r="O195" s="1205"/>
      <c r="P195" s="1205"/>
      <c r="Q195" s="1205"/>
      <c r="R195" s="1205"/>
      <c r="S195" s="1205"/>
      <c r="T195" s="1205"/>
      <c r="U195" s="1205"/>
      <c r="V195" s="1205"/>
      <c r="W195" s="1205"/>
      <c r="X195" s="1205"/>
      <c r="Y195" s="1205"/>
      <c r="Z195" s="1205"/>
      <c r="AA195" s="1205"/>
      <c r="AB195" s="1205"/>
      <c r="AC195" s="1205"/>
      <c r="AD195" s="1205"/>
      <c r="AE195" s="1205"/>
      <c r="AF195" s="1205"/>
      <c r="AG195" s="1205"/>
      <c r="AH195" s="2312"/>
      <c r="AI195" s="2312"/>
      <c r="AJ195" s="2312"/>
      <c r="AK195" s="2312"/>
      <c r="AL195" s="2312"/>
      <c r="AM195" s="2312"/>
      <c r="AN195" s="2312"/>
      <c r="AO195" s="2312"/>
      <c r="AP195" s="2312"/>
      <c r="AQ195" s="2312"/>
      <c r="AR195" s="2312"/>
      <c r="AS195" s="2316"/>
      <c r="AT195" s="2316"/>
      <c r="AU195" s="2316"/>
      <c r="AV195" s="2316"/>
      <c r="AW195" s="2316"/>
      <c r="AX195" s="2316"/>
      <c r="AY195" s="2316"/>
      <c r="AZ195" s="2316"/>
      <c r="BA195" s="2316"/>
      <c r="BB195" s="2316"/>
      <c r="BC195" s="2316"/>
      <c r="BD195" s="2316"/>
      <c r="BE195" s="1201"/>
    </row>
    <row r="196" spans="1:57" ht="15.75" customHeight="1" thickBot="1">
      <c r="A196" s="1205"/>
      <c r="B196" s="1205"/>
      <c r="C196" s="1205"/>
      <c r="D196" s="1205"/>
      <c r="E196" s="1205"/>
      <c r="F196" s="1205"/>
      <c r="G196" s="1205"/>
      <c r="H196" s="1205"/>
      <c r="I196" s="1205"/>
      <c r="J196" s="1205"/>
      <c r="K196" s="1205"/>
      <c r="L196" s="1205"/>
      <c r="M196" s="1205"/>
      <c r="N196" s="1205"/>
      <c r="O196" s="1205"/>
      <c r="P196" s="1205"/>
      <c r="Q196" s="1205"/>
      <c r="R196" s="1205"/>
      <c r="S196" s="1205"/>
      <c r="T196" s="1205"/>
      <c r="U196" s="1205"/>
      <c r="V196" s="1205"/>
      <c r="W196" s="1205"/>
      <c r="X196" s="1205"/>
      <c r="Y196" s="1205"/>
      <c r="Z196" s="1205"/>
      <c r="AA196" s="1205"/>
      <c r="AB196" s="1205"/>
      <c r="AC196" s="1205"/>
      <c r="AD196" s="1205"/>
      <c r="AE196" s="1205"/>
      <c r="AF196" s="1205"/>
      <c r="AG196" s="1205"/>
      <c r="AH196" s="1205"/>
      <c r="AI196" s="1205"/>
      <c r="AJ196" s="1205"/>
      <c r="AK196" s="1205"/>
      <c r="AL196" s="1205"/>
      <c r="AM196" s="1205"/>
      <c r="AN196" s="1205"/>
      <c r="AO196" s="1205"/>
      <c r="AP196" s="1205"/>
      <c r="AQ196" s="1205"/>
      <c r="AR196" s="1205"/>
      <c r="AS196" s="1205"/>
      <c r="AT196" s="1205"/>
      <c r="AU196" s="1205"/>
      <c r="AV196" s="1205"/>
      <c r="AW196" s="1205"/>
      <c r="AX196" s="1205"/>
      <c r="AY196" s="1205"/>
      <c r="AZ196" s="1205"/>
      <c r="BA196" s="1205"/>
      <c r="BB196" s="1205"/>
      <c r="BC196" s="1205"/>
      <c r="BD196" s="1205"/>
      <c r="BE196" s="1201"/>
    </row>
    <row r="197" spans="1:57" ht="15.75" customHeight="1" thickBot="1">
      <c r="A197" s="1205"/>
      <c r="B197" s="1205"/>
      <c r="C197" s="2317" t="s">
        <v>2601</v>
      </c>
      <c r="D197" s="2318"/>
      <c r="E197" s="2318"/>
      <c r="F197" s="2318"/>
      <c r="G197" s="2318"/>
      <c r="H197" s="2318"/>
      <c r="I197" s="2318"/>
      <c r="J197" s="2318"/>
      <c r="K197" s="2318"/>
      <c r="L197" s="2318"/>
      <c r="M197" s="2318"/>
      <c r="N197" s="2318"/>
      <c r="O197" s="2318"/>
      <c r="P197" s="2318"/>
      <c r="Q197" s="2318"/>
      <c r="R197" s="2318"/>
      <c r="S197" s="2318"/>
      <c r="T197" s="2318"/>
      <c r="U197" s="2318"/>
      <c r="V197" s="2318"/>
      <c r="W197" s="2318"/>
      <c r="X197" s="2318"/>
      <c r="Y197" s="2318"/>
      <c r="Z197" s="2318"/>
      <c r="AA197" s="2318"/>
      <c r="AB197" s="2318"/>
      <c r="AC197" s="2318"/>
      <c r="AD197" s="2318"/>
      <c r="AE197" s="2319"/>
      <c r="AF197" s="1205"/>
      <c r="AG197" s="1205"/>
      <c r="AH197" s="1205"/>
      <c r="AI197" s="1205"/>
      <c r="AJ197" s="1205"/>
      <c r="AK197" s="1205"/>
      <c r="AL197" s="1205"/>
      <c r="AM197" s="1205"/>
      <c r="AN197" s="1205"/>
      <c r="AO197" s="1205"/>
      <c r="AP197" s="1205"/>
      <c r="AQ197" s="1205"/>
      <c r="AR197" s="1205"/>
      <c r="AS197" s="1205"/>
      <c r="AT197" s="1205"/>
      <c r="AU197" s="1205"/>
      <c r="AV197" s="1205"/>
      <c r="AW197" s="1205"/>
      <c r="AX197" s="1205"/>
      <c r="AY197" s="1205"/>
      <c r="AZ197" s="1205"/>
      <c r="BA197" s="1205"/>
      <c r="BB197" s="1205"/>
      <c r="BC197" s="1205"/>
      <c r="BD197" s="1205"/>
      <c r="BE197" s="1201"/>
    </row>
    <row r="198" spans="1:57" ht="15.75" customHeight="1">
      <c r="A198" s="1205"/>
      <c r="B198" s="1205"/>
      <c r="C198" s="2583" t="s">
        <v>2600</v>
      </c>
      <c r="D198" s="2583"/>
      <c r="E198" s="2583"/>
      <c r="F198" s="2583"/>
      <c r="G198" s="2583"/>
      <c r="H198" s="2583"/>
      <c r="I198" s="2583"/>
      <c r="J198" s="2583"/>
      <c r="K198" s="2583"/>
      <c r="L198" s="2583"/>
      <c r="M198" s="2583"/>
      <c r="N198" s="2583"/>
      <c r="O198" s="2584" t="s">
        <v>2599</v>
      </c>
      <c r="P198" s="2584"/>
      <c r="Q198" s="2584"/>
      <c r="R198" s="2584"/>
      <c r="S198" s="2584"/>
      <c r="T198" s="2584"/>
      <c r="U198" s="2584"/>
      <c r="V198" s="2584"/>
      <c r="W198" s="2584"/>
      <c r="X198" s="2584" t="s">
        <v>2598</v>
      </c>
      <c r="Y198" s="2584"/>
      <c r="Z198" s="2584"/>
      <c r="AA198" s="2584"/>
      <c r="AB198" s="2584"/>
      <c r="AC198" s="2584"/>
      <c r="AD198" s="2584"/>
      <c r="AE198" s="2584"/>
      <c r="AF198" s="1205"/>
      <c r="AG198" s="1205"/>
      <c r="AH198" s="1205"/>
      <c r="AI198" s="1205"/>
      <c r="AJ198" s="1205"/>
      <c r="AK198" s="1205"/>
      <c r="AL198" s="1205"/>
      <c r="AM198" s="1205"/>
      <c r="AN198" s="1205"/>
      <c r="AO198" s="1205"/>
      <c r="AP198" s="1205"/>
      <c r="AQ198" s="1205"/>
      <c r="AR198" s="1205"/>
      <c r="AS198" s="1205"/>
      <c r="AT198" s="1205"/>
      <c r="AU198" s="1205"/>
      <c r="AV198" s="1205"/>
      <c r="AW198" s="1205"/>
      <c r="AX198" s="1205"/>
      <c r="AY198" s="1205"/>
      <c r="AZ198" s="1205"/>
      <c r="BA198" s="1205"/>
      <c r="BB198" s="1205"/>
      <c r="BC198" s="1205"/>
      <c r="BD198" s="1205"/>
      <c r="BE198" s="1201"/>
    </row>
    <row r="199" spans="1:57" ht="15.75" customHeight="1">
      <c r="A199" s="1205"/>
      <c r="B199" s="1205"/>
      <c r="C199" s="2581" t="s">
        <v>2597</v>
      </c>
      <c r="D199" s="2581"/>
      <c r="E199" s="2581"/>
      <c r="F199" s="2581"/>
      <c r="G199" s="2581"/>
      <c r="H199" s="2581"/>
      <c r="I199" s="2581"/>
      <c r="J199" s="2581"/>
      <c r="K199" s="2581"/>
      <c r="L199" s="2581"/>
      <c r="M199" s="2581"/>
      <c r="N199" s="2581"/>
      <c r="O199" s="2313" t="s">
        <v>2596</v>
      </c>
      <c r="P199" s="2313"/>
      <c r="Q199" s="2313"/>
      <c r="R199" s="2313"/>
      <c r="S199" s="2313"/>
      <c r="T199" s="2313"/>
      <c r="U199" s="2313"/>
      <c r="V199" s="2313"/>
      <c r="W199" s="2313"/>
      <c r="X199" s="2314">
        <v>0.03</v>
      </c>
      <c r="Y199" s="2314"/>
      <c r="Z199" s="2314"/>
      <c r="AA199" s="2314"/>
      <c r="AB199" s="2314"/>
      <c r="AC199" s="2314"/>
      <c r="AD199" s="2314"/>
      <c r="AE199" s="2314"/>
      <c r="AF199" s="1205"/>
      <c r="AG199" s="1205"/>
      <c r="AH199" s="1205"/>
      <c r="AI199" s="1205"/>
      <c r="AJ199" s="1205"/>
      <c r="AK199" s="1205"/>
      <c r="AL199" s="1205"/>
      <c r="AM199" s="1205"/>
      <c r="AN199" s="1205"/>
      <c r="AO199" s="1205"/>
      <c r="AP199" s="1205"/>
      <c r="AQ199" s="1205"/>
      <c r="AR199" s="1205"/>
      <c r="AS199" s="1205"/>
      <c r="AT199" s="1205"/>
      <c r="AU199" s="1205"/>
      <c r="AV199" s="1205"/>
      <c r="AW199" s="1205"/>
      <c r="AX199" s="1205"/>
      <c r="AY199" s="1205"/>
      <c r="AZ199" s="1205"/>
      <c r="BA199" s="1205"/>
      <c r="BB199" s="1205"/>
      <c r="BC199" s="1205"/>
      <c r="BD199" s="1205"/>
      <c r="BE199" s="1201"/>
    </row>
    <row r="200" spans="1:57" ht="15.75" customHeight="1">
      <c r="A200" s="1205"/>
      <c r="B200" s="1205"/>
      <c r="C200" s="2581" t="s">
        <v>866</v>
      </c>
      <c r="D200" s="2581"/>
      <c r="E200" s="2581"/>
      <c r="F200" s="2581"/>
      <c r="G200" s="2581"/>
      <c r="H200" s="2581"/>
      <c r="I200" s="2581"/>
      <c r="J200" s="2581"/>
      <c r="K200" s="2581"/>
      <c r="L200" s="2581"/>
      <c r="M200" s="2581"/>
      <c r="N200" s="2581"/>
      <c r="O200" s="2313" t="s">
        <v>2596</v>
      </c>
      <c r="P200" s="2313"/>
      <c r="Q200" s="2313"/>
      <c r="R200" s="2313"/>
      <c r="S200" s="2313"/>
      <c r="T200" s="2313"/>
      <c r="U200" s="2313"/>
      <c r="V200" s="2313"/>
      <c r="W200" s="2313"/>
      <c r="X200" s="2314">
        <v>0.03</v>
      </c>
      <c r="Y200" s="2314"/>
      <c r="Z200" s="2314"/>
      <c r="AA200" s="2314"/>
      <c r="AB200" s="2314"/>
      <c r="AC200" s="2314"/>
      <c r="AD200" s="2314"/>
      <c r="AE200" s="2314"/>
      <c r="AF200" s="1205"/>
      <c r="AG200" s="1205"/>
      <c r="AH200" s="1205"/>
      <c r="AI200" s="1205"/>
      <c r="AJ200" s="1205"/>
      <c r="AK200" s="1205"/>
      <c r="AL200" s="1205"/>
      <c r="AM200" s="1205"/>
      <c r="AN200" s="1205"/>
      <c r="AO200" s="1205"/>
      <c r="AP200" s="1205"/>
      <c r="AQ200" s="1205"/>
      <c r="AR200" s="1205"/>
      <c r="AS200" s="1205"/>
      <c r="AT200" s="1205"/>
      <c r="AU200" s="1205"/>
      <c r="AV200" s="1205"/>
      <c r="AW200" s="1205"/>
      <c r="AX200" s="1205"/>
      <c r="AY200" s="1205"/>
      <c r="AZ200" s="1205"/>
      <c r="BA200" s="1205"/>
      <c r="BB200" s="1205"/>
      <c r="BC200" s="1205"/>
      <c r="BD200" s="1205"/>
      <c r="BE200" s="1201"/>
    </row>
    <row r="201" spans="1:57" ht="15.75" customHeight="1">
      <c r="A201" s="1205"/>
      <c r="B201" s="1205"/>
      <c r="C201" s="2581" t="s">
        <v>2595</v>
      </c>
      <c r="D201" s="2581"/>
      <c r="E201" s="2581"/>
      <c r="F201" s="2581"/>
      <c r="G201" s="2581"/>
      <c r="H201" s="2581"/>
      <c r="I201" s="2581"/>
      <c r="J201" s="2581"/>
      <c r="K201" s="2581"/>
      <c r="L201" s="2581"/>
      <c r="M201" s="2581"/>
      <c r="N201" s="2581"/>
      <c r="O201" s="2585">
        <f>SUM(O199:W200)</f>
        <v>0</v>
      </c>
      <c r="P201" s="2586"/>
      <c r="Q201" s="2586"/>
      <c r="R201" s="2586"/>
      <c r="S201" s="2586"/>
      <c r="T201" s="2586"/>
      <c r="U201" s="2586"/>
      <c r="V201" s="2586"/>
      <c r="W201" s="2586"/>
      <c r="X201" s="2586" t="s">
        <v>2594</v>
      </c>
      <c r="Y201" s="2586"/>
      <c r="Z201" s="2586"/>
      <c r="AA201" s="2586"/>
      <c r="AB201" s="2586"/>
      <c r="AC201" s="2586"/>
      <c r="AD201" s="2586"/>
      <c r="AE201" s="2586"/>
      <c r="AF201" s="1205"/>
      <c r="AG201" s="1205"/>
      <c r="AH201" s="1205"/>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c r="BB201" s="1205"/>
      <c r="BC201" s="1205"/>
      <c r="BD201" s="1205"/>
      <c r="BE201" s="1201"/>
    </row>
    <row r="202" spans="1:57" ht="15.75" customHeight="1">
      <c r="A202" s="1205"/>
      <c r="B202" s="1205"/>
      <c r="C202" s="2582" t="s">
        <v>2593</v>
      </c>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2582"/>
      <c r="AD202" s="2582"/>
      <c r="AE202" s="2582"/>
      <c r="AF202" s="1205"/>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c r="BB202" s="1205"/>
      <c r="BC202" s="1205"/>
      <c r="BD202" s="1205"/>
      <c r="BE202" s="1201"/>
    </row>
    <row r="203" spans="1:57" ht="15.75" customHeight="1" thickBot="1">
      <c r="A203" s="1205"/>
      <c r="B203" s="1205"/>
      <c r="C203" s="1205"/>
      <c r="D203" s="1205"/>
      <c r="E203" s="1205"/>
      <c r="F203" s="1205"/>
      <c r="G203" s="1205"/>
      <c r="H203" s="1205"/>
      <c r="I203" s="1205"/>
      <c r="J203" s="1205"/>
      <c r="K203" s="1205"/>
      <c r="L203" s="1205"/>
      <c r="M203" s="1205"/>
      <c r="N203" s="1205"/>
      <c r="O203" s="1205"/>
      <c r="P203" s="1205"/>
      <c r="Q203" s="1205"/>
      <c r="R203" s="1205"/>
      <c r="S203" s="1205"/>
      <c r="T203" s="1205"/>
      <c r="U203" s="1205"/>
      <c r="V203" s="1205"/>
      <c r="W203" s="1205"/>
      <c r="X203" s="1205"/>
      <c r="Y203" s="1205"/>
      <c r="Z203" s="1205"/>
      <c r="AA203" s="1205"/>
      <c r="AB203" s="1205"/>
      <c r="AC203" s="1205"/>
      <c r="AD203" s="1205"/>
      <c r="AE203" s="1205"/>
      <c r="AF203" s="1205"/>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c r="BB203" s="1205"/>
      <c r="BC203" s="1205"/>
      <c r="BD203" s="1205"/>
      <c r="BE203" s="1201"/>
    </row>
    <row r="204" spans="1:57" ht="15.75" customHeight="1" thickBot="1">
      <c r="A204" s="1205"/>
      <c r="B204" s="1205"/>
      <c r="C204" s="2292" t="s">
        <v>2592</v>
      </c>
      <c r="D204" s="2293"/>
      <c r="E204" s="2293"/>
      <c r="F204" s="2293"/>
      <c r="G204" s="2293"/>
      <c r="H204" s="2293"/>
      <c r="I204" s="2293"/>
      <c r="J204" s="2293"/>
      <c r="K204" s="2293"/>
      <c r="L204" s="2293"/>
      <c r="M204" s="2293"/>
      <c r="N204" s="2293"/>
      <c r="O204" s="2293"/>
      <c r="P204" s="2293"/>
      <c r="Q204" s="2293"/>
      <c r="R204" s="2293"/>
      <c r="S204" s="2293"/>
      <c r="T204" s="2293"/>
      <c r="U204" s="2293"/>
      <c r="V204" s="2293"/>
      <c r="W204" s="2293"/>
      <c r="X204" s="2293"/>
      <c r="Y204" s="2293"/>
      <c r="Z204" s="2293"/>
      <c r="AA204" s="2293"/>
      <c r="AB204" s="2293"/>
      <c r="AC204" s="2293"/>
      <c r="AD204" s="2293"/>
      <c r="AE204" s="2293"/>
      <c r="AF204" s="2293"/>
      <c r="AG204" s="2293"/>
      <c r="AH204" s="2293"/>
      <c r="AI204" s="2293"/>
      <c r="AJ204" s="2293"/>
      <c r="AK204" s="2294"/>
      <c r="AL204" s="1205"/>
      <c r="AM204" s="1205"/>
      <c r="AN204" s="1205"/>
      <c r="AO204" s="1205"/>
      <c r="AP204" s="1205"/>
      <c r="AQ204" s="1205"/>
      <c r="AR204" s="1205"/>
      <c r="AS204" s="1205"/>
      <c r="AT204" s="1205"/>
      <c r="AU204" s="1205"/>
      <c r="AV204" s="1205"/>
      <c r="AW204" s="1205"/>
      <c r="AX204" s="1205"/>
      <c r="AY204" s="1205"/>
      <c r="AZ204" s="1205"/>
      <c r="BA204" s="1205"/>
      <c r="BB204" s="1205"/>
      <c r="BC204" s="1205"/>
      <c r="BD204" s="1205"/>
      <c r="BE204" s="1201"/>
    </row>
    <row r="205" spans="1:57" ht="15.75" customHeight="1">
      <c r="A205" s="1205"/>
      <c r="B205" s="1205"/>
      <c r="C205" s="2295" t="s">
        <v>2591</v>
      </c>
      <c r="D205" s="2253"/>
      <c r="E205" s="2253"/>
      <c r="F205" s="2296"/>
      <c r="G205" s="2252" t="s">
        <v>2590</v>
      </c>
      <c r="H205" s="2253"/>
      <c r="I205" s="2253"/>
      <c r="J205" s="2253"/>
      <c r="K205" s="2253"/>
      <c r="L205" s="2253"/>
      <c r="M205" s="2253"/>
      <c r="N205" s="2253"/>
      <c r="O205" s="2296"/>
      <c r="P205" s="2299" t="s">
        <v>2589</v>
      </c>
      <c r="Q205" s="2300"/>
      <c r="R205" s="2300"/>
      <c r="S205" s="2300"/>
      <c r="T205" s="2301"/>
      <c r="U205" s="2246" t="s">
        <v>2588</v>
      </c>
      <c r="V205" s="2247"/>
      <c r="W205" s="2247"/>
      <c r="X205" s="2248"/>
      <c r="Y205" s="2246" t="s">
        <v>2587</v>
      </c>
      <c r="Z205" s="2247"/>
      <c r="AA205" s="2247"/>
      <c r="AB205" s="2248"/>
      <c r="AC205" s="2246" t="s">
        <v>2586</v>
      </c>
      <c r="AD205" s="2247"/>
      <c r="AE205" s="2247"/>
      <c r="AF205" s="2248"/>
      <c r="AG205" s="2252" t="s">
        <v>2585</v>
      </c>
      <c r="AH205" s="2253"/>
      <c r="AI205" s="2253"/>
      <c r="AJ205" s="2253"/>
      <c r="AK205" s="2254"/>
      <c r="AL205" s="1205"/>
      <c r="AM205" s="1205"/>
      <c r="AN205" s="1205"/>
      <c r="AO205" s="1205"/>
      <c r="AP205" s="1205"/>
      <c r="AQ205" s="1205"/>
      <c r="AR205" s="1205"/>
      <c r="AS205" s="1205"/>
      <c r="AT205" s="1205"/>
      <c r="AU205" s="1205"/>
      <c r="AV205" s="1205"/>
      <c r="AW205" s="1205"/>
      <c r="AX205" s="1205"/>
      <c r="AY205" s="1205"/>
      <c r="AZ205" s="1205"/>
      <c r="BA205" s="1205"/>
      <c r="BB205" s="1205"/>
      <c r="BC205" s="1205"/>
      <c r="BD205" s="1205"/>
      <c r="BE205" s="1201"/>
    </row>
    <row r="206" spans="1:57" ht="15.75" customHeight="1">
      <c r="A206" s="1205"/>
      <c r="B206" s="1205"/>
      <c r="C206" s="2297"/>
      <c r="D206" s="2256"/>
      <c r="E206" s="2256"/>
      <c r="F206" s="2298"/>
      <c r="G206" s="2255"/>
      <c r="H206" s="2256"/>
      <c r="I206" s="2256"/>
      <c r="J206" s="2256"/>
      <c r="K206" s="2256"/>
      <c r="L206" s="2256"/>
      <c r="M206" s="2256"/>
      <c r="N206" s="2256"/>
      <c r="O206" s="2298"/>
      <c r="P206" s="2302"/>
      <c r="Q206" s="2303"/>
      <c r="R206" s="2303"/>
      <c r="S206" s="2303"/>
      <c r="T206" s="2304"/>
      <c r="U206" s="2249"/>
      <c r="V206" s="2250"/>
      <c r="W206" s="2250"/>
      <c r="X206" s="2251"/>
      <c r="Y206" s="2249"/>
      <c r="Z206" s="2250"/>
      <c r="AA206" s="2250"/>
      <c r="AB206" s="2251"/>
      <c r="AC206" s="2249"/>
      <c r="AD206" s="2250"/>
      <c r="AE206" s="2250"/>
      <c r="AF206" s="2251"/>
      <c r="AG206" s="2255"/>
      <c r="AH206" s="2256"/>
      <c r="AI206" s="2256"/>
      <c r="AJ206" s="2256"/>
      <c r="AK206" s="2257"/>
      <c r="AL206" s="1205"/>
      <c r="AM206" s="1205"/>
      <c r="AN206" s="1205"/>
      <c r="AO206" s="1205"/>
      <c r="AP206" s="1205"/>
      <c r="AQ206" s="1205"/>
      <c r="AR206" s="1205"/>
      <c r="AS206" s="1205"/>
      <c r="AT206" s="1205"/>
      <c r="AU206" s="1205"/>
      <c r="AV206" s="1205"/>
      <c r="AW206" s="1205"/>
      <c r="AX206" s="1205"/>
      <c r="AY206" s="1205"/>
      <c r="AZ206" s="1205"/>
      <c r="BA206" s="1205"/>
      <c r="BB206" s="1205"/>
      <c r="BC206" s="1205"/>
      <c r="BD206" s="1205"/>
      <c r="BE206" s="1201"/>
    </row>
    <row r="207" spans="1:57" ht="15.75" customHeight="1">
      <c r="A207" s="1205"/>
      <c r="B207" s="1205"/>
      <c r="C207" s="2258">
        <v>1</v>
      </c>
      <c r="D207" s="2259"/>
      <c r="E207" s="2259"/>
      <c r="F207" s="2259"/>
      <c r="G207" s="2260" t="s">
        <v>2153</v>
      </c>
      <c r="H207" s="2260"/>
      <c r="I207" s="2260"/>
      <c r="J207" s="2260"/>
      <c r="K207" s="2260"/>
      <c r="L207" s="2260"/>
      <c r="M207" s="2260"/>
      <c r="N207" s="2260"/>
      <c r="O207" s="2260"/>
      <c r="P207" s="2261"/>
      <c r="Q207" s="2262"/>
      <c r="R207" s="2262"/>
      <c r="S207" s="2262"/>
      <c r="T207" s="2262"/>
      <c r="U207" s="2263" t="s">
        <v>2153</v>
      </c>
      <c r="V207" s="2263"/>
      <c r="W207" s="2263"/>
      <c r="X207" s="2263"/>
      <c r="Y207" s="2263" t="s">
        <v>2153</v>
      </c>
      <c r="Z207" s="2263"/>
      <c r="AA207" s="2263"/>
      <c r="AB207" s="2263"/>
      <c r="AC207" s="2264" t="s">
        <v>2153</v>
      </c>
      <c r="AD207" s="2264"/>
      <c r="AE207" s="2264"/>
      <c r="AF207" s="2264"/>
      <c r="AG207" s="2243"/>
      <c r="AH207" s="2244"/>
      <c r="AI207" s="2244"/>
      <c r="AJ207" s="2244"/>
      <c r="AK207" s="2245"/>
      <c r="AL207" s="1205"/>
      <c r="AM207" s="1205"/>
      <c r="AN207" s="1205"/>
      <c r="AO207" s="1205"/>
      <c r="AP207" s="1205"/>
      <c r="AQ207" s="1205"/>
      <c r="AR207" s="1205"/>
      <c r="AS207" s="1205"/>
      <c r="AT207" s="1205"/>
      <c r="AU207" s="1205"/>
      <c r="AV207" s="1205"/>
      <c r="AW207" s="1205"/>
      <c r="AX207" s="1205"/>
      <c r="AY207" s="1205"/>
      <c r="AZ207" s="1205"/>
      <c r="BA207" s="1205"/>
      <c r="BB207" s="1205"/>
      <c r="BC207" s="1205"/>
      <c r="BD207" s="1205"/>
      <c r="BE207" s="1201"/>
    </row>
    <row r="208" spans="1:57" ht="15.75" customHeight="1">
      <c r="A208" s="1205"/>
      <c r="B208" s="1205"/>
      <c r="C208" s="2258">
        <v>2</v>
      </c>
      <c r="D208" s="2259"/>
      <c r="E208" s="2259"/>
      <c r="F208" s="2259"/>
      <c r="G208" s="2260" t="s">
        <v>2153</v>
      </c>
      <c r="H208" s="2260"/>
      <c r="I208" s="2260"/>
      <c r="J208" s="2260"/>
      <c r="K208" s="2260"/>
      <c r="L208" s="2260"/>
      <c r="M208" s="2260"/>
      <c r="N208" s="2260"/>
      <c r="O208" s="2260"/>
      <c r="P208" s="2261"/>
      <c r="Q208" s="2261"/>
      <c r="R208" s="2261"/>
      <c r="S208" s="2261"/>
      <c r="T208" s="2261"/>
      <c r="U208" s="2263" t="s">
        <v>2153</v>
      </c>
      <c r="V208" s="2263"/>
      <c r="W208" s="2263"/>
      <c r="X208" s="2263"/>
      <c r="Y208" s="2263" t="s">
        <v>2153</v>
      </c>
      <c r="Z208" s="2263"/>
      <c r="AA208" s="2263"/>
      <c r="AB208" s="2263"/>
      <c r="AC208" s="2264" t="s">
        <v>2153</v>
      </c>
      <c r="AD208" s="2264"/>
      <c r="AE208" s="2264"/>
      <c r="AF208" s="2264"/>
      <c r="AG208" s="2243"/>
      <c r="AH208" s="2244"/>
      <c r="AI208" s="2244"/>
      <c r="AJ208" s="2244"/>
      <c r="AK208" s="2245"/>
      <c r="AL208" s="1205"/>
      <c r="AM208" s="1205"/>
      <c r="AN208" s="1205"/>
      <c r="AO208" s="1205"/>
      <c r="AP208" s="1205"/>
      <c r="AQ208" s="1205"/>
      <c r="AR208" s="1205"/>
      <c r="AS208" s="1205"/>
      <c r="AT208" s="1205"/>
      <c r="AU208" s="1205"/>
      <c r="AV208" s="1205"/>
      <c r="AW208" s="1205"/>
      <c r="AX208" s="1205"/>
      <c r="AY208" s="1205"/>
      <c r="AZ208" s="1205"/>
      <c r="BA208" s="1205"/>
      <c r="BB208" s="1205"/>
      <c r="BC208" s="1205"/>
      <c r="BD208" s="1205"/>
      <c r="BE208" s="1201"/>
    </row>
    <row r="209" spans="1:57" ht="15.75" customHeight="1">
      <c r="A209" s="1205"/>
      <c r="B209" s="1205"/>
      <c r="C209" s="2258">
        <v>3</v>
      </c>
      <c r="D209" s="2259"/>
      <c r="E209" s="2259"/>
      <c r="F209" s="2259"/>
      <c r="G209" s="2260" t="s">
        <v>2153</v>
      </c>
      <c r="H209" s="2260"/>
      <c r="I209" s="2260"/>
      <c r="J209" s="2260"/>
      <c r="K209" s="2260"/>
      <c r="L209" s="2260"/>
      <c r="M209" s="2260"/>
      <c r="N209" s="2260"/>
      <c r="O209" s="2260"/>
      <c r="P209" s="2261"/>
      <c r="Q209" s="2261"/>
      <c r="R209" s="2261"/>
      <c r="S209" s="2261"/>
      <c r="T209" s="2261"/>
      <c r="U209" s="2263" t="s">
        <v>2153</v>
      </c>
      <c r="V209" s="2263"/>
      <c r="W209" s="2263"/>
      <c r="X209" s="2263"/>
      <c r="Y209" s="2263" t="s">
        <v>2153</v>
      </c>
      <c r="Z209" s="2263"/>
      <c r="AA209" s="2263"/>
      <c r="AB209" s="2263"/>
      <c r="AC209" s="2264" t="s">
        <v>2153</v>
      </c>
      <c r="AD209" s="2264"/>
      <c r="AE209" s="2264"/>
      <c r="AF209" s="2264"/>
      <c r="AG209" s="2243"/>
      <c r="AH209" s="2244"/>
      <c r="AI209" s="2244"/>
      <c r="AJ209" s="2244"/>
      <c r="AK209" s="2245"/>
      <c r="AL209" s="1205"/>
      <c r="AM209" s="1205"/>
      <c r="AN209" s="1205"/>
      <c r="AO209" s="1205"/>
      <c r="AP209" s="1205"/>
      <c r="AQ209" s="1205"/>
      <c r="AR209" s="1205"/>
      <c r="AS209" s="1205"/>
      <c r="AT209" s="1205"/>
      <c r="AU209" s="1205"/>
      <c r="AV209" s="1205"/>
      <c r="AW209" s="1205"/>
      <c r="AX209" s="1205"/>
      <c r="AY209" s="1205"/>
      <c r="AZ209" s="1205"/>
      <c r="BA209" s="1205"/>
      <c r="BB209" s="1205"/>
      <c r="BC209" s="1205"/>
      <c r="BD209" s="1205"/>
      <c r="BE209" s="1201"/>
    </row>
    <row r="210" spans="1:57" ht="15.75" customHeight="1">
      <c r="A210" s="1205"/>
      <c r="B210" s="1205"/>
      <c r="C210" s="2258">
        <v>4</v>
      </c>
      <c r="D210" s="2259"/>
      <c r="E210" s="2259"/>
      <c r="F210" s="2259"/>
      <c r="G210" s="2260" t="s">
        <v>2153</v>
      </c>
      <c r="H210" s="2260"/>
      <c r="I210" s="2260"/>
      <c r="J210" s="2260"/>
      <c r="K210" s="2260"/>
      <c r="L210" s="2260"/>
      <c r="M210" s="2260"/>
      <c r="N210" s="2260"/>
      <c r="O210" s="2260"/>
      <c r="P210" s="2261"/>
      <c r="Q210" s="2261"/>
      <c r="R210" s="2261"/>
      <c r="S210" s="2261"/>
      <c r="T210" s="2261"/>
      <c r="U210" s="2263" t="s">
        <v>2153</v>
      </c>
      <c r="V210" s="2263"/>
      <c r="W210" s="2263"/>
      <c r="X210" s="2263"/>
      <c r="Y210" s="2263" t="s">
        <v>2153</v>
      </c>
      <c r="Z210" s="2263"/>
      <c r="AA210" s="2263"/>
      <c r="AB210" s="2263"/>
      <c r="AC210" s="2264" t="s">
        <v>2153</v>
      </c>
      <c r="AD210" s="2264"/>
      <c r="AE210" s="2264"/>
      <c r="AF210" s="2264"/>
      <c r="AG210" s="2243"/>
      <c r="AH210" s="2244"/>
      <c r="AI210" s="2244"/>
      <c r="AJ210" s="2244"/>
      <c r="AK210" s="2245"/>
      <c r="AL210" s="1205"/>
      <c r="AM210" s="1205"/>
      <c r="AN210" s="1205"/>
      <c r="AO210" s="1205"/>
      <c r="AP210" s="1205"/>
      <c r="AQ210" s="1205"/>
      <c r="AR210" s="1205"/>
      <c r="AS210" s="1205"/>
      <c r="AT210" s="1205"/>
      <c r="AU210" s="1205"/>
      <c r="AV210" s="1205"/>
      <c r="AW210" s="1205"/>
      <c r="AX210" s="1205"/>
      <c r="AY210" s="1205"/>
      <c r="AZ210" s="1205"/>
      <c r="BA210" s="1205"/>
      <c r="BB210" s="1205"/>
      <c r="BC210" s="1205"/>
      <c r="BD210" s="1205"/>
      <c r="BE210" s="1201"/>
    </row>
    <row r="211" spans="1:57" ht="15.75" customHeight="1">
      <c r="A211" s="1205"/>
      <c r="B211" s="1205"/>
      <c r="C211" s="2258">
        <v>5</v>
      </c>
      <c r="D211" s="2259"/>
      <c r="E211" s="2259"/>
      <c r="F211" s="2259"/>
      <c r="G211" s="2260"/>
      <c r="H211" s="2260"/>
      <c r="I211" s="2260"/>
      <c r="J211" s="2260"/>
      <c r="K211" s="2260"/>
      <c r="L211" s="2260"/>
      <c r="M211" s="2260"/>
      <c r="N211" s="2260"/>
      <c r="O211" s="2260"/>
      <c r="P211" s="2261"/>
      <c r="Q211" s="2261"/>
      <c r="R211" s="2261"/>
      <c r="S211" s="2261"/>
      <c r="T211" s="2261"/>
      <c r="U211" s="2263" t="s">
        <v>2153</v>
      </c>
      <c r="V211" s="2263"/>
      <c r="W211" s="2263"/>
      <c r="X211" s="2263"/>
      <c r="Y211" s="2263" t="s">
        <v>2153</v>
      </c>
      <c r="Z211" s="2263"/>
      <c r="AA211" s="2263"/>
      <c r="AB211" s="2263"/>
      <c r="AC211" s="2264" t="s">
        <v>2153</v>
      </c>
      <c r="AD211" s="2264"/>
      <c r="AE211" s="2264"/>
      <c r="AF211" s="2264"/>
      <c r="AG211" s="2243"/>
      <c r="AH211" s="2244"/>
      <c r="AI211" s="2244"/>
      <c r="AJ211" s="2244"/>
      <c r="AK211" s="2245"/>
      <c r="AL211" s="1205"/>
      <c r="AM211" s="1205"/>
      <c r="AN211" s="1205"/>
      <c r="AO211" s="1205"/>
      <c r="AP211" s="1205"/>
      <c r="AQ211" s="1205"/>
      <c r="AR211" s="1205"/>
      <c r="AS211" s="1205"/>
      <c r="AT211" s="1205"/>
      <c r="AU211" s="1205"/>
      <c r="AV211" s="1205"/>
      <c r="AW211" s="1205"/>
      <c r="AX211" s="1205"/>
      <c r="AY211" s="1205"/>
      <c r="AZ211" s="1205"/>
      <c r="BA211" s="1205"/>
      <c r="BB211" s="1205"/>
      <c r="BC211" s="1205"/>
      <c r="BD211" s="1205"/>
      <c r="BE211" s="1201"/>
    </row>
    <row r="212" spans="1:57" ht="15.75" customHeight="1">
      <c r="A212" s="1205"/>
      <c r="B212" s="1205"/>
      <c r="C212" s="2258">
        <v>6</v>
      </c>
      <c r="D212" s="2259"/>
      <c r="E212" s="2259"/>
      <c r="F212" s="2259"/>
      <c r="G212" s="2260" t="s">
        <v>2153</v>
      </c>
      <c r="H212" s="2260"/>
      <c r="I212" s="2260"/>
      <c r="J212" s="2260"/>
      <c r="K212" s="2260"/>
      <c r="L212" s="2260"/>
      <c r="M212" s="2260"/>
      <c r="N212" s="2260"/>
      <c r="O212" s="2260"/>
      <c r="P212" s="2261"/>
      <c r="Q212" s="2261"/>
      <c r="R212" s="2261"/>
      <c r="S212" s="2261"/>
      <c r="T212" s="2261"/>
      <c r="U212" s="2263"/>
      <c r="V212" s="2263"/>
      <c r="W212" s="2263"/>
      <c r="X212" s="2263"/>
      <c r="Y212" s="2263"/>
      <c r="Z212" s="2263"/>
      <c r="AA212" s="2263"/>
      <c r="AB212" s="2263"/>
      <c r="AC212" s="2264" t="s">
        <v>2153</v>
      </c>
      <c r="AD212" s="2264"/>
      <c r="AE212" s="2264"/>
      <c r="AF212" s="2264"/>
      <c r="AG212" s="2243"/>
      <c r="AH212" s="2244"/>
      <c r="AI212" s="2244"/>
      <c r="AJ212" s="2244"/>
      <c r="AK212" s="2245"/>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1"/>
    </row>
    <row r="213" spans="1:57" ht="15.75" customHeight="1">
      <c r="A213" s="1205"/>
      <c r="B213" s="1205"/>
      <c r="C213" s="2258">
        <v>7</v>
      </c>
      <c r="D213" s="2259"/>
      <c r="E213" s="2259"/>
      <c r="F213" s="2259"/>
      <c r="G213" s="2594"/>
      <c r="H213" s="2595"/>
      <c r="I213" s="2595"/>
      <c r="J213" s="2595"/>
      <c r="K213" s="2595"/>
      <c r="L213" s="2595"/>
      <c r="M213" s="2595"/>
      <c r="N213" s="2595"/>
      <c r="O213" s="2596"/>
      <c r="P213" s="2261"/>
      <c r="Q213" s="2261"/>
      <c r="R213" s="2261"/>
      <c r="S213" s="2261"/>
      <c r="T213" s="2261"/>
      <c r="U213" s="2263"/>
      <c r="V213" s="2263"/>
      <c r="W213" s="2263"/>
      <c r="X213" s="2263"/>
      <c r="Y213" s="2263"/>
      <c r="Z213" s="2263"/>
      <c r="AA213" s="2263"/>
      <c r="AB213" s="2263"/>
      <c r="AC213" s="2264" t="s">
        <v>2153</v>
      </c>
      <c r="AD213" s="2264"/>
      <c r="AE213" s="2264"/>
      <c r="AF213" s="2264"/>
      <c r="AG213" s="2243"/>
      <c r="AH213" s="2244"/>
      <c r="AI213" s="2244"/>
      <c r="AJ213" s="2244"/>
      <c r="AK213" s="2245"/>
      <c r="AL213" s="1205"/>
      <c r="AM213" s="1205"/>
      <c r="AN213" s="1205"/>
      <c r="AO213" s="1205"/>
      <c r="AP213" s="1205"/>
      <c r="AQ213" s="1205"/>
      <c r="AR213" s="1205"/>
      <c r="AS213" s="1205"/>
      <c r="AT213" s="1205"/>
      <c r="AU213" s="1205"/>
      <c r="AV213" s="1205"/>
      <c r="AW213" s="1205"/>
      <c r="AX213" s="1205"/>
      <c r="AY213" s="1205"/>
      <c r="AZ213" s="1205"/>
      <c r="BA213" s="1205"/>
      <c r="BB213" s="1205"/>
      <c r="BC213" s="1205"/>
      <c r="BD213" s="1205"/>
      <c r="BE213" s="1201"/>
    </row>
    <row r="214" spans="1:57" ht="15.75" customHeight="1">
      <c r="A214" s="1205"/>
      <c r="B214" s="1205"/>
      <c r="C214" s="2597" t="s">
        <v>2584</v>
      </c>
      <c r="D214" s="2598"/>
      <c r="E214" s="2598"/>
      <c r="F214" s="2598"/>
      <c r="G214" s="2598"/>
      <c r="H214" s="2598"/>
      <c r="I214" s="2598"/>
      <c r="J214" s="2598"/>
      <c r="K214" s="2598"/>
      <c r="L214" s="2598"/>
      <c r="M214" s="2598"/>
      <c r="N214" s="2598"/>
      <c r="O214" s="2598"/>
      <c r="P214" s="2599"/>
      <c r="Q214" s="2599"/>
      <c r="R214" s="2599"/>
      <c r="S214" s="2599"/>
      <c r="T214" s="2599"/>
      <c r="U214" s="2600">
        <v>0</v>
      </c>
      <c r="V214" s="2600"/>
      <c r="W214" s="2600"/>
      <c r="X214" s="2600"/>
      <c r="Y214" s="2600">
        <v>0</v>
      </c>
      <c r="Z214" s="2600"/>
      <c r="AA214" s="2600"/>
      <c r="AB214" s="2600"/>
      <c r="AC214" s="2601">
        <v>0</v>
      </c>
      <c r="AD214" s="2601"/>
      <c r="AE214" s="2601"/>
      <c r="AF214" s="2601"/>
      <c r="AG214" s="2240"/>
      <c r="AH214" s="2241"/>
      <c r="AI214" s="2241"/>
      <c r="AJ214" s="2241"/>
      <c r="AK214" s="2242"/>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1"/>
    </row>
    <row r="215" spans="1:57" ht="15.75" customHeight="1">
      <c r="A215" s="1205"/>
      <c r="B215" s="1205"/>
      <c r="C215" s="1205" t="s">
        <v>2583</v>
      </c>
      <c r="D215" s="1205"/>
      <c r="E215" s="1205"/>
      <c r="F215" s="1205"/>
      <c r="G215" s="1205"/>
      <c r="H215" s="1205"/>
      <c r="I215" s="1205"/>
      <c r="J215" s="1205"/>
      <c r="K215" s="1205"/>
      <c r="L215" s="1205"/>
      <c r="M215" s="1205"/>
      <c r="N215" s="1205"/>
      <c r="O215" s="1205"/>
      <c r="P215" s="1205"/>
      <c r="Q215" s="1205"/>
      <c r="R215" s="1205"/>
      <c r="S215" s="1205"/>
      <c r="T215" s="1205"/>
      <c r="U215" s="1205"/>
      <c r="V215" s="1205"/>
      <c r="W215" s="1205"/>
      <c r="X215" s="1205"/>
      <c r="Y215" s="1205"/>
      <c r="Z215" s="1205"/>
      <c r="AA215" s="1205"/>
      <c r="AB215" s="1205"/>
      <c r="AC215" s="1205"/>
      <c r="AD215" s="1205"/>
      <c r="AE215" s="1205"/>
      <c r="AF215" s="1205"/>
      <c r="AG215" s="1205"/>
      <c r="AH215" s="1205"/>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c r="BB215" s="1205"/>
      <c r="BC215" s="1205"/>
      <c r="BD215" s="1205"/>
      <c r="BE215" s="1201"/>
    </row>
    <row r="216" spans="1:57" ht="15.75" customHeight="1">
      <c r="A216" s="1205"/>
      <c r="B216" s="1205"/>
      <c r="C216" s="1205"/>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1"/>
    </row>
    <row r="217" spans="1:57" ht="15.75" customHeight="1">
      <c r="A217" s="1205"/>
      <c r="B217" s="1205"/>
      <c r="C217" s="1205"/>
      <c r="D217" s="1205"/>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5"/>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c r="BB217" s="1205"/>
      <c r="BC217" s="1205"/>
      <c r="BD217" s="1205"/>
      <c r="BE217" s="1201"/>
    </row>
    <row r="218" spans="1:57" ht="15.75" customHeight="1" thickBot="1">
      <c r="A218" s="1205"/>
      <c r="B218" s="1205"/>
      <c r="C218" s="1205"/>
      <c r="D218" s="1205"/>
      <c r="E218" s="1205"/>
      <c r="F218" s="1205"/>
      <c r="G218" s="1205"/>
      <c r="H218" s="1205"/>
      <c r="I218" s="1205"/>
      <c r="J218" s="1205"/>
      <c r="K218" s="1205"/>
      <c r="L218" s="1205"/>
      <c r="M218" s="1205"/>
      <c r="N218" s="1205"/>
      <c r="O218" s="1205"/>
      <c r="P218" s="1205"/>
      <c r="Q218" s="1205"/>
      <c r="R218" s="1205"/>
      <c r="S218" s="1205"/>
      <c r="T218" s="1205"/>
      <c r="U218" s="1205"/>
      <c r="V218" s="1205"/>
      <c r="W218" s="1205"/>
      <c r="X218" s="1205"/>
      <c r="Y218" s="1205"/>
      <c r="Z218" s="1205"/>
      <c r="AA218" s="1205"/>
      <c r="AB218" s="1205"/>
      <c r="AC218" s="1205"/>
      <c r="AD218" s="1205"/>
      <c r="AE218" s="1205"/>
      <c r="AF218" s="1205"/>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c r="BB218" s="1205"/>
      <c r="BC218" s="1205"/>
      <c r="BD218" s="1205"/>
      <c r="BE218" s="1201"/>
    </row>
    <row r="219" spans="1:57" ht="15.75" customHeight="1">
      <c r="A219" s="1205"/>
      <c r="B219" s="2268" t="s">
        <v>1853</v>
      </c>
      <c r="C219" s="2269"/>
      <c r="D219" s="2269"/>
      <c r="E219" s="2269"/>
      <c r="F219" s="2269"/>
      <c r="G219" s="2269"/>
      <c r="H219" s="2269"/>
      <c r="I219" s="2269"/>
      <c r="J219" s="2269"/>
      <c r="K219" s="2269"/>
      <c r="L219" s="2269"/>
      <c r="M219" s="2269"/>
      <c r="N219" s="2269"/>
      <c r="O219" s="2269"/>
      <c r="P219" s="2269"/>
      <c r="Q219" s="2269"/>
      <c r="R219" s="2269"/>
      <c r="S219" s="2269"/>
      <c r="T219" s="2269"/>
      <c r="U219" s="2269"/>
      <c r="V219" s="2269"/>
      <c r="W219" s="2269"/>
      <c r="X219" s="2269"/>
      <c r="Y219" s="2269"/>
      <c r="Z219" s="2269"/>
      <c r="AA219" s="2269"/>
      <c r="AB219" s="2269"/>
      <c r="AC219" s="2269"/>
      <c r="AD219" s="2269"/>
      <c r="AE219" s="2269"/>
      <c r="AF219" s="2269"/>
      <c r="AG219" s="2269"/>
      <c r="AH219" s="2269"/>
      <c r="AI219" s="2269"/>
      <c r="AJ219" s="2269"/>
      <c r="AK219" s="2269"/>
      <c r="AL219" s="2269"/>
      <c r="AM219" s="2269"/>
      <c r="AN219" s="2269"/>
      <c r="AO219" s="2269"/>
      <c r="AP219" s="2269"/>
      <c r="AQ219" s="2269"/>
      <c r="AR219" s="2269"/>
      <c r="AS219" s="2269"/>
      <c r="AT219" s="2269"/>
      <c r="AU219" s="2269"/>
      <c r="AV219" s="2269"/>
      <c r="AW219" s="2269"/>
      <c r="AX219" s="2269"/>
      <c r="AY219" s="2269"/>
      <c r="AZ219" s="2269"/>
      <c r="BA219" s="2269"/>
      <c r="BB219" s="2269"/>
      <c r="BC219" s="2269"/>
      <c r="BD219" s="2270"/>
      <c r="BE219" s="1201"/>
    </row>
    <row r="220" spans="1:57" ht="15.75" customHeight="1">
      <c r="A220" s="1205"/>
      <c r="B220" s="2271"/>
      <c r="C220" s="2272"/>
      <c r="D220" s="2272"/>
      <c r="E220" s="2272"/>
      <c r="F220" s="2272"/>
      <c r="G220" s="2272"/>
      <c r="H220" s="2272"/>
      <c r="I220" s="2272"/>
      <c r="J220" s="2272"/>
      <c r="K220" s="2272"/>
      <c r="L220" s="2272"/>
      <c r="M220" s="2272"/>
      <c r="N220" s="2272"/>
      <c r="O220" s="2272"/>
      <c r="P220" s="2272"/>
      <c r="Q220" s="2272"/>
      <c r="R220" s="2272"/>
      <c r="S220" s="2272"/>
      <c r="T220" s="2272"/>
      <c r="U220" s="2272"/>
      <c r="V220" s="2272"/>
      <c r="W220" s="2272"/>
      <c r="X220" s="2272"/>
      <c r="Y220" s="2272"/>
      <c r="Z220" s="2272"/>
      <c r="AA220" s="2272"/>
      <c r="AB220" s="2272"/>
      <c r="AC220" s="2272"/>
      <c r="AD220" s="2272"/>
      <c r="AE220" s="2272"/>
      <c r="AF220" s="2272"/>
      <c r="AG220" s="2272"/>
      <c r="AH220" s="2272"/>
      <c r="AI220" s="2272"/>
      <c r="AJ220" s="2272"/>
      <c r="AK220" s="2272"/>
      <c r="AL220" s="2272"/>
      <c r="AM220" s="2272"/>
      <c r="AN220" s="2272"/>
      <c r="AO220" s="2272"/>
      <c r="AP220" s="2272"/>
      <c r="AQ220" s="2272"/>
      <c r="AR220" s="2272"/>
      <c r="AS220" s="2272"/>
      <c r="AT220" s="2272"/>
      <c r="AU220" s="2272"/>
      <c r="AV220" s="2272"/>
      <c r="AW220" s="2272"/>
      <c r="AX220" s="2272"/>
      <c r="AY220" s="2272"/>
      <c r="AZ220" s="2272"/>
      <c r="BA220" s="2272"/>
      <c r="BB220" s="2272"/>
      <c r="BC220" s="2272"/>
      <c r="BD220" s="2273"/>
      <c r="BE220" s="1201"/>
    </row>
    <row r="221" spans="1:57" ht="15.75" customHeight="1">
      <c r="A221" s="1205"/>
      <c r="B221" s="2274" t="s">
        <v>1854</v>
      </c>
      <c r="C221" s="2275"/>
      <c r="D221" s="2275"/>
      <c r="E221" s="2275"/>
      <c r="F221" s="2275"/>
      <c r="G221" s="2275"/>
      <c r="H221" s="2275"/>
      <c r="I221" s="2275"/>
      <c r="J221" s="2275"/>
      <c r="K221" s="2275"/>
      <c r="L221" s="2275"/>
      <c r="M221" s="2275"/>
      <c r="N221" s="2275"/>
      <c r="O221" s="2275"/>
      <c r="P221" s="2275"/>
      <c r="Q221" s="2275"/>
      <c r="R221" s="2275"/>
      <c r="S221" s="2275"/>
      <c r="T221" s="2275"/>
      <c r="U221" s="2275"/>
      <c r="V221" s="2275"/>
      <c r="W221" s="2275"/>
      <c r="X221" s="2275"/>
      <c r="Y221" s="2275"/>
      <c r="Z221" s="2275"/>
      <c r="AA221" s="2275"/>
      <c r="AB221" s="2275"/>
      <c r="AC221" s="2275"/>
      <c r="AD221" s="2275"/>
      <c r="AE221" s="2275"/>
      <c r="AF221" s="2275"/>
      <c r="AG221" s="2275"/>
      <c r="AH221" s="2275"/>
      <c r="AI221" s="2275"/>
      <c r="AJ221" s="2275"/>
      <c r="AK221" s="2275"/>
      <c r="AL221" s="2275"/>
      <c r="AM221" s="2275"/>
      <c r="AN221" s="2275"/>
      <c r="AO221" s="2275"/>
      <c r="AP221" s="2275"/>
      <c r="AQ221" s="2275"/>
      <c r="AR221" s="2275"/>
      <c r="AS221" s="2275"/>
      <c r="AT221" s="2275"/>
      <c r="AU221" s="2275"/>
      <c r="AV221" s="2275"/>
      <c r="AW221" s="2275"/>
      <c r="AX221" s="2275"/>
      <c r="AY221" s="2275"/>
      <c r="AZ221" s="2275"/>
      <c r="BA221" s="2275"/>
      <c r="BB221" s="2275"/>
      <c r="BC221" s="2275"/>
      <c r="BD221" s="2276"/>
      <c r="BE221" s="1201"/>
    </row>
    <row r="222" spans="1:57" ht="15.75" customHeight="1">
      <c r="A222" s="1205"/>
      <c r="B222" s="2274" t="s">
        <v>1855</v>
      </c>
      <c r="C222" s="2275"/>
      <c r="D222" s="2275"/>
      <c r="E222" s="2275"/>
      <c r="F222" s="2275"/>
      <c r="G222" s="2275"/>
      <c r="H222" s="2275"/>
      <c r="I222" s="2275"/>
      <c r="J222" s="2275"/>
      <c r="K222" s="2275"/>
      <c r="L222" s="2275"/>
      <c r="M222" s="2275"/>
      <c r="N222" s="2275"/>
      <c r="O222" s="2275"/>
      <c r="P222" s="2275"/>
      <c r="Q222" s="2275"/>
      <c r="R222" s="2275"/>
      <c r="S222" s="2275"/>
      <c r="T222" s="2275"/>
      <c r="U222" s="2275"/>
      <c r="V222" s="2275"/>
      <c r="W222" s="2275"/>
      <c r="X222" s="2275"/>
      <c r="Y222" s="2275"/>
      <c r="Z222" s="2275"/>
      <c r="AA222" s="2275"/>
      <c r="AB222" s="2275"/>
      <c r="AC222" s="2275"/>
      <c r="AD222" s="2275"/>
      <c r="AE222" s="2275"/>
      <c r="AF222" s="2275"/>
      <c r="AG222" s="2275"/>
      <c r="AH222" s="2275"/>
      <c r="AI222" s="2275"/>
      <c r="AJ222" s="2275"/>
      <c r="AK222" s="2275"/>
      <c r="AL222" s="2275"/>
      <c r="AM222" s="2275"/>
      <c r="AN222" s="2275"/>
      <c r="AO222" s="2275"/>
      <c r="AP222" s="2275"/>
      <c r="AQ222" s="2275"/>
      <c r="AR222" s="2275"/>
      <c r="AS222" s="2275"/>
      <c r="AT222" s="2275"/>
      <c r="AU222" s="2275"/>
      <c r="AV222" s="2275"/>
      <c r="AW222" s="2275"/>
      <c r="AX222" s="2275"/>
      <c r="AY222" s="2275"/>
      <c r="AZ222" s="2275"/>
      <c r="BA222" s="2275"/>
      <c r="BB222" s="2275"/>
      <c r="BC222" s="2275"/>
      <c r="BD222" s="2276"/>
      <c r="BE222" s="1201"/>
    </row>
    <row r="223" spans="1:57" ht="15.75" customHeight="1">
      <c r="A223" s="1205"/>
      <c r="B223" s="1211"/>
      <c r="C223" s="1205"/>
      <c r="D223" s="1205"/>
      <c r="E223" s="1205"/>
      <c r="F223" s="1205"/>
      <c r="G223" s="1205"/>
      <c r="H223" s="1205"/>
      <c r="I223" s="1205"/>
      <c r="J223" s="1205"/>
      <c r="K223" s="1205"/>
      <c r="L223" s="1205"/>
      <c r="M223" s="1205"/>
      <c r="N223" s="1205"/>
      <c r="O223" s="1205"/>
      <c r="P223" s="1205"/>
      <c r="Q223" s="1205"/>
      <c r="R223" s="1205"/>
      <c r="S223" s="1205"/>
      <c r="T223" s="1205"/>
      <c r="U223" s="1205"/>
      <c r="V223" s="1205"/>
      <c r="W223" s="1205"/>
      <c r="X223" s="1205"/>
      <c r="Y223" s="1205"/>
      <c r="Z223" s="1205"/>
      <c r="AA223" s="1205"/>
      <c r="AB223" s="1205"/>
      <c r="AC223" s="1205"/>
      <c r="AD223" s="1205"/>
      <c r="AE223" s="1205"/>
      <c r="AF223" s="1205"/>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c r="BB223" s="1205"/>
      <c r="BC223" s="1205"/>
      <c r="BD223" s="1201"/>
      <c r="BE223" s="1201"/>
    </row>
    <row r="224" spans="1:57" ht="15.75" customHeight="1">
      <c r="A224" s="1205"/>
      <c r="B224" s="2277" t="s">
        <v>1856</v>
      </c>
      <c r="C224" s="2278"/>
      <c r="D224" s="2278"/>
      <c r="E224" s="2278"/>
      <c r="F224" s="2278"/>
      <c r="G224" s="2278"/>
      <c r="H224" s="2278"/>
      <c r="I224" s="2278"/>
      <c r="J224" s="2278"/>
      <c r="K224" s="2278"/>
      <c r="L224" s="2278"/>
      <c r="M224" s="2278"/>
      <c r="N224" s="2278"/>
      <c r="O224" s="2278"/>
      <c r="P224" s="2278"/>
      <c r="Q224" s="2278"/>
      <c r="R224" s="2278"/>
      <c r="S224" s="2278"/>
      <c r="T224" s="2278"/>
      <c r="U224" s="2278"/>
      <c r="V224" s="2278"/>
      <c r="W224" s="2278"/>
      <c r="X224" s="2278"/>
      <c r="Y224" s="2278"/>
      <c r="Z224" s="2278"/>
      <c r="AA224" s="2278"/>
      <c r="AB224" s="2278"/>
      <c r="AC224" s="2278"/>
      <c r="AD224" s="2278"/>
      <c r="AE224" s="2278"/>
      <c r="AF224" s="2278"/>
      <c r="AG224" s="2278"/>
      <c r="AH224" s="2278"/>
      <c r="AI224" s="2278"/>
      <c r="AJ224" s="2278"/>
      <c r="AK224" s="2278"/>
      <c r="AL224" s="2278"/>
      <c r="AM224" s="2278"/>
      <c r="AN224" s="2278"/>
      <c r="AO224" s="2278"/>
      <c r="AP224" s="2278"/>
      <c r="AQ224" s="2278"/>
      <c r="AR224" s="2278"/>
      <c r="AS224" s="2278"/>
      <c r="AT224" s="2278"/>
      <c r="AU224" s="2278"/>
      <c r="AV224" s="2278"/>
      <c r="AW224" s="2278"/>
      <c r="AX224" s="2278"/>
      <c r="AY224" s="2278"/>
      <c r="AZ224" s="2278"/>
      <c r="BA224" s="2278"/>
      <c r="BB224" s="2278"/>
      <c r="BC224" s="2278"/>
      <c r="BD224" s="2279"/>
      <c r="BE224" s="1201"/>
    </row>
    <row r="225" spans="1:57" ht="15.75" customHeight="1">
      <c r="A225" s="1205"/>
      <c r="B225" s="1214"/>
      <c r="C225" s="1205"/>
      <c r="D225" s="1205"/>
      <c r="E225" s="1205"/>
      <c r="F225" s="1205"/>
      <c r="G225" s="1205"/>
      <c r="H225" s="1205"/>
      <c r="I225" s="1205"/>
      <c r="J225" s="1205"/>
      <c r="K225" s="1205"/>
      <c r="L225" s="1205"/>
      <c r="M225" s="1205"/>
      <c r="N225" s="1205"/>
      <c r="O225" s="1205"/>
      <c r="P225" s="1205"/>
      <c r="Q225" s="1205"/>
      <c r="R225" s="1205"/>
      <c r="S225" s="1205"/>
      <c r="T225" s="1205"/>
      <c r="U225" s="1205"/>
      <c r="V225" s="1205"/>
      <c r="W225" s="1205"/>
      <c r="X225" s="1205"/>
      <c r="Y225" s="1205"/>
      <c r="Z225" s="1205"/>
      <c r="AA225" s="1205"/>
      <c r="AB225" s="1205"/>
      <c r="AC225" s="1205"/>
      <c r="AD225" s="1205"/>
      <c r="AE225" s="1205"/>
      <c r="AF225" s="1205"/>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c r="BB225" s="1205"/>
      <c r="BC225" s="1205"/>
      <c r="BD225" s="1201"/>
      <c r="BE225" s="1201"/>
    </row>
    <row r="226" spans="1:57" ht="15.75" customHeight="1">
      <c r="A226" s="1205"/>
      <c r="B226" s="1212"/>
      <c r="C226" s="1205"/>
      <c r="D226" s="1205"/>
      <c r="E226" s="1205"/>
      <c r="F226" s="1205"/>
      <c r="G226" s="1205"/>
      <c r="H226" s="1213" t="s">
        <v>1857</v>
      </c>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1"/>
      <c r="BE226" s="1201"/>
    </row>
    <row r="227" spans="1:57" ht="15.75" customHeight="1">
      <c r="A227" s="1205"/>
      <c r="B227" s="1212"/>
      <c r="C227" s="1205"/>
      <c r="D227" s="1205"/>
      <c r="E227" s="1205"/>
      <c r="F227" s="1205"/>
      <c r="G227" s="1205"/>
      <c r="H227" s="1205"/>
      <c r="I227" s="1205"/>
      <c r="J227" s="1205"/>
      <c r="K227" s="1205"/>
      <c r="L227" s="1205"/>
      <c r="M227" s="1205"/>
      <c r="N227" s="1205"/>
      <c r="O227" s="1205"/>
      <c r="P227" s="1205"/>
      <c r="Q227" s="1205"/>
      <c r="R227" s="1205"/>
      <c r="S227" s="1205"/>
      <c r="T227" s="1205"/>
      <c r="U227" s="1205"/>
      <c r="V227" s="1205"/>
      <c r="W227" s="1205"/>
      <c r="X227" s="1205"/>
      <c r="Y227" s="1205"/>
      <c r="Z227" s="1205"/>
      <c r="AA227" s="1205"/>
      <c r="AB227" s="1205"/>
      <c r="AC227" s="1205"/>
      <c r="AD227" s="1205"/>
      <c r="AE227" s="1205"/>
      <c r="AF227" s="1205"/>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c r="BB227" s="1205"/>
      <c r="BC227" s="1205"/>
      <c r="BD227" s="1201"/>
      <c r="BE227" s="1201"/>
    </row>
    <row r="228" spans="1:57" ht="15.75" customHeight="1">
      <c r="A228" s="1205"/>
      <c r="B228" s="1212"/>
      <c r="C228" s="1205"/>
      <c r="D228" s="1205"/>
      <c r="E228" s="1205"/>
      <c r="F228" s="1205"/>
      <c r="G228" s="1205"/>
      <c r="H228" s="2291" t="s">
        <v>1858</v>
      </c>
      <c r="I228" s="2291"/>
      <c r="J228" s="2291"/>
      <c r="K228" s="2291"/>
      <c r="L228" s="2291"/>
      <c r="M228" s="2291"/>
      <c r="N228" s="2291"/>
      <c r="O228" s="2291"/>
      <c r="P228" s="2291"/>
      <c r="Q228" s="2291"/>
      <c r="R228" s="2291"/>
      <c r="S228" s="2291"/>
      <c r="T228" s="2291"/>
      <c r="U228" s="2291"/>
      <c r="V228" s="2291"/>
      <c r="W228" s="2291"/>
      <c r="X228" s="2291"/>
      <c r="Y228" s="2291"/>
      <c r="Z228" s="2291"/>
      <c r="AA228" s="2291"/>
      <c r="AB228" s="2291"/>
      <c r="AC228" s="2291"/>
      <c r="AD228" s="2291"/>
      <c r="AE228" s="2291"/>
      <c r="AF228" s="2291"/>
      <c r="AG228" s="2291"/>
      <c r="AH228" s="2291"/>
      <c r="AI228" s="2291"/>
      <c r="AJ228" s="2291"/>
      <c r="AK228" s="2291"/>
      <c r="AL228" s="2291"/>
      <c r="AM228" s="2291"/>
      <c r="AN228" s="2291"/>
      <c r="AO228" s="2291"/>
      <c r="AP228" s="2291"/>
      <c r="AQ228" s="2291"/>
      <c r="AR228" s="2291"/>
      <c r="AS228" s="2291"/>
      <c r="AT228" s="2291"/>
      <c r="AU228" s="2291"/>
      <c r="AV228" s="2291"/>
      <c r="AW228" s="2291"/>
      <c r="AX228" s="2291"/>
      <c r="AY228" s="2291"/>
      <c r="AZ228" s="1205"/>
      <c r="BA228" s="1205"/>
      <c r="BB228" s="1205"/>
      <c r="BC228" s="1205"/>
      <c r="BD228" s="1201"/>
      <c r="BE228" s="1201"/>
    </row>
    <row r="229" spans="1:57" ht="15.75" customHeight="1">
      <c r="A229" s="1205"/>
      <c r="B229" s="1212"/>
      <c r="C229" s="1205"/>
      <c r="D229" s="1205"/>
      <c r="E229" s="1205"/>
      <c r="F229" s="1205"/>
      <c r="G229" s="1205"/>
      <c r="H229" s="1205"/>
      <c r="I229" s="1205"/>
      <c r="J229" s="1205"/>
      <c r="K229" s="1205"/>
      <c r="L229" s="1205"/>
      <c r="M229" s="1205"/>
      <c r="N229" s="1205"/>
      <c r="O229" s="1205"/>
      <c r="P229" s="1205"/>
      <c r="Q229" s="1205"/>
      <c r="R229" s="1205"/>
      <c r="S229" s="1205"/>
      <c r="T229" s="1205"/>
      <c r="U229" s="1205"/>
      <c r="V229" s="1205"/>
      <c r="W229" s="1205"/>
      <c r="X229" s="1205"/>
      <c r="Y229" s="1205"/>
      <c r="Z229" s="1205"/>
      <c r="AA229" s="1205"/>
      <c r="AB229" s="1205"/>
      <c r="AC229" s="1205"/>
      <c r="AD229" s="1205"/>
      <c r="AE229" s="1205"/>
      <c r="AF229" s="1205"/>
      <c r="AG229" s="1205"/>
      <c r="AH229" s="1205"/>
      <c r="AI229" s="1205"/>
      <c r="AJ229" s="1205"/>
      <c r="AK229" s="1205"/>
      <c r="AL229" s="1205"/>
      <c r="AM229" s="1205"/>
      <c r="AN229" s="1205"/>
      <c r="AO229" s="1205"/>
      <c r="AP229" s="1205"/>
      <c r="AQ229" s="1205"/>
      <c r="AR229" s="1205"/>
      <c r="AS229" s="1205"/>
      <c r="AT229" s="1205"/>
      <c r="AU229" s="1205"/>
      <c r="AV229" s="1205"/>
      <c r="AW229" s="1205"/>
      <c r="AX229" s="1205"/>
      <c r="AY229" s="1205"/>
      <c r="AZ229" s="1205"/>
      <c r="BA229" s="1205"/>
      <c r="BB229" s="1205"/>
      <c r="BC229" s="1205"/>
      <c r="BD229" s="1201"/>
      <c r="BE229" s="1201"/>
    </row>
    <row r="230" spans="1:57" ht="15.75" customHeight="1">
      <c r="A230" s="1205"/>
      <c r="B230" s="1212"/>
      <c r="C230" s="1205"/>
      <c r="D230" s="1205"/>
      <c r="E230" s="1205"/>
      <c r="F230" s="1205"/>
      <c r="G230" s="1205"/>
      <c r="H230" s="2290" t="s">
        <v>2497</v>
      </c>
      <c r="I230" s="2290"/>
      <c r="J230" s="2290"/>
      <c r="K230" s="2290"/>
      <c r="L230" s="2290"/>
      <c r="M230" s="2290"/>
      <c r="N230" s="2290"/>
      <c r="O230" s="2290"/>
      <c r="P230" s="2290"/>
      <c r="Q230" s="2290"/>
      <c r="R230" s="2290"/>
      <c r="S230" s="2290"/>
      <c r="T230" s="2290"/>
      <c r="U230" s="2290"/>
      <c r="V230" s="2290"/>
      <c r="W230" s="2290"/>
      <c r="X230" s="2290"/>
      <c r="Y230" s="2290"/>
      <c r="Z230" s="2290"/>
      <c r="AA230" s="2290"/>
      <c r="AB230" s="2290"/>
      <c r="AC230" s="2290"/>
      <c r="AD230" s="2290"/>
      <c r="AE230" s="2290"/>
      <c r="AF230" s="2290"/>
      <c r="AG230" s="2290"/>
      <c r="AH230" s="2290"/>
      <c r="AI230" s="2290"/>
      <c r="AJ230" s="2290"/>
      <c r="AK230" s="2290"/>
      <c r="AL230" s="2290"/>
      <c r="AM230" s="2290"/>
      <c r="AN230" s="2290"/>
      <c r="AO230" s="2290"/>
      <c r="AP230" s="2290"/>
      <c r="AQ230" s="2290"/>
      <c r="AR230" s="2290"/>
      <c r="AS230" s="2290"/>
      <c r="AT230" s="2290"/>
      <c r="AU230" s="2290"/>
      <c r="AV230" s="2290"/>
      <c r="AW230" s="2290"/>
      <c r="AX230" s="2290"/>
      <c r="AY230" s="2290"/>
      <c r="AZ230" s="2290"/>
      <c r="BA230" s="1205"/>
      <c r="BB230" s="1205"/>
      <c r="BC230" s="1205"/>
      <c r="BD230" s="1201"/>
      <c r="BE230" s="1201"/>
    </row>
    <row r="231" spans="1:57" ht="15.75" customHeight="1">
      <c r="A231" s="1205"/>
      <c r="B231" s="1211"/>
      <c r="C231" s="1205"/>
      <c r="D231" s="1205"/>
      <c r="E231" s="1205"/>
      <c r="F231" s="1205"/>
      <c r="G231" s="1205"/>
      <c r="H231" s="2290"/>
      <c r="I231" s="2290"/>
      <c r="J231" s="2290"/>
      <c r="K231" s="2290"/>
      <c r="L231" s="2290"/>
      <c r="M231" s="2290"/>
      <c r="N231" s="2290"/>
      <c r="O231" s="2290"/>
      <c r="P231" s="2290"/>
      <c r="Q231" s="2290"/>
      <c r="R231" s="2290"/>
      <c r="S231" s="2290"/>
      <c r="T231" s="2290"/>
      <c r="U231" s="2290"/>
      <c r="V231" s="2290"/>
      <c r="W231" s="2290"/>
      <c r="X231" s="2290"/>
      <c r="Y231" s="2290"/>
      <c r="Z231" s="2290"/>
      <c r="AA231" s="2290"/>
      <c r="AB231" s="2290"/>
      <c r="AC231" s="2290"/>
      <c r="AD231" s="2290"/>
      <c r="AE231" s="2290"/>
      <c r="AF231" s="2290"/>
      <c r="AG231" s="2290"/>
      <c r="AH231" s="2290"/>
      <c r="AI231" s="2290"/>
      <c r="AJ231" s="2290"/>
      <c r="AK231" s="2290"/>
      <c r="AL231" s="2290"/>
      <c r="AM231" s="2290"/>
      <c r="AN231" s="2290"/>
      <c r="AO231" s="2290"/>
      <c r="AP231" s="2290"/>
      <c r="AQ231" s="2290"/>
      <c r="AR231" s="2290"/>
      <c r="AS231" s="2290"/>
      <c r="AT231" s="2290"/>
      <c r="AU231" s="2290"/>
      <c r="AV231" s="2290"/>
      <c r="AW231" s="2290"/>
      <c r="AX231" s="2290"/>
      <c r="AY231" s="2290"/>
      <c r="AZ231" s="2290"/>
      <c r="BA231" s="1205"/>
      <c r="BB231" s="1205"/>
      <c r="BC231" s="1205"/>
      <c r="BD231" s="1201"/>
      <c r="BE231" s="1201"/>
    </row>
    <row r="232" spans="1:57" ht="15.75" customHeight="1">
      <c r="A232" s="1205"/>
      <c r="B232" s="1211"/>
      <c r="C232" s="1205"/>
      <c r="D232" s="1205"/>
      <c r="E232" s="1205"/>
      <c r="F232" s="1205"/>
      <c r="G232" s="1205"/>
      <c r="H232" s="2290"/>
      <c r="I232" s="2290"/>
      <c r="J232" s="2290"/>
      <c r="K232" s="2290"/>
      <c r="L232" s="2290"/>
      <c r="M232" s="2290"/>
      <c r="N232" s="2290"/>
      <c r="O232" s="2290"/>
      <c r="P232" s="2290"/>
      <c r="Q232" s="2290"/>
      <c r="R232" s="2290"/>
      <c r="S232" s="2290"/>
      <c r="T232" s="2290"/>
      <c r="U232" s="2290"/>
      <c r="V232" s="2290"/>
      <c r="W232" s="2290"/>
      <c r="X232" s="2290"/>
      <c r="Y232" s="2290"/>
      <c r="Z232" s="2290"/>
      <c r="AA232" s="2290"/>
      <c r="AB232" s="2290"/>
      <c r="AC232" s="2290"/>
      <c r="AD232" s="2290"/>
      <c r="AE232" s="2290"/>
      <c r="AF232" s="2290"/>
      <c r="AG232" s="2290"/>
      <c r="AH232" s="2290"/>
      <c r="AI232" s="2290"/>
      <c r="AJ232" s="2290"/>
      <c r="AK232" s="2290"/>
      <c r="AL232" s="2290"/>
      <c r="AM232" s="2290"/>
      <c r="AN232" s="2290"/>
      <c r="AO232" s="2290"/>
      <c r="AP232" s="2290"/>
      <c r="AQ232" s="2290"/>
      <c r="AR232" s="2290"/>
      <c r="AS232" s="2290"/>
      <c r="AT232" s="2290"/>
      <c r="AU232" s="2290"/>
      <c r="AV232" s="2290"/>
      <c r="AW232" s="2290"/>
      <c r="AX232" s="2290"/>
      <c r="AY232" s="2290"/>
      <c r="AZ232" s="2290"/>
      <c r="BA232" s="1205"/>
      <c r="BB232" s="1205"/>
      <c r="BC232" s="1205"/>
      <c r="BD232" s="1201"/>
      <c r="BE232" s="1201"/>
    </row>
    <row r="233" spans="1:57" ht="15.75" customHeight="1">
      <c r="A233" s="1205"/>
      <c r="B233" s="1211"/>
      <c r="C233" s="1205"/>
      <c r="D233" s="1205"/>
      <c r="E233" s="1205"/>
      <c r="F233" s="1205"/>
      <c r="G233" s="1205"/>
      <c r="H233" s="2290"/>
      <c r="I233" s="2290"/>
      <c r="J233" s="2290"/>
      <c r="K233" s="2290"/>
      <c r="L233" s="2290"/>
      <c r="M233" s="2290"/>
      <c r="N233" s="2290"/>
      <c r="O233" s="2290"/>
      <c r="P233" s="2290"/>
      <c r="Q233" s="2290"/>
      <c r="R233" s="2290"/>
      <c r="S233" s="2290"/>
      <c r="T233" s="2290"/>
      <c r="U233" s="2290"/>
      <c r="V233" s="2290"/>
      <c r="W233" s="2290"/>
      <c r="X233" s="2290"/>
      <c r="Y233" s="2290"/>
      <c r="Z233" s="2290"/>
      <c r="AA233" s="2290"/>
      <c r="AB233" s="2290"/>
      <c r="AC233" s="2290"/>
      <c r="AD233" s="2290"/>
      <c r="AE233" s="2290"/>
      <c r="AF233" s="2290"/>
      <c r="AG233" s="2290"/>
      <c r="AH233" s="2290"/>
      <c r="AI233" s="2290"/>
      <c r="AJ233" s="2290"/>
      <c r="AK233" s="2290"/>
      <c r="AL233" s="2290"/>
      <c r="AM233" s="2290"/>
      <c r="AN233" s="2290"/>
      <c r="AO233" s="2290"/>
      <c r="AP233" s="2290"/>
      <c r="AQ233" s="2290"/>
      <c r="AR233" s="2290"/>
      <c r="AS233" s="2290"/>
      <c r="AT233" s="2290"/>
      <c r="AU233" s="2290"/>
      <c r="AV233" s="2290"/>
      <c r="AW233" s="2290"/>
      <c r="AX233" s="2290"/>
      <c r="AY233" s="2290"/>
      <c r="AZ233" s="2290"/>
      <c r="BA233" s="1205"/>
      <c r="BB233" s="1205"/>
      <c r="BC233" s="1205"/>
      <c r="BD233" s="1201"/>
      <c r="BE233" s="1201"/>
    </row>
    <row r="234" spans="1:57" ht="15.75" customHeight="1">
      <c r="A234" s="1205"/>
      <c r="B234" s="1211"/>
      <c r="C234" s="1205"/>
      <c r="D234" s="1205"/>
      <c r="E234" s="1205"/>
      <c r="F234" s="1205"/>
      <c r="G234" s="1205"/>
      <c r="H234" s="1205"/>
      <c r="I234" s="1205"/>
      <c r="J234" s="1205"/>
      <c r="K234" s="1205"/>
      <c r="L234" s="1205"/>
      <c r="M234" s="1205"/>
      <c r="N234" s="1205"/>
      <c r="O234" s="1205"/>
      <c r="P234" s="1205"/>
      <c r="Q234" s="1205"/>
      <c r="R234" s="1205"/>
      <c r="S234" s="1205"/>
      <c r="T234" s="1205"/>
      <c r="U234" s="1205"/>
      <c r="V234" s="1205"/>
      <c r="W234" s="1205"/>
      <c r="X234" s="1205"/>
      <c r="Y234" s="1205"/>
      <c r="Z234" s="1205"/>
      <c r="AA234" s="1205"/>
      <c r="AB234" s="1205"/>
      <c r="AC234" s="1205"/>
      <c r="AD234" s="1205"/>
      <c r="AE234" s="1205"/>
      <c r="AF234" s="1205"/>
      <c r="AG234" s="1205"/>
      <c r="AH234" s="1205"/>
      <c r="AI234" s="1205"/>
      <c r="AJ234" s="1205"/>
      <c r="AK234" s="1205"/>
      <c r="AL234" s="1205"/>
      <c r="AM234" s="1205"/>
      <c r="AN234" s="1205"/>
      <c r="AO234" s="1205"/>
      <c r="AP234" s="1205"/>
      <c r="AQ234" s="1205"/>
      <c r="AR234" s="1205"/>
      <c r="AS234" s="1205"/>
      <c r="AT234" s="1205"/>
      <c r="AU234" s="1205"/>
      <c r="AV234" s="1205"/>
      <c r="AW234" s="1205"/>
      <c r="AX234" s="1205"/>
      <c r="AY234" s="1205"/>
      <c r="AZ234" s="1205"/>
      <c r="BA234" s="1205"/>
      <c r="BB234" s="1205"/>
      <c r="BC234" s="1205"/>
      <c r="BD234" s="1201"/>
      <c r="BE234" s="1201"/>
    </row>
    <row r="235" spans="1:57" ht="15.75" customHeight="1" thickBot="1">
      <c r="A235" s="1205"/>
      <c r="B235" s="1210"/>
      <c r="C235" s="1200"/>
      <c r="D235" s="1200"/>
      <c r="E235" s="1200"/>
      <c r="F235" s="1200"/>
      <c r="G235" s="1200"/>
      <c r="H235" s="2289" t="s">
        <v>1859</v>
      </c>
      <c r="I235" s="2289"/>
      <c r="J235" s="2289"/>
      <c r="K235" s="2289"/>
      <c r="L235" s="2289"/>
      <c r="M235" s="2289"/>
      <c r="N235" s="2289"/>
      <c r="O235" s="2289"/>
      <c r="P235" s="2289"/>
      <c r="Q235" s="2289"/>
      <c r="R235" s="2289"/>
      <c r="S235" s="2289"/>
      <c r="T235" s="2289"/>
      <c r="U235" s="2289"/>
      <c r="V235" s="2289"/>
      <c r="W235" s="2289"/>
      <c r="X235" s="2289"/>
      <c r="Y235" s="2289"/>
      <c r="Z235" s="2289"/>
      <c r="AA235" s="2289"/>
      <c r="AB235" s="2289"/>
      <c r="AC235" s="2289"/>
      <c r="AD235" s="2289"/>
      <c r="AE235" s="2289"/>
      <c r="AF235" s="2289"/>
      <c r="AG235" s="2289"/>
      <c r="AH235" s="2289"/>
      <c r="AI235" s="2289"/>
      <c r="AJ235" s="2289"/>
      <c r="AK235" s="2289"/>
      <c r="AL235" s="2289"/>
      <c r="AM235" s="2289"/>
      <c r="AN235" s="2289"/>
      <c r="AO235" s="2289"/>
      <c r="AP235" s="2289"/>
      <c r="AQ235" s="2289"/>
      <c r="AR235" s="2289"/>
      <c r="AS235" s="2289"/>
      <c r="AT235" s="2289"/>
      <c r="AU235" s="2289"/>
      <c r="AV235" s="2289"/>
      <c r="AW235" s="1200"/>
      <c r="AX235" s="1200"/>
      <c r="AY235" s="1200"/>
      <c r="AZ235" s="1200"/>
      <c r="BA235" s="1200"/>
      <c r="BB235" s="1200"/>
      <c r="BC235" s="1200"/>
      <c r="BD235" s="1199"/>
      <c r="BE235" s="1201"/>
    </row>
    <row r="236" spans="1:57" ht="15.75" customHeight="1" thickBot="1">
      <c r="A236" s="1205"/>
      <c r="B236" s="1208"/>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c r="BC236" s="1207"/>
      <c r="BD236" s="1206"/>
      <c r="BE236" s="1201"/>
    </row>
    <row r="237" spans="1:57" ht="30" customHeight="1" thickBot="1">
      <c r="A237" s="1205"/>
      <c r="B237" s="1208"/>
      <c r="C237" s="1207"/>
      <c r="D237" s="1207"/>
      <c r="E237" s="1207"/>
      <c r="F237" s="1207"/>
      <c r="G237" s="1207"/>
      <c r="H237" s="2265" t="s">
        <v>1860</v>
      </c>
      <c r="I237" s="2265"/>
      <c r="J237" s="2265"/>
      <c r="K237" s="2265"/>
      <c r="L237" s="1207"/>
      <c r="M237" s="1207"/>
      <c r="N237" s="1207"/>
      <c r="O237" s="1207"/>
      <c r="P237" s="1207"/>
      <c r="Q237" s="1207"/>
      <c r="R237" s="1207"/>
      <c r="S237" s="2286"/>
      <c r="T237" s="2287"/>
      <c r="U237" s="2287"/>
      <c r="V237" s="2287"/>
      <c r="W237" s="2287"/>
      <c r="X237" s="2287"/>
      <c r="Y237" s="2287"/>
      <c r="Z237" s="2287"/>
      <c r="AA237" s="2287"/>
      <c r="AB237" s="2287"/>
      <c r="AC237" s="2287"/>
      <c r="AD237" s="2287"/>
      <c r="AE237" s="2287"/>
      <c r="AF237" s="2287"/>
      <c r="AG237" s="2287"/>
      <c r="AH237" s="2287"/>
      <c r="AI237" s="2287"/>
      <c r="AJ237" s="2288"/>
      <c r="AK237" s="1207"/>
      <c r="AL237" s="1207"/>
      <c r="AM237" s="1207"/>
      <c r="AN237" s="1207"/>
      <c r="AO237" s="1207"/>
      <c r="AP237" s="1207"/>
      <c r="AQ237" s="1207"/>
      <c r="AR237" s="1207"/>
      <c r="AS237" s="1207"/>
      <c r="AT237" s="1207"/>
      <c r="AU237" s="1207"/>
      <c r="AV237" s="1207"/>
      <c r="AW237" s="1207"/>
      <c r="AX237" s="1207"/>
      <c r="AY237" s="1207"/>
      <c r="AZ237" s="1207"/>
      <c r="BA237" s="1207"/>
      <c r="BB237" s="1207"/>
      <c r="BC237" s="1207"/>
      <c r="BD237" s="1206"/>
      <c r="BE237" s="1201"/>
    </row>
    <row r="238" spans="1:57" ht="15.75" customHeight="1" thickBot="1">
      <c r="A238" s="1205"/>
      <c r="B238" s="1208"/>
      <c r="C238" s="1207"/>
      <c r="D238" s="1207"/>
      <c r="E238" s="1207"/>
      <c r="F238" s="1207"/>
      <c r="G238" s="1207"/>
      <c r="H238" s="1209"/>
      <c r="I238" s="1209"/>
      <c r="J238" s="1209"/>
      <c r="K238" s="1209"/>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6"/>
      <c r="BE238" s="1201"/>
    </row>
    <row r="239" spans="1:57" ht="15.75" customHeight="1" thickBot="1">
      <c r="A239" s="1205"/>
      <c r="B239" s="1208"/>
      <c r="C239" s="1207"/>
      <c r="D239" s="1207"/>
      <c r="E239" s="1207"/>
      <c r="F239" s="1207"/>
      <c r="G239" s="1207"/>
      <c r="H239" s="2265" t="s">
        <v>1861</v>
      </c>
      <c r="I239" s="2265"/>
      <c r="J239" s="2265"/>
      <c r="K239" s="1209"/>
      <c r="L239" s="1207"/>
      <c r="M239" s="1207"/>
      <c r="N239" s="1207"/>
      <c r="O239" s="1207"/>
      <c r="P239" s="1207"/>
      <c r="Q239" s="1207"/>
      <c r="R239" s="1207"/>
      <c r="S239" s="2283"/>
      <c r="T239" s="2284"/>
      <c r="U239" s="2284"/>
      <c r="V239" s="2284"/>
      <c r="W239" s="2284"/>
      <c r="X239" s="2284"/>
      <c r="Y239" s="2284"/>
      <c r="Z239" s="2284"/>
      <c r="AA239" s="2284"/>
      <c r="AB239" s="2284"/>
      <c r="AC239" s="2284"/>
      <c r="AD239" s="2284"/>
      <c r="AE239" s="2284"/>
      <c r="AF239" s="2284"/>
      <c r="AG239" s="2284"/>
      <c r="AH239" s="2284"/>
      <c r="AI239" s="2284"/>
      <c r="AJ239" s="2285"/>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6"/>
      <c r="BE239" s="1201"/>
    </row>
    <row r="240" spans="1:57" ht="15.75" customHeight="1" thickBot="1">
      <c r="A240" s="1205"/>
      <c r="B240" s="1208"/>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6"/>
      <c r="BE240" s="1201"/>
    </row>
    <row r="241" spans="1:57" ht="15.75" customHeight="1" thickBot="1">
      <c r="A241" s="1205"/>
      <c r="B241" s="1208"/>
      <c r="C241" s="1207"/>
      <c r="D241" s="1207"/>
      <c r="E241" s="1207"/>
      <c r="F241" s="1207"/>
      <c r="G241" s="1207"/>
      <c r="H241" s="2265" t="s">
        <v>444</v>
      </c>
      <c r="I241" s="2265"/>
      <c r="J241" s="1209"/>
      <c r="K241" s="1209"/>
      <c r="L241" s="1207"/>
      <c r="M241" s="1207"/>
      <c r="N241" s="1207"/>
      <c r="O241" s="1207"/>
      <c r="P241" s="1207"/>
      <c r="Q241" s="1207"/>
      <c r="R241" s="1207"/>
      <c r="S241" s="2283"/>
      <c r="T241" s="2284"/>
      <c r="U241" s="2284"/>
      <c r="V241" s="2284"/>
      <c r="W241" s="2284"/>
      <c r="X241" s="2284"/>
      <c r="Y241" s="2284"/>
      <c r="Z241" s="2284"/>
      <c r="AA241" s="2284"/>
      <c r="AB241" s="2284"/>
      <c r="AC241" s="2284"/>
      <c r="AD241" s="2284"/>
      <c r="AE241" s="2284"/>
      <c r="AF241" s="2284"/>
      <c r="AG241" s="2284"/>
      <c r="AH241" s="2284"/>
      <c r="AI241" s="2284"/>
      <c r="AJ241" s="2285"/>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6"/>
      <c r="BE241" s="1201"/>
    </row>
    <row r="242" spans="1:57" ht="15.75" customHeight="1" thickBot="1">
      <c r="A242" s="1205"/>
      <c r="B242" s="1208"/>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6"/>
      <c r="BE242" s="1201"/>
    </row>
    <row r="243" spans="1:57" ht="15.75" customHeight="1" thickBot="1">
      <c r="A243" s="1205"/>
      <c r="B243" s="1208"/>
      <c r="C243" s="1207"/>
      <c r="D243" s="1207"/>
      <c r="E243" s="1207"/>
      <c r="F243" s="1207"/>
      <c r="G243" s="1207"/>
      <c r="H243" s="2266" t="s">
        <v>1862</v>
      </c>
      <c r="I243" s="2266"/>
      <c r="J243" s="2266"/>
      <c r="K243" s="2266"/>
      <c r="L243" s="2266"/>
      <c r="M243" s="2266"/>
      <c r="N243" s="2266"/>
      <c r="O243" s="2266"/>
      <c r="P243" s="1207"/>
      <c r="Q243" s="1207"/>
      <c r="R243" s="1207"/>
      <c r="S243" s="2283"/>
      <c r="T243" s="2284"/>
      <c r="U243" s="2284"/>
      <c r="V243" s="2284"/>
      <c r="W243" s="2284"/>
      <c r="X243" s="2284"/>
      <c r="Y243" s="2284"/>
      <c r="Z243" s="2284"/>
      <c r="AA243" s="2284"/>
      <c r="AB243" s="2284"/>
      <c r="AC243" s="2284"/>
      <c r="AD243" s="2284"/>
      <c r="AE243" s="2284"/>
      <c r="AF243" s="2284"/>
      <c r="AG243" s="2284"/>
      <c r="AH243" s="2284"/>
      <c r="AI243" s="2284"/>
      <c r="AJ243" s="2285"/>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6"/>
      <c r="BE243" s="1201"/>
    </row>
    <row r="244" spans="1:57" ht="15.75" customHeight="1" thickBot="1">
      <c r="A244" s="1205"/>
      <c r="B244" s="1208"/>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6"/>
      <c r="BE244" s="1201"/>
    </row>
    <row r="245" spans="1:57" ht="15.75" customHeight="1" thickBot="1">
      <c r="A245" s="1205"/>
      <c r="B245" s="1208"/>
      <c r="C245" s="1207"/>
      <c r="D245" s="1207"/>
      <c r="E245" s="1207"/>
      <c r="F245" s="1207"/>
      <c r="G245" s="1207"/>
      <c r="H245" s="2267" t="s">
        <v>1863</v>
      </c>
      <c r="I245" s="2267"/>
      <c r="J245" s="1207"/>
      <c r="K245" s="1207"/>
      <c r="L245" s="1207"/>
      <c r="M245" s="1207"/>
      <c r="N245" s="1207"/>
      <c r="O245" s="1207"/>
      <c r="P245" s="1207"/>
      <c r="Q245" s="1207"/>
      <c r="R245" s="1207"/>
      <c r="S245" s="2280"/>
      <c r="T245" s="2281"/>
      <c r="U245" s="2281"/>
      <c r="V245" s="2281"/>
      <c r="W245" s="2281"/>
      <c r="X245" s="2281"/>
      <c r="Y245" s="2281"/>
      <c r="Z245" s="2281"/>
      <c r="AA245" s="2281"/>
      <c r="AB245" s="2281"/>
      <c r="AC245" s="2281"/>
      <c r="AD245" s="2281"/>
      <c r="AE245" s="2281"/>
      <c r="AF245" s="2281"/>
      <c r="AG245" s="2281"/>
      <c r="AH245" s="2281"/>
      <c r="AI245" s="2281"/>
      <c r="AJ245" s="2282"/>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6"/>
      <c r="BE245" s="1201"/>
    </row>
    <row r="246" spans="1:57" ht="15.75" customHeight="1" thickBot="1">
      <c r="A246" s="1205"/>
      <c r="B246" s="1204"/>
      <c r="C246" s="1203"/>
      <c r="D246" s="1203"/>
      <c r="E246" s="1203"/>
      <c r="F246" s="1203"/>
      <c r="G246" s="1203"/>
      <c r="H246" s="1203"/>
      <c r="I246" s="1203"/>
      <c r="J246" s="1203"/>
      <c r="K246" s="1203"/>
      <c r="L246" s="1203"/>
      <c r="M246" s="1203"/>
      <c r="N246" s="1203"/>
      <c r="O246" s="1203"/>
      <c r="P246" s="1203"/>
      <c r="Q246" s="1203"/>
      <c r="R246" s="1203"/>
      <c r="S246" s="1203"/>
      <c r="T246" s="1203"/>
      <c r="U246" s="1203"/>
      <c r="V246" s="1203"/>
      <c r="W246" s="1203"/>
      <c r="X246" s="1203"/>
      <c r="Y246" s="1203"/>
      <c r="Z246" s="1203"/>
      <c r="AA246" s="1203"/>
      <c r="AB246" s="1203"/>
      <c r="AC246" s="1203"/>
      <c r="AD246" s="1203"/>
      <c r="AE246" s="1203"/>
      <c r="AF246" s="1203"/>
      <c r="AG246" s="1203"/>
      <c r="AH246" s="1203"/>
      <c r="AI246" s="1203"/>
      <c r="AJ246" s="1203"/>
      <c r="AK246" s="1203"/>
      <c r="AL246" s="1203"/>
      <c r="AM246" s="1203"/>
      <c r="AN246" s="1203"/>
      <c r="AO246" s="1203"/>
      <c r="AP246" s="1203"/>
      <c r="AQ246" s="1203"/>
      <c r="AR246" s="1203"/>
      <c r="AS246" s="1203"/>
      <c r="AT246" s="1203"/>
      <c r="AU246" s="1203"/>
      <c r="AV246" s="1203"/>
      <c r="AW246" s="1203"/>
      <c r="AX246" s="1203"/>
      <c r="AY246" s="1203"/>
      <c r="AZ246" s="1203"/>
      <c r="BA246" s="1203"/>
      <c r="BB246" s="1203"/>
      <c r="BC246" s="1203"/>
      <c r="BD246" s="1202"/>
      <c r="BE246" s="1201"/>
    </row>
    <row r="247" spans="1:57" ht="15.75" customHeight="1" thickBo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c r="AA247" s="1200"/>
      <c r="AB247" s="1200"/>
      <c r="AC247" s="1200"/>
      <c r="AD247" s="1200"/>
      <c r="AE247" s="1200"/>
      <c r="AF247" s="1200"/>
      <c r="AG247" s="1200"/>
      <c r="AH247" s="1200"/>
      <c r="AI247" s="1200"/>
      <c r="AJ247" s="1200"/>
      <c r="AK247" s="1200"/>
      <c r="AL247" s="1200"/>
      <c r="AM247" s="1200"/>
      <c r="AN247" s="1200"/>
      <c r="AO247" s="1200"/>
      <c r="AP247" s="1200"/>
      <c r="AQ247" s="1200"/>
      <c r="AR247" s="1200"/>
      <c r="AS247" s="1200"/>
      <c r="AT247" s="1200"/>
      <c r="AU247" s="1200"/>
      <c r="AV247" s="1200"/>
      <c r="AW247" s="1200"/>
      <c r="AX247" s="1200"/>
      <c r="AY247" s="1200"/>
      <c r="AZ247" s="1200"/>
      <c r="BA247" s="1200"/>
      <c r="BB247" s="1200"/>
      <c r="BC247" s="1200"/>
      <c r="BD247" s="1200"/>
      <c r="BE247" s="1199"/>
    </row>
    <row r="250" spans="1:57" ht="15.75" customHeight="1">
      <c r="D250" s="1197"/>
    </row>
    <row r="251" spans="1:57" ht="15.75" customHeight="1">
      <c r="D251" s="1198"/>
    </row>
    <row r="252" spans="1:57" ht="15.75" customHeight="1">
      <c r="D252" s="1197"/>
    </row>
    <row r="253" spans="1:57" ht="15.75" customHeight="1">
      <c r="D253" s="1197"/>
    </row>
    <row r="254" spans="1:57" ht="15.75" customHeight="1">
      <c r="R254" s="1196"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zoomScale="85" zoomScaleNormal="85" workbookViewId="0">
      <selection activeCell="AB73" sqref="AB73"/>
    </sheetView>
  </sheetViews>
  <sheetFormatPr defaultColWidth="0" defaultRowHeight="12.95" customHeight="1"/>
  <cols>
    <col min="1" max="1" width="1.5703125" style="432" customWidth="1"/>
    <col min="2" max="2" width="0.85546875" style="432" customWidth="1"/>
    <col min="3" max="18" width="2.5703125" style="432" customWidth="1"/>
    <col min="19" max="19" width="6.28515625" style="432" customWidth="1"/>
    <col min="20" max="39" width="2.7109375" style="432" customWidth="1"/>
    <col min="40" max="40" width="1.5703125" style="432" customWidth="1"/>
    <col min="41" max="256" width="2.5703125" style="432" hidden="1"/>
    <col min="257" max="257" width="1.5703125" style="432" hidden="1" customWidth="1"/>
    <col min="258" max="258" width="0.85546875" style="432" hidden="1" customWidth="1"/>
    <col min="259" max="274" width="2.5703125" style="432" hidden="1" customWidth="1"/>
    <col min="275" max="275" width="4" style="432" hidden="1" customWidth="1"/>
    <col min="276" max="279" width="2.5703125" style="432" hidden="1" customWidth="1"/>
    <col min="280" max="280" width="2.42578125" style="432" hidden="1" customWidth="1"/>
    <col min="281" max="284" width="2.5703125" style="432" hidden="1" customWidth="1"/>
    <col min="285" max="285" width="2.42578125" style="432" hidden="1" customWidth="1"/>
    <col min="286" max="289" width="2.5703125" style="432" hidden="1" customWidth="1"/>
    <col min="290" max="295" width="2.42578125" style="432" hidden="1" customWidth="1"/>
    <col min="296" max="296" width="1.5703125" style="432" hidden="1" customWidth="1"/>
    <col min="297" max="512" width="2.5703125" style="432" hidden="1"/>
    <col min="513" max="513" width="1.5703125" style="432" hidden="1" customWidth="1"/>
    <col min="514" max="514" width="0.85546875" style="432" hidden="1" customWidth="1"/>
    <col min="515" max="530" width="2.5703125" style="432" hidden="1" customWidth="1"/>
    <col min="531" max="531" width="4" style="432" hidden="1" customWidth="1"/>
    <col min="532" max="535" width="2.5703125" style="432" hidden="1" customWidth="1"/>
    <col min="536" max="536" width="2.42578125" style="432" hidden="1" customWidth="1"/>
    <col min="537" max="540" width="2.5703125" style="432" hidden="1" customWidth="1"/>
    <col min="541" max="541" width="2.42578125" style="432" hidden="1" customWidth="1"/>
    <col min="542" max="545" width="2.5703125" style="432" hidden="1" customWidth="1"/>
    <col min="546" max="551" width="2.42578125" style="432" hidden="1" customWidth="1"/>
    <col min="552" max="552" width="1.5703125" style="432" hidden="1" customWidth="1"/>
    <col min="553" max="768" width="2.5703125" style="432" hidden="1"/>
    <col min="769" max="769" width="1.5703125" style="432" hidden="1" customWidth="1"/>
    <col min="770" max="770" width="0.85546875" style="432" hidden="1" customWidth="1"/>
    <col min="771" max="786" width="2.5703125" style="432" hidden="1" customWidth="1"/>
    <col min="787" max="787" width="4" style="432" hidden="1" customWidth="1"/>
    <col min="788" max="791" width="2.5703125" style="432" hidden="1" customWidth="1"/>
    <col min="792" max="792" width="2.42578125" style="432" hidden="1" customWidth="1"/>
    <col min="793" max="796" width="2.5703125" style="432" hidden="1" customWidth="1"/>
    <col min="797" max="797" width="2.42578125" style="432" hidden="1" customWidth="1"/>
    <col min="798" max="801" width="2.5703125" style="432" hidden="1" customWidth="1"/>
    <col min="802" max="807" width="2.42578125" style="432" hidden="1" customWidth="1"/>
    <col min="808" max="808" width="1.5703125" style="432" hidden="1" customWidth="1"/>
    <col min="809" max="1024" width="2.5703125" style="432" hidden="1"/>
    <col min="1025" max="1025" width="1.5703125" style="432" hidden="1" customWidth="1"/>
    <col min="1026" max="1026" width="0.85546875" style="432" hidden="1" customWidth="1"/>
    <col min="1027" max="1042" width="2.5703125" style="432" hidden="1" customWidth="1"/>
    <col min="1043" max="1043" width="4" style="432" hidden="1" customWidth="1"/>
    <col min="1044" max="1047" width="2.5703125" style="432" hidden="1" customWidth="1"/>
    <col min="1048" max="1048" width="2.42578125" style="432" hidden="1" customWidth="1"/>
    <col min="1049" max="1052" width="2.5703125" style="432" hidden="1" customWidth="1"/>
    <col min="1053" max="1053" width="2.42578125" style="432" hidden="1" customWidth="1"/>
    <col min="1054" max="1057" width="2.5703125" style="432" hidden="1" customWidth="1"/>
    <col min="1058" max="1063" width="2.42578125" style="432" hidden="1" customWidth="1"/>
    <col min="1064" max="1064" width="1.5703125" style="432" hidden="1" customWidth="1"/>
    <col min="1065" max="1280" width="2.5703125" style="432" hidden="1"/>
    <col min="1281" max="1281" width="1.5703125" style="432" hidden="1" customWidth="1"/>
    <col min="1282" max="1282" width="0.85546875" style="432" hidden="1" customWidth="1"/>
    <col min="1283" max="1298" width="2.5703125" style="432" hidden="1" customWidth="1"/>
    <col min="1299" max="1299" width="4" style="432" hidden="1" customWidth="1"/>
    <col min="1300" max="1303" width="2.5703125" style="432" hidden="1" customWidth="1"/>
    <col min="1304" max="1304" width="2.42578125" style="432" hidden="1" customWidth="1"/>
    <col min="1305" max="1308" width="2.5703125" style="432" hidden="1" customWidth="1"/>
    <col min="1309" max="1309" width="2.42578125" style="432" hidden="1" customWidth="1"/>
    <col min="1310" max="1313" width="2.5703125" style="432" hidden="1" customWidth="1"/>
    <col min="1314" max="1319" width="2.42578125" style="432" hidden="1" customWidth="1"/>
    <col min="1320" max="1320" width="1.5703125" style="432" hidden="1" customWidth="1"/>
    <col min="1321" max="1536" width="2.5703125" style="432" hidden="1"/>
    <col min="1537" max="1537" width="1.5703125" style="432" hidden="1" customWidth="1"/>
    <col min="1538" max="1538" width="0.85546875" style="432" hidden="1" customWidth="1"/>
    <col min="1539" max="1554" width="2.5703125" style="432" hidden="1" customWidth="1"/>
    <col min="1555" max="1555" width="4" style="432" hidden="1" customWidth="1"/>
    <col min="1556" max="1559" width="2.5703125" style="432" hidden="1" customWidth="1"/>
    <col min="1560" max="1560" width="2.42578125" style="432" hidden="1" customWidth="1"/>
    <col min="1561" max="1564" width="2.5703125" style="432" hidden="1" customWidth="1"/>
    <col min="1565" max="1565" width="2.42578125" style="432" hidden="1" customWidth="1"/>
    <col min="1566" max="1569" width="2.5703125" style="432" hidden="1" customWidth="1"/>
    <col min="1570" max="1575" width="2.42578125" style="432" hidden="1" customWidth="1"/>
    <col min="1576" max="1576" width="1.5703125" style="432" hidden="1" customWidth="1"/>
    <col min="1577" max="1792" width="2.5703125" style="432" hidden="1"/>
    <col min="1793" max="1793" width="1.5703125" style="432" hidden="1" customWidth="1"/>
    <col min="1794" max="1794" width="0.85546875" style="432" hidden="1" customWidth="1"/>
    <col min="1795" max="1810" width="2.5703125" style="432" hidden="1" customWidth="1"/>
    <col min="1811" max="1811" width="4" style="432" hidden="1" customWidth="1"/>
    <col min="1812" max="1815" width="2.5703125" style="432" hidden="1" customWidth="1"/>
    <col min="1816" max="1816" width="2.42578125" style="432" hidden="1" customWidth="1"/>
    <col min="1817" max="1820" width="2.5703125" style="432" hidden="1" customWidth="1"/>
    <col min="1821" max="1821" width="2.42578125" style="432" hidden="1" customWidth="1"/>
    <col min="1822" max="1825" width="2.5703125" style="432" hidden="1" customWidth="1"/>
    <col min="1826" max="1831" width="2.42578125" style="432" hidden="1" customWidth="1"/>
    <col min="1832" max="1832" width="1.5703125" style="432" hidden="1" customWidth="1"/>
    <col min="1833" max="2048" width="2.5703125" style="432" hidden="1"/>
    <col min="2049" max="2049" width="1.5703125" style="432" hidden="1" customWidth="1"/>
    <col min="2050" max="2050" width="0.85546875" style="432" hidden="1" customWidth="1"/>
    <col min="2051" max="2066" width="2.5703125" style="432" hidden="1" customWidth="1"/>
    <col min="2067" max="2067" width="4" style="432" hidden="1" customWidth="1"/>
    <col min="2068" max="2071" width="2.5703125" style="432" hidden="1" customWidth="1"/>
    <col min="2072" max="2072" width="2.42578125" style="432" hidden="1" customWidth="1"/>
    <col min="2073" max="2076" width="2.5703125" style="432" hidden="1" customWidth="1"/>
    <col min="2077" max="2077" width="2.42578125" style="432" hidden="1" customWidth="1"/>
    <col min="2078" max="2081" width="2.5703125" style="432" hidden="1" customWidth="1"/>
    <col min="2082" max="2087" width="2.42578125" style="432" hidden="1" customWidth="1"/>
    <col min="2088" max="2088" width="1.5703125" style="432" hidden="1" customWidth="1"/>
    <col min="2089" max="2304" width="2.5703125" style="432" hidden="1"/>
    <col min="2305" max="2305" width="1.5703125" style="432" hidden="1" customWidth="1"/>
    <col min="2306" max="2306" width="0.85546875" style="432" hidden="1" customWidth="1"/>
    <col min="2307" max="2322" width="2.5703125" style="432" hidden="1" customWidth="1"/>
    <col min="2323" max="2323" width="4" style="432" hidden="1" customWidth="1"/>
    <col min="2324" max="2327" width="2.5703125" style="432" hidden="1" customWidth="1"/>
    <col min="2328" max="2328" width="2.42578125" style="432" hidden="1" customWidth="1"/>
    <col min="2329" max="2332" width="2.5703125" style="432" hidden="1" customWidth="1"/>
    <col min="2333" max="2333" width="2.42578125" style="432" hidden="1" customWidth="1"/>
    <col min="2334" max="2337" width="2.5703125" style="432" hidden="1" customWidth="1"/>
    <col min="2338" max="2343" width="2.42578125" style="432" hidden="1" customWidth="1"/>
    <col min="2344" max="2344" width="1.5703125" style="432" hidden="1" customWidth="1"/>
    <col min="2345" max="2560" width="2.5703125" style="432" hidden="1"/>
    <col min="2561" max="2561" width="1.5703125" style="432" hidden="1" customWidth="1"/>
    <col min="2562" max="2562" width="0.85546875" style="432" hidden="1" customWidth="1"/>
    <col min="2563" max="2578" width="2.5703125" style="432" hidden="1" customWidth="1"/>
    <col min="2579" max="2579" width="4" style="432" hidden="1" customWidth="1"/>
    <col min="2580" max="2583" width="2.5703125" style="432" hidden="1" customWidth="1"/>
    <col min="2584" max="2584" width="2.42578125" style="432" hidden="1" customWidth="1"/>
    <col min="2585" max="2588" width="2.5703125" style="432" hidden="1" customWidth="1"/>
    <col min="2589" max="2589" width="2.42578125" style="432" hidden="1" customWidth="1"/>
    <col min="2590" max="2593" width="2.5703125" style="432" hidden="1" customWidth="1"/>
    <col min="2594" max="2599" width="2.42578125" style="432" hidden="1" customWidth="1"/>
    <col min="2600" max="2600" width="1.5703125" style="432" hidden="1" customWidth="1"/>
    <col min="2601" max="2816" width="2.5703125" style="432" hidden="1"/>
    <col min="2817" max="2817" width="1.5703125" style="432" hidden="1" customWidth="1"/>
    <col min="2818" max="2818" width="0.85546875" style="432" hidden="1" customWidth="1"/>
    <col min="2819" max="2834" width="2.5703125" style="432" hidden="1" customWidth="1"/>
    <col min="2835" max="2835" width="4" style="432" hidden="1" customWidth="1"/>
    <col min="2836" max="2839" width="2.5703125" style="432" hidden="1" customWidth="1"/>
    <col min="2840" max="2840" width="2.42578125" style="432" hidden="1" customWidth="1"/>
    <col min="2841" max="2844" width="2.5703125" style="432" hidden="1" customWidth="1"/>
    <col min="2845" max="2845" width="2.42578125" style="432" hidden="1" customWidth="1"/>
    <col min="2846" max="2849" width="2.5703125" style="432" hidden="1" customWidth="1"/>
    <col min="2850" max="2855" width="2.42578125" style="432" hidden="1" customWidth="1"/>
    <col min="2856" max="2856" width="1.5703125" style="432" hidden="1" customWidth="1"/>
    <col min="2857" max="3072" width="2.5703125" style="432" hidden="1"/>
    <col min="3073" max="3073" width="1.5703125" style="432" hidden="1" customWidth="1"/>
    <col min="3074" max="3074" width="0.85546875" style="432" hidden="1" customWidth="1"/>
    <col min="3075" max="3090" width="2.5703125" style="432" hidden="1" customWidth="1"/>
    <col min="3091" max="3091" width="4" style="432" hidden="1" customWidth="1"/>
    <col min="3092" max="3095" width="2.5703125" style="432" hidden="1" customWidth="1"/>
    <col min="3096" max="3096" width="2.42578125" style="432" hidden="1" customWidth="1"/>
    <col min="3097" max="3100" width="2.5703125" style="432" hidden="1" customWidth="1"/>
    <col min="3101" max="3101" width="2.42578125" style="432" hidden="1" customWidth="1"/>
    <col min="3102" max="3105" width="2.5703125" style="432" hidden="1" customWidth="1"/>
    <col min="3106" max="3111" width="2.42578125" style="432" hidden="1" customWidth="1"/>
    <col min="3112" max="3112" width="1.5703125" style="432" hidden="1" customWidth="1"/>
    <col min="3113" max="3328" width="2.5703125" style="432" hidden="1"/>
    <col min="3329" max="3329" width="1.5703125" style="432" hidden="1" customWidth="1"/>
    <col min="3330" max="3330" width="0.85546875" style="432" hidden="1" customWidth="1"/>
    <col min="3331" max="3346" width="2.5703125" style="432" hidden="1" customWidth="1"/>
    <col min="3347" max="3347" width="4" style="432" hidden="1" customWidth="1"/>
    <col min="3348" max="3351" width="2.5703125" style="432" hidden="1" customWidth="1"/>
    <col min="3352" max="3352" width="2.42578125" style="432" hidden="1" customWidth="1"/>
    <col min="3353" max="3356" width="2.5703125" style="432" hidden="1" customWidth="1"/>
    <col min="3357" max="3357" width="2.42578125" style="432" hidden="1" customWidth="1"/>
    <col min="3358" max="3361" width="2.5703125" style="432" hidden="1" customWidth="1"/>
    <col min="3362" max="3367" width="2.42578125" style="432" hidden="1" customWidth="1"/>
    <col min="3368" max="3368" width="1.5703125" style="432" hidden="1" customWidth="1"/>
    <col min="3369" max="3584" width="2.5703125" style="432" hidden="1"/>
    <col min="3585" max="3585" width="1.5703125" style="432" hidden="1" customWidth="1"/>
    <col min="3586" max="3586" width="0.85546875" style="432" hidden="1" customWidth="1"/>
    <col min="3587" max="3602" width="2.5703125" style="432" hidden="1" customWidth="1"/>
    <col min="3603" max="3603" width="4" style="432" hidden="1" customWidth="1"/>
    <col min="3604" max="3607" width="2.5703125" style="432" hidden="1" customWidth="1"/>
    <col min="3608" max="3608" width="2.42578125" style="432" hidden="1" customWidth="1"/>
    <col min="3609" max="3612" width="2.5703125" style="432" hidden="1" customWidth="1"/>
    <col min="3613" max="3613" width="2.42578125" style="432" hidden="1" customWidth="1"/>
    <col min="3614" max="3617" width="2.5703125" style="432" hidden="1" customWidth="1"/>
    <col min="3618" max="3623" width="2.42578125" style="432" hidden="1" customWidth="1"/>
    <col min="3624" max="3624" width="1.5703125" style="432" hidden="1" customWidth="1"/>
    <col min="3625" max="3840" width="2.5703125" style="432" hidden="1"/>
    <col min="3841" max="3841" width="1.5703125" style="432" hidden="1" customWidth="1"/>
    <col min="3842" max="3842" width="0.85546875" style="432" hidden="1" customWidth="1"/>
    <col min="3843" max="3858" width="2.5703125" style="432" hidden="1" customWidth="1"/>
    <col min="3859" max="3859" width="4" style="432" hidden="1" customWidth="1"/>
    <col min="3860" max="3863" width="2.5703125" style="432" hidden="1" customWidth="1"/>
    <col min="3864" max="3864" width="2.42578125" style="432" hidden="1" customWidth="1"/>
    <col min="3865" max="3868" width="2.5703125" style="432" hidden="1" customWidth="1"/>
    <col min="3869" max="3869" width="2.42578125" style="432" hidden="1" customWidth="1"/>
    <col min="3870" max="3873" width="2.5703125" style="432" hidden="1" customWidth="1"/>
    <col min="3874" max="3879" width="2.42578125" style="432" hidden="1" customWidth="1"/>
    <col min="3880" max="3880" width="1.5703125" style="432" hidden="1" customWidth="1"/>
    <col min="3881" max="4096" width="2.5703125" style="432" hidden="1"/>
    <col min="4097" max="4097" width="1.5703125" style="432" hidden="1" customWidth="1"/>
    <col min="4098" max="4098" width="0.85546875" style="432" hidden="1" customWidth="1"/>
    <col min="4099" max="4114" width="2.5703125" style="432" hidden="1" customWidth="1"/>
    <col min="4115" max="4115" width="4" style="432" hidden="1" customWidth="1"/>
    <col min="4116" max="4119" width="2.5703125" style="432" hidden="1" customWidth="1"/>
    <col min="4120" max="4120" width="2.42578125" style="432" hidden="1" customWidth="1"/>
    <col min="4121" max="4124" width="2.5703125" style="432" hidden="1" customWidth="1"/>
    <col min="4125" max="4125" width="2.42578125" style="432" hidden="1" customWidth="1"/>
    <col min="4126" max="4129" width="2.5703125" style="432" hidden="1" customWidth="1"/>
    <col min="4130" max="4135" width="2.42578125" style="432" hidden="1" customWidth="1"/>
    <col min="4136" max="4136" width="1.5703125" style="432" hidden="1" customWidth="1"/>
    <col min="4137" max="4352" width="2.5703125" style="432" hidden="1"/>
    <col min="4353" max="4353" width="1.5703125" style="432" hidden="1" customWidth="1"/>
    <col min="4354" max="4354" width="0.85546875" style="432" hidden="1" customWidth="1"/>
    <col min="4355" max="4370" width="2.5703125" style="432" hidden="1" customWidth="1"/>
    <col min="4371" max="4371" width="4" style="432" hidden="1" customWidth="1"/>
    <col min="4372" max="4375" width="2.5703125" style="432" hidden="1" customWidth="1"/>
    <col min="4376" max="4376" width="2.42578125" style="432" hidden="1" customWidth="1"/>
    <col min="4377" max="4380" width="2.5703125" style="432" hidden="1" customWidth="1"/>
    <col min="4381" max="4381" width="2.42578125" style="432" hidden="1" customWidth="1"/>
    <col min="4382" max="4385" width="2.5703125" style="432" hidden="1" customWidth="1"/>
    <col min="4386" max="4391" width="2.42578125" style="432" hidden="1" customWidth="1"/>
    <col min="4392" max="4392" width="1.5703125" style="432" hidden="1" customWidth="1"/>
    <col min="4393" max="4608" width="2.5703125" style="432" hidden="1"/>
    <col min="4609" max="4609" width="1.5703125" style="432" hidden="1" customWidth="1"/>
    <col min="4610" max="4610" width="0.85546875" style="432" hidden="1" customWidth="1"/>
    <col min="4611" max="4626" width="2.5703125" style="432" hidden="1" customWidth="1"/>
    <col min="4627" max="4627" width="4" style="432" hidden="1" customWidth="1"/>
    <col min="4628" max="4631" width="2.5703125" style="432" hidden="1" customWidth="1"/>
    <col min="4632" max="4632" width="2.42578125" style="432" hidden="1" customWidth="1"/>
    <col min="4633" max="4636" width="2.5703125" style="432" hidden="1" customWidth="1"/>
    <col min="4637" max="4637" width="2.42578125" style="432" hidden="1" customWidth="1"/>
    <col min="4638" max="4641" width="2.5703125" style="432" hidden="1" customWidth="1"/>
    <col min="4642" max="4647" width="2.42578125" style="432" hidden="1" customWidth="1"/>
    <col min="4648" max="4648" width="1.5703125" style="432" hidden="1" customWidth="1"/>
    <col min="4649" max="4864" width="2.5703125" style="432" hidden="1"/>
    <col min="4865" max="4865" width="1.5703125" style="432" hidden="1" customWidth="1"/>
    <col min="4866" max="4866" width="0.85546875" style="432" hidden="1" customWidth="1"/>
    <col min="4867" max="4882" width="2.5703125" style="432" hidden="1" customWidth="1"/>
    <col min="4883" max="4883" width="4" style="432" hidden="1" customWidth="1"/>
    <col min="4884" max="4887" width="2.5703125" style="432" hidden="1" customWidth="1"/>
    <col min="4888" max="4888" width="2.42578125" style="432" hidden="1" customWidth="1"/>
    <col min="4889" max="4892" width="2.5703125" style="432" hidden="1" customWidth="1"/>
    <col min="4893" max="4893" width="2.42578125" style="432" hidden="1" customWidth="1"/>
    <col min="4894" max="4897" width="2.5703125" style="432" hidden="1" customWidth="1"/>
    <col min="4898" max="4903" width="2.42578125" style="432" hidden="1" customWidth="1"/>
    <col min="4904" max="4904" width="1.5703125" style="432" hidden="1" customWidth="1"/>
    <col min="4905" max="5120" width="2.5703125" style="432" hidden="1"/>
    <col min="5121" max="5121" width="1.5703125" style="432" hidden="1" customWidth="1"/>
    <col min="5122" max="5122" width="0.85546875" style="432" hidden="1" customWidth="1"/>
    <col min="5123" max="5138" width="2.5703125" style="432" hidden="1" customWidth="1"/>
    <col min="5139" max="5139" width="4" style="432" hidden="1" customWidth="1"/>
    <col min="5140" max="5143" width="2.5703125" style="432" hidden="1" customWidth="1"/>
    <col min="5144" max="5144" width="2.42578125" style="432" hidden="1" customWidth="1"/>
    <col min="5145" max="5148" width="2.5703125" style="432" hidden="1" customWidth="1"/>
    <col min="5149" max="5149" width="2.42578125" style="432" hidden="1" customWidth="1"/>
    <col min="5150" max="5153" width="2.5703125" style="432" hidden="1" customWidth="1"/>
    <col min="5154" max="5159" width="2.42578125" style="432" hidden="1" customWidth="1"/>
    <col min="5160" max="5160" width="1.5703125" style="432" hidden="1" customWidth="1"/>
    <col min="5161" max="5376" width="2.5703125" style="432" hidden="1"/>
    <col min="5377" max="5377" width="1.5703125" style="432" hidden="1" customWidth="1"/>
    <col min="5378" max="5378" width="0.85546875" style="432" hidden="1" customWidth="1"/>
    <col min="5379" max="5394" width="2.5703125" style="432" hidden="1" customWidth="1"/>
    <col min="5395" max="5395" width="4" style="432" hidden="1" customWidth="1"/>
    <col min="5396" max="5399" width="2.5703125" style="432" hidden="1" customWidth="1"/>
    <col min="5400" max="5400" width="2.42578125" style="432" hidden="1" customWidth="1"/>
    <col min="5401" max="5404" width="2.5703125" style="432" hidden="1" customWidth="1"/>
    <col min="5405" max="5405" width="2.42578125" style="432" hidden="1" customWidth="1"/>
    <col min="5406" max="5409" width="2.5703125" style="432" hidden="1" customWidth="1"/>
    <col min="5410" max="5415" width="2.42578125" style="432" hidden="1" customWidth="1"/>
    <col min="5416" max="5416" width="1.5703125" style="432" hidden="1" customWidth="1"/>
    <col min="5417" max="5632" width="2.5703125" style="432" hidden="1"/>
    <col min="5633" max="5633" width="1.5703125" style="432" hidden="1" customWidth="1"/>
    <col min="5634" max="5634" width="0.85546875" style="432" hidden="1" customWidth="1"/>
    <col min="5635" max="5650" width="2.5703125" style="432" hidden="1" customWidth="1"/>
    <col min="5651" max="5651" width="4" style="432" hidden="1" customWidth="1"/>
    <col min="5652" max="5655" width="2.5703125" style="432" hidden="1" customWidth="1"/>
    <col min="5656" max="5656" width="2.42578125" style="432" hidden="1" customWidth="1"/>
    <col min="5657" max="5660" width="2.5703125" style="432" hidden="1" customWidth="1"/>
    <col min="5661" max="5661" width="2.42578125" style="432" hidden="1" customWidth="1"/>
    <col min="5662" max="5665" width="2.5703125" style="432" hidden="1" customWidth="1"/>
    <col min="5666" max="5671" width="2.42578125" style="432" hidden="1" customWidth="1"/>
    <col min="5672" max="5672" width="1.5703125" style="432" hidden="1" customWidth="1"/>
    <col min="5673" max="5888" width="2.5703125" style="432" hidden="1"/>
    <col min="5889" max="5889" width="1.5703125" style="432" hidden="1" customWidth="1"/>
    <col min="5890" max="5890" width="0.85546875" style="432" hidden="1" customWidth="1"/>
    <col min="5891" max="5906" width="2.5703125" style="432" hidden="1" customWidth="1"/>
    <col min="5907" max="5907" width="4" style="432" hidden="1" customWidth="1"/>
    <col min="5908" max="5911" width="2.5703125" style="432" hidden="1" customWidth="1"/>
    <col min="5912" max="5912" width="2.42578125" style="432" hidden="1" customWidth="1"/>
    <col min="5913" max="5916" width="2.5703125" style="432" hidden="1" customWidth="1"/>
    <col min="5917" max="5917" width="2.42578125" style="432" hidden="1" customWidth="1"/>
    <col min="5918" max="5921" width="2.5703125" style="432" hidden="1" customWidth="1"/>
    <col min="5922" max="5927" width="2.42578125" style="432" hidden="1" customWidth="1"/>
    <col min="5928" max="5928" width="1.5703125" style="432" hidden="1" customWidth="1"/>
    <col min="5929" max="6144" width="2.5703125" style="432" hidden="1"/>
    <col min="6145" max="6145" width="1.5703125" style="432" hidden="1" customWidth="1"/>
    <col min="6146" max="6146" width="0.85546875" style="432" hidden="1" customWidth="1"/>
    <col min="6147" max="6162" width="2.5703125" style="432" hidden="1" customWidth="1"/>
    <col min="6163" max="6163" width="4" style="432" hidden="1" customWidth="1"/>
    <col min="6164" max="6167" width="2.5703125" style="432" hidden="1" customWidth="1"/>
    <col min="6168" max="6168" width="2.42578125" style="432" hidden="1" customWidth="1"/>
    <col min="6169" max="6172" width="2.5703125" style="432" hidden="1" customWidth="1"/>
    <col min="6173" max="6173" width="2.42578125" style="432" hidden="1" customWidth="1"/>
    <col min="6174" max="6177" width="2.5703125" style="432" hidden="1" customWidth="1"/>
    <col min="6178" max="6183" width="2.42578125" style="432" hidden="1" customWidth="1"/>
    <col min="6184" max="6184" width="1.5703125" style="432" hidden="1" customWidth="1"/>
    <col min="6185" max="6400" width="2.5703125" style="432" hidden="1"/>
    <col min="6401" max="6401" width="1.5703125" style="432" hidden="1" customWidth="1"/>
    <col min="6402" max="6402" width="0.85546875" style="432" hidden="1" customWidth="1"/>
    <col min="6403" max="6418" width="2.5703125" style="432" hidden="1" customWidth="1"/>
    <col min="6419" max="6419" width="4" style="432" hidden="1" customWidth="1"/>
    <col min="6420" max="6423" width="2.5703125" style="432" hidden="1" customWidth="1"/>
    <col min="6424" max="6424" width="2.42578125" style="432" hidden="1" customWidth="1"/>
    <col min="6425" max="6428" width="2.5703125" style="432" hidden="1" customWidth="1"/>
    <col min="6429" max="6429" width="2.42578125" style="432" hidden="1" customWidth="1"/>
    <col min="6430" max="6433" width="2.5703125" style="432" hidden="1" customWidth="1"/>
    <col min="6434" max="6439" width="2.42578125" style="432" hidden="1" customWidth="1"/>
    <col min="6440" max="6440" width="1.5703125" style="432" hidden="1" customWidth="1"/>
    <col min="6441" max="6656" width="2.5703125" style="432" hidden="1"/>
    <col min="6657" max="6657" width="1.5703125" style="432" hidden="1" customWidth="1"/>
    <col min="6658" max="6658" width="0.85546875" style="432" hidden="1" customWidth="1"/>
    <col min="6659" max="6674" width="2.5703125" style="432" hidden="1" customWidth="1"/>
    <col min="6675" max="6675" width="4" style="432" hidden="1" customWidth="1"/>
    <col min="6676" max="6679" width="2.5703125" style="432" hidden="1" customWidth="1"/>
    <col min="6680" max="6680" width="2.42578125" style="432" hidden="1" customWidth="1"/>
    <col min="6681" max="6684" width="2.5703125" style="432" hidden="1" customWidth="1"/>
    <col min="6685" max="6685" width="2.42578125" style="432" hidden="1" customWidth="1"/>
    <col min="6686" max="6689" width="2.5703125" style="432" hidden="1" customWidth="1"/>
    <col min="6690" max="6695" width="2.42578125" style="432" hidden="1" customWidth="1"/>
    <col min="6696" max="6696" width="1.5703125" style="432" hidden="1" customWidth="1"/>
    <col min="6697" max="6912" width="2.5703125" style="432" hidden="1"/>
    <col min="6913" max="6913" width="1.5703125" style="432" hidden="1" customWidth="1"/>
    <col min="6914" max="6914" width="0.85546875" style="432" hidden="1" customWidth="1"/>
    <col min="6915" max="6930" width="2.5703125" style="432" hidden="1" customWidth="1"/>
    <col min="6931" max="6931" width="4" style="432" hidden="1" customWidth="1"/>
    <col min="6932" max="6935" width="2.5703125" style="432" hidden="1" customWidth="1"/>
    <col min="6936" max="6936" width="2.42578125" style="432" hidden="1" customWidth="1"/>
    <col min="6937" max="6940" width="2.5703125" style="432" hidden="1" customWidth="1"/>
    <col min="6941" max="6941" width="2.42578125" style="432" hidden="1" customWidth="1"/>
    <col min="6942" max="6945" width="2.5703125" style="432" hidden="1" customWidth="1"/>
    <col min="6946" max="6951" width="2.42578125" style="432" hidden="1" customWidth="1"/>
    <col min="6952" max="6952" width="1.5703125" style="432" hidden="1" customWidth="1"/>
    <col min="6953" max="7168" width="2.5703125" style="432" hidden="1"/>
    <col min="7169" max="7169" width="1.5703125" style="432" hidden="1" customWidth="1"/>
    <col min="7170" max="7170" width="0.85546875" style="432" hidden="1" customWidth="1"/>
    <col min="7171" max="7186" width="2.5703125" style="432" hidden="1" customWidth="1"/>
    <col min="7187" max="7187" width="4" style="432" hidden="1" customWidth="1"/>
    <col min="7188" max="7191" width="2.5703125" style="432" hidden="1" customWidth="1"/>
    <col min="7192" max="7192" width="2.42578125" style="432" hidden="1" customWidth="1"/>
    <col min="7193" max="7196" width="2.5703125" style="432" hidden="1" customWidth="1"/>
    <col min="7197" max="7197" width="2.42578125" style="432" hidden="1" customWidth="1"/>
    <col min="7198" max="7201" width="2.5703125" style="432" hidden="1" customWidth="1"/>
    <col min="7202" max="7207" width="2.42578125" style="432" hidden="1" customWidth="1"/>
    <col min="7208" max="7208" width="1.5703125" style="432" hidden="1" customWidth="1"/>
    <col min="7209" max="7424" width="2.5703125" style="432" hidden="1"/>
    <col min="7425" max="7425" width="1.5703125" style="432" hidden="1" customWidth="1"/>
    <col min="7426" max="7426" width="0.85546875" style="432" hidden="1" customWidth="1"/>
    <col min="7427" max="7442" width="2.5703125" style="432" hidden="1" customWidth="1"/>
    <col min="7443" max="7443" width="4" style="432" hidden="1" customWidth="1"/>
    <col min="7444" max="7447" width="2.5703125" style="432" hidden="1" customWidth="1"/>
    <col min="7448" max="7448" width="2.42578125" style="432" hidden="1" customWidth="1"/>
    <col min="7449" max="7452" width="2.5703125" style="432" hidden="1" customWidth="1"/>
    <col min="7453" max="7453" width="2.42578125" style="432" hidden="1" customWidth="1"/>
    <col min="7454" max="7457" width="2.5703125" style="432" hidden="1" customWidth="1"/>
    <col min="7458" max="7463" width="2.42578125" style="432" hidden="1" customWidth="1"/>
    <col min="7464" max="7464" width="1.5703125" style="432" hidden="1" customWidth="1"/>
    <col min="7465" max="7680" width="2.5703125" style="432" hidden="1"/>
    <col min="7681" max="7681" width="1.5703125" style="432" hidden="1" customWidth="1"/>
    <col min="7682" max="7682" width="0.85546875" style="432" hidden="1" customWidth="1"/>
    <col min="7683" max="7698" width="2.5703125" style="432" hidden="1" customWidth="1"/>
    <col min="7699" max="7699" width="4" style="432" hidden="1" customWidth="1"/>
    <col min="7700" max="7703" width="2.5703125" style="432" hidden="1" customWidth="1"/>
    <col min="7704" max="7704" width="2.42578125" style="432" hidden="1" customWidth="1"/>
    <col min="7705" max="7708" width="2.5703125" style="432" hidden="1" customWidth="1"/>
    <col min="7709" max="7709" width="2.42578125" style="432" hidden="1" customWidth="1"/>
    <col min="7710" max="7713" width="2.5703125" style="432" hidden="1" customWidth="1"/>
    <col min="7714" max="7719" width="2.42578125" style="432" hidden="1" customWidth="1"/>
    <col min="7720" max="7720" width="1.5703125" style="432" hidden="1" customWidth="1"/>
    <col min="7721" max="7936" width="2.5703125" style="432" hidden="1"/>
    <col min="7937" max="7937" width="1.5703125" style="432" hidden="1" customWidth="1"/>
    <col min="7938" max="7938" width="0.85546875" style="432" hidden="1" customWidth="1"/>
    <col min="7939" max="7954" width="2.5703125" style="432" hidden="1" customWidth="1"/>
    <col min="7955" max="7955" width="4" style="432" hidden="1" customWidth="1"/>
    <col min="7956" max="7959" width="2.5703125" style="432" hidden="1" customWidth="1"/>
    <col min="7960" max="7960" width="2.42578125" style="432" hidden="1" customWidth="1"/>
    <col min="7961" max="7964" width="2.5703125" style="432" hidden="1" customWidth="1"/>
    <col min="7965" max="7965" width="2.42578125" style="432" hidden="1" customWidth="1"/>
    <col min="7966" max="7969" width="2.5703125" style="432" hidden="1" customWidth="1"/>
    <col min="7970" max="7975" width="2.42578125" style="432" hidden="1" customWidth="1"/>
    <col min="7976" max="7976" width="1.5703125" style="432" hidden="1" customWidth="1"/>
    <col min="7977" max="8192" width="2.5703125" style="432" hidden="1"/>
    <col min="8193" max="8193" width="1.5703125" style="432" hidden="1" customWidth="1"/>
    <col min="8194" max="8194" width="0.85546875" style="432" hidden="1" customWidth="1"/>
    <col min="8195" max="8210" width="2.5703125" style="432" hidden="1" customWidth="1"/>
    <col min="8211" max="8211" width="4" style="432" hidden="1" customWidth="1"/>
    <col min="8212" max="8215" width="2.5703125" style="432" hidden="1" customWidth="1"/>
    <col min="8216" max="8216" width="2.42578125" style="432" hidden="1" customWidth="1"/>
    <col min="8217" max="8220" width="2.5703125" style="432" hidden="1" customWidth="1"/>
    <col min="8221" max="8221" width="2.42578125" style="432" hidden="1" customWidth="1"/>
    <col min="8222" max="8225" width="2.5703125" style="432" hidden="1" customWidth="1"/>
    <col min="8226" max="8231" width="2.42578125" style="432" hidden="1" customWidth="1"/>
    <col min="8232" max="8232" width="1.5703125" style="432" hidden="1" customWidth="1"/>
    <col min="8233" max="8448" width="2.5703125" style="432" hidden="1"/>
    <col min="8449" max="8449" width="1.5703125" style="432" hidden="1" customWidth="1"/>
    <col min="8450" max="8450" width="0.85546875" style="432" hidden="1" customWidth="1"/>
    <col min="8451" max="8466" width="2.5703125" style="432" hidden="1" customWidth="1"/>
    <col min="8467" max="8467" width="4" style="432" hidden="1" customWidth="1"/>
    <col min="8468" max="8471" width="2.5703125" style="432" hidden="1" customWidth="1"/>
    <col min="8472" max="8472" width="2.42578125" style="432" hidden="1" customWidth="1"/>
    <col min="8473" max="8476" width="2.5703125" style="432" hidden="1" customWidth="1"/>
    <col min="8477" max="8477" width="2.42578125" style="432" hidden="1" customWidth="1"/>
    <col min="8478" max="8481" width="2.5703125" style="432" hidden="1" customWidth="1"/>
    <col min="8482" max="8487" width="2.42578125" style="432" hidden="1" customWidth="1"/>
    <col min="8488" max="8488" width="1.5703125" style="432" hidden="1" customWidth="1"/>
    <col min="8489" max="8704" width="2.5703125" style="432" hidden="1"/>
    <col min="8705" max="8705" width="1.5703125" style="432" hidden="1" customWidth="1"/>
    <col min="8706" max="8706" width="0.85546875" style="432" hidden="1" customWidth="1"/>
    <col min="8707" max="8722" width="2.5703125" style="432" hidden="1" customWidth="1"/>
    <col min="8723" max="8723" width="4" style="432" hidden="1" customWidth="1"/>
    <col min="8724" max="8727" width="2.5703125" style="432" hidden="1" customWidth="1"/>
    <col min="8728" max="8728" width="2.42578125" style="432" hidden="1" customWidth="1"/>
    <col min="8729" max="8732" width="2.5703125" style="432" hidden="1" customWidth="1"/>
    <col min="8733" max="8733" width="2.42578125" style="432" hidden="1" customWidth="1"/>
    <col min="8734" max="8737" width="2.5703125" style="432" hidden="1" customWidth="1"/>
    <col min="8738" max="8743" width="2.42578125" style="432" hidden="1" customWidth="1"/>
    <col min="8744" max="8744" width="1.5703125" style="432" hidden="1" customWidth="1"/>
    <col min="8745" max="8960" width="2.5703125" style="432" hidden="1"/>
    <col min="8961" max="8961" width="1.5703125" style="432" hidden="1" customWidth="1"/>
    <col min="8962" max="8962" width="0.85546875" style="432" hidden="1" customWidth="1"/>
    <col min="8963" max="8978" width="2.5703125" style="432" hidden="1" customWidth="1"/>
    <col min="8979" max="8979" width="4" style="432" hidden="1" customWidth="1"/>
    <col min="8980" max="8983" width="2.5703125" style="432" hidden="1" customWidth="1"/>
    <col min="8984" max="8984" width="2.42578125" style="432" hidden="1" customWidth="1"/>
    <col min="8985" max="8988" width="2.5703125" style="432" hidden="1" customWidth="1"/>
    <col min="8989" max="8989" width="2.42578125" style="432" hidden="1" customWidth="1"/>
    <col min="8990" max="8993" width="2.5703125" style="432" hidden="1" customWidth="1"/>
    <col min="8994" max="8999" width="2.42578125" style="432" hidden="1" customWidth="1"/>
    <col min="9000" max="9000" width="1.5703125" style="432" hidden="1" customWidth="1"/>
    <col min="9001" max="9216" width="2.5703125" style="432" hidden="1"/>
    <col min="9217" max="9217" width="1.5703125" style="432" hidden="1" customWidth="1"/>
    <col min="9218" max="9218" width="0.85546875" style="432" hidden="1" customWidth="1"/>
    <col min="9219" max="9234" width="2.5703125" style="432" hidden="1" customWidth="1"/>
    <col min="9235" max="9235" width="4" style="432" hidden="1" customWidth="1"/>
    <col min="9236" max="9239" width="2.5703125" style="432" hidden="1" customWidth="1"/>
    <col min="9240" max="9240" width="2.42578125" style="432" hidden="1" customWidth="1"/>
    <col min="9241" max="9244" width="2.5703125" style="432" hidden="1" customWidth="1"/>
    <col min="9245" max="9245" width="2.42578125" style="432" hidden="1" customWidth="1"/>
    <col min="9246" max="9249" width="2.5703125" style="432" hidden="1" customWidth="1"/>
    <col min="9250" max="9255" width="2.42578125" style="432" hidden="1" customWidth="1"/>
    <col min="9256" max="9256" width="1.5703125" style="432" hidden="1" customWidth="1"/>
    <col min="9257" max="9472" width="2.5703125" style="432" hidden="1"/>
    <col min="9473" max="9473" width="1.5703125" style="432" hidden="1" customWidth="1"/>
    <col min="9474" max="9474" width="0.85546875" style="432" hidden="1" customWidth="1"/>
    <col min="9475" max="9490" width="2.5703125" style="432" hidden="1" customWidth="1"/>
    <col min="9491" max="9491" width="4" style="432" hidden="1" customWidth="1"/>
    <col min="9492" max="9495" width="2.5703125" style="432" hidden="1" customWidth="1"/>
    <col min="9496" max="9496" width="2.42578125" style="432" hidden="1" customWidth="1"/>
    <col min="9497" max="9500" width="2.5703125" style="432" hidden="1" customWidth="1"/>
    <col min="9501" max="9501" width="2.42578125" style="432" hidden="1" customWidth="1"/>
    <col min="9502" max="9505" width="2.5703125" style="432" hidden="1" customWidth="1"/>
    <col min="9506" max="9511" width="2.42578125" style="432" hidden="1" customWidth="1"/>
    <col min="9512" max="9512" width="1.5703125" style="432" hidden="1" customWidth="1"/>
    <col min="9513" max="9728" width="2.5703125" style="432" hidden="1"/>
    <col min="9729" max="9729" width="1.5703125" style="432" hidden="1" customWidth="1"/>
    <col min="9730" max="9730" width="0.85546875" style="432" hidden="1" customWidth="1"/>
    <col min="9731" max="9746" width="2.5703125" style="432" hidden="1" customWidth="1"/>
    <col min="9747" max="9747" width="4" style="432" hidden="1" customWidth="1"/>
    <col min="9748" max="9751" width="2.5703125" style="432" hidden="1" customWidth="1"/>
    <col min="9752" max="9752" width="2.42578125" style="432" hidden="1" customWidth="1"/>
    <col min="9753" max="9756" width="2.5703125" style="432" hidden="1" customWidth="1"/>
    <col min="9757" max="9757" width="2.42578125" style="432" hidden="1" customWidth="1"/>
    <col min="9758" max="9761" width="2.5703125" style="432" hidden="1" customWidth="1"/>
    <col min="9762" max="9767" width="2.42578125" style="432" hidden="1" customWidth="1"/>
    <col min="9768" max="9768" width="1.5703125" style="432" hidden="1" customWidth="1"/>
    <col min="9769" max="9984" width="2.5703125" style="432" hidden="1"/>
    <col min="9985" max="9985" width="1.5703125" style="432" hidden="1" customWidth="1"/>
    <col min="9986" max="9986" width="0.85546875" style="432" hidden="1" customWidth="1"/>
    <col min="9987" max="10002" width="2.5703125" style="432" hidden="1" customWidth="1"/>
    <col min="10003" max="10003" width="4" style="432" hidden="1" customWidth="1"/>
    <col min="10004" max="10007" width="2.5703125" style="432" hidden="1" customWidth="1"/>
    <col min="10008" max="10008" width="2.42578125" style="432" hidden="1" customWidth="1"/>
    <col min="10009" max="10012" width="2.5703125" style="432" hidden="1" customWidth="1"/>
    <col min="10013" max="10013" width="2.42578125" style="432" hidden="1" customWidth="1"/>
    <col min="10014" max="10017" width="2.5703125" style="432" hidden="1" customWidth="1"/>
    <col min="10018" max="10023" width="2.42578125" style="432" hidden="1" customWidth="1"/>
    <col min="10024" max="10024" width="1.5703125" style="432" hidden="1" customWidth="1"/>
    <col min="10025" max="10240" width="2.5703125" style="432" hidden="1"/>
    <col min="10241" max="10241" width="1.5703125" style="432" hidden="1" customWidth="1"/>
    <col min="10242" max="10242" width="0.85546875" style="432" hidden="1" customWidth="1"/>
    <col min="10243" max="10258" width="2.5703125" style="432" hidden="1" customWidth="1"/>
    <col min="10259" max="10259" width="4" style="432" hidden="1" customWidth="1"/>
    <col min="10260" max="10263" width="2.5703125" style="432" hidden="1" customWidth="1"/>
    <col min="10264" max="10264" width="2.42578125" style="432" hidden="1" customWidth="1"/>
    <col min="10265" max="10268" width="2.5703125" style="432" hidden="1" customWidth="1"/>
    <col min="10269" max="10269" width="2.42578125" style="432" hidden="1" customWidth="1"/>
    <col min="10270" max="10273" width="2.5703125" style="432" hidden="1" customWidth="1"/>
    <col min="10274" max="10279" width="2.42578125" style="432" hidden="1" customWidth="1"/>
    <col min="10280" max="10280" width="1.5703125" style="432" hidden="1" customWidth="1"/>
    <col min="10281" max="10496" width="2.5703125" style="432" hidden="1"/>
    <col min="10497" max="10497" width="1.5703125" style="432" hidden="1" customWidth="1"/>
    <col min="10498" max="10498" width="0.85546875" style="432" hidden="1" customWidth="1"/>
    <col min="10499" max="10514" width="2.5703125" style="432" hidden="1" customWidth="1"/>
    <col min="10515" max="10515" width="4" style="432" hidden="1" customWidth="1"/>
    <col min="10516" max="10519" width="2.5703125" style="432" hidden="1" customWidth="1"/>
    <col min="10520" max="10520" width="2.42578125" style="432" hidden="1" customWidth="1"/>
    <col min="10521" max="10524" width="2.5703125" style="432" hidden="1" customWidth="1"/>
    <col min="10525" max="10525" width="2.42578125" style="432" hidden="1" customWidth="1"/>
    <col min="10526" max="10529" width="2.5703125" style="432" hidden="1" customWidth="1"/>
    <col min="10530" max="10535" width="2.42578125" style="432" hidden="1" customWidth="1"/>
    <col min="10536" max="10536" width="1.5703125" style="432" hidden="1" customWidth="1"/>
    <col min="10537" max="10752" width="2.5703125" style="432" hidden="1"/>
    <col min="10753" max="10753" width="1.5703125" style="432" hidden="1" customWidth="1"/>
    <col min="10754" max="10754" width="0.85546875" style="432" hidden="1" customWidth="1"/>
    <col min="10755" max="10770" width="2.5703125" style="432" hidden="1" customWidth="1"/>
    <col min="10771" max="10771" width="4" style="432" hidden="1" customWidth="1"/>
    <col min="10772" max="10775" width="2.5703125" style="432" hidden="1" customWidth="1"/>
    <col min="10776" max="10776" width="2.42578125" style="432" hidden="1" customWidth="1"/>
    <col min="10777" max="10780" width="2.5703125" style="432" hidden="1" customWidth="1"/>
    <col min="10781" max="10781" width="2.42578125" style="432" hidden="1" customWidth="1"/>
    <col min="10782" max="10785" width="2.5703125" style="432" hidden="1" customWidth="1"/>
    <col min="10786" max="10791" width="2.42578125" style="432" hidden="1" customWidth="1"/>
    <col min="10792" max="10792" width="1.5703125" style="432" hidden="1" customWidth="1"/>
    <col min="10793" max="11008" width="2.5703125" style="432" hidden="1"/>
    <col min="11009" max="11009" width="1.5703125" style="432" hidden="1" customWidth="1"/>
    <col min="11010" max="11010" width="0.85546875" style="432" hidden="1" customWidth="1"/>
    <col min="11011" max="11026" width="2.5703125" style="432" hidden="1" customWidth="1"/>
    <col min="11027" max="11027" width="4" style="432" hidden="1" customWidth="1"/>
    <col min="11028" max="11031" width="2.5703125" style="432" hidden="1" customWidth="1"/>
    <col min="11032" max="11032" width="2.42578125" style="432" hidden="1" customWidth="1"/>
    <col min="11033" max="11036" width="2.5703125" style="432" hidden="1" customWidth="1"/>
    <col min="11037" max="11037" width="2.42578125" style="432" hidden="1" customWidth="1"/>
    <col min="11038" max="11041" width="2.5703125" style="432" hidden="1" customWidth="1"/>
    <col min="11042" max="11047" width="2.42578125" style="432" hidden="1" customWidth="1"/>
    <col min="11048" max="11048" width="1.5703125" style="432" hidden="1" customWidth="1"/>
    <col min="11049" max="11264" width="2.5703125" style="432" hidden="1"/>
    <col min="11265" max="11265" width="1.5703125" style="432" hidden="1" customWidth="1"/>
    <col min="11266" max="11266" width="0.85546875" style="432" hidden="1" customWidth="1"/>
    <col min="11267" max="11282" width="2.5703125" style="432" hidden="1" customWidth="1"/>
    <col min="11283" max="11283" width="4" style="432" hidden="1" customWidth="1"/>
    <col min="11284" max="11287" width="2.5703125" style="432" hidden="1" customWidth="1"/>
    <col min="11288" max="11288" width="2.42578125" style="432" hidden="1" customWidth="1"/>
    <col min="11289" max="11292" width="2.5703125" style="432" hidden="1" customWidth="1"/>
    <col min="11293" max="11293" width="2.42578125" style="432" hidden="1" customWidth="1"/>
    <col min="11294" max="11297" width="2.5703125" style="432" hidden="1" customWidth="1"/>
    <col min="11298" max="11303" width="2.42578125" style="432" hidden="1" customWidth="1"/>
    <col min="11304" max="11304" width="1.5703125" style="432" hidden="1" customWidth="1"/>
    <col min="11305" max="11520" width="2.5703125" style="432" hidden="1"/>
    <col min="11521" max="11521" width="1.5703125" style="432" hidden="1" customWidth="1"/>
    <col min="11522" max="11522" width="0.85546875" style="432" hidden="1" customWidth="1"/>
    <col min="11523" max="11538" width="2.5703125" style="432" hidden="1" customWidth="1"/>
    <col min="11539" max="11539" width="4" style="432" hidden="1" customWidth="1"/>
    <col min="11540" max="11543" width="2.5703125" style="432" hidden="1" customWidth="1"/>
    <col min="11544" max="11544" width="2.42578125" style="432" hidden="1" customWidth="1"/>
    <col min="11545" max="11548" width="2.5703125" style="432" hidden="1" customWidth="1"/>
    <col min="11549" max="11549" width="2.42578125" style="432" hidden="1" customWidth="1"/>
    <col min="11550" max="11553" width="2.5703125" style="432" hidden="1" customWidth="1"/>
    <col min="11554" max="11559" width="2.42578125" style="432" hidden="1" customWidth="1"/>
    <col min="11560" max="11560" width="1.5703125" style="432" hidden="1" customWidth="1"/>
    <col min="11561" max="11776" width="2.5703125" style="432" hidden="1"/>
    <col min="11777" max="11777" width="1.5703125" style="432" hidden="1" customWidth="1"/>
    <col min="11778" max="11778" width="0.85546875" style="432" hidden="1" customWidth="1"/>
    <col min="11779" max="11794" width="2.5703125" style="432" hidden="1" customWidth="1"/>
    <col min="11795" max="11795" width="4" style="432" hidden="1" customWidth="1"/>
    <col min="11796" max="11799" width="2.5703125" style="432" hidden="1" customWidth="1"/>
    <col min="11800" max="11800" width="2.42578125" style="432" hidden="1" customWidth="1"/>
    <col min="11801" max="11804" width="2.5703125" style="432" hidden="1" customWidth="1"/>
    <col min="11805" max="11805" width="2.42578125" style="432" hidden="1" customWidth="1"/>
    <col min="11806" max="11809" width="2.5703125" style="432" hidden="1" customWidth="1"/>
    <col min="11810" max="11815" width="2.42578125" style="432" hidden="1" customWidth="1"/>
    <col min="11816" max="11816" width="1.5703125" style="432" hidden="1" customWidth="1"/>
    <col min="11817" max="12032" width="2.5703125" style="432" hidden="1"/>
    <col min="12033" max="12033" width="1.5703125" style="432" hidden="1" customWidth="1"/>
    <col min="12034" max="12034" width="0.85546875" style="432" hidden="1" customWidth="1"/>
    <col min="12035" max="12050" width="2.5703125" style="432" hidden="1" customWidth="1"/>
    <col min="12051" max="12051" width="4" style="432" hidden="1" customWidth="1"/>
    <col min="12052" max="12055" width="2.5703125" style="432" hidden="1" customWidth="1"/>
    <col min="12056" max="12056" width="2.42578125" style="432" hidden="1" customWidth="1"/>
    <col min="12057" max="12060" width="2.5703125" style="432" hidden="1" customWidth="1"/>
    <col min="12061" max="12061" width="2.42578125" style="432" hidden="1" customWidth="1"/>
    <col min="12062" max="12065" width="2.5703125" style="432" hidden="1" customWidth="1"/>
    <col min="12066" max="12071" width="2.42578125" style="432" hidden="1" customWidth="1"/>
    <col min="12072" max="12072" width="1.5703125" style="432" hidden="1" customWidth="1"/>
    <col min="12073" max="12288" width="2.5703125" style="432" hidden="1"/>
    <col min="12289" max="12289" width="1.5703125" style="432" hidden="1" customWidth="1"/>
    <col min="12290" max="12290" width="0.85546875" style="432" hidden="1" customWidth="1"/>
    <col min="12291" max="12306" width="2.5703125" style="432" hidden="1" customWidth="1"/>
    <col min="12307" max="12307" width="4" style="432" hidden="1" customWidth="1"/>
    <col min="12308" max="12311" width="2.5703125" style="432" hidden="1" customWidth="1"/>
    <col min="12312" max="12312" width="2.42578125" style="432" hidden="1" customWidth="1"/>
    <col min="12313" max="12316" width="2.5703125" style="432" hidden="1" customWidth="1"/>
    <col min="12317" max="12317" width="2.42578125" style="432" hidden="1" customWidth="1"/>
    <col min="12318" max="12321" width="2.5703125" style="432" hidden="1" customWidth="1"/>
    <col min="12322" max="12327" width="2.42578125" style="432" hidden="1" customWidth="1"/>
    <col min="12328" max="12328" width="1.5703125" style="432" hidden="1" customWidth="1"/>
    <col min="12329" max="12544" width="2.5703125" style="432" hidden="1"/>
    <col min="12545" max="12545" width="1.5703125" style="432" hidden="1" customWidth="1"/>
    <col min="12546" max="12546" width="0.85546875" style="432" hidden="1" customWidth="1"/>
    <col min="12547" max="12562" width="2.5703125" style="432" hidden="1" customWidth="1"/>
    <col min="12563" max="12563" width="4" style="432" hidden="1" customWidth="1"/>
    <col min="12564" max="12567" width="2.5703125" style="432" hidden="1" customWidth="1"/>
    <col min="12568" max="12568" width="2.42578125" style="432" hidden="1" customWidth="1"/>
    <col min="12569" max="12572" width="2.5703125" style="432" hidden="1" customWidth="1"/>
    <col min="12573" max="12573" width="2.42578125" style="432" hidden="1" customWidth="1"/>
    <col min="12574" max="12577" width="2.5703125" style="432" hidden="1" customWidth="1"/>
    <col min="12578" max="12583" width="2.42578125" style="432" hidden="1" customWidth="1"/>
    <col min="12584" max="12584" width="1.5703125" style="432" hidden="1" customWidth="1"/>
    <col min="12585" max="12800" width="2.5703125" style="432" hidden="1"/>
    <col min="12801" max="12801" width="1.5703125" style="432" hidden="1" customWidth="1"/>
    <col min="12802" max="12802" width="0.85546875" style="432" hidden="1" customWidth="1"/>
    <col min="12803" max="12818" width="2.5703125" style="432" hidden="1" customWidth="1"/>
    <col min="12819" max="12819" width="4" style="432" hidden="1" customWidth="1"/>
    <col min="12820" max="12823" width="2.5703125" style="432" hidden="1" customWidth="1"/>
    <col min="12824" max="12824" width="2.42578125" style="432" hidden="1" customWidth="1"/>
    <col min="12825" max="12828" width="2.5703125" style="432" hidden="1" customWidth="1"/>
    <col min="12829" max="12829" width="2.42578125" style="432" hidden="1" customWidth="1"/>
    <col min="12830" max="12833" width="2.5703125" style="432" hidden="1" customWidth="1"/>
    <col min="12834" max="12839" width="2.42578125" style="432" hidden="1" customWidth="1"/>
    <col min="12840" max="12840" width="1.5703125" style="432" hidden="1" customWidth="1"/>
    <col min="12841" max="13056" width="2.5703125" style="432" hidden="1"/>
    <col min="13057" max="13057" width="1.5703125" style="432" hidden="1" customWidth="1"/>
    <col min="13058" max="13058" width="0.85546875" style="432" hidden="1" customWidth="1"/>
    <col min="13059" max="13074" width="2.5703125" style="432" hidden="1" customWidth="1"/>
    <col min="13075" max="13075" width="4" style="432" hidden="1" customWidth="1"/>
    <col min="13076" max="13079" width="2.5703125" style="432" hidden="1" customWidth="1"/>
    <col min="13080" max="13080" width="2.42578125" style="432" hidden="1" customWidth="1"/>
    <col min="13081" max="13084" width="2.5703125" style="432" hidden="1" customWidth="1"/>
    <col min="13085" max="13085" width="2.42578125" style="432" hidden="1" customWidth="1"/>
    <col min="13086" max="13089" width="2.5703125" style="432" hidden="1" customWidth="1"/>
    <col min="13090" max="13095" width="2.42578125" style="432" hidden="1" customWidth="1"/>
    <col min="13096" max="13096" width="1.5703125" style="432" hidden="1" customWidth="1"/>
    <col min="13097" max="13312" width="2.5703125" style="432" hidden="1"/>
    <col min="13313" max="13313" width="1.5703125" style="432" hidden="1" customWidth="1"/>
    <col min="13314" max="13314" width="0.85546875" style="432" hidden="1" customWidth="1"/>
    <col min="13315" max="13330" width="2.5703125" style="432" hidden="1" customWidth="1"/>
    <col min="13331" max="13331" width="4" style="432" hidden="1" customWidth="1"/>
    <col min="13332" max="13335" width="2.5703125" style="432" hidden="1" customWidth="1"/>
    <col min="13336" max="13336" width="2.42578125" style="432" hidden="1" customWidth="1"/>
    <col min="13337" max="13340" width="2.5703125" style="432" hidden="1" customWidth="1"/>
    <col min="13341" max="13341" width="2.42578125" style="432" hidden="1" customWidth="1"/>
    <col min="13342" max="13345" width="2.5703125" style="432" hidden="1" customWidth="1"/>
    <col min="13346" max="13351" width="2.42578125" style="432" hidden="1" customWidth="1"/>
    <col min="13352" max="13352" width="1.5703125" style="432" hidden="1" customWidth="1"/>
    <col min="13353" max="13568" width="2.5703125" style="432" hidden="1"/>
    <col min="13569" max="13569" width="1.5703125" style="432" hidden="1" customWidth="1"/>
    <col min="13570" max="13570" width="0.85546875" style="432" hidden="1" customWidth="1"/>
    <col min="13571" max="13586" width="2.5703125" style="432" hidden="1" customWidth="1"/>
    <col min="13587" max="13587" width="4" style="432" hidden="1" customWidth="1"/>
    <col min="13588" max="13591" width="2.5703125" style="432" hidden="1" customWidth="1"/>
    <col min="13592" max="13592" width="2.42578125" style="432" hidden="1" customWidth="1"/>
    <col min="13593" max="13596" width="2.5703125" style="432" hidden="1" customWidth="1"/>
    <col min="13597" max="13597" width="2.42578125" style="432" hidden="1" customWidth="1"/>
    <col min="13598" max="13601" width="2.5703125" style="432" hidden="1" customWidth="1"/>
    <col min="13602" max="13607" width="2.42578125" style="432" hidden="1" customWidth="1"/>
    <col min="13608" max="13608" width="1.5703125" style="432" hidden="1" customWidth="1"/>
    <col min="13609" max="13824" width="2.5703125" style="432" hidden="1"/>
    <col min="13825" max="13825" width="1.5703125" style="432" hidden="1" customWidth="1"/>
    <col min="13826" max="13826" width="0.85546875" style="432" hidden="1" customWidth="1"/>
    <col min="13827" max="13842" width="2.5703125" style="432" hidden="1" customWidth="1"/>
    <col min="13843" max="13843" width="4" style="432" hidden="1" customWidth="1"/>
    <col min="13844" max="13847" width="2.5703125" style="432" hidden="1" customWidth="1"/>
    <col min="13848" max="13848" width="2.42578125" style="432" hidden="1" customWidth="1"/>
    <col min="13849" max="13852" width="2.5703125" style="432" hidden="1" customWidth="1"/>
    <col min="13853" max="13853" width="2.42578125" style="432" hidden="1" customWidth="1"/>
    <col min="13854" max="13857" width="2.5703125" style="432" hidden="1" customWidth="1"/>
    <col min="13858" max="13863" width="2.42578125" style="432" hidden="1" customWidth="1"/>
    <col min="13864" max="13864" width="1.5703125" style="432" hidden="1" customWidth="1"/>
    <col min="13865" max="14080" width="2.5703125" style="432" hidden="1"/>
    <col min="14081" max="14081" width="1.5703125" style="432" hidden="1" customWidth="1"/>
    <col min="14082" max="14082" width="0.85546875" style="432" hidden="1" customWidth="1"/>
    <col min="14083" max="14098" width="2.5703125" style="432" hidden="1" customWidth="1"/>
    <col min="14099" max="14099" width="4" style="432" hidden="1" customWidth="1"/>
    <col min="14100" max="14103" width="2.5703125" style="432" hidden="1" customWidth="1"/>
    <col min="14104" max="14104" width="2.42578125" style="432" hidden="1" customWidth="1"/>
    <col min="14105" max="14108" width="2.5703125" style="432" hidden="1" customWidth="1"/>
    <col min="14109" max="14109" width="2.42578125" style="432" hidden="1" customWidth="1"/>
    <col min="14110" max="14113" width="2.5703125" style="432" hidden="1" customWidth="1"/>
    <col min="14114" max="14119" width="2.42578125" style="432" hidden="1" customWidth="1"/>
    <col min="14120" max="14120" width="1.5703125" style="432" hidden="1" customWidth="1"/>
    <col min="14121" max="14336" width="2.5703125" style="432" hidden="1"/>
    <col min="14337" max="14337" width="1.5703125" style="432" hidden="1" customWidth="1"/>
    <col min="14338" max="14338" width="0.85546875" style="432" hidden="1" customWidth="1"/>
    <col min="14339" max="14354" width="2.5703125" style="432" hidden="1" customWidth="1"/>
    <col min="14355" max="14355" width="4" style="432" hidden="1" customWidth="1"/>
    <col min="14356" max="14359" width="2.5703125" style="432" hidden="1" customWidth="1"/>
    <col min="14360" max="14360" width="2.42578125" style="432" hidden="1" customWidth="1"/>
    <col min="14361" max="14364" width="2.5703125" style="432" hidden="1" customWidth="1"/>
    <col min="14365" max="14365" width="2.42578125" style="432" hidden="1" customWidth="1"/>
    <col min="14366" max="14369" width="2.5703125" style="432" hidden="1" customWidth="1"/>
    <col min="14370" max="14375" width="2.42578125" style="432" hidden="1" customWidth="1"/>
    <col min="14376" max="14376" width="1.5703125" style="432" hidden="1" customWidth="1"/>
    <col min="14377" max="14592" width="2.5703125" style="432" hidden="1"/>
    <col min="14593" max="14593" width="1.5703125" style="432" hidden="1" customWidth="1"/>
    <col min="14594" max="14594" width="0.85546875" style="432" hidden="1" customWidth="1"/>
    <col min="14595" max="14610" width="2.5703125" style="432" hidden="1" customWidth="1"/>
    <col min="14611" max="14611" width="4" style="432" hidden="1" customWidth="1"/>
    <col min="14612" max="14615" width="2.5703125" style="432" hidden="1" customWidth="1"/>
    <col min="14616" max="14616" width="2.42578125" style="432" hidden="1" customWidth="1"/>
    <col min="14617" max="14620" width="2.5703125" style="432" hidden="1" customWidth="1"/>
    <col min="14621" max="14621" width="2.42578125" style="432" hidden="1" customWidth="1"/>
    <col min="14622" max="14625" width="2.5703125" style="432" hidden="1" customWidth="1"/>
    <col min="14626" max="14631" width="2.42578125" style="432" hidden="1" customWidth="1"/>
    <col min="14632" max="14632" width="1.5703125" style="432" hidden="1" customWidth="1"/>
    <col min="14633" max="14848" width="2.5703125" style="432" hidden="1"/>
    <col min="14849" max="14849" width="1.5703125" style="432" hidden="1" customWidth="1"/>
    <col min="14850" max="14850" width="0.85546875" style="432" hidden="1" customWidth="1"/>
    <col min="14851" max="14866" width="2.5703125" style="432" hidden="1" customWidth="1"/>
    <col min="14867" max="14867" width="4" style="432" hidden="1" customWidth="1"/>
    <col min="14868" max="14871" width="2.5703125" style="432" hidden="1" customWidth="1"/>
    <col min="14872" max="14872" width="2.42578125" style="432" hidden="1" customWidth="1"/>
    <col min="14873" max="14876" width="2.5703125" style="432" hidden="1" customWidth="1"/>
    <col min="14877" max="14877" width="2.42578125" style="432" hidden="1" customWidth="1"/>
    <col min="14878" max="14881" width="2.5703125" style="432" hidden="1" customWidth="1"/>
    <col min="14882" max="14887" width="2.42578125" style="432" hidden="1" customWidth="1"/>
    <col min="14888" max="14888" width="1.5703125" style="432" hidden="1" customWidth="1"/>
    <col min="14889" max="15104" width="2.5703125" style="432" hidden="1"/>
    <col min="15105" max="15105" width="1.5703125" style="432" hidden="1" customWidth="1"/>
    <col min="15106" max="15106" width="0.85546875" style="432" hidden="1" customWidth="1"/>
    <col min="15107" max="15122" width="2.5703125" style="432" hidden="1" customWidth="1"/>
    <col min="15123" max="15123" width="4" style="432" hidden="1" customWidth="1"/>
    <col min="15124" max="15127" width="2.5703125" style="432" hidden="1" customWidth="1"/>
    <col min="15128" max="15128" width="2.42578125" style="432" hidden="1" customWidth="1"/>
    <col min="15129" max="15132" width="2.5703125" style="432" hidden="1" customWidth="1"/>
    <col min="15133" max="15133" width="2.42578125" style="432" hidden="1" customWidth="1"/>
    <col min="15134" max="15137" width="2.5703125" style="432" hidden="1" customWidth="1"/>
    <col min="15138" max="15143" width="2.42578125" style="432" hidden="1" customWidth="1"/>
    <col min="15144" max="15144" width="1.5703125" style="432" hidden="1" customWidth="1"/>
    <col min="15145" max="15360" width="2.5703125" style="432" hidden="1"/>
    <col min="15361" max="15361" width="1.5703125" style="432" hidden="1" customWidth="1"/>
    <col min="15362" max="15362" width="0.85546875" style="432" hidden="1" customWidth="1"/>
    <col min="15363" max="15378" width="2.5703125" style="432" hidden="1" customWidth="1"/>
    <col min="15379" max="15379" width="4" style="432" hidden="1" customWidth="1"/>
    <col min="15380" max="15383" width="2.5703125" style="432" hidden="1" customWidth="1"/>
    <col min="15384" max="15384" width="2.42578125" style="432" hidden="1" customWidth="1"/>
    <col min="15385" max="15388" width="2.5703125" style="432" hidden="1" customWidth="1"/>
    <col min="15389" max="15389" width="2.42578125" style="432" hidden="1" customWidth="1"/>
    <col min="15390" max="15393" width="2.5703125" style="432" hidden="1" customWidth="1"/>
    <col min="15394" max="15399" width="2.42578125" style="432" hidden="1" customWidth="1"/>
    <col min="15400" max="15400" width="1.5703125" style="432" hidden="1" customWidth="1"/>
    <col min="15401" max="15616" width="2.5703125" style="432" hidden="1"/>
    <col min="15617" max="15617" width="1.5703125" style="432" hidden="1" customWidth="1"/>
    <col min="15618" max="15618" width="0.85546875" style="432" hidden="1" customWidth="1"/>
    <col min="15619" max="15634" width="2.5703125" style="432" hidden="1" customWidth="1"/>
    <col min="15635" max="15635" width="4" style="432" hidden="1" customWidth="1"/>
    <col min="15636" max="15639" width="2.5703125" style="432" hidden="1" customWidth="1"/>
    <col min="15640" max="15640" width="2.42578125" style="432" hidden="1" customWidth="1"/>
    <col min="15641" max="15644" width="2.5703125" style="432" hidden="1" customWidth="1"/>
    <col min="15645" max="15645" width="2.42578125" style="432" hidden="1" customWidth="1"/>
    <col min="15646" max="15649" width="2.5703125" style="432" hidden="1" customWidth="1"/>
    <col min="15650" max="15655" width="2.42578125" style="432" hidden="1" customWidth="1"/>
    <col min="15656" max="15656" width="1.5703125" style="432" hidden="1" customWidth="1"/>
    <col min="15657" max="15872" width="2.5703125" style="432" hidden="1"/>
    <col min="15873" max="15873" width="1.5703125" style="432" hidden="1" customWidth="1"/>
    <col min="15874" max="15874" width="0.85546875" style="432" hidden="1" customWidth="1"/>
    <col min="15875" max="15890" width="2.5703125" style="432" hidden="1" customWidth="1"/>
    <col min="15891" max="15891" width="4" style="432" hidden="1" customWidth="1"/>
    <col min="15892" max="15895" width="2.5703125" style="432" hidden="1" customWidth="1"/>
    <col min="15896" max="15896" width="2.42578125" style="432" hidden="1" customWidth="1"/>
    <col min="15897" max="15900" width="2.5703125" style="432" hidden="1" customWidth="1"/>
    <col min="15901" max="15901" width="2.42578125" style="432" hidden="1" customWidth="1"/>
    <col min="15902" max="15905" width="2.5703125" style="432" hidden="1" customWidth="1"/>
    <col min="15906" max="15911" width="2.42578125" style="432" hidden="1" customWidth="1"/>
    <col min="15912" max="15912" width="1.5703125" style="432" hidden="1" customWidth="1"/>
    <col min="15913" max="16128" width="2.5703125" style="432" hidden="1"/>
    <col min="16129" max="16129" width="1.5703125" style="432" hidden="1" customWidth="1"/>
    <col min="16130" max="16130" width="0.85546875" style="432" hidden="1" customWidth="1"/>
    <col min="16131" max="16146" width="2.5703125" style="432" hidden="1" customWidth="1"/>
    <col min="16147" max="16147" width="4" style="432" hidden="1" customWidth="1"/>
    <col min="16148" max="16151" width="2.5703125" style="432" hidden="1" customWidth="1"/>
    <col min="16152" max="16152" width="2.42578125" style="432" hidden="1" customWidth="1"/>
    <col min="16153" max="16156" width="2.5703125" style="432" hidden="1" customWidth="1"/>
    <col min="16157" max="16157" width="2.42578125" style="432" hidden="1" customWidth="1"/>
    <col min="16158" max="16161" width="2.5703125" style="432" hidden="1" customWidth="1"/>
    <col min="16162" max="16167" width="2.42578125" style="432" hidden="1" customWidth="1"/>
    <col min="16168" max="16168" width="1.5703125" style="432" hidden="1" customWidth="1"/>
    <col min="16169" max="16384" width="2.5703125" style="432" hidden="1"/>
  </cols>
  <sheetData>
    <row r="1" spans="1:40" ht="12.95" customHeight="1">
      <c r="A1" s="2633" t="s">
        <v>1389</v>
      </c>
      <c r="B1" s="2633"/>
      <c r="C1" s="2633"/>
      <c r="D1" s="2633"/>
      <c r="E1" s="2633"/>
      <c r="F1" s="2633"/>
      <c r="G1" s="2633"/>
      <c r="H1" s="2633"/>
      <c r="I1" s="2633"/>
      <c r="J1" s="2633"/>
      <c r="K1" s="2633"/>
      <c r="L1" s="2633"/>
      <c r="M1" s="2633"/>
      <c r="N1" s="2633"/>
      <c r="O1" s="2633"/>
      <c r="P1" s="2633"/>
      <c r="Q1" s="2633"/>
      <c r="R1" s="2633"/>
      <c r="S1" s="2633"/>
      <c r="T1" s="2633"/>
      <c r="U1" s="2633"/>
      <c r="V1" s="2633"/>
      <c r="W1" s="2633"/>
      <c r="X1" s="2633"/>
      <c r="Y1" s="2633"/>
      <c r="Z1" s="2633"/>
      <c r="AA1" s="2633"/>
      <c r="AB1" s="2633"/>
      <c r="AC1" s="2633"/>
      <c r="AD1" s="2633"/>
      <c r="AE1" s="2633"/>
      <c r="AF1" s="2633"/>
      <c r="AG1" s="2633"/>
      <c r="AH1" s="2633"/>
      <c r="AI1" s="2633"/>
      <c r="AJ1" s="2633"/>
      <c r="AK1" s="2633"/>
      <c r="AL1" s="2633"/>
      <c r="AM1" s="2633"/>
      <c r="AN1" s="2633"/>
    </row>
    <row r="2" spans="1:40" ht="12.95" customHeight="1" thickBot="1">
      <c r="A2" s="2634"/>
      <c r="B2" s="2634"/>
      <c r="C2" s="2634"/>
      <c r="D2" s="2634"/>
      <c r="E2" s="2634"/>
      <c r="F2" s="2634"/>
      <c r="G2" s="2634"/>
      <c r="H2" s="2634"/>
      <c r="I2" s="2634"/>
      <c r="J2" s="2634"/>
      <c r="K2" s="2634"/>
      <c r="L2" s="2634"/>
      <c r="M2" s="2634"/>
      <c r="N2" s="2634"/>
      <c r="O2" s="2634"/>
      <c r="P2" s="2634"/>
      <c r="Q2" s="2634"/>
      <c r="R2" s="2634"/>
      <c r="S2" s="2634"/>
      <c r="T2" s="2634"/>
      <c r="U2" s="2634"/>
      <c r="V2" s="2634"/>
      <c r="W2" s="2634"/>
      <c r="X2" s="2634"/>
      <c r="Y2" s="2634"/>
      <c r="Z2" s="2634"/>
      <c r="AA2" s="2634"/>
      <c r="AB2" s="2634"/>
      <c r="AC2" s="2634"/>
      <c r="AD2" s="2634"/>
      <c r="AE2" s="2634"/>
      <c r="AF2" s="2634"/>
      <c r="AG2" s="2634"/>
      <c r="AH2" s="2634"/>
      <c r="AI2" s="2634"/>
      <c r="AJ2" s="2634"/>
      <c r="AK2" s="2634"/>
      <c r="AL2" s="2634"/>
      <c r="AM2" s="2634"/>
      <c r="AN2" s="2634"/>
    </row>
    <row r="3" spans="1:40" ht="12.95" customHeight="1" thickTop="1">
      <c r="A3" s="432" t="str">
        <f>+A1</f>
        <v>V. BASIS AND CREDITS : 4% FEDERAL AND STATE CREDIT</v>
      </c>
      <c r="C3" s="101"/>
      <c r="D3" s="101"/>
      <c r="E3" s="101"/>
      <c r="F3" s="101"/>
      <c r="G3" s="101"/>
      <c r="H3" s="101"/>
      <c r="I3" s="101"/>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row>
    <row r="4" spans="1:40" ht="12.95" customHeight="1">
      <c r="A4" s="434"/>
    </row>
    <row r="5" spans="1:40" ht="12.95" customHeight="1">
      <c r="A5" s="434" t="s">
        <v>320</v>
      </c>
      <c r="C5" s="434" t="s">
        <v>122</v>
      </c>
      <c r="F5" s="434"/>
    </row>
    <row r="6" spans="1:40" ht="12.95" customHeight="1">
      <c r="A6" s="434"/>
      <c r="C6" s="432" t="s">
        <v>1346</v>
      </c>
    </row>
    <row r="7" spans="1:40" ht="12.95" customHeight="1">
      <c r="B7" s="435"/>
      <c r="C7" s="436"/>
      <c r="D7" s="436"/>
      <c r="E7" s="436"/>
      <c r="F7" s="436"/>
      <c r="G7" s="436"/>
      <c r="H7" s="436"/>
      <c r="I7" s="436"/>
      <c r="J7" s="436"/>
      <c r="K7" s="436"/>
      <c r="L7" s="436"/>
      <c r="M7" s="436"/>
      <c r="N7" s="436"/>
      <c r="O7" s="436"/>
      <c r="P7" s="436"/>
      <c r="Q7" s="436"/>
      <c r="R7" s="436"/>
      <c r="S7" s="436"/>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2.95" customHeight="1">
      <c r="B8" s="437"/>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7"/>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8"/>
      <c r="C10" s="439"/>
      <c r="D10" s="439"/>
      <c r="E10" s="439"/>
      <c r="F10" s="439"/>
      <c r="G10" s="439"/>
      <c r="H10" s="439"/>
      <c r="I10" s="439"/>
      <c r="J10" s="439"/>
      <c r="K10" s="439"/>
      <c r="L10" s="439"/>
      <c r="M10" s="439"/>
      <c r="N10" s="439"/>
      <c r="O10" s="439"/>
      <c r="P10" s="439"/>
      <c r="Q10" s="439"/>
      <c r="R10" s="439"/>
      <c r="S10" s="439"/>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4" t="s">
        <v>376</v>
      </c>
      <c r="C11" s="2615"/>
      <c r="D11" s="2615"/>
      <c r="E11" s="2615"/>
      <c r="F11" s="2615"/>
      <c r="G11" s="2615"/>
      <c r="H11" s="2615"/>
      <c r="I11" s="2615"/>
      <c r="J11" s="2615"/>
      <c r="K11" s="2615"/>
      <c r="L11" s="2615"/>
      <c r="M11" s="2615"/>
      <c r="N11" s="2615"/>
      <c r="O11" s="2615"/>
      <c r="P11" s="2615"/>
      <c r="Q11" s="2615"/>
      <c r="R11" s="2615"/>
      <c r="S11" s="2616"/>
      <c r="T11" s="2636">
        <f>IF('Sources and Basis Breakdown'!F107=0,'Sources and Basis Breakdown'!E107,'Sources and Basis Breakdown'!F107)</f>
        <v>56111931</v>
      </c>
      <c r="U11" s="2637"/>
      <c r="V11" s="2637"/>
      <c r="W11" s="2637"/>
      <c r="X11" s="2637"/>
      <c r="Y11" s="2636">
        <f>IF(Y7="",0,IF('Sources and Basis Breakdown'!G107+'Sources and Basis Breakdown'!F107='Sources and Basis Breakdown'!E107,'Sources and Basis Breakdown'!G107,0))</f>
        <v>0</v>
      </c>
      <c r="Z11" s="2637"/>
      <c r="AA11" s="2637"/>
      <c r="AB11" s="2637"/>
      <c r="AC11" s="2637"/>
      <c r="AD11" s="2637">
        <f>IF('Sources and Basis Breakdown'!I107=0,'Sources and Basis Breakdown'!H107,'Sources and Basis Breakdown'!I107)</f>
        <v>0</v>
      </c>
      <c r="AE11" s="2637"/>
      <c r="AF11" s="2637"/>
      <c r="AG11" s="2637"/>
      <c r="AH11" s="2637"/>
      <c r="AI11" s="2637">
        <f>IF(Y7="",0,IF('Sources and Basis Breakdown'!I107+'Sources and Basis Breakdown'!J107='Sources and Basis Breakdown'!H107,'Sources and Basis Breakdown'!J107,0))</f>
        <v>0</v>
      </c>
      <c r="AJ11" s="2637"/>
      <c r="AK11" s="2637"/>
      <c r="AL11" s="2637"/>
      <c r="AM11" s="2637"/>
    </row>
    <row r="12" spans="1:40" ht="12.95" customHeight="1">
      <c r="B12" s="2629" t="s">
        <v>506</v>
      </c>
      <c r="C12" s="1285"/>
      <c r="D12" s="1285"/>
      <c r="E12" s="1285"/>
      <c r="F12" s="1285"/>
      <c r="G12" s="1285"/>
      <c r="H12" s="1285"/>
      <c r="I12" s="1285"/>
      <c r="J12" s="1285"/>
      <c r="K12" s="1285"/>
      <c r="L12" s="1285"/>
      <c r="M12" s="1285"/>
      <c r="N12" s="1285"/>
      <c r="O12" s="1285"/>
      <c r="P12" s="1285"/>
      <c r="Q12" s="1285"/>
      <c r="R12" s="1285"/>
      <c r="S12" s="2630"/>
      <c r="T12" s="2602"/>
      <c r="U12" s="2603"/>
      <c r="V12" s="2603"/>
      <c r="W12" s="2603"/>
      <c r="X12" s="2604"/>
      <c r="Y12" s="2602"/>
      <c r="Z12" s="2603"/>
      <c r="AA12" s="2603"/>
      <c r="AB12" s="2603"/>
      <c r="AC12" s="2604"/>
      <c r="AD12" s="2602"/>
      <c r="AE12" s="2603"/>
      <c r="AF12" s="2603"/>
      <c r="AG12" s="2603"/>
      <c r="AH12" s="2604"/>
      <c r="AI12" s="2602"/>
      <c r="AJ12" s="2603"/>
      <c r="AK12" s="2603"/>
      <c r="AL12" s="2603"/>
      <c r="AM12" s="2604"/>
    </row>
    <row r="13" spans="1:40" ht="12.95" customHeight="1">
      <c r="B13" s="466"/>
      <c r="C13" s="2631" t="s">
        <v>507</v>
      </c>
      <c r="D13" s="2631"/>
      <c r="E13" s="2631"/>
      <c r="F13" s="2631"/>
      <c r="G13" s="2631"/>
      <c r="H13" s="2631"/>
      <c r="I13" s="2631"/>
      <c r="J13" s="2631"/>
      <c r="K13" s="2631"/>
      <c r="L13" s="2631"/>
      <c r="M13" s="2631"/>
      <c r="N13" s="2631"/>
      <c r="O13" s="2631"/>
      <c r="P13" s="2631"/>
      <c r="Q13" s="2631"/>
      <c r="R13" s="2631"/>
      <c r="S13" s="2632"/>
      <c r="T13" s="2638"/>
      <c r="U13" s="2639"/>
      <c r="V13" s="2639"/>
      <c r="W13" s="2639"/>
      <c r="X13" s="2639"/>
      <c r="Y13" s="2638"/>
      <c r="Z13" s="2639"/>
      <c r="AA13" s="2639"/>
      <c r="AB13" s="2639"/>
      <c r="AC13" s="2639"/>
      <c r="AD13" s="2639"/>
      <c r="AE13" s="2639"/>
      <c r="AF13" s="2639"/>
      <c r="AG13" s="2639"/>
      <c r="AH13" s="2639"/>
      <c r="AI13" s="2639"/>
      <c r="AJ13" s="2639"/>
      <c r="AK13" s="2639"/>
      <c r="AL13" s="2639"/>
      <c r="AM13" s="2639"/>
    </row>
    <row r="14" spans="1:40" ht="12.95" customHeight="1">
      <c r="B14" s="466"/>
      <c r="C14" s="2631" t="s">
        <v>508</v>
      </c>
      <c r="D14" s="2631"/>
      <c r="E14" s="2631"/>
      <c r="F14" s="2631"/>
      <c r="G14" s="2631"/>
      <c r="H14" s="2631"/>
      <c r="I14" s="2631"/>
      <c r="J14" s="2631"/>
      <c r="K14" s="2631"/>
      <c r="L14" s="2631"/>
      <c r="M14" s="2631"/>
      <c r="N14" s="2631"/>
      <c r="O14" s="2631"/>
      <c r="P14" s="2631"/>
      <c r="Q14" s="2631"/>
      <c r="R14" s="2631"/>
      <c r="S14" s="2632"/>
      <c r="T14" s="2605"/>
      <c r="U14" s="2606"/>
      <c r="V14" s="2606"/>
      <c r="W14" s="2606"/>
      <c r="X14" s="2606"/>
      <c r="Y14" s="2605"/>
      <c r="Z14" s="2606"/>
      <c r="AA14" s="2606"/>
      <c r="AB14" s="2606"/>
      <c r="AC14" s="2606"/>
      <c r="AD14" s="2606"/>
      <c r="AE14" s="2606"/>
      <c r="AF14" s="2606"/>
      <c r="AG14" s="2606"/>
      <c r="AH14" s="2606"/>
      <c r="AI14" s="2606"/>
      <c r="AJ14" s="2606"/>
      <c r="AK14" s="2606"/>
      <c r="AL14" s="2606"/>
      <c r="AM14" s="2606"/>
    </row>
    <row r="15" spans="1:40" ht="12.95" customHeight="1">
      <c r="B15" s="466"/>
      <c r="C15" s="2631" t="s">
        <v>509</v>
      </c>
      <c r="D15" s="2631"/>
      <c r="E15" s="2631"/>
      <c r="F15" s="2631"/>
      <c r="G15" s="2631"/>
      <c r="H15" s="2631"/>
      <c r="I15" s="2631"/>
      <c r="J15" s="2631"/>
      <c r="K15" s="2631"/>
      <c r="L15" s="2631"/>
      <c r="M15" s="2631"/>
      <c r="N15" s="2631"/>
      <c r="O15" s="2631"/>
      <c r="P15" s="2631"/>
      <c r="Q15" s="2631"/>
      <c r="R15" s="2631"/>
      <c r="S15" s="2632"/>
      <c r="T15" s="2605"/>
      <c r="U15" s="2606"/>
      <c r="V15" s="2606"/>
      <c r="W15" s="2606"/>
      <c r="X15" s="2606"/>
      <c r="Y15" s="2605"/>
      <c r="Z15" s="2606"/>
      <c r="AA15" s="2606"/>
      <c r="AB15" s="2606"/>
      <c r="AC15" s="2606"/>
      <c r="AD15" s="2606"/>
      <c r="AE15" s="2606"/>
      <c r="AF15" s="2606"/>
      <c r="AG15" s="2606"/>
      <c r="AH15" s="2606"/>
      <c r="AI15" s="2606"/>
      <c r="AJ15" s="2606"/>
      <c r="AK15" s="2606"/>
      <c r="AL15" s="2606"/>
      <c r="AM15" s="2606"/>
    </row>
    <row r="16" spans="1:40" ht="12.95" customHeight="1">
      <c r="B16" s="466"/>
      <c r="C16" s="2631" t="s">
        <v>815</v>
      </c>
      <c r="D16" s="2631"/>
      <c r="E16" s="2631"/>
      <c r="F16" s="2631"/>
      <c r="G16" s="2631"/>
      <c r="H16" s="2631"/>
      <c r="I16" s="2631"/>
      <c r="J16" s="2631"/>
      <c r="K16" s="2631"/>
      <c r="L16" s="2631"/>
      <c r="M16" s="2631"/>
      <c r="N16" s="2631"/>
      <c r="O16" s="2631"/>
      <c r="P16" s="2631"/>
      <c r="Q16" s="2631"/>
      <c r="R16" s="2631"/>
      <c r="S16" s="2632"/>
      <c r="T16" s="2605"/>
      <c r="U16" s="2606"/>
      <c r="V16" s="2606"/>
      <c r="W16" s="2606"/>
      <c r="X16" s="2606"/>
      <c r="Y16" s="2605"/>
      <c r="Z16" s="2606"/>
      <c r="AA16" s="2606"/>
      <c r="AB16" s="2606"/>
      <c r="AC16" s="2606"/>
      <c r="AD16" s="2606"/>
      <c r="AE16" s="2606"/>
      <c r="AF16" s="2606"/>
      <c r="AG16" s="2606"/>
      <c r="AH16" s="2606"/>
      <c r="AI16" s="2606"/>
      <c r="AJ16" s="2606"/>
      <c r="AK16" s="2606"/>
      <c r="AL16" s="2606"/>
      <c r="AM16" s="2606"/>
    </row>
    <row r="17" spans="1:40" ht="12.95" customHeight="1">
      <c r="B17" s="466"/>
      <c r="C17" s="2631" t="s">
        <v>510</v>
      </c>
      <c r="D17" s="2631"/>
      <c r="E17" s="2631"/>
      <c r="F17" s="2631"/>
      <c r="G17" s="2631"/>
      <c r="H17" s="2631"/>
      <c r="I17" s="2631"/>
      <c r="J17" s="2631"/>
      <c r="K17" s="2631"/>
      <c r="L17" s="2631"/>
      <c r="M17" s="2631"/>
      <c r="N17" s="2631"/>
      <c r="O17" s="2631"/>
      <c r="P17" s="2631"/>
      <c r="Q17" s="2631"/>
      <c r="R17" s="2631"/>
      <c r="S17" s="2632"/>
      <c r="T17" s="2605"/>
      <c r="U17" s="2606"/>
      <c r="V17" s="2606"/>
      <c r="W17" s="2606"/>
      <c r="X17" s="2606"/>
      <c r="Y17" s="2605"/>
      <c r="Z17" s="2606"/>
      <c r="AA17" s="2606"/>
      <c r="AB17" s="2606"/>
      <c r="AC17" s="2606"/>
      <c r="AD17" s="2606"/>
      <c r="AE17" s="2606"/>
      <c r="AF17" s="2606"/>
      <c r="AG17" s="2606"/>
      <c r="AH17" s="2606"/>
      <c r="AI17" s="2606"/>
      <c r="AJ17" s="2606"/>
      <c r="AK17" s="2606"/>
      <c r="AL17" s="2606"/>
      <c r="AM17" s="2606"/>
    </row>
    <row r="18" spans="1:40" ht="12.95" customHeight="1">
      <c r="A18"/>
      <c r="B18" s="1193"/>
      <c r="C18" s="1701" t="s">
        <v>980</v>
      </c>
      <c r="D18" s="1701"/>
      <c r="E18" s="1701"/>
      <c r="F18" s="1701"/>
      <c r="G18" s="1701"/>
      <c r="H18" s="1701"/>
      <c r="I18" s="1701"/>
      <c r="J18" s="1701"/>
      <c r="K18" s="1701"/>
      <c r="L18" s="1701"/>
      <c r="M18" s="1701"/>
      <c r="N18" s="1701"/>
      <c r="O18" s="1701"/>
      <c r="P18" s="1701"/>
      <c r="Q18" s="1701"/>
      <c r="R18" s="1701"/>
      <c r="S18" s="1702"/>
      <c r="T18" s="2605"/>
      <c r="U18" s="2606"/>
      <c r="V18" s="2606"/>
      <c r="W18" s="2606"/>
      <c r="X18" s="2606"/>
      <c r="Y18" s="2605"/>
      <c r="Z18" s="2606"/>
      <c r="AA18" s="2606"/>
      <c r="AB18" s="2606"/>
      <c r="AC18" s="2606"/>
      <c r="AD18" s="2606"/>
      <c r="AE18" s="2606"/>
      <c r="AF18" s="2606"/>
      <c r="AG18" s="2606"/>
      <c r="AH18" s="2606"/>
      <c r="AI18" s="2606"/>
      <c r="AJ18" s="2606"/>
      <c r="AK18" s="2606"/>
      <c r="AL18" s="2606"/>
      <c r="AM18" s="2606"/>
    </row>
    <row r="19" spans="1:40" ht="12.95" customHeight="1">
      <c r="B19" s="1193"/>
      <c r="C19" s="1701" t="s">
        <v>980</v>
      </c>
      <c r="D19" s="1701"/>
      <c r="E19" s="1701"/>
      <c r="F19" s="1701"/>
      <c r="G19" s="1701"/>
      <c r="H19" s="1701"/>
      <c r="I19" s="1701"/>
      <c r="J19" s="1701"/>
      <c r="K19" s="1701"/>
      <c r="L19" s="1701"/>
      <c r="M19" s="1701"/>
      <c r="N19" s="1701"/>
      <c r="O19" s="1701"/>
      <c r="P19" s="1701"/>
      <c r="Q19" s="1701"/>
      <c r="R19" s="1701"/>
      <c r="S19" s="1702"/>
      <c r="T19" s="2605"/>
      <c r="U19" s="2606"/>
      <c r="V19" s="2606"/>
      <c r="W19" s="2606"/>
      <c r="X19" s="2606"/>
      <c r="Y19" s="2605"/>
      <c r="Z19" s="2606"/>
      <c r="AA19" s="2606"/>
      <c r="AB19" s="2606"/>
      <c r="AC19" s="2606"/>
      <c r="AD19" s="2606"/>
      <c r="AE19" s="2606"/>
      <c r="AF19" s="2606"/>
      <c r="AG19" s="2606"/>
      <c r="AH19" s="2606"/>
      <c r="AI19" s="2606"/>
      <c r="AJ19" s="2606"/>
      <c r="AK19" s="2606"/>
      <c r="AL19" s="2606"/>
      <c r="AM19" s="2606"/>
    </row>
    <row r="20" spans="1:40" ht="12.95" customHeight="1">
      <c r="B20" s="2614" t="s">
        <v>511</v>
      </c>
      <c r="C20" s="2615"/>
      <c r="D20" s="2615"/>
      <c r="E20" s="2615"/>
      <c r="F20" s="2615"/>
      <c r="G20" s="2615"/>
      <c r="H20" s="2615"/>
      <c r="I20" s="2615"/>
      <c r="J20" s="2615"/>
      <c r="K20" s="2615"/>
      <c r="L20" s="2615"/>
      <c r="M20" s="2615"/>
      <c r="N20" s="2615"/>
      <c r="O20" s="2615"/>
      <c r="P20" s="2615"/>
      <c r="Q20" s="2615"/>
      <c r="R20" s="2615"/>
      <c r="S20" s="2616"/>
      <c r="T20" s="2607">
        <f>SUM(T13:X19)</f>
        <v>0</v>
      </c>
      <c r="U20" s="2608"/>
      <c r="V20" s="2608"/>
      <c r="W20" s="2608"/>
      <c r="X20" s="2608"/>
      <c r="Y20" s="2607">
        <f>SUM(Y13:AC19)</f>
        <v>0</v>
      </c>
      <c r="Z20" s="2608"/>
      <c r="AA20" s="2608"/>
      <c r="AB20" s="2608"/>
      <c r="AC20" s="2608"/>
      <c r="AD20" s="2609">
        <f>SUM(AD13:AH19)</f>
        <v>0</v>
      </c>
      <c r="AE20" s="2610"/>
      <c r="AF20" s="2610"/>
      <c r="AG20" s="2610"/>
      <c r="AH20" s="2607"/>
      <c r="AI20" s="2609">
        <f>SUM(AI13:AM19)</f>
        <v>0</v>
      </c>
      <c r="AJ20" s="2610"/>
      <c r="AK20" s="2610"/>
      <c r="AL20" s="2610"/>
      <c r="AM20" s="2607"/>
    </row>
    <row r="21" spans="1:40" ht="12.95" customHeight="1">
      <c r="B21" s="2614" t="s">
        <v>1372</v>
      </c>
      <c r="C21" s="2615"/>
      <c r="D21" s="2615"/>
      <c r="E21" s="2615"/>
      <c r="F21" s="2615"/>
      <c r="G21" s="2615"/>
      <c r="H21" s="2615"/>
      <c r="I21" s="2615"/>
      <c r="J21" s="2615"/>
      <c r="K21" s="2615"/>
      <c r="L21" s="2615"/>
      <c r="M21" s="2615"/>
      <c r="N21" s="2615"/>
      <c r="O21" s="2615"/>
      <c r="P21" s="2615"/>
      <c r="Q21" s="2615"/>
      <c r="R21" s="2615"/>
      <c r="S21" s="2616"/>
      <c r="T21" s="2605"/>
      <c r="U21" s="2606"/>
      <c r="V21" s="2606"/>
      <c r="W21" s="2606"/>
      <c r="X21" s="2606"/>
      <c r="Y21" s="2605"/>
      <c r="Z21" s="2606"/>
      <c r="AA21" s="2606"/>
      <c r="AB21" s="2606"/>
      <c r="AC21" s="2606"/>
      <c r="AD21" s="2602"/>
      <c r="AE21" s="2603"/>
      <c r="AF21" s="2603"/>
      <c r="AG21" s="2603"/>
      <c r="AH21" s="2604"/>
      <c r="AI21" s="2602"/>
      <c r="AJ21" s="2603"/>
      <c r="AK21" s="2603"/>
      <c r="AL21" s="2603"/>
      <c r="AM21" s="2604"/>
    </row>
    <row r="22" spans="1:40" ht="12.95" customHeight="1">
      <c r="B22" s="2614" t="s">
        <v>512</v>
      </c>
      <c r="C22" s="2615"/>
      <c r="D22" s="2615"/>
      <c r="E22" s="2615"/>
      <c r="F22" s="2615"/>
      <c r="G22" s="2615"/>
      <c r="H22" s="2615"/>
      <c r="I22" s="2615"/>
      <c r="J22" s="2615"/>
      <c r="K22" s="2615"/>
      <c r="L22" s="2615"/>
      <c r="M22" s="2615"/>
      <c r="N22" s="2615"/>
      <c r="O22" s="2615"/>
      <c r="P22" s="2615"/>
      <c r="Q22" s="2615"/>
      <c r="R22" s="2615"/>
      <c r="S22" s="2616"/>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4" t="s">
        <v>513</v>
      </c>
      <c r="C23" s="2615"/>
      <c r="D23" s="2615"/>
      <c r="E23" s="2615"/>
      <c r="F23" s="2615"/>
      <c r="G23" s="2615"/>
      <c r="H23" s="2615"/>
      <c r="I23" s="2615"/>
      <c r="J23" s="2615"/>
      <c r="K23" s="2615"/>
      <c r="L23" s="2615"/>
      <c r="M23" s="2615"/>
      <c r="N23" s="2615"/>
      <c r="O23" s="2615"/>
      <c r="P23" s="2615"/>
      <c r="Q23" s="2615"/>
      <c r="R23" s="2615"/>
      <c r="S23" s="2616"/>
      <c r="T23" s="2607">
        <f>T11+T22</f>
        <v>56111931</v>
      </c>
      <c r="U23" s="2608"/>
      <c r="V23" s="2608"/>
      <c r="W23" s="2608"/>
      <c r="X23" s="2608"/>
      <c r="Y23" s="2607">
        <f>Y11+Y22</f>
        <v>0</v>
      </c>
      <c r="Z23" s="2608"/>
      <c r="AA23" s="2608"/>
      <c r="AB23" s="2608"/>
      <c r="AC23" s="2608"/>
      <c r="AD23" s="2607">
        <f>AD11+AD22</f>
        <v>0</v>
      </c>
      <c r="AE23" s="2608"/>
      <c r="AF23" s="2608"/>
      <c r="AG23" s="2608"/>
      <c r="AH23" s="2608"/>
      <c r="AI23" s="2607">
        <f>AI11+AI22</f>
        <v>0</v>
      </c>
      <c r="AJ23" s="2608"/>
      <c r="AK23" s="2608"/>
      <c r="AL23" s="2608"/>
      <c r="AM23" s="2608"/>
    </row>
    <row r="24" spans="1:40" ht="12.95" customHeight="1">
      <c r="B24" s="2614" t="s">
        <v>981</v>
      </c>
      <c r="C24" s="2615"/>
      <c r="D24" s="2615"/>
      <c r="E24" s="2615"/>
      <c r="F24" s="2615"/>
      <c r="G24" s="2615"/>
      <c r="H24" s="2615"/>
      <c r="I24" s="2615"/>
      <c r="J24" s="2615"/>
      <c r="K24" s="2615"/>
      <c r="L24" s="2615"/>
      <c r="M24" s="2615"/>
      <c r="N24" s="2615"/>
      <c r="O24" s="2615"/>
      <c r="P24" s="2615"/>
      <c r="Q24" s="2615"/>
      <c r="R24" s="2615"/>
      <c r="S24" s="2616"/>
      <c r="T24" s="2609">
        <f>Application!AJ1052</f>
        <v>159516576</v>
      </c>
      <c r="U24" s="2610"/>
      <c r="V24" s="2610"/>
      <c r="W24" s="2610"/>
      <c r="X24" s="2610"/>
      <c r="Y24" s="2610"/>
      <c r="Z24" s="2610"/>
      <c r="AA24" s="2610"/>
      <c r="AB24" s="2610"/>
      <c r="AC24" s="2610"/>
      <c r="AD24" s="2610"/>
      <c r="AE24" s="2610"/>
      <c r="AF24" s="2610"/>
      <c r="AG24" s="2610"/>
      <c r="AH24" s="2610"/>
      <c r="AI24" s="2610"/>
      <c r="AJ24" s="2610"/>
      <c r="AK24" s="2610"/>
      <c r="AL24" s="2610"/>
      <c r="AM24" s="2607"/>
    </row>
    <row r="25" spans="1:40" ht="12.95" customHeight="1">
      <c r="B25" s="2618" t="s">
        <v>1373</v>
      </c>
      <c r="C25" s="2619"/>
      <c r="D25" s="2619"/>
      <c r="E25" s="2619"/>
      <c r="F25" s="2619"/>
      <c r="G25" s="2619"/>
      <c r="H25" s="2619"/>
      <c r="I25" s="2619"/>
      <c r="J25" s="2619"/>
      <c r="K25" s="2619"/>
      <c r="L25" s="2619"/>
      <c r="M25" s="2619"/>
      <c r="N25" s="2619"/>
      <c r="O25" s="2619"/>
      <c r="P25" s="2619"/>
      <c r="Q25" s="2619"/>
      <c r="R25" s="2619"/>
      <c r="S25" s="2620"/>
      <c r="T25" s="2644">
        <f>IF(OR(Application!T196="yes",Application!T195="yes"),1.3,1)</f>
        <v>1.3</v>
      </c>
      <c r="U25" s="2645"/>
      <c r="V25" s="2645"/>
      <c r="W25" s="2645"/>
      <c r="X25" s="2645"/>
      <c r="Y25" s="2644">
        <v>1</v>
      </c>
      <c r="Z25" s="2645"/>
      <c r="AA25" s="2645"/>
      <c r="AB25" s="2645"/>
      <c r="AC25" s="2645"/>
      <c r="AD25" s="2644">
        <v>1</v>
      </c>
      <c r="AE25" s="2645"/>
      <c r="AF25" s="2645"/>
      <c r="AG25" s="2645"/>
      <c r="AH25" s="2646"/>
      <c r="AI25" s="2644">
        <v>1</v>
      </c>
      <c r="AJ25" s="2645"/>
      <c r="AK25" s="2645"/>
      <c r="AL25" s="2645"/>
      <c r="AM25" s="2646"/>
    </row>
    <row r="26" spans="1:40" ht="12.95" customHeight="1">
      <c r="B26" s="2614" t="s">
        <v>514</v>
      </c>
      <c r="C26" s="2615"/>
      <c r="D26" s="2615"/>
      <c r="E26" s="2615"/>
      <c r="F26" s="2615"/>
      <c r="G26" s="2615"/>
      <c r="H26" s="2615"/>
      <c r="I26" s="2615"/>
      <c r="J26" s="2615"/>
      <c r="K26" s="2615"/>
      <c r="L26" s="2615"/>
      <c r="M26" s="2615"/>
      <c r="N26" s="2615"/>
      <c r="O26" s="2615"/>
      <c r="P26" s="2615"/>
      <c r="Q26" s="2615"/>
      <c r="R26" s="2615"/>
      <c r="S26" s="2616"/>
      <c r="T26" s="2607">
        <f>T23*T25</f>
        <v>72945510.299999997</v>
      </c>
      <c r="U26" s="2608"/>
      <c r="V26" s="2608"/>
      <c r="W26" s="2608"/>
      <c r="X26" s="2608"/>
      <c r="Y26" s="2607">
        <f>Y23*Y25</f>
        <v>0</v>
      </c>
      <c r="Z26" s="2608"/>
      <c r="AA26" s="2608"/>
      <c r="AB26" s="2608"/>
      <c r="AC26" s="2608"/>
      <c r="AD26" s="2607">
        <f>AD23*AD25</f>
        <v>0</v>
      </c>
      <c r="AE26" s="2608"/>
      <c r="AF26" s="2608"/>
      <c r="AG26" s="2608"/>
      <c r="AH26" s="2608"/>
      <c r="AI26" s="2607">
        <f>AI23*AI25</f>
        <v>0</v>
      </c>
      <c r="AJ26" s="2608"/>
      <c r="AK26" s="2608"/>
      <c r="AL26" s="2608"/>
      <c r="AM26" s="2608"/>
    </row>
    <row r="27" spans="1:40" ht="12.95" customHeight="1">
      <c r="A27" s="440"/>
      <c r="B27" s="2621" t="s">
        <v>427</v>
      </c>
      <c r="C27" s="2622"/>
      <c r="D27" s="2622"/>
      <c r="E27" s="2622"/>
      <c r="F27" s="2622"/>
      <c r="G27" s="2622"/>
      <c r="H27" s="2622"/>
      <c r="I27" s="2622"/>
      <c r="J27" s="2622"/>
      <c r="K27" s="2622"/>
      <c r="L27" s="2622"/>
      <c r="M27" s="2622"/>
      <c r="N27" s="2622"/>
      <c r="O27" s="2622"/>
      <c r="P27" s="2622"/>
      <c r="Q27" s="2622"/>
      <c r="R27" s="2622"/>
      <c r="S27" s="2623"/>
      <c r="T27" s="2627">
        <f>Application!$AG$445</f>
        <v>1</v>
      </c>
      <c r="U27" s="2628"/>
      <c r="V27" s="2628"/>
      <c r="W27" s="2628"/>
      <c r="X27" s="2628"/>
      <c r="Y27" s="2627">
        <f>Application!$AG$445</f>
        <v>1</v>
      </c>
      <c r="Z27" s="2628"/>
      <c r="AA27" s="2628"/>
      <c r="AB27" s="2628"/>
      <c r="AC27" s="2628"/>
      <c r="AD27" s="2627">
        <f>Application!$AG$445</f>
        <v>1</v>
      </c>
      <c r="AE27" s="2628"/>
      <c r="AF27" s="2628"/>
      <c r="AG27" s="2628"/>
      <c r="AH27" s="2628"/>
      <c r="AI27" s="2627">
        <f>Application!$AG$445</f>
        <v>1</v>
      </c>
      <c r="AJ27" s="2628"/>
      <c r="AK27" s="2628"/>
      <c r="AL27" s="2628"/>
      <c r="AM27" s="2628"/>
    </row>
    <row r="28" spans="1:40" ht="12.95" customHeight="1">
      <c r="A28" s="434"/>
      <c r="B28" s="2614" t="s">
        <v>515</v>
      </c>
      <c r="C28" s="2615"/>
      <c r="D28" s="2615"/>
      <c r="E28" s="2615"/>
      <c r="F28" s="2615"/>
      <c r="G28" s="2615"/>
      <c r="H28" s="2615"/>
      <c r="I28" s="2615"/>
      <c r="J28" s="2615"/>
      <c r="K28" s="2615"/>
      <c r="L28" s="2615"/>
      <c r="M28" s="2615"/>
      <c r="N28" s="2615"/>
      <c r="O28" s="2615"/>
      <c r="P28" s="2615"/>
      <c r="Q28" s="2615"/>
      <c r="R28" s="2615"/>
      <c r="S28" s="2616"/>
      <c r="T28" s="2607">
        <f>IF(ISERROR((T26*T27)),0,(T26*T27))</f>
        <v>72945510.299999997</v>
      </c>
      <c r="U28" s="2608"/>
      <c r="V28" s="2608"/>
      <c r="W28" s="2608"/>
      <c r="X28" s="2608"/>
      <c r="Y28" s="2607">
        <f>IF(ISERROR((Y26*Y27)),0,(Y26*Y27))</f>
        <v>0</v>
      </c>
      <c r="Z28" s="2608"/>
      <c r="AA28" s="2608"/>
      <c r="AB28" s="2608"/>
      <c r="AC28" s="2608"/>
      <c r="AD28" s="2607">
        <f>IF(ISERROR((AD26*AD27)),0,(AD26*AD27))</f>
        <v>0</v>
      </c>
      <c r="AE28" s="2608"/>
      <c r="AF28" s="2608"/>
      <c r="AG28" s="2608"/>
      <c r="AH28" s="2608"/>
      <c r="AI28" s="2607">
        <f>IF(ISERROR((AI26*AI27)),0,(AI26*AI27))</f>
        <v>0</v>
      </c>
      <c r="AJ28" s="2608"/>
      <c r="AK28" s="2608"/>
      <c r="AL28" s="2608"/>
      <c r="AM28" s="2608"/>
    </row>
    <row r="29" spans="1:40" ht="12.95" customHeight="1">
      <c r="B29" s="2614" t="s">
        <v>532</v>
      </c>
      <c r="C29" s="2615"/>
      <c r="D29" s="2615"/>
      <c r="E29" s="2615"/>
      <c r="F29" s="2615"/>
      <c r="G29" s="2615"/>
      <c r="H29" s="2615"/>
      <c r="I29" s="2615"/>
      <c r="J29" s="2615"/>
      <c r="K29" s="2615"/>
      <c r="L29" s="2615"/>
      <c r="M29" s="2615"/>
      <c r="N29" s="2615"/>
      <c r="O29" s="2615"/>
      <c r="P29" s="2615"/>
      <c r="Q29" s="2615"/>
      <c r="R29" s="2615"/>
      <c r="S29" s="2616"/>
      <c r="T29" s="2609">
        <f>T28+Y28+AD28+AI28</f>
        <v>72945510.299999997</v>
      </c>
      <c r="U29" s="2610"/>
      <c r="V29" s="2610"/>
      <c r="W29" s="2610"/>
      <c r="X29" s="2610"/>
      <c r="Y29" s="2610"/>
      <c r="Z29" s="2610"/>
      <c r="AA29" s="2610"/>
      <c r="AB29" s="2610"/>
      <c r="AC29" s="2610"/>
      <c r="AD29" s="2610"/>
      <c r="AE29" s="2610"/>
      <c r="AF29" s="2610"/>
      <c r="AG29" s="2610"/>
      <c r="AH29" s="2610"/>
      <c r="AI29" s="2610"/>
      <c r="AJ29" s="2610"/>
      <c r="AK29" s="2610"/>
      <c r="AL29" s="2610"/>
      <c r="AM29" s="2607"/>
    </row>
    <row r="30" spans="1:40" ht="12.95" customHeight="1">
      <c r="B30" s="2617" t="s">
        <v>1375</v>
      </c>
      <c r="C30" s="2617"/>
      <c r="D30" s="2617"/>
      <c r="E30" s="2617"/>
      <c r="F30" s="2617"/>
      <c r="G30" s="2617"/>
      <c r="H30" s="2617"/>
      <c r="I30" s="2617"/>
      <c r="J30" s="2617"/>
      <c r="K30" s="2617"/>
      <c r="L30" s="2617"/>
      <c r="M30" s="2617"/>
      <c r="N30" s="2617"/>
      <c r="O30" s="2617"/>
      <c r="P30" s="2617"/>
      <c r="Q30" s="2617"/>
      <c r="R30" s="2617"/>
      <c r="S30" s="2617"/>
      <c r="T30" s="2617"/>
      <c r="U30" s="2617"/>
      <c r="V30" s="2617"/>
      <c r="W30" s="2617"/>
      <c r="X30" s="2617"/>
      <c r="Y30" s="2617"/>
      <c r="Z30" s="2617"/>
      <c r="AA30" s="2617"/>
      <c r="AB30" s="2617"/>
      <c r="AC30" s="2617"/>
      <c r="AD30" s="2617"/>
      <c r="AE30" s="2617"/>
      <c r="AF30" s="2617"/>
      <c r="AG30" s="2617"/>
      <c r="AH30" s="2617"/>
      <c r="AI30" s="2617"/>
      <c r="AJ30" s="2617"/>
      <c r="AK30" s="2617"/>
      <c r="AL30" s="2617"/>
      <c r="AM30" s="2617"/>
    </row>
    <row r="31" spans="1:40" ht="12.95" customHeight="1">
      <c r="B31" s="2617" t="s">
        <v>1374</v>
      </c>
      <c r="C31" s="2617"/>
      <c r="D31" s="2617"/>
      <c r="E31" s="2617"/>
      <c r="F31" s="2617"/>
      <c r="G31" s="2617"/>
      <c r="H31" s="2617"/>
      <c r="I31" s="2617"/>
      <c r="J31" s="2617"/>
      <c r="K31" s="2617"/>
      <c r="L31" s="2617"/>
      <c r="M31" s="2617"/>
      <c r="N31" s="2617"/>
      <c r="O31" s="2617"/>
      <c r="P31" s="2617"/>
      <c r="Q31" s="2617"/>
      <c r="R31" s="2617"/>
      <c r="S31" s="2617"/>
      <c r="T31" s="2617"/>
      <c r="U31" s="2617"/>
      <c r="V31" s="2617"/>
      <c r="W31" s="2617"/>
      <c r="X31" s="2617"/>
      <c r="Y31" s="2617"/>
      <c r="Z31" s="2617"/>
      <c r="AA31" s="2617"/>
      <c r="AB31" s="2617"/>
      <c r="AC31" s="2617"/>
      <c r="AD31" s="2617"/>
      <c r="AE31" s="2617"/>
      <c r="AF31" s="2617"/>
      <c r="AG31" s="2617"/>
      <c r="AH31" s="2617"/>
      <c r="AI31" s="2617"/>
      <c r="AJ31" s="2617"/>
      <c r="AK31" s="2617"/>
      <c r="AL31" s="2617"/>
      <c r="AM31" s="2617"/>
      <c r="AN31" s="551"/>
    </row>
    <row r="32" spans="1:40" ht="12.95" customHeight="1">
      <c r="B32" s="465"/>
      <c r="C32" s="544" t="s">
        <v>388</v>
      </c>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4" spans="1:76" ht="12.95" customHeight="1">
      <c r="A34" s="434" t="s">
        <v>585</v>
      </c>
      <c r="C34" s="434" t="s">
        <v>577</v>
      </c>
    </row>
    <row r="35" spans="1:76" ht="12.95" customHeight="1">
      <c r="B35" s="435"/>
      <c r="C35" s="436"/>
      <c r="D35" s="436"/>
      <c r="E35" s="436"/>
      <c r="F35" s="436"/>
      <c r="G35" s="436"/>
      <c r="H35" s="436"/>
      <c r="I35" s="436"/>
      <c r="J35" s="436"/>
      <c r="K35" s="436"/>
      <c r="L35" s="436"/>
      <c r="M35" s="436"/>
      <c r="N35" s="436"/>
      <c r="O35" s="436"/>
      <c r="P35" s="436"/>
      <c r="Q35" s="436"/>
      <c r="R35" s="436"/>
      <c r="S35" s="436"/>
      <c r="T35" s="436"/>
      <c r="U35" s="436"/>
      <c r="V35" s="436"/>
      <c r="W35" s="436"/>
      <c r="X35" s="441"/>
      <c r="Y35" s="2635" t="s">
        <v>1257</v>
      </c>
      <c r="Z35" s="2635"/>
      <c r="AA35" s="2635"/>
      <c r="AB35" s="2635"/>
      <c r="AC35" s="2635"/>
      <c r="AD35" s="2658" t="s">
        <v>370</v>
      </c>
      <c r="AE35" s="2658"/>
      <c r="AF35" s="2658"/>
      <c r="AG35" s="2658"/>
      <c r="AH35" s="2658"/>
    </row>
    <row r="36" spans="1:76" ht="12.95" customHeight="1">
      <c r="B36" s="437"/>
      <c r="X36" s="442"/>
      <c r="Y36" s="2635"/>
      <c r="Z36" s="2635"/>
      <c r="AA36" s="2635"/>
      <c r="AB36" s="2635"/>
      <c r="AC36" s="2635"/>
      <c r="AD36" s="2658"/>
      <c r="AE36" s="2658"/>
      <c r="AF36" s="2658"/>
      <c r="AG36" s="2658"/>
      <c r="AH36" s="2658"/>
    </row>
    <row r="37" spans="1:76" ht="12.95" customHeight="1">
      <c r="B37" s="438"/>
      <c r="C37" s="439"/>
      <c r="D37" s="439"/>
      <c r="E37" s="439"/>
      <c r="F37" s="439"/>
      <c r="G37" s="439"/>
      <c r="H37" s="439"/>
      <c r="I37" s="439"/>
      <c r="J37" s="439"/>
      <c r="K37" s="439"/>
      <c r="L37" s="439"/>
      <c r="M37" s="439"/>
      <c r="N37" s="439"/>
      <c r="O37" s="439"/>
      <c r="P37" s="439"/>
      <c r="Q37" s="439"/>
      <c r="R37" s="439"/>
      <c r="S37" s="439"/>
      <c r="T37" s="439"/>
      <c r="U37" s="439"/>
      <c r="V37" s="439"/>
      <c r="W37" s="439"/>
      <c r="X37" s="443"/>
      <c r="Y37" s="2635"/>
      <c r="Z37" s="2635"/>
      <c r="AA37" s="2635"/>
      <c r="AB37" s="2635"/>
      <c r="AC37" s="2635"/>
      <c r="AD37" s="2658"/>
      <c r="AE37" s="2658"/>
      <c r="AF37" s="2658"/>
      <c r="AG37" s="2658"/>
      <c r="AH37" s="2658"/>
    </row>
    <row r="38" spans="1:76" ht="12.95" customHeight="1">
      <c r="A38" s="434"/>
      <c r="B38" s="2614" t="s">
        <v>515</v>
      </c>
      <c r="C38" s="2615"/>
      <c r="D38" s="2615"/>
      <c r="E38" s="2615"/>
      <c r="F38" s="2615"/>
      <c r="G38" s="2615"/>
      <c r="H38" s="2615"/>
      <c r="I38" s="2615"/>
      <c r="J38" s="2615"/>
      <c r="K38" s="2615"/>
      <c r="L38" s="2615"/>
      <c r="M38" s="2615"/>
      <c r="N38" s="2615"/>
      <c r="O38" s="2615"/>
      <c r="P38" s="2615"/>
      <c r="Q38" s="2615"/>
      <c r="R38" s="2615"/>
      <c r="S38" s="2615"/>
      <c r="T38" s="2615"/>
      <c r="U38" s="2615"/>
      <c r="V38" s="2615"/>
      <c r="W38" s="2615"/>
      <c r="X38" s="2616"/>
      <c r="Y38" s="2608">
        <f>IF(T24&gt;=(T23+Y23+AD23+AI23),T28+Y28,0)</f>
        <v>72945510.299999997</v>
      </c>
      <c r="Z38" s="2608"/>
      <c r="AA38" s="2608"/>
      <c r="AB38" s="2608"/>
      <c r="AC38" s="2608"/>
      <c r="AD38" s="2608">
        <f>IF(T24&gt;=(T23+Y23+AD23+AI23),AD28+AI28,0)</f>
        <v>0</v>
      </c>
      <c r="AE38" s="2608"/>
      <c r="AF38" s="2608"/>
      <c r="AG38" s="2608"/>
      <c r="AH38" s="2608"/>
    </row>
    <row r="39" spans="1:76" ht="12.95" customHeight="1">
      <c r="B39" s="2614" t="s">
        <v>1880</v>
      </c>
      <c r="C39" s="2615"/>
      <c r="D39" s="2615"/>
      <c r="E39" s="2615"/>
      <c r="F39" s="2615"/>
      <c r="G39" s="2615"/>
      <c r="H39" s="2615"/>
      <c r="I39" s="2615"/>
      <c r="J39" s="2615"/>
      <c r="K39" s="2615"/>
      <c r="L39" s="2615"/>
      <c r="M39" s="2615"/>
      <c r="N39" s="2615"/>
      <c r="O39" s="2615"/>
      <c r="P39" s="2615"/>
      <c r="Q39" s="2615"/>
      <c r="R39" s="2615"/>
      <c r="S39" s="2615"/>
      <c r="T39" s="2615"/>
      <c r="U39" s="2615"/>
      <c r="V39" s="2615"/>
      <c r="W39" s="2615"/>
      <c r="X39" s="2616"/>
      <c r="Y39" s="2659">
        <v>0.04</v>
      </c>
      <c r="Z39" s="2659"/>
      <c r="AA39" s="2659"/>
      <c r="AB39" s="2659"/>
      <c r="AC39" s="2659"/>
      <c r="AD39" s="2659">
        <v>0.04</v>
      </c>
      <c r="AE39" s="2659"/>
      <c r="AF39" s="2659"/>
      <c r="AG39" s="2659"/>
      <c r="AH39" s="2659"/>
    </row>
    <row r="40" spans="1:76" ht="12.95" customHeight="1">
      <c r="A40" s="434"/>
      <c r="B40" s="2614" t="s">
        <v>651</v>
      </c>
      <c r="C40" s="2615"/>
      <c r="D40" s="2615"/>
      <c r="E40" s="2615"/>
      <c r="F40" s="2615"/>
      <c r="G40" s="2615"/>
      <c r="H40" s="2615"/>
      <c r="I40" s="2615"/>
      <c r="J40" s="2615"/>
      <c r="K40" s="2615"/>
      <c r="L40" s="2615"/>
      <c r="M40" s="2615"/>
      <c r="N40" s="2615"/>
      <c r="O40" s="2615"/>
      <c r="P40" s="2615"/>
      <c r="Q40" s="2615"/>
      <c r="R40" s="2615"/>
      <c r="S40" s="2615"/>
      <c r="T40" s="2615"/>
      <c r="U40" s="2615"/>
      <c r="V40" s="2615"/>
      <c r="W40" s="2615"/>
      <c r="X40" s="2616"/>
      <c r="Y40" s="2608">
        <f>ROUND(Y38*Y39,0)</f>
        <v>2917820</v>
      </c>
      <c r="Z40" s="2608"/>
      <c r="AA40" s="2608"/>
      <c r="AB40" s="2608"/>
      <c r="AC40" s="2608"/>
      <c r="AD40" s="2607">
        <f>ROUND(AD38*AD39,0)</f>
        <v>0</v>
      </c>
      <c r="AE40" s="2608"/>
      <c r="AF40" s="2608"/>
      <c r="AG40" s="2608"/>
      <c r="AH40" s="2608"/>
    </row>
    <row r="41" spans="1:76" ht="12.95" customHeight="1">
      <c r="B41" s="2614" t="s">
        <v>652</v>
      </c>
      <c r="C41" s="2615"/>
      <c r="D41" s="2615"/>
      <c r="E41" s="2615"/>
      <c r="F41" s="2615"/>
      <c r="G41" s="2615"/>
      <c r="H41" s="2615"/>
      <c r="I41" s="2615"/>
      <c r="J41" s="2615"/>
      <c r="K41" s="2615"/>
      <c r="L41" s="2615"/>
      <c r="M41" s="2615"/>
      <c r="N41" s="2615"/>
      <c r="O41" s="2615"/>
      <c r="P41" s="2615"/>
      <c r="Q41" s="2615"/>
      <c r="R41" s="2615"/>
      <c r="S41" s="2615"/>
      <c r="T41" s="2615"/>
      <c r="U41" s="2615"/>
      <c r="V41" s="2615"/>
      <c r="W41" s="2615"/>
      <c r="X41" s="2616"/>
      <c r="Y41" s="2609">
        <f>Y40+AD40</f>
        <v>2917820</v>
      </c>
      <c r="Z41" s="2610"/>
      <c r="AA41" s="2610"/>
      <c r="AB41" s="2610"/>
      <c r="AC41" s="2610"/>
      <c r="AD41" s="2610"/>
      <c r="AE41" s="2610"/>
      <c r="AF41" s="2610"/>
      <c r="AG41" s="2610"/>
      <c r="AH41" s="2607"/>
    </row>
    <row r="42" spans="1:76" ht="12.95" customHeight="1">
      <c r="A42" s="434"/>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2.95" customHeight="1">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row>
    <row r="44" spans="1:76" s="218" customFormat="1" ht="12.95" customHeight="1" thickBot="1">
      <c r="A44" s="2612" t="s">
        <v>1385</v>
      </c>
      <c r="B44" s="2612"/>
      <c r="C44" s="2612"/>
      <c r="D44" s="2612"/>
      <c r="E44" s="2612"/>
      <c r="F44" s="2612"/>
      <c r="G44" s="2612"/>
      <c r="H44" s="2612"/>
      <c r="I44" s="2612"/>
      <c r="J44" s="2612"/>
      <c r="K44" s="2612"/>
      <c r="L44" s="2612"/>
      <c r="M44" s="2612"/>
      <c r="N44" s="2612"/>
      <c r="O44" s="2612"/>
      <c r="P44" s="2612"/>
      <c r="Q44" s="2612"/>
      <c r="R44" s="2612"/>
      <c r="S44" s="2612"/>
      <c r="T44" s="2612"/>
      <c r="U44" s="2612"/>
      <c r="V44" s="2612"/>
      <c r="W44" s="2612"/>
      <c r="X44" s="2612"/>
      <c r="Y44" s="2612"/>
      <c r="Z44" s="2612"/>
      <c r="AA44" s="2612"/>
      <c r="AB44" s="2612"/>
      <c r="AC44" s="2612"/>
      <c r="AD44" s="2612"/>
      <c r="AE44" s="2612"/>
      <c r="AF44" s="2612"/>
      <c r="AG44" s="2612"/>
      <c r="AH44" s="2612"/>
      <c r="AI44" s="2612"/>
      <c r="AJ44" s="2612"/>
      <c r="AK44" s="2612"/>
      <c r="AL44" s="2612"/>
      <c r="AM44" s="2612"/>
      <c r="AN44" s="2612"/>
      <c r="AO44" s="2612"/>
      <c r="AP44" s="2612"/>
      <c r="AQ44" s="2612"/>
      <c r="AR44" s="2612"/>
      <c r="AS44" s="2612"/>
      <c r="AT44" s="2612"/>
      <c r="AU44" s="2612"/>
      <c r="AV44" s="2612"/>
      <c r="AW44" s="2612"/>
      <c r="AX44" s="2612"/>
      <c r="AY44" s="2612"/>
      <c r="AZ44" s="2612"/>
      <c r="BA44" s="2612"/>
      <c r="BB44" s="2612"/>
      <c r="BC44" s="2612"/>
      <c r="BD44" s="2612"/>
      <c r="BE44" s="2612"/>
      <c r="BF44" s="2612"/>
      <c r="BG44" s="2612"/>
      <c r="BH44" s="2612"/>
      <c r="BI44" s="2612"/>
      <c r="BJ44" s="2612"/>
      <c r="BK44" s="2612"/>
      <c r="BL44" s="2612"/>
      <c r="BM44" s="2612"/>
      <c r="BN44" s="2612"/>
      <c r="BO44" s="2612"/>
      <c r="BP44" s="2612"/>
      <c r="BQ44" s="2612"/>
      <c r="BR44" s="2612"/>
      <c r="BS44" s="2612"/>
      <c r="BT44" s="2612"/>
      <c r="BU44" s="2612"/>
      <c r="BV44" s="2612"/>
      <c r="BW44" s="2612"/>
      <c r="BX44" s="2612"/>
    </row>
    <row r="45" spans="1:76" s="218" customFormat="1" ht="12.95" customHeight="1" thickTop="1"/>
    <row r="46" spans="1:76" ht="12.95" customHeight="1">
      <c r="A46" s="434" t="s">
        <v>595</v>
      </c>
      <c r="C46" s="434" t="s">
        <v>283</v>
      </c>
    </row>
    <row r="47" spans="1:76" ht="12.95" customHeight="1">
      <c r="D47" s="434" t="s">
        <v>284</v>
      </c>
      <c r="AB47" s="2624">
        <f>'Sources and Uses Budget'!B105-MAX(IF('Sources and Uses Budget'!B15="",0,'Sources and Uses Budget'!B15),IF(Application!AG394="",0,Application!AG394))</f>
        <v>66126000</v>
      </c>
      <c r="AC47" s="2625"/>
      <c r="AD47" s="2625"/>
      <c r="AE47" s="2625"/>
      <c r="AF47" s="2626"/>
    </row>
    <row r="48" spans="1:76" ht="12.95" customHeight="1">
      <c r="D48" s="434" t="s">
        <v>21</v>
      </c>
      <c r="AB48" s="2624">
        <f>Application!AO639-MAX(IF('Sources and Uses Budget'!B15="",0,'Sources and Uses Budget'!B15),IF(Application!AG394="",0,Application!AG394))</f>
        <v>36000314</v>
      </c>
      <c r="AC48" s="2625"/>
      <c r="AD48" s="2625"/>
      <c r="AE48" s="2625"/>
      <c r="AF48" s="2626"/>
    </row>
    <row r="49" spans="1:76" ht="12.95" customHeight="1">
      <c r="D49" s="434" t="s">
        <v>91</v>
      </c>
      <c r="AB49" s="2624">
        <f>AB47-AB48</f>
        <v>30125686</v>
      </c>
      <c r="AC49" s="2625"/>
      <c r="AD49" s="2625"/>
      <c r="AE49" s="2625"/>
      <c r="AF49" s="2626"/>
    </row>
    <row r="50" spans="1:76" ht="12.95" customHeight="1">
      <c r="D50" s="434" t="s">
        <v>690</v>
      </c>
      <c r="AA50" s="445"/>
      <c r="AB50" s="2651">
        <f>25090743/(Y41*10)</f>
        <v>0.85991401114530708</v>
      </c>
      <c r="AC50" s="2652"/>
      <c r="AD50" s="2652"/>
      <c r="AE50" s="2652"/>
      <c r="AF50" s="2653"/>
    </row>
    <row r="51" spans="1:76" s="447" customFormat="1" ht="12.95" customHeight="1">
      <c r="A51" s="432"/>
      <c r="B51" s="432"/>
      <c r="C51" s="432"/>
      <c r="D51" s="432"/>
      <c r="E51" s="2654" t="s">
        <v>2040</v>
      </c>
      <c r="F51" s="2654"/>
      <c r="G51" s="2654"/>
      <c r="H51" s="2654"/>
      <c r="I51" s="2654"/>
      <c r="J51" s="2654"/>
      <c r="K51" s="2654"/>
      <c r="L51" s="2654"/>
      <c r="M51" s="2654"/>
      <c r="N51" s="2654"/>
      <c r="O51" s="2654"/>
      <c r="P51" s="2654"/>
      <c r="Q51" s="2654"/>
      <c r="R51" s="2654"/>
      <c r="S51" s="2654"/>
      <c r="T51" s="2654"/>
      <c r="U51" s="2654"/>
      <c r="V51" s="2654"/>
      <c r="W51" s="2654"/>
      <c r="X51" s="2654"/>
      <c r="Y51" s="2654"/>
      <c r="Z51" s="2654"/>
      <c r="AA51" s="446"/>
      <c r="AB51" s="446"/>
      <c r="AC51" s="446"/>
      <c r="AD51" s="446"/>
      <c r="AE51" s="446"/>
      <c r="AF51" s="446"/>
      <c r="AG51" s="432"/>
      <c r="AH51" s="432"/>
      <c r="AI51" s="432"/>
      <c r="AJ51" s="432"/>
      <c r="AK51" s="432"/>
      <c r="AL51" s="432"/>
      <c r="AM51" s="432"/>
      <c r="AN51" s="432"/>
    </row>
    <row r="52" spans="1:76" s="447" customFormat="1" ht="12.95" customHeight="1">
      <c r="A52" s="432"/>
      <c r="B52" s="432"/>
      <c r="C52" s="432"/>
      <c r="D52" s="432"/>
      <c r="E52" s="2654"/>
      <c r="F52" s="2654"/>
      <c r="G52" s="2654"/>
      <c r="H52" s="2654"/>
      <c r="I52" s="2654"/>
      <c r="J52" s="2654"/>
      <c r="K52" s="2654"/>
      <c r="L52" s="2654"/>
      <c r="M52" s="2654"/>
      <c r="N52" s="2654"/>
      <c r="O52" s="2654"/>
      <c r="P52" s="2654"/>
      <c r="Q52" s="2654"/>
      <c r="R52" s="2654"/>
      <c r="S52" s="2654"/>
      <c r="T52" s="2654"/>
      <c r="U52" s="2654"/>
      <c r="V52" s="2654"/>
      <c r="W52" s="2654"/>
      <c r="X52" s="2654"/>
      <c r="Y52" s="2654"/>
      <c r="Z52" s="2654"/>
      <c r="AA52" s="448"/>
      <c r="AB52" s="448"/>
      <c r="AC52" s="448"/>
      <c r="AD52" s="448"/>
      <c r="AE52" s="448"/>
      <c r="AF52" s="448"/>
      <c r="AG52" s="449"/>
      <c r="AH52" s="432"/>
      <c r="AI52" s="432"/>
      <c r="AJ52" s="432"/>
      <c r="AK52" s="432"/>
      <c r="AL52" s="432"/>
      <c r="AM52" s="432"/>
      <c r="AN52" s="432"/>
    </row>
    <row r="53" spans="1:76" ht="12.95" customHeight="1">
      <c r="E53" s="446"/>
      <c r="F53" s="446"/>
      <c r="G53" s="446"/>
      <c r="H53" s="446"/>
      <c r="I53" s="446"/>
      <c r="J53" s="446"/>
      <c r="K53" s="446"/>
      <c r="L53" s="446"/>
      <c r="M53" s="446"/>
      <c r="N53" s="446"/>
      <c r="O53" s="446"/>
      <c r="P53" s="446"/>
      <c r="Q53" s="446"/>
      <c r="R53" s="446"/>
      <c r="S53" s="446"/>
      <c r="T53" s="446"/>
      <c r="U53" s="446"/>
      <c r="V53" s="446"/>
      <c r="W53" s="446"/>
      <c r="X53" s="446"/>
      <c r="Y53" s="446"/>
      <c r="Z53" s="446"/>
    </row>
    <row r="54" spans="1:76" ht="12.95" customHeight="1">
      <c r="D54" s="434" t="s">
        <v>333</v>
      </c>
      <c r="AB54" s="2624">
        <f>ROUND(IF(ISERROR((AB49/AB50)),0,(AB49/AB50)),0)</f>
        <v>35033370</v>
      </c>
      <c r="AC54" s="2625"/>
      <c r="AD54" s="2625"/>
      <c r="AE54" s="2625"/>
      <c r="AF54" s="2626"/>
    </row>
    <row r="55" spans="1:76" ht="12.95" customHeight="1">
      <c r="D55" s="434" t="s">
        <v>334</v>
      </c>
      <c r="AB55" s="2624">
        <f>(AB54/10)</f>
        <v>3503337</v>
      </c>
      <c r="AC55" s="2625"/>
      <c r="AD55" s="2625"/>
      <c r="AE55" s="2625"/>
      <c r="AF55" s="2626"/>
    </row>
    <row r="56" spans="1:76" ht="12.95" customHeight="1">
      <c r="D56" s="434" t="s">
        <v>766</v>
      </c>
      <c r="AB56" s="2655">
        <f>(IF((Y41&lt;AB55),Y41,AB55))</f>
        <v>2917820</v>
      </c>
      <c r="AC56" s="2656"/>
      <c r="AD56" s="2656"/>
      <c r="AE56" s="2656"/>
      <c r="AF56" s="2657"/>
    </row>
    <row r="57" spans="1:76" ht="12.95" customHeight="1">
      <c r="D57" s="434" t="s">
        <v>765</v>
      </c>
      <c r="AB57" s="2624">
        <f>ROUND((10*AB56*AB50),0)</f>
        <v>25090743</v>
      </c>
      <c r="AC57" s="2625"/>
      <c r="AD57" s="2625"/>
      <c r="AE57" s="2625"/>
      <c r="AF57" s="2626"/>
    </row>
    <row r="58" spans="1:76" ht="12.95" customHeight="1">
      <c r="D58" s="434"/>
      <c r="AB58" s="453"/>
      <c r="AC58" s="453"/>
      <c r="AD58" s="453"/>
      <c r="AE58" s="453"/>
      <c r="AF58" s="453"/>
    </row>
    <row r="59" spans="1:76" ht="12.95" customHeight="1">
      <c r="D59" s="434" t="s">
        <v>764</v>
      </c>
      <c r="AB59" s="2647">
        <f>AB49-AB57</f>
        <v>5034943</v>
      </c>
      <c r="AC59" s="2647"/>
      <c r="AD59" s="2647"/>
      <c r="AE59" s="2647"/>
      <c r="AF59" s="2647"/>
    </row>
    <row r="60" spans="1:76" ht="12.95" customHeight="1">
      <c r="D60" s="434"/>
      <c r="AB60" s="453"/>
      <c r="AC60" s="453"/>
      <c r="AD60" s="453"/>
      <c r="AE60" s="453"/>
      <c r="AF60" s="453"/>
    </row>
    <row r="61" spans="1:76" s="218" customFormat="1" ht="12.95" customHeight="1" thickBot="1">
      <c r="A61" s="2612" t="str">
        <f>IF(Application!AP205="yes","Farmworker State Credit", "State Credit" )</f>
        <v>State Credit</v>
      </c>
      <c r="B61" s="2612"/>
      <c r="C61" s="2612"/>
      <c r="D61" s="2612"/>
      <c r="E61" s="2612"/>
      <c r="F61" s="2612"/>
      <c r="G61" s="2612"/>
      <c r="H61" s="2612"/>
      <c r="I61" s="2612"/>
      <c r="J61" s="2612"/>
      <c r="K61" s="2612"/>
      <c r="L61" s="2612"/>
      <c r="M61" s="2612"/>
      <c r="N61" s="2612"/>
      <c r="O61" s="2612"/>
      <c r="P61" s="2612"/>
      <c r="Q61" s="2612"/>
      <c r="R61" s="2612"/>
      <c r="S61" s="2612"/>
      <c r="T61" s="2612"/>
      <c r="U61" s="2612"/>
      <c r="V61" s="2612"/>
      <c r="W61" s="2612"/>
      <c r="X61" s="2612"/>
      <c r="Y61" s="2612"/>
      <c r="Z61" s="2612"/>
      <c r="AA61" s="2612"/>
      <c r="AB61" s="2612"/>
      <c r="AC61" s="2612"/>
      <c r="AD61" s="2612"/>
      <c r="AE61" s="2612"/>
      <c r="AF61" s="2612"/>
      <c r="AG61" s="2612"/>
      <c r="AH61" s="2612"/>
      <c r="AI61" s="2612"/>
      <c r="AJ61" s="2612"/>
      <c r="AK61" s="2612"/>
      <c r="AL61" s="2612"/>
      <c r="AM61" s="2612"/>
      <c r="AN61" s="2612"/>
      <c r="AO61" s="2612"/>
      <c r="AP61" s="2612"/>
      <c r="AQ61" s="2612"/>
      <c r="AR61" s="2612"/>
      <c r="AS61" s="2612"/>
      <c r="AT61" s="2612"/>
      <c r="AU61" s="2612"/>
      <c r="AV61" s="2612"/>
      <c r="AW61" s="2612"/>
      <c r="AX61" s="2612"/>
      <c r="AY61" s="2612"/>
      <c r="AZ61" s="2612"/>
      <c r="BA61" s="2612"/>
      <c r="BB61" s="2612"/>
      <c r="BC61" s="2612"/>
      <c r="BD61" s="2612"/>
      <c r="BE61" s="2612"/>
      <c r="BF61" s="2612"/>
      <c r="BG61" s="2612"/>
      <c r="BH61" s="2612"/>
      <c r="BI61" s="2612"/>
      <c r="BJ61" s="2612"/>
      <c r="BK61" s="2612"/>
      <c r="BL61" s="2612"/>
      <c r="BM61" s="2612"/>
      <c r="BN61" s="2612"/>
      <c r="BO61" s="2612"/>
      <c r="BP61" s="2612"/>
      <c r="BQ61" s="2612"/>
      <c r="BR61" s="2612"/>
      <c r="BS61" s="2612"/>
      <c r="BT61" s="2612"/>
      <c r="BU61" s="2612"/>
      <c r="BV61" s="2612"/>
      <c r="BW61" s="2612"/>
      <c r="BX61" s="2612"/>
    </row>
    <row r="62" spans="1:76" s="218" customFormat="1" ht="12.95" customHeight="1" thickTop="1"/>
    <row r="63" spans="1:76" ht="12.95" customHeight="1">
      <c r="A63" s="434" t="s">
        <v>598</v>
      </c>
      <c r="C63" s="219" t="s">
        <v>1357</v>
      </c>
      <c r="Y63" s="2648" t="s">
        <v>1004</v>
      </c>
      <c r="Z63" s="2648"/>
      <c r="AA63" s="2648"/>
      <c r="AB63" s="2648"/>
      <c r="AC63" s="2648"/>
      <c r="AD63" s="2648" t="s">
        <v>370</v>
      </c>
      <c r="AE63" s="2648"/>
      <c r="AF63" s="2648"/>
      <c r="AG63" s="2648"/>
      <c r="AH63" s="2648"/>
    </row>
    <row r="64" spans="1:76" ht="12.95" customHeight="1">
      <c r="C64" s="434"/>
      <c r="D64" s="407" t="s">
        <v>1358</v>
      </c>
      <c r="E64" s="450"/>
      <c r="F64" s="450"/>
      <c r="G64" s="450"/>
      <c r="H64" s="450"/>
      <c r="I64" s="450"/>
      <c r="J64" s="450"/>
      <c r="K64" s="450"/>
      <c r="L64" s="450"/>
      <c r="M64" s="450"/>
      <c r="N64" s="450"/>
      <c r="O64" s="450"/>
      <c r="P64" s="450"/>
      <c r="Q64" s="450"/>
      <c r="R64" s="450"/>
      <c r="S64" s="450"/>
      <c r="T64" s="450"/>
      <c r="U64" s="450"/>
      <c r="V64" s="450"/>
      <c r="W64" s="450"/>
      <c r="X64" s="450"/>
      <c r="Y64" s="2609">
        <f>IF(Application!$Z$205="(select)",0,((T23*T27)+Y28))</f>
        <v>56111931</v>
      </c>
      <c r="Z64" s="2649"/>
      <c r="AA64" s="2649"/>
      <c r="AB64" s="2649"/>
      <c r="AC64" s="2650"/>
      <c r="AD64" s="2609">
        <f>IF(AND(OR(Application!D211="At-Risk",Application!D211="At-Risk and Special Needs"),Application!M358="yes"),AD28+AI28,0)</f>
        <v>0</v>
      </c>
      <c r="AE64" s="2649"/>
      <c r="AF64" s="2649"/>
      <c r="AG64" s="2649"/>
      <c r="AH64" s="2650"/>
    </row>
    <row r="65" spans="1:36" ht="12.95" customHeight="1">
      <c r="C65" s="434"/>
      <c r="E65" s="1051" t="s">
        <v>2038</v>
      </c>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row>
    <row r="66" spans="1:36" ht="22.5" customHeight="1">
      <c r="C66" s="434"/>
      <c r="E66" s="1051" t="s">
        <v>2039</v>
      </c>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row>
    <row r="67" spans="1:36" ht="12.95" customHeight="1">
      <c r="C67" s="434"/>
      <c r="D67" s="434" t="s">
        <v>271</v>
      </c>
      <c r="E67" s="451"/>
      <c r="F67" s="451"/>
      <c r="G67" s="451"/>
      <c r="H67" s="451"/>
      <c r="I67" s="451"/>
      <c r="J67" s="451"/>
      <c r="K67" s="451"/>
      <c r="L67" s="451"/>
      <c r="M67" s="451"/>
      <c r="N67" s="451"/>
      <c r="O67" s="451"/>
      <c r="P67" s="451"/>
      <c r="Q67" s="451"/>
      <c r="R67" s="451"/>
      <c r="S67" s="451"/>
      <c r="T67" s="451"/>
      <c r="U67" s="451"/>
      <c r="V67" s="451"/>
      <c r="W67" s="451"/>
      <c r="X67" s="451"/>
      <c r="Y67" s="2665">
        <f>IF(OR(Application!Z205="State Farmworker Credit",Application!Z205="$500M (Farmworker Housing)"),0.75,IF(Application!Z205="15% set-aside",0.13,IF(Application!Z205="15% set-aside with qualifying low value rehab",0.95,0.3)))</f>
        <v>0.3</v>
      </c>
      <c r="Z67" s="2665"/>
      <c r="AA67" s="2665"/>
      <c r="AB67" s="2665"/>
      <c r="AC67" s="2665"/>
      <c r="AD67" s="2665">
        <f>IF(Application!Z205="15% set-aside with qualifying low value rehab", 0.95,0.13)</f>
        <v>0.13</v>
      </c>
      <c r="AE67" s="2665"/>
      <c r="AF67" s="2665"/>
      <c r="AG67" s="2665"/>
      <c r="AH67" s="2665"/>
    </row>
    <row r="68" spans="1:36" ht="12.95" customHeight="1">
      <c r="C68" s="434"/>
      <c r="D68" s="219" t="s">
        <v>2636</v>
      </c>
      <c r="Y68" s="2608">
        <f>ROUND(Y64*Y67,0)</f>
        <v>16833579</v>
      </c>
      <c r="Z68" s="2666"/>
      <c r="AA68" s="2666"/>
      <c r="AB68" s="2666"/>
      <c r="AC68" s="2666"/>
      <c r="AD68" s="2608">
        <f>ROUND(AD64*AD67,0)</f>
        <v>0</v>
      </c>
      <c r="AE68" s="2666"/>
      <c r="AF68" s="2666"/>
      <c r="AG68" s="2666"/>
      <c r="AH68" s="2666"/>
    </row>
    <row r="69" spans="1:36" ht="12.95" customHeight="1">
      <c r="C69" s="434"/>
      <c r="D69" s="219" t="s">
        <v>2637</v>
      </c>
      <c r="Y69" s="2608">
        <f>IF(OR(Application!Z205="State Farmworker Credit",Application!Z205="$500M (Farmworker Housing)"),Y68+AD68,MIN(Y68+AD68,200000*(Application!G753+Application!O777)))</f>
        <v>16833579</v>
      </c>
      <c r="Z69" s="2608"/>
      <c r="AA69" s="2608"/>
      <c r="AB69" s="2608"/>
      <c r="AC69" s="2608"/>
      <c r="AD69" s="2608"/>
      <c r="AE69" s="2608"/>
      <c r="AF69" s="2608"/>
      <c r="AG69" s="2608"/>
      <c r="AH69" s="2608"/>
    </row>
    <row r="70" spans="1:36" ht="12.95" customHeight="1">
      <c r="C70" s="434"/>
      <c r="E70" s="434"/>
      <c r="AB70" s="452"/>
      <c r="AC70" s="452"/>
      <c r="AD70" s="452"/>
      <c r="AE70" s="452"/>
      <c r="AF70" s="452"/>
    </row>
    <row r="71" spans="1:36" ht="12.95" customHeight="1">
      <c r="A71" s="434" t="s">
        <v>599</v>
      </c>
      <c r="C71" s="219" t="s">
        <v>285</v>
      </c>
    </row>
    <row r="72" spans="1:36" ht="12.95" customHeight="1">
      <c r="A72" s="434"/>
      <c r="C72" s="434"/>
      <c r="D72" s="219" t="s">
        <v>1359</v>
      </c>
      <c r="AB72" s="2651">
        <f>AB59/5994579</f>
        <v>0.83991603080049493</v>
      </c>
      <c r="AC72" s="2652"/>
      <c r="AD72" s="2652"/>
      <c r="AE72" s="2652"/>
      <c r="AF72" s="2653"/>
    </row>
    <row r="73" spans="1:36" ht="12.95" customHeight="1">
      <c r="A73" s="434"/>
      <c r="C73" s="434"/>
      <c r="D73" s="434"/>
      <c r="E73" s="2667" t="s">
        <v>1360</v>
      </c>
      <c r="F73" s="2667"/>
      <c r="G73" s="2667"/>
      <c r="H73" s="2667"/>
      <c r="I73" s="2667"/>
      <c r="J73" s="2667"/>
      <c r="K73" s="2667"/>
      <c r="L73" s="2667"/>
      <c r="M73" s="2667"/>
      <c r="N73" s="2667"/>
      <c r="O73" s="2667"/>
      <c r="P73" s="2667"/>
      <c r="Q73" s="2667"/>
      <c r="R73" s="2667"/>
      <c r="S73" s="2667"/>
      <c r="T73" s="2667"/>
      <c r="U73" s="2667"/>
      <c r="V73" s="2667"/>
      <c r="W73" s="2667"/>
      <c r="X73" s="2667"/>
      <c r="Y73" s="2667"/>
      <c r="Z73" s="2667"/>
      <c r="AA73" s="2667"/>
      <c r="AB73" s="470"/>
      <c r="AC73" s="470"/>
    </row>
    <row r="74" spans="1:36" ht="12.95" customHeight="1">
      <c r="A74" s="434"/>
      <c r="C74" s="434"/>
      <c r="D74" s="434"/>
      <c r="E74" s="2667"/>
      <c r="F74" s="2667"/>
      <c r="G74" s="2667"/>
      <c r="H74" s="2667"/>
      <c r="I74" s="2667"/>
      <c r="J74" s="2667"/>
      <c r="K74" s="2667"/>
      <c r="L74" s="2667"/>
      <c r="M74" s="2667"/>
      <c r="N74" s="2667"/>
      <c r="O74" s="2667"/>
      <c r="P74" s="2667"/>
      <c r="Q74" s="2667"/>
      <c r="R74" s="2667"/>
      <c r="S74" s="2667"/>
      <c r="T74" s="2667"/>
      <c r="U74" s="2667"/>
      <c r="V74" s="2667"/>
      <c r="W74" s="2667"/>
      <c r="X74" s="2667"/>
      <c r="Y74" s="2667"/>
      <c r="Z74" s="2667"/>
      <c r="AA74" s="2667"/>
      <c r="AB74" s="470"/>
      <c r="AC74" s="470"/>
    </row>
    <row r="75" spans="1:36" ht="12.95" customHeight="1">
      <c r="A75" s="434"/>
      <c r="C75" s="434"/>
      <c r="D75" s="434"/>
      <c r="E75" s="2667"/>
      <c r="F75" s="2667"/>
      <c r="G75" s="2667"/>
      <c r="H75" s="2667"/>
      <c r="I75" s="2667"/>
      <c r="J75" s="2667"/>
      <c r="K75" s="2667"/>
      <c r="L75" s="2667"/>
      <c r="M75" s="2667"/>
      <c r="N75" s="2667"/>
      <c r="O75" s="2667"/>
      <c r="P75" s="2667"/>
      <c r="Q75" s="2667"/>
      <c r="R75" s="2667"/>
      <c r="S75" s="2667"/>
      <c r="T75" s="2667"/>
      <c r="U75" s="2667"/>
      <c r="V75" s="2667"/>
      <c r="W75" s="2667"/>
      <c r="X75" s="2667"/>
      <c r="Y75" s="2667"/>
      <c r="Z75" s="2667"/>
      <c r="AA75" s="2667"/>
      <c r="AB75" s="470"/>
      <c r="AC75" s="470"/>
    </row>
    <row r="76" spans="1:36" ht="12.95" customHeight="1">
      <c r="A76" s="434"/>
      <c r="C76" s="434"/>
      <c r="D76" s="434"/>
      <c r="E76" s="454"/>
      <c r="F76" s="454"/>
      <c r="G76" s="454"/>
      <c r="H76" s="454"/>
      <c r="I76" s="454"/>
      <c r="J76" s="454"/>
      <c r="K76" s="454"/>
      <c r="L76" s="454"/>
      <c r="M76" s="454"/>
      <c r="N76" s="454"/>
      <c r="O76" s="454"/>
      <c r="P76" s="454"/>
      <c r="Q76" s="454"/>
      <c r="R76" s="454"/>
      <c r="S76" s="454"/>
      <c r="T76" s="454"/>
      <c r="U76" s="454"/>
      <c r="V76" s="454"/>
      <c r="W76" s="454"/>
      <c r="X76" s="454"/>
      <c r="Y76" s="454"/>
      <c r="Z76" s="454"/>
      <c r="AA76" s="390"/>
      <c r="AB76" s="390"/>
      <c r="AC76" s="390"/>
    </row>
    <row r="77" spans="1:36" ht="12.95" customHeight="1">
      <c r="C77" s="434"/>
      <c r="D77" s="219" t="s">
        <v>1361</v>
      </c>
      <c r="AB77" s="2660">
        <f>ROUND(IF(ISERROR((AB59/AB72)),0,(AB59/AB72)),0)</f>
        <v>5994579</v>
      </c>
      <c r="AC77" s="2660"/>
      <c r="AD77" s="2660"/>
      <c r="AE77" s="2660"/>
      <c r="AF77" s="2660"/>
    </row>
    <row r="78" spans="1:36" ht="12.95" customHeight="1">
      <c r="C78" s="434"/>
      <c r="D78" s="219" t="s">
        <v>1362</v>
      </c>
      <c r="AB78" s="2661">
        <f>MIN(Y69,AB77)</f>
        <v>5994579</v>
      </c>
      <c r="AC78" s="2662"/>
      <c r="AD78" s="2662"/>
      <c r="AE78" s="2662"/>
      <c r="AF78" s="2663"/>
    </row>
    <row r="79" spans="1:36" ht="12.95" customHeight="1">
      <c r="C79" s="434"/>
      <c r="D79" s="219" t="s">
        <v>1363</v>
      </c>
      <c r="AB79" s="2664">
        <f>AB78*AB72</f>
        <v>5034943</v>
      </c>
      <c r="AC79" s="2664"/>
      <c r="AD79" s="2664"/>
      <c r="AE79" s="2664"/>
      <c r="AF79" s="2664"/>
    </row>
    <row r="80" spans="1:36" ht="12.95" customHeight="1">
      <c r="C80" s="434"/>
      <c r="D80" s="434"/>
      <c r="AB80" s="455"/>
      <c r="AC80" s="455"/>
      <c r="AD80" s="455"/>
      <c r="AE80" s="455"/>
      <c r="AF80" s="455"/>
    </row>
    <row r="81" spans="1:78" ht="12.95" customHeight="1">
      <c r="D81" s="434" t="s">
        <v>764</v>
      </c>
      <c r="AB81" s="2647">
        <f>AB49-(AB57+AB79)</f>
        <v>0</v>
      </c>
      <c r="AC81" s="2647"/>
      <c r="AD81" s="2647"/>
      <c r="AE81" s="2647"/>
      <c r="AF81" s="2647"/>
    </row>
    <row r="82" spans="1:78" ht="12.95" customHeight="1">
      <c r="F82" s="555"/>
      <c r="J82" s="555" t="str">
        <f>IF(AB81&gt;0,"FUNDING GAP MUST NOT EXCEED ZERO","")</f>
        <v/>
      </c>
    </row>
    <row r="83" spans="1:78" ht="12.95" customHeight="1">
      <c r="D83" s="556"/>
    </row>
    <row r="84" spans="1:78" ht="12.95" customHeight="1" thickBot="1">
      <c r="A84" s="2612"/>
      <c r="B84" s="2612"/>
      <c r="C84" s="2612"/>
      <c r="D84" s="2612"/>
      <c r="E84" s="2612"/>
      <c r="F84" s="2612"/>
      <c r="G84" s="2612"/>
      <c r="H84" s="2612"/>
      <c r="I84" s="2612"/>
      <c r="J84" s="2612"/>
      <c r="K84" s="2612"/>
      <c r="L84" s="2612"/>
      <c r="M84" s="2612"/>
      <c r="N84" s="2612"/>
      <c r="O84" s="2612"/>
      <c r="P84" s="2612"/>
      <c r="Q84" s="2612"/>
      <c r="R84" s="2612"/>
      <c r="S84" s="2612"/>
      <c r="T84" s="2612"/>
      <c r="U84" s="2612"/>
      <c r="V84" s="2612"/>
      <c r="W84" s="2612"/>
      <c r="X84" s="2612"/>
      <c r="Y84" s="2612"/>
      <c r="Z84" s="2612"/>
      <c r="AA84" s="2612"/>
      <c r="AB84" s="2612"/>
      <c r="AC84" s="2612"/>
      <c r="AD84" s="2612"/>
      <c r="AE84" s="2612"/>
      <c r="AF84" s="2612"/>
      <c r="AG84" s="2612"/>
      <c r="AH84" s="2612"/>
      <c r="AI84" s="2612"/>
      <c r="AJ84" s="2612"/>
      <c r="AK84" s="2612"/>
      <c r="AL84" s="2612"/>
      <c r="AM84" s="2612"/>
      <c r="AN84" s="2612"/>
      <c r="AO84" s="2612"/>
      <c r="AP84" s="2612"/>
      <c r="AQ84" s="2612"/>
      <c r="AR84" s="2612"/>
      <c r="AS84" s="2612"/>
      <c r="AT84" s="2612"/>
      <c r="AU84" s="2612"/>
      <c r="AV84" s="2612"/>
      <c r="AW84" s="2612"/>
      <c r="AX84" s="2612"/>
      <c r="AY84" s="2612"/>
      <c r="AZ84" s="2612"/>
      <c r="BA84" s="2612"/>
      <c r="BB84" s="2612"/>
      <c r="BC84" s="2612"/>
      <c r="BD84" s="2612"/>
      <c r="BE84" s="2612"/>
      <c r="BF84" s="2612"/>
      <c r="BG84" s="2612"/>
      <c r="BH84" s="2612"/>
      <c r="BI84" s="2612"/>
      <c r="BJ84" s="2612"/>
      <c r="BK84" s="2612"/>
      <c r="BL84" s="2612"/>
      <c r="BM84" s="2612"/>
      <c r="BN84" s="2612"/>
      <c r="BO84" s="2612"/>
      <c r="BP84" s="2612"/>
      <c r="BQ84" s="2612"/>
      <c r="BR84" s="2612"/>
      <c r="BS84" s="2612"/>
      <c r="BT84" s="2612"/>
      <c r="BU84" s="2612"/>
      <c r="BV84" s="2612"/>
      <c r="BW84" s="2612"/>
      <c r="BX84" s="2612"/>
    </row>
    <row r="85" spans="1:78" ht="12.95" customHeight="1" thickTop="1"/>
    <row r="86" spans="1:78" ht="12.95" customHeight="1">
      <c r="A86" s="434"/>
      <c r="C86" s="219"/>
    </row>
    <row r="87" spans="1:78" ht="12.95" customHeight="1">
      <c r="D87" s="219"/>
      <c r="AB87" s="2613"/>
      <c r="AC87" s="2613"/>
      <c r="AD87" s="2613"/>
      <c r="AE87" s="2613"/>
      <c r="AF87" s="2613"/>
    </row>
    <row r="88" spans="1:78" ht="12.95" customHeight="1" thickBot="1">
      <c r="D88" s="219"/>
      <c r="AB88" s="2611"/>
      <c r="AC88" s="2611"/>
      <c r="AD88" s="2611"/>
      <c r="AE88" s="2611"/>
      <c r="AF88" s="2611"/>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zoomScale="85" zoomScaleNormal="85" workbookViewId="0">
      <selection activeCell="F10" sqref="F10"/>
    </sheetView>
  </sheetViews>
  <sheetFormatPr defaultColWidth="9.140625" defaultRowHeight="14.25" zeroHeight="1"/>
  <cols>
    <col min="1" max="2" width="15.7109375" style="326" customWidth="1"/>
    <col min="3" max="3" width="11" style="326" customWidth="1"/>
    <col min="4" max="4" width="15.7109375" style="326" customWidth="1"/>
    <col min="5" max="5" width="3.7109375" style="326" customWidth="1"/>
    <col min="6" max="7" width="15.7109375" style="326" customWidth="1"/>
    <col min="8" max="8" width="3.7109375" style="326" customWidth="1"/>
    <col min="9" max="10" width="15.7109375" style="326" customWidth="1"/>
    <col min="11" max="11" width="3.28515625" style="326" customWidth="1"/>
    <col min="12" max="17" width="15.7109375" style="326" customWidth="1"/>
    <col min="18" max="16384" width="9.140625" style="326"/>
  </cols>
  <sheetData>
    <row r="1" spans="1:12">
      <c r="A1" s="2668" t="s">
        <v>925</v>
      </c>
      <c r="B1" s="2668"/>
      <c r="C1" s="2668"/>
      <c r="D1" s="2668"/>
      <c r="E1" s="2668"/>
      <c r="F1" s="2668"/>
      <c r="G1" s="2668"/>
      <c r="H1" s="2668"/>
      <c r="I1" s="2668"/>
      <c r="J1" s="2668"/>
      <c r="K1" s="218"/>
      <c r="L1" s="218"/>
    </row>
    <row r="2" spans="1:12">
      <c r="A2" s="225"/>
      <c r="B2" s="225"/>
      <c r="C2" s="225"/>
      <c r="D2" s="225"/>
      <c r="E2" s="225"/>
      <c r="F2" s="225"/>
      <c r="G2" s="225"/>
      <c r="H2" s="225"/>
      <c r="I2" s="225"/>
      <c r="J2" s="225"/>
    </row>
    <row r="3" spans="1:12" ht="99.75">
      <c r="A3" s="456" t="s">
        <v>926</v>
      </c>
      <c r="B3" s="456" t="s">
        <v>927</v>
      </c>
      <c r="C3" s="456" t="s">
        <v>2257</v>
      </c>
      <c r="D3" s="1189" t="s">
        <v>928</v>
      </c>
      <c r="E3" s="218"/>
      <c r="F3" s="1189" t="s">
        <v>929</v>
      </c>
      <c r="G3" s="456" t="s">
        <v>930</v>
      </c>
      <c r="H3" s="457"/>
      <c r="I3" s="456" t="s">
        <v>931</v>
      </c>
      <c r="J3" s="456" t="s">
        <v>932</v>
      </c>
      <c r="K3" s="218"/>
      <c r="L3" s="327"/>
    </row>
    <row r="4" spans="1:12">
      <c r="A4" s="458" t="str">
        <f>Application!B718</f>
        <v>2 Bedrooms</v>
      </c>
      <c r="B4" s="1120">
        <f>Application!G718</f>
        <v>28</v>
      </c>
      <c r="C4" s="1121" t="s">
        <v>386</v>
      </c>
      <c r="D4" s="458">
        <f>Application!O718</f>
        <v>735</v>
      </c>
      <c r="E4" s="459"/>
      <c r="F4" s="1122">
        <f>2450-Application!T718</f>
        <v>2336</v>
      </c>
      <c r="G4" s="458">
        <f>F4*B4</f>
        <v>65408</v>
      </c>
      <c r="H4" s="459"/>
      <c r="I4" s="458">
        <f t="shared" ref="I4:I27" si="0">IF(F4=0,"",(F4-D4))</f>
        <v>1601</v>
      </c>
      <c r="J4" s="458">
        <f t="shared" ref="J4:J27" si="1">IF(F4=0,"",(I4*B4))</f>
        <v>44828</v>
      </c>
      <c r="K4" s="218"/>
      <c r="L4" s="327"/>
    </row>
    <row r="5" spans="1:12">
      <c r="A5" s="458" t="str">
        <f>Application!B719</f>
        <v>2 Bedrooms</v>
      </c>
      <c r="B5" s="1120">
        <f>Application!G719</f>
        <v>28</v>
      </c>
      <c r="C5" s="1121" t="s">
        <v>386</v>
      </c>
      <c r="D5" s="458">
        <f>Application!O719</f>
        <v>1302</v>
      </c>
      <c r="E5" s="459"/>
      <c r="F5" s="1122">
        <f>F4</f>
        <v>2336</v>
      </c>
      <c r="G5" s="458">
        <f t="shared" ref="G5:G38" si="2">F5*B5</f>
        <v>65408</v>
      </c>
      <c r="H5" s="459"/>
      <c r="I5" s="458">
        <f t="shared" si="0"/>
        <v>1034</v>
      </c>
      <c r="J5" s="458">
        <f t="shared" si="1"/>
        <v>28952</v>
      </c>
      <c r="K5" s="218"/>
      <c r="L5" s="327"/>
    </row>
    <row r="6" spans="1:12">
      <c r="A6" s="458">
        <f>Application!B720</f>
        <v>0</v>
      </c>
      <c r="B6" s="1120">
        <f>Application!G720</f>
        <v>0</v>
      </c>
      <c r="C6" s="1121"/>
      <c r="D6" s="458">
        <f>Application!O720</f>
        <v>0</v>
      </c>
      <c r="E6" s="459"/>
      <c r="F6" s="1122"/>
      <c r="G6" s="458">
        <f t="shared" si="2"/>
        <v>0</v>
      </c>
      <c r="H6" s="459"/>
      <c r="I6" s="458" t="str">
        <f t="shared" si="0"/>
        <v/>
      </c>
      <c r="J6" s="458" t="str">
        <f t="shared" si="1"/>
        <v/>
      </c>
      <c r="K6" s="218"/>
      <c r="L6" s="327"/>
    </row>
    <row r="7" spans="1:12">
      <c r="A7" s="458" t="str">
        <f>Application!B721</f>
        <v>3 Bedrooms</v>
      </c>
      <c r="B7" s="1120">
        <f>Application!G721</f>
        <v>15</v>
      </c>
      <c r="C7" s="1121" t="s">
        <v>386</v>
      </c>
      <c r="D7" s="458">
        <f>Application!O721</f>
        <v>833</v>
      </c>
      <c r="E7" s="459"/>
      <c r="F7" s="1122">
        <f>3400-Application!T721</f>
        <v>3252</v>
      </c>
      <c r="G7" s="458">
        <f t="shared" si="2"/>
        <v>48780</v>
      </c>
      <c r="H7" s="459"/>
      <c r="I7" s="458">
        <f t="shared" si="0"/>
        <v>2419</v>
      </c>
      <c r="J7" s="458">
        <f t="shared" si="1"/>
        <v>36285</v>
      </c>
      <c r="K7" s="218"/>
      <c r="L7" s="327"/>
    </row>
    <row r="8" spans="1:12">
      <c r="A8" s="458" t="str">
        <f>Application!B722</f>
        <v>3 Bedrooms</v>
      </c>
      <c r="B8" s="1120">
        <f>Application!G722</f>
        <v>15</v>
      </c>
      <c r="C8" s="1121" t="s">
        <v>386</v>
      </c>
      <c r="D8" s="458">
        <f>Application!O722</f>
        <v>1487</v>
      </c>
      <c r="E8" s="459"/>
      <c r="F8" s="1122">
        <f>F7</f>
        <v>3252</v>
      </c>
      <c r="G8" s="458">
        <f t="shared" si="2"/>
        <v>48780</v>
      </c>
      <c r="H8" s="459"/>
      <c r="I8" s="458">
        <f t="shared" si="0"/>
        <v>1765</v>
      </c>
      <c r="J8" s="458">
        <f t="shared" si="1"/>
        <v>26475</v>
      </c>
      <c r="K8" s="218"/>
      <c r="L8" s="327"/>
    </row>
    <row r="9" spans="1:12">
      <c r="A9" s="458">
        <f>Application!B723</f>
        <v>0</v>
      </c>
      <c r="B9" s="1120">
        <f>Application!G723</f>
        <v>0</v>
      </c>
      <c r="C9" s="1121"/>
      <c r="D9" s="458">
        <f>Application!O723</f>
        <v>0</v>
      </c>
      <c r="E9" s="459"/>
      <c r="F9" s="1122"/>
      <c r="G9" s="458">
        <f t="shared" si="2"/>
        <v>0</v>
      </c>
      <c r="H9" s="459"/>
      <c r="I9" s="458" t="str">
        <f t="shared" si="0"/>
        <v/>
      </c>
      <c r="J9" s="458" t="str">
        <f t="shared" si="1"/>
        <v/>
      </c>
      <c r="K9" s="218"/>
      <c r="L9" s="327"/>
    </row>
    <row r="10" spans="1:12">
      <c r="A10" s="458" t="str">
        <f>Application!B724</f>
        <v>4 Bedrooms</v>
      </c>
      <c r="B10" s="1120">
        <f>Application!G724</f>
        <v>5</v>
      </c>
      <c r="C10" s="1121" t="s">
        <v>386</v>
      </c>
      <c r="D10" s="458">
        <f>Application!O724</f>
        <v>911</v>
      </c>
      <c r="E10" s="459"/>
      <c r="F10" s="1122">
        <f>3870-Application!T724</f>
        <v>3686</v>
      </c>
      <c r="G10" s="458">
        <f t="shared" si="2"/>
        <v>18430</v>
      </c>
      <c r="H10" s="459"/>
      <c r="I10" s="458">
        <f t="shared" si="0"/>
        <v>2775</v>
      </c>
      <c r="J10" s="458">
        <f t="shared" si="1"/>
        <v>13875</v>
      </c>
      <c r="K10" s="218"/>
      <c r="L10" s="327"/>
    </row>
    <row r="11" spans="1:12">
      <c r="A11" s="458" t="str">
        <f>Application!B725</f>
        <v>4 Bedrooms</v>
      </c>
      <c r="B11" s="1120">
        <f>Application!G725</f>
        <v>5</v>
      </c>
      <c r="C11" s="1121" t="s">
        <v>386</v>
      </c>
      <c r="D11" s="458">
        <f>Application!O725</f>
        <v>1641</v>
      </c>
      <c r="E11" s="459"/>
      <c r="F11" s="1122">
        <f>F10</f>
        <v>3686</v>
      </c>
      <c r="G11" s="458">
        <f t="shared" si="2"/>
        <v>18430</v>
      </c>
      <c r="H11" s="459"/>
      <c r="I11" s="458">
        <f t="shared" si="0"/>
        <v>2045</v>
      </c>
      <c r="J11" s="458">
        <f t="shared" si="1"/>
        <v>10225</v>
      </c>
      <c r="K11" s="218"/>
      <c r="L11" s="327"/>
    </row>
    <row r="12" spans="1:12">
      <c r="A12" s="458">
        <f>Application!B726</f>
        <v>0</v>
      </c>
      <c r="B12" s="1120">
        <f>Application!G726</f>
        <v>0</v>
      </c>
      <c r="C12" s="1121"/>
      <c r="D12" s="458">
        <f>Application!O726</f>
        <v>0</v>
      </c>
      <c r="E12" s="459"/>
      <c r="F12" s="1122"/>
      <c r="G12" s="458">
        <f t="shared" si="2"/>
        <v>0</v>
      </c>
      <c r="H12" s="459"/>
      <c r="I12" s="458" t="str">
        <f t="shared" si="0"/>
        <v/>
      </c>
      <c r="J12" s="458" t="str">
        <f t="shared" si="1"/>
        <v/>
      </c>
      <c r="K12" s="218"/>
      <c r="L12" s="327"/>
    </row>
    <row r="13" spans="1:12">
      <c r="A13" s="458">
        <f>Application!B727</f>
        <v>0</v>
      </c>
      <c r="B13" s="1120">
        <f>Application!G727</f>
        <v>0</v>
      </c>
      <c r="C13" s="1121"/>
      <c r="D13" s="458">
        <f>Application!O727</f>
        <v>0</v>
      </c>
      <c r="E13" s="459"/>
      <c r="F13" s="1122"/>
      <c r="G13" s="458">
        <f t="shared" si="2"/>
        <v>0</v>
      </c>
      <c r="H13" s="459"/>
      <c r="I13" s="458" t="str">
        <f t="shared" si="0"/>
        <v/>
      </c>
      <c r="J13" s="458" t="str">
        <f t="shared" si="1"/>
        <v/>
      </c>
      <c r="K13" s="218"/>
      <c r="L13" s="327"/>
    </row>
    <row r="14" spans="1:12">
      <c r="A14" s="458">
        <f>Application!B728</f>
        <v>0</v>
      </c>
      <c r="B14" s="1120">
        <f>Application!G728</f>
        <v>0</v>
      </c>
      <c r="C14" s="1121"/>
      <c r="D14" s="458">
        <f>Application!O728</f>
        <v>0</v>
      </c>
      <c r="E14" s="459"/>
      <c r="F14" s="1122"/>
      <c r="G14" s="458">
        <f t="shared" si="2"/>
        <v>0</v>
      </c>
      <c r="H14" s="459"/>
      <c r="I14" s="458" t="str">
        <f t="shared" si="0"/>
        <v/>
      </c>
      <c r="J14" s="458" t="str">
        <f t="shared" si="1"/>
        <v/>
      </c>
      <c r="K14" s="218"/>
      <c r="L14" s="327"/>
    </row>
    <row r="15" spans="1:12">
      <c r="A15" s="458">
        <f>Application!B729</f>
        <v>0</v>
      </c>
      <c r="B15" s="1120">
        <f>Application!G729</f>
        <v>0</v>
      </c>
      <c r="C15" s="1121"/>
      <c r="D15" s="458">
        <f>Application!O729</f>
        <v>0</v>
      </c>
      <c r="E15" s="459"/>
      <c r="F15" s="1122"/>
      <c r="G15" s="458">
        <f t="shared" si="2"/>
        <v>0</v>
      </c>
      <c r="H15" s="459"/>
      <c r="I15" s="458" t="str">
        <f t="shared" si="0"/>
        <v/>
      </c>
      <c r="J15" s="458" t="str">
        <f t="shared" si="1"/>
        <v/>
      </c>
      <c r="K15" s="218"/>
      <c r="L15" s="327"/>
    </row>
    <row r="16" spans="1:12">
      <c r="A16" s="458">
        <f>Application!B730</f>
        <v>0</v>
      </c>
      <c r="B16" s="1120">
        <f>Application!G730</f>
        <v>0</v>
      </c>
      <c r="C16" s="1121"/>
      <c r="D16" s="458">
        <f>Application!O730</f>
        <v>0</v>
      </c>
      <c r="E16" s="459"/>
      <c r="F16" s="1122"/>
      <c r="G16" s="458">
        <f t="shared" si="2"/>
        <v>0</v>
      </c>
      <c r="H16" s="459"/>
      <c r="I16" s="458" t="str">
        <f t="shared" si="0"/>
        <v/>
      </c>
      <c r="J16" s="458" t="str">
        <f t="shared" si="1"/>
        <v/>
      </c>
      <c r="K16" s="218"/>
      <c r="L16" s="327"/>
    </row>
    <row r="17" spans="1:12">
      <c r="A17" s="458">
        <f>Application!B731</f>
        <v>0</v>
      </c>
      <c r="B17" s="1120">
        <f>Application!G731</f>
        <v>0</v>
      </c>
      <c r="C17" s="1121"/>
      <c r="D17" s="458">
        <f>Application!O731</f>
        <v>0</v>
      </c>
      <c r="E17" s="459"/>
      <c r="F17" s="1122"/>
      <c r="G17" s="458">
        <f t="shared" si="2"/>
        <v>0</v>
      </c>
      <c r="H17" s="459"/>
      <c r="I17" s="458" t="str">
        <f t="shared" si="0"/>
        <v/>
      </c>
      <c r="J17" s="458" t="str">
        <f t="shared" si="1"/>
        <v/>
      </c>
      <c r="K17" s="218"/>
      <c r="L17" s="327"/>
    </row>
    <row r="18" spans="1:12">
      <c r="A18" s="458">
        <f>Application!B732</f>
        <v>0</v>
      </c>
      <c r="B18" s="1120">
        <f>Application!G732</f>
        <v>0</v>
      </c>
      <c r="C18" s="1121"/>
      <c r="D18" s="458">
        <f>Application!O732</f>
        <v>0</v>
      </c>
      <c r="E18" s="459"/>
      <c r="F18" s="1122"/>
      <c r="G18" s="458">
        <f t="shared" si="2"/>
        <v>0</v>
      </c>
      <c r="H18" s="459"/>
      <c r="I18" s="458" t="str">
        <f t="shared" si="0"/>
        <v/>
      </c>
      <c r="J18" s="458" t="str">
        <f t="shared" si="1"/>
        <v/>
      </c>
      <c r="K18" s="218"/>
      <c r="L18" s="327"/>
    </row>
    <row r="19" spans="1:12">
      <c r="A19" s="458">
        <f>Application!B733</f>
        <v>0</v>
      </c>
      <c r="B19" s="1120">
        <f>Application!G733</f>
        <v>0</v>
      </c>
      <c r="C19" s="1121"/>
      <c r="D19" s="458">
        <f>Application!O733</f>
        <v>0</v>
      </c>
      <c r="E19" s="459"/>
      <c r="F19" s="1122"/>
      <c r="G19" s="458">
        <f t="shared" si="2"/>
        <v>0</v>
      </c>
      <c r="H19" s="459"/>
      <c r="I19" s="458" t="str">
        <f t="shared" si="0"/>
        <v/>
      </c>
      <c r="J19" s="458" t="str">
        <f t="shared" si="1"/>
        <v/>
      </c>
      <c r="K19" s="218"/>
      <c r="L19" s="327"/>
    </row>
    <row r="20" spans="1:12">
      <c r="A20" s="458">
        <f>Application!B734</f>
        <v>0</v>
      </c>
      <c r="B20" s="1120">
        <f>Application!G734</f>
        <v>0</v>
      </c>
      <c r="C20" s="1121"/>
      <c r="D20" s="458">
        <f>Application!O734</f>
        <v>0</v>
      </c>
      <c r="E20" s="459"/>
      <c r="F20" s="1122"/>
      <c r="G20" s="458">
        <f t="shared" si="2"/>
        <v>0</v>
      </c>
      <c r="H20" s="459"/>
      <c r="I20" s="458" t="str">
        <f t="shared" si="0"/>
        <v/>
      </c>
      <c r="J20" s="458" t="str">
        <f t="shared" si="1"/>
        <v/>
      </c>
      <c r="K20" s="218"/>
      <c r="L20" s="327"/>
    </row>
    <row r="21" spans="1:12">
      <c r="A21" s="458">
        <f>Application!B735</f>
        <v>0</v>
      </c>
      <c r="B21" s="1120">
        <f>Application!G735</f>
        <v>0</v>
      </c>
      <c r="C21" s="1121"/>
      <c r="D21" s="458">
        <f>Application!O735</f>
        <v>0</v>
      </c>
      <c r="E21" s="459"/>
      <c r="F21" s="1122"/>
      <c r="G21" s="458">
        <f t="shared" si="2"/>
        <v>0</v>
      </c>
      <c r="H21" s="459"/>
      <c r="I21" s="458" t="str">
        <f t="shared" si="0"/>
        <v/>
      </c>
      <c r="J21" s="458" t="str">
        <f t="shared" si="1"/>
        <v/>
      </c>
      <c r="K21" s="218"/>
      <c r="L21" s="327"/>
    </row>
    <row r="22" spans="1:12">
      <c r="A22" s="458">
        <f>Application!B736</f>
        <v>0</v>
      </c>
      <c r="B22" s="1120">
        <f>Application!G736</f>
        <v>0</v>
      </c>
      <c r="C22" s="1121"/>
      <c r="D22" s="458">
        <f>Application!O736</f>
        <v>0</v>
      </c>
      <c r="E22" s="459"/>
      <c r="F22" s="1122"/>
      <c r="G22" s="458">
        <f t="shared" si="2"/>
        <v>0</v>
      </c>
      <c r="H22" s="459"/>
      <c r="I22" s="458" t="str">
        <f t="shared" si="0"/>
        <v/>
      </c>
      <c r="J22" s="458" t="str">
        <f t="shared" si="1"/>
        <v/>
      </c>
      <c r="K22" s="218"/>
      <c r="L22" s="327"/>
    </row>
    <row r="23" spans="1:12">
      <c r="A23" s="458">
        <f>Application!B737</f>
        <v>0</v>
      </c>
      <c r="B23" s="1120">
        <f>Application!G737</f>
        <v>0</v>
      </c>
      <c r="C23" s="1121"/>
      <c r="D23" s="458">
        <f>Application!O737</f>
        <v>0</v>
      </c>
      <c r="E23" s="459"/>
      <c r="F23" s="1122"/>
      <c r="G23" s="458">
        <f t="shared" si="2"/>
        <v>0</v>
      </c>
      <c r="H23" s="459"/>
      <c r="I23" s="458" t="str">
        <f t="shared" si="0"/>
        <v/>
      </c>
      <c r="J23" s="458" t="str">
        <f t="shared" si="1"/>
        <v/>
      </c>
      <c r="K23" s="218"/>
      <c r="L23" s="327"/>
    </row>
    <row r="24" spans="1:12">
      <c r="A24" s="458">
        <f>Application!B738</f>
        <v>0</v>
      </c>
      <c r="B24" s="1120">
        <f>Application!G738</f>
        <v>0</v>
      </c>
      <c r="C24" s="1121"/>
      <c r="D24" s="458">
        <f>Application!O738</f>
        <v>0</v>
      </c>
      <c r="E24" s="459"/>
      <c r="F24" s="1122"/>
      <c r="G24" s="458">
        <f t="shared" si="2"/>
        <v>0</v>
      </c>
      <c r="H24" s="459"/>
      <c r="I24" s="458" t="str">
        <f t="shared" si="0"/>
        <v/>
      </c>
      <c r="J24" s="458" t="str">
        <f t="shared" si="1"/>
        <v/>
      </c>
      <c r="K24" s="218"/>
      <c r="L24" s="327"/>
    </row>
    <row r="25" spans="1:12">
      <c r="A25" s="458">
        <f>Application!B739</f>
        <v>0</v>
      </c>
      <c r="B25" s="1120">
        <f>Application!G739</f>
        <v>0</v>
      </c>
      <c r="C25" s="1121"/>
      <c r="D25" s="458">
        <f>Application!O739</f>
        <v>0</v>
      </c>
      <c r="E25" s="459"/>
      <c r="F25" s="1122"/>
      <c r="G25" s="458">
        <f t="shared" si="2"/>
        <v>0</v>
      </c>
      <c r="H25" s="459"/>
      <c r="I25" s="458" t="str">
        <f t="shared" si="0"/>
        <v/>
      </c>
      <c r="J25" s="458" t="str">
        <f t="shared" si="1"/>
        <v/>
      </c>
      <c r="K25" s="218"/>
      <c r="L25" s="327"/>
    </row>
    <row r="26" spans="1:12">
      <c r="A26" s="458">
        <f>Application!B740</f>
        <v>0</v>
      </c>
      <c r="B26" s="1120">
        <f>Application!G740</f>
        <v>0</v>
      </c>
      <c r="C26" s="1121"/>
      <c r="D26" s="458">
        <f>Application!O740</f>
        <v>0</v>
      </c>
      <c r="E26" s="459"/>
      <c r="F26" s="1122"/>
      <c r="G26" s="458">
        <f t="shared" si="2"/>
        <v>0</v>
      </c>
      <c r="H26" s="459"/>
      <c r="I26" s="458" t="str">
        <f t="shared" si="0"/>
        <v/>
      </c>
      <c r="J26" s="458" t="str">
        <f t="shared" si="1"/>
        <v/>
      </c>
      <c r="K26" s="218"/>
      <c r="L26" s="327"/>
    </row>
    <row r="27" spans="1:12">
      <c r="A27" s="458">
        <f>Application!B741</f>
        <v>0</v>
      </c>
      <c r="B27" s="1120">
        <f>Application!G741</f>
        <v>0</v>
      </c>
      <c r="C27" s="1121"/>
      <c r="D27" s="458">
        <f>Application!O741</f>
        <v>0</v>
      </c>
      <c r="E27" s="459"/>
      <c r="F27" s="1122"/>
      <c r="G27" s="458">
        <f t="shared" si="2"/>
        <v>0</v>
      </c>
      <c r="H27" s="459"/>
      <c r="I27" s="458" t="str">
        <f t="shared" si="0"/>
        <v/>
      </c>
      <c r="J27" s="458" t="str">
        <f t="shared" si="1"/>
        <v/>
      </c>
      <c r="K27" s="218"/>
      <c r="L27" s="327"/>
    </row>
    <row r="28" spans="1:12">
      <c r="A28" s="458">
        <f>Application!B742</f>
        <v>0</v>
      </c>
      <c r="B28" s="1120">
        <f>Application!G742</f>
        <v>0</v>
      </c>
      <c r="C28" s="1121"/>
      <c r="D28" s="458">
        <f>Application!O742</f>
        <v>0</v>
      </c>
      <c r="E28" s="459"/>
      <c r="F28" s="1122"/>
      <c r="G28" s="458">
        <f t="shared" si="2"/>
        <v>0</v>
      </c>
      <c r="H28" s="459"/>
      <c r="I28" s="458" t="str">
        <f t="shared" ref="I28:I37" si="3">IF(F28=0,"",(F28-D28))</f>
        <v/>
      </c>
      <c r="J28" s="458" t="str">
        <f t="shared" ref="J28:J37" si="4">IF(F28=0,"",(I28*B28))</f>
        <v/>
      </c>
      <c r="K28" s="218"/>
      <c r="L28" s="327"/>
    </row>
    <row r="29" spans="1:12">
      <c r="A29" s="458">
        <f>Application!B743</f>
        <v>0</v>
      </c>
      <c r="B29" s="1120">
        <f>Application!G743</f>
        <v>0</v>
      </c>
      <c r="C29" s="1121"/>
      <c r="D29" s="458">
        <f>Application!O743</f>
        <v>0</v>
      </c>
      <c r="E29" s="459"/>
      <c r="F29" s="1122"/>
      <c r="G29" s="458">
        <f t="shared" si="2"/>
        <v>0</v>
      </c>
      <c r="H29" s="459"/>
      <c r="I29" s="458" t="str">
        <f t="shared" si="3"/>
        <v/>
      </c>
      <c r="J29" s="458" t="str">
        <f t="shared" si="4"/>
        <v/>
      </c>
      <c r="K29" s="218"/>
      <c r="L29" s="327"/>
    </row>
    <row r="30" spans="1:12">
      <c r="A30" s="458">
        <f>Application!B744</f>
        <v>0</v>
      </c>
      <c r="B30" s="1120">
        <f>Application!G744</f>
        <v>0</v>
      </c>
      <c r="C30" s="1121"/>
      <c r="D30" s="458">
        <f>Application!O744</f>
        <v>0</v>
      </c>
      <c r="E30" s="459"/>
      <c r="F30" s="1122"/>
      <c r="G30" s="458">
        <f t="shared" si="2"/>
        <v>0</v>
      </c>
      <c r="H30" s="459"/>
      <c r="I30" s="458" t="str">
        <f t="shared" si="3"/>
        <v/>
      </c>
      <c r="J30" s="458" t="str">
        <f t="shared" si="4"/>
        <v/>
      </c>
      <c r="K30" s="218"/>
      <c r="L30" s="327"/>
    </row>
    <row r="31" spans="1:12">
      <c r="A31" s="458">
        <f>Application!B745</f>
        <v>0</v>
      </c>
      <c r="B31" s="1120">
        <f>Application!G745</f>
        <v>0</v>
      </c>
      <c r="C31" s="1121"/>
      <c r="D31" s="458">
        <f>Application!O745</f>
        <v>0</v>
      </c>
      <c r="E31" s="459"/>
      <c r="F31" s="1122"/>
      <c r="G31" s="458">
        <f t="shared" si="2"/>
        <v>0</v>
      </c>
      <c r="H31" s="459"/>
      <c r="I31" s="458" t="str">
        <f t="shared" si="3"/>
        <v/>
      </c>
      <c r="J31" s="458" t="str">
        <f t="shared" si="4"/>
        <v/>
      </c>
      <c r="K31" s="218"/>
      <c r="L31" s="327"/>
    </row>
    <row r="32" spans="1:12">
      <c r="A32" s="458">
        <f>Application!B746</f>
        <v>0</v>
      </c>
      <c r="B32" s="1120">
        <f>Application!G746</f>
        <v>0</v>
      </c>
      <c r="C32" s="1121"/>
      <c r="D32" s="458">
        <f>Application!O746</f>
        <v>0</v>
      </c>
      <c r="E32" s="459"/>
      <c r="F32" s="1122"/>
      <c r="G32" s="458">
        <f t="shared" si="2"/>
        <v>0</v>
      </c>
      <c r="H32" s="459"/>
      <c r="I32" s="458" t="str">
        <f t="shared" si="3"/>
        <v/>
      </c>
      <c r="J32" s="458" t="str">
        <f t="shared" si="4"/>
        <v/>
      </c>
      <c r="K32" s="218"/>
      <c r="L32" s="327"/>
    </row>
    <row r="33" spans="1:12">
      <c r="A33" s="458">
        <f>Application!B747</f>
        <v>0</v>
      </c>
      <c r="B33" s="1120">
        <f>Application!G747</f>
        <v>0</v>
      </c>
      <c r="C33" s="1121"/>
      <c r="D33" s="458">
        <f>Application!O747</f>
        <v>0</v>
      </c>
      <c r="E33" s="459"/>
      <c r="F33" s="1122"/>
      <c r="G33" s="458">
        <f t="shared" si="2"/>
        <v>0</v>
      </c>
      <c r="H33" s="459"/>
      <c r="I33" s="458" t="str">
        <f t="shared" si="3"/>
        <v/>
      </c>
      <c r="J33" s="458" t="str">
        <f t="shared" si="4"/>
        <v/>
      </c>
      <c r="K33" s="218"/>
      <c r="L33" s="327"/>
    </row>
    <row r="34" spans="1:12">
      <c r="A34" s="458">
        <f>Application!B748</f>
        <v>0</v>
      </c>
      <c r="B34" s="1120">
        <f>Application!G748</f>
        <v>0</v>
      </c>
      <c r="C34" s="1121"/>
      <c r="D34" s="458">
        <f>Application!O748</f>
        <v>0</v>
      </c>
      <c r="E34" s="459"/>
      <c r="F34" s="1122"/>
      <c r="G34" s="458">
        <f t="shared" si="2"/>
        <v>0</v>
      </c>
      <c r="H34" s="459"/>
      <c r="I34" s="458" t="str">
        <f t="shared" si="3"/>
        <v/>
      </c>
      <c r="J34" s="458" t="str">
        <f t="shared" si="4"/>
        <v/>
      </c>
      <c r="K34" s="218"/>
      <c r="L34" s="327"/>
    </row>
    <row r="35" spans="1:12">
      <c r="A35" s="458">
        <f>Application!B749</f>
        <v>0</v>
      </c>
      <c r="B35" s="1120">
        <f>Application!G749</f>
        <v>0</v>
      </c>
      <c r="C35" s="1121"/>
      <c r="D35" s="458">
        <f>Application!O749</f>
        <v>0</v>
      </c>
      <c r="E35" s="459"/>
      <c r="F35" s="1122"/>
      <c r="G35" s="458">
        <f t="shared" si="2"/>
        <v>0</v>
      </c>
      <c r="H35" s="459"/>
      <c r="I35" s="458" t="str">
        <f t="shared" si="3"/>
        <v/>
      </c>
      <c r="J35" s="458" t="str">
        <f t="shared" si="4"/>
        <v/>
      </c>
      <c r="K35" s="218"/>
      <c r="L35" s="327"/>
    </row>
    <row r="36" spans="1:12">
      <c r="A36" s="458">
        <f>Application!B750</f>
        <v>0</v>
      </c>
      <c r="B36" s="1120">
        <f>Application!G750</f>
        <v>0</v>
      </c>
      <c r="C36" s="1121"/>
      <c r="D36" s="458">
        <f>Application!O750</f>
        <v>0</v>
      </c>
      <c r="E36" s="459"/>
      <c r="F36" s="1122"/>
      <c r="G36" s="458">
        <f t="shared" si="2"/>
        <v>0</v>
      </c>
      <c r="H36" s="459"/>
      <c r="I36" s="458" t="str">
        <f t="shared" si="3"/>
        <v/>
      </c>
      <c r="J36" s="458" t="str">
        <f t="shared" si="4"/>
        <v/>
      </c>
      <c r="K36" s="218"/>
      <c r="L36" s="327"/>
    </row>
    <row r="37" spans="1:12">
      <c r="A37" s="458">
        <f>Application!B751</f>
        <v>0</v>
      </c>
      <c r="B37" s="1120">
        <f>Application!G751</f>
        <v>0</v>
      </c>
      <c r="C37" s="1121"/>
      <c r="D37" s="458">
        <f>Application!O751</f>
        <v>0</v>
      </c>
      <c r="E37" s="459"/>
      <c r="F37" s="1122"/>
      <c r="G37" s="458">
        <f t="shared" si="2"/>
        <v>0</v>
      </c>
      <c r="H37" s="459"/>
      <c r="I37" s="458" t="str">
        <f t="shared" si="3"/>
        <v/>
      </c>
      <c r="J37" s="458" t="str">
        <f t="shared" si="4"/>
        <v/>
      </c>
      <c r="K37" s="218"/>
      <c r="L37" s="327"/>
    </row>
    <row r="38" spans="1:12">
      <c r="A38" s="458">
        <f>Application!B752</f>
        <v>0</v>
      </c>
      <c r="B38" s="1120">
        <f>Application!G752</f>
        <v>0</v>
      </c>
      <c r="C38" s="1121"/>
      <c r="D38" s="458">
        <f>Application!O752</f>
        <v>0</v>
      </c>
      <c r="E38" s="459"/>
      <c r="F38" s="1122"/>
      <c r="G38" s="458">
        <f t="shared" si="2"/>
        <v>0</v>
      </c>
      <c r="H38" s="459"/>
      <c r="I38" s="458" t="str">
        <f>IF(F38=0,"",(F38-D38))</f>
        <v/>
      </c>
      <c r="J38" s="458" t="str">
        <f>IF(F38=0,"",(I38*B38))</f>
        <v/>
      </c>
      <c r="K38" s="218"/>
      <c r="L38" s="327"/>
    </row>
    <row r="39" spans="1:12">
      <c r="A39" s="218"/>
      <c r="B39" s="218"/>
      <c r="C39" s="218"/>
      <c r="D39" s="459"/>
      <c r="E39" s="459"/>
      <c r="F39" s="459"/>
      <c r="G39" s="459"/>
      <c r="H39" s="459"/>
      <c r="I39" s="459"/>
      <c r="J39" s="218"/>
      <c r="K39" s="218"/>
      <c r="L39" s="327"/>
    </row>
    <row r="40" spans="1:12" ht="15">
      <c r="A40" s="460" t="s">
        <v>933</v>
      </c>
      <c r="B40" s="461"/>
      <c r="C40" s="461"/>
      <c r="D40" s="462">
        <f>Application!O753</f>
        <v>104596</v>
      </c>
      <c r="E40" s="459"/>
      <c r="F40" s="459"/>
      <c r="G40" s="462">
        <f>SUM(G4:G38)*12</f>
        <v>3182832</v>
      </c>
      <c r="H40" s="463"/>
      <c r="I40" s="461"/>
      <c r="J40" s="462">
        <f>SUM(J4:J38)*12</f>
        <v>1927680</v>
      </c>
      <c r="K40" s="218"/>
      <c r="L40" s="328"/>
    </row>
    <row r="41" spans="1:12" ht="15">
      <c r="A41" s="460"/>
      <c r="B41" s="461"/>
      <c r="C41" s="461"/>
      <c r="D41" s="463"/>
      <c r="E41" s="459"/>
      <c r="F41" s="459"/>
      <c r="G41" s="463"/>
      <c r="H41" s="463"/>
      <c r="I41" s="461"/>
      <c r="J41" s="463"/>
      <c r="K41" s="218"/>
      <c r="L41" s="328"/>
    </row>
    <row r="42" spans="1:12">
      <c r="A42" s="464" t="s">
        <v>934</v>
      </c>
      <c r="B42" s="225"/>
      <c r="C42" s="225"/>
      <c r="D42" s="225"/>
      <c r="E42" s="225"/>
      <c r="F42" s="225"/>
      <c r="G42" s="225"/>
      <c r="H42" s="225"/>
      <c r="I42" s="225"/>
      <c r="J42" s="225"/>
    </row>
    <row r="43" spans="1:12">
      <c r="A43" s="464"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217"/>
  <sheetViews>
    <sheetView topLeftCell="A26" zoomScale="85" zoomScaleNormal="85" workbookViewId="0">
      <selection activeCell="I36" sqref="I3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0" t="s">
        <v>832</v>
      </c>
      <c r="D3" s="13"/>
      <c r="E3" s="251" t="s">
        <v>833</v>
      </c>
      <c r="F3" s="217"/>
      <c r="G3" s="251" t="s">
        <v>834</v>
      </c>
      <c r="H3" s="217"/>
      <c r="I3" s="251" t="s">
        <v>835</v>
      </c>
      <c r="J3" s="217"/>
      <c r="K3" s="251" t="s">
        <v>836</v>
      </c>
      <c r="L3" s="217"/>
      <c r="M3" s="251" t="s">
        <v>837</v>
      </c>
      <c r="N3" s="217"/>
      <c r="O3" s="251" t="s">
        <v>838</v>
      </c>
      <c r="P3" s="217"/>
      <c r="Q3" s="251" t="s">
        <v>839</v>
      </c>
      <c r="R3" s="217"/>
      <c r="S3" s="251" t="s">
        <v>840</v>
      </c>
      <c r="T3" s="217"/>
      <c r="U3" s="251" t="s">
        <v>841</v>
      </c>
      <c r="V3" s="217"/>
      <c r="W3" s="251" t="s">
        <v>842</v>
      </c>
      <c r="X3" s="217"/>
      <c r="Y3" s="251" t="s">
        <v>843</v>
      </c>
      <c r="Z3" s="217"/>
      <c r="AA3" s="251" t="s">
        <v>844</v>
      </c>
      <c r="AB3" s="217"/>
      <c r="AC3" s="251" t="s">
        <v>845</v>
      </c>
      <c r="AD3" s="217"/>
      <c r="AE3" s="251" t="s">
        <v>846</v>
      </c>
      <c r="AF3" s="217"/>
      <c r="AG3" s="251" t="s">
        <v>847</v>
      </c>
      <c r="AH3" s="13"/>
    </row>
    <row r="4" spans="1:34" s="235" customFormat="1" ht="14.25">
      <c r="A4" s="235" t="s">
        <v>849</v>
      </c>
      <c r="C4" s="252">
        <v>1.0249999999999999</v>
      </c>
      <c r="E4" s="235">
        <f>Application!Y801</f>
        <v>1255152</v>
      </c>
      <c r="G4" s="235">
        <f>E4*$C$4</f>
        <v>1286530.7999999998</v>
      </c>
      <c r="I4" s="235">
        <f>G4*$C$4</f>
        <v>1318694.0699999996</v>
      </c>
      <c r="K4" s="235">
        <f>I4*$C$4</f>
        <v>1351661.4217499995</v>
      </c>
      <c r="M4" s="235">
        <f>K4*$C$4</f>
        <v>1385452.9572937493</v>
      </c>
      <c r="O4" s="235">
        <f>M4*$C$4</f>
        <v>1420089.2812260929</v>
      </c>
      <c r="Q4" s="235">
        <f>O4*$C$4</f>
        <v>1455591.5132567452</v>
      </c>
      <c r="S4" s="235">
        <f>Q4*$C$4</f>
        <v>1491981.3010881636</v>
      </c>
      <c r="U4" s="235">
        <f>S4*$C$4</f>
        <v>1529280.8336153675</v>
      </c>
      <c r="W4" s="235">
        <f>U4*$C$4</f>
        <v>1567512.8544557516</v>
      </c>
      <c r="Y4" s="235">
        <f>W4*$C$4</f>
        <v>1606700.6758171453</v>
      </c>
      <c r="AA4" s="235">
        <f>Y4*$C$4</f>
        <v>1646868.1927125738</v>
      </c>
      <c r="AC4" s="235">
        <f>AA4*$C$4</f>
        <v>1688039.8975303881</v>
      </c>
      <c r="AE4" s="235">
        <f>AC4*$C$4</f>
        <v>1730240.8949686477</v>
      </c>
      <c r="AG4" s="235">
        <f>AE4*$C$4</f>
        <v>1773496.9173428637</v>
      </c>
    </row>
    <row r="5" spans="1:34" s="225" customFormat="1" ht="14.25">
      <c r="B5" s="225" t="s">
        <v>850</v>
      </c>
      <c r="C5" s="253">
        <f>IF(Application!$D$211="Special Needs",0.1,0.05)</f>
        <v>0.05</v>
      </c>
      <c r="E5" s="237">
        <f>-E4*$C$5</f>
        <v>-62757.600000000006</v>
      </c>
      <c r="F5" s="237"/>
      <c r="G5" s="237">
        <f>-G4*$C$5</f>
        <v>-64326.539999999994</v>
      </c>
      <c r="H5" s="237"/>
      <c r="I5" s="237">
        <f>-I4*$C$5</f>
        <v>-65934.703499999989</v>
      </c>
      <c r="J5" s="237"/>
      <c r="K5" s="237">
        <f>-K4*$C$5</f>
        <v>-67583.071087499979</v>
      </c>
      <c r="L5" s="237"/>
      <c r="M5" s="237">
        <f>-M4*$C$5</f>
        <v>-69272.647864687475</v>
      </c>
      <c r="N5" s="237"/>
      <c r="O5" s="237">
        <f>-O4*$C$5</f>
        <v>-71004.46406130465</v>
      </c>
      <c r="P5" s="237"/>
      <c r="Q5" s="237">
        <f>-Q4*$C$5</f>
        <v>-72779.575662837262</v>
      </c>
      <c r="R5" s="237"/>
      <c r="S5" s="237">
        <f>-S4*$C$5</f>
        <v>-74599.065054408187</v>
      </c>
      <c r="T5" s="237"/>
      <c r="U5" s="237">
        <f>-U4*$C$5</f>
        <v>-76464.04168076838</v>
      </c>
      <c r="V5" s="237"/>
      <c r="W5" s="237">
        <f>-W4*$C$5</f>
        <v>-78375.642722787583</v>
      </c>
      <c r="X5" s="237"/>
      <c r="Y5" s="237">
        <f>-Y4*$C$5</f>
        <v>-80335.033790857269</v>
      </c>
      <c r="Z5" s="237"/>
      <c r="AA5" s="237">
        <f>-AA4*$C$5</f>
        <v>-82343.40963562869</v>
      </c>
      <c r="AB5" s="237"/>
      <c r="AC5" s="237">
        <f>-AC4*$C$5</f>
        <v>-84401.994876519413</v>
      </c>
      <c r="AD5" s="237"/>
      <c r="AE5" s="237">
        <f>-AE4*$C$5</f>
        <v>-86512.044748432396</v>
      </c>
      <c r="AF5" s="237"/>
      <c r="AG5" s="237">
        <f>-AG4*$C$5</f>
        <v>-88674.845867143187</v>
      </c>
    </row>
    <row r="6" spans="1:34" s="225" customFormat="1" ht="14.25">
      <c r="A6" s="225" t="s">
        <v>848</v>
      </c>
      <c r="C6" s="252">
        <v>1.02</v>
      </c>
      <c r="E6" s="238">
        <f>Application!Z809</f>
        <v>1927680</v>
      </c>
      <c r="F6" s="238"/>
      <c r="G6" s="238">
        <f>E6*$C$6</f>
        <v>1966233.6000000001</v>
      </c>
      <c r="H6" s="238"/>
      <c r="I6" s="238">
        <f>G6*$C$6</f>
        <v>2005558.2720000001</v>
      </c>
      <c r="J6" s="238"/>
      <c r="K6" s="238">
        <f>I6*$C$6</f>
        <v>2045669.4374400002</v>
      </c>
      <c r="L6" s="238"/>
      <c r="M6" s="238">
        <f>K6*$C$6</f>
        <v>2086582.8261888004</v>
      </c>
      <c r="N6" s="238"/>
      <c r="O6" s="238">
        <f>M6*$C$6</f>
        <v>2128314.4827125766</v>
      </c>
      <c r="P6" s="238"/>
      <c r="Q6" s="238">
        <f>O6*$C$6</f>
        <v>2170880.7723668283</v>
      </c>
      <c r="R6" s="238"/>
      <c r="S6" s="238">
        <f>Q6*$C$6</f>
        <v>2214298.3878141651</v>
      </c>
      <c r="T6" s="238"/>
      <c r="U6" s="238">
        <f>S6*$C$6</f>
        <v>2258584.3555704486</v>
      </c>
      <c r="V6" s="238"/>
      <c r="W6" s="238">
        <f>U6*$C$6</f>
        <v>2303756.0426818575</v>
      </c>
      <c r="X6" s="238"/>
      <c r="Y6" s="238">
        <f>W6*$C$6</f>
        <v>2349831.1635354948</v>
      </c>
      <c r="Z6" s="238"/>
      <c r="AA6" s="238">
        <f>Y6*$C$6</f>
        <v>2396827.7868062048</v>
      </c>
      <c r="AB6" s="238"/>
      <c r="AC6" s="238">
        <f>AA6*$C$6</f>
        <v>2444764.3425423289</v>
      </c>
      <c r="AD6" s="238"/>
      <c r="AE6" s="238">
        <f>AC6*$C$6</f>
        <v>2493659.6293931757</v>
      </c>
      <c r="AF6" s="238"/>
      <c r="AG6" s="238">
        <f>AE6*$C$6</f>
        <v>2543532.8219810394</v>
      </c>
    </row>
    <row r="7" spans="1:34" s="225" customFormat="1" ht="14.25">
      <c r="B7" s="225" t="s">
        <v>850</v>
      </c>
      <c r="C7" s="253">
        <f>IF(Application!$D$211="Special Needs",0.1,0.05)</f>
        <v>0.05</v>
      </c>
      <c r="E7" s="237">
        <f>-E6*$C$7</f>
        <v>-96384</v>
      </c>
      <c r="F7" s="237"/>
      <c r="G7" s="237">
        <f>-G6*$C$7</f>
        <v>-98311.680000000008</v>
      </c>
      <c r="H7" s="237"/>
      <c r="I7" s="237">
        <f>-I6*$C$7</f>
        <v>-100277.91360000001</v>
      </c>
      <c r="J7" s="237"/>
      <c r="K7" s="237">
        <f>-K6*$C$7</f>
        <v>-102283.47187200002</v>
      </c>
      <c r="L7" s="237"/>
      <c r="M7" s="237">
        <f>-M6*$C$7</f>
        <v>-104329.14130944002</v>
      </c>
      <c r="N7" s="237"/>
      <c r="O7" s="237">
        <f>-O6*$C$7</f>
        <v>-106415.72413562884</v>
      </c>
      <c r="P7" s="237"/>
      <c r="Q7" s="237">
        <f>-Q6*$C$7</f>
        <v>-108544.03861834142</v>
      </c>
      <c r="R7" s="237"/>
      <c r="S7" s="237">
        <f>-S6*$C$7</f>
        <v>-110714.91939070827</v>
      </c>
      <c r="T7" s="237"/>
      <c r="U7" s="237">
        <f>-U6*$C$7</f>
        <v>-112929.21777852243</v>
      </c>
      <c r="V7" s="237"/>
      <c r="W7" s="237">
        <f>-W6*$C$7</f>
        <v>-115187.80213409288</v>
      </c>
      <c r="X7" s="237"/>
      <c r="Y7" s="237">
        <f>-Y6*$C$7</f>
        <v>-117491.55817677475</v>
      </c>
      <c r="Z7" s="237"/>
      <c r="AA7" s="237">
        <f>-AA6*$C$7</f>
        <v>-119841.38934031024</v>
      </c>
      <c r="AB7" s="237"/>
      <c r="AC7" s="237">
        <f>-AC6*$C$7</f>
        <v>-122238.21712711646</v>
      </c>
      <c r="AD7" s="237"/>
      <c r="AE7" s="237">
        <f>-AE6*$C$7</f>
        <v>-124682.98146965879</v>
      </c>
      <c r="AF7" s="237"/>
      <c r="AG7" s="237">
        <f>-AG6*$C$7</f>
        <v>-127176.64109905198</v>
      </c>
    </row>
    <row r="8" spans="1:34" s="225" customFormat="1" ht="14.25">
      <c r="A8" s="225" t="s">
        <v>289</v>
      </c>
      <c r="C8" s="252">
        <v>1.0249999999999999</v>
      </c>
      <c r="E8" s="238">
        <f>Application!Z817</f>
        <v>14400</v>
      </c>
      <c r="F8" s="238"/>
      <c r="G8" s="238">
        <f>E8*$C$8</f>
        <v>14759.999999999998</v>
      </c>
      <c r="H8" s="238"/>
      <c r="I8" s="238">
        <f>G8*$C$8</f>
        <v>15128.999999999996</v>
      </c>
      <c r="J8" s="238"/>
      <c r="K8" s="238">
        <f>I8*$C$8</f>
        <v>15507.224999999995</v>
      </c>
      <c r="L8" s="238"/>
      <c r="M8" s="238">
        <f>K8*$C$8</f>
        <v>15894.905624999994</v>
      </c>
      <c r="N8" s="238"/>
      <c r="O8" s="238">
        <f>M8*$C$8</f>
        <v>16292.278265624993</v>
      </c>
      <c r="P8" s="238"/>
      <c r="Q8" s="238">
        <f>O8*$C$8</f>
        <v>16699.585222265618</v>
      </c>
      <c r="R8" s="238"/>
      <c r="S8" s="238">
        <f>Q8*$C$8</f>
        <v>17117.074852822258</v>
      </c>
      <c r="T8" s="238"/>
      <c r="U8" s="238">
        <f>S8*$C$8</f>
        <v>17545.001724142814</v>
      </c>
      <c r="V8" s="238"/>
      <c r="W8" s="238">
        <f>U8*$C$8</f>
        <v>17983.626767246384</v>
      </c>
      <c r="X8" s="238"/>
      <c r="Y8" s="238">
        <f>W8*$C$8</f>
        <v>18433.217436427542</v>
      </c>
      <c r="Z8" s="238"/>
      <c r="AA8" s="238">
        <f>Y8*$C$8</f>
        <v>18894.047872338229</v>
      </c>
      <c r="AB8" s="238"/>
      <c r="AC8" s="238">
        <f>AA8*$C$8</f>
        <v>19366.399069146682</v>
      </c>
      <c r="AD8" s="238"/>
      <c r="AE8" s="238">
        <f>AC8*$C$8</f>
        <v>19850.559045875347</v>
      </c>
      <c r="AF8" s="238"/>
      <c r="AG8" s="238">
        <f>AE8*$C$8</f>
        <v>20346.823022022229</v>
      </c>
    </row>
    <row r="9" spans="1:34" s="225" customFormat="1" ht="14.25">
      <c r="B9" s="225" t="s">
        <v>850</v>
      </c>
      <c r="C9" s="253">
        <f>IF(Application!$D$211="Special Needs",0.1,0.05)</f>
        <v>0.05</v>
      </c>
      <c r="E9" s="237">
        <f>-E8*$C$9</f>
        <v>-720</v>
      </c>
      <c r="F9" s="237"/>
      <c r="G9" s="237">
        <f>-G8*$C$9</f>
        <v>-738</v>
      </c>
      <c r="H9" s="237"/>
      <c r="I9" s="237">
        <f>-I8*$C$9</f>
        <v>-756.44999999999982</v>
      </c>
      <c r="J9" s="237"/>
      <c r="K9" s="237">
        <f>-K8*$C$9</f>
        <v>-775.36124999999981</v>
      </c>
      <c r="L9" s="237"/>
      <c r="M9" s="237">
        <f>-M8*$C$9</f>
        <v>-794.74528124999972</v>
      </c>
      <c r="N9" s="237"/>
      <c r="O9" s="237">
        <f>-O8*$C$9</f>
        <v>-814.61391328124967</v>
      </c>
      <c r="P9" s="237"/>
      <c r="Q9" s="237">
        <f>-Q8*$C$9</f>
        <v>-834.97926111328093</v>
      </c>
      <c r="R9" s="237"/>
      <c r="S9" s="237">
        <f>-S8*$C$9</f>
        <v>-855.85374264111294</v>
      </c>
      <c r="T9" s="237"/>
      <c r="U9" s="237">
        <f>-U8*$C$9</f>
        <v>-877.25008620714073</v>
      </c>
      <c r="V9" s="237"/>
      <c r="W9" s="237">
        <f>-W8*$C$9</f>
        <v>-899.18133836231925</v>
      </c>
      <c r="X9" s="237"/>
      <c r="Y9" s="237">
        <f>-Y8*$C$9</f>
        <v>-921.6608718213771</v>
      </c>
      <c r="Z9" s="237"/>
      <c r="AA9" s="237">
        <f>-AA8*$C$9</f>
        <v>-944.70239361691154</v>
      </c>
      <c r="AB9" s="237"/>
      <c r="AC9" s="237">
        <f>-AC8*$C$9</f>
        <v>-968.31995345733412</v>
      </c>
      <c r="AD9" s="237"/>
      <c r="AE9" s="237">
        <f>-AE8*$C$9</f>
        <v>-992.52795229376738</v>
      </c>
      <c r="AF9" s="237"/>
      <c r="AG9" s="237">
        <f>-AG8*$C$9</f>
        <v>-1017.3411511011114</v>
      </c>
    </row>
    <row r="10" spans="1:34" s="225" customFormat="1" ht="14.25">
      <c r="A10" s="1186" t="s">
        <v>2630</v>
      </c>
      <c r="B10" s="1186"/>
      <c r="C10" s="253"/>
      <c r="E10" s="1187"/>
      <c r="F10" s="238"/>
      <c r="G10" s="1187"/>
      <c r="H10" s="238"/>
      <c r="I10" s="1187"/>
      <c r="J10" s="238"/>
      <c r="K10" s="1187"/>
      <c r="L10" s="238"/>
      <c r="M10" s="1187"/>
      <c r="N10" s="238"/>
      <c r="O10" s="1187"/>
      <c r="P10" s="238"/>
      <c r="Q10" s="1187"/>
      <c r="R10" s="238"/>
      <c r="S10" s="1187"/>
      <c r="T10" s="238"/>
      <c r="U10" s="1187"/>
      <c r="V10" s="238"/>
      <c r="W10" s="1187"/>
      <c r="X10" s="238"/>
      <c r="Y10" s="1187"/>
      <c r="Z10" s="238"/>
      <c r="AA10" s="1187"/>
      <c r="AB10" s="238"/>
      <c r="AC10" s="1187"/>
      <c r="AD10" s="238"/>
      <c r="AE10" s="1187"/>
      <c r="AF10" s="238"/>
      <c r="AG10" s="1187"/>
    </row>
    <row r="11" spans="1:34" s="239" customFormat="1" ht="15">
      <c r="A11" s="239" t="s">
        <v>871</v>
      </c>
      <c r="C11" s="231"/>
      <c r="E11" s="239">
        <f>SUM(E4:E10)</f>
        <v>3037370.4</v>
      </c>
      <c r="G11" s="239">
        <f>SUM(G4:G10)</f>
        <v>3104148.1799999997</v>
      </c>
      <c r="I11" s="239">
        <f>SUM(I4:I10)</f>
        <v>3172412.2748999991</v>
      </c>
      <c r="K11" s="239">
        <f>SUM(K4:K10)</f>
        <v>3242196.1799804997</v>
      </c>
      <c r="M11" s="239">
        <f>SUM(M4:M10)</f>
        <v>3313534.1546521722</v>
      </c>
      <c r="O11" s="239">
        <f>SUM(O4:O10)</f>
        <v>3386461.2400940796</v>
      </c>
      <c r="Q11" s="239">
        <f>SUM(Q4:Q10)</f>
        <v>3461013.2773035471</v>
      </c>
      <c r="S11" s="239">
        <f>SUM(S4:S10)</f>
        <v>3537226.9255673937</v>
      </c>
      <c r="U11" s="239">
        <f>SUM(U4:U10)</f>
        <v>3615139.6813644608</v>
      </c>
      <c r="W11" s="239">
        <f>SUM(W4:W10)</f>
        <v>3694789.8977096127</v>
      </c>
      <c r="Y11" s="239">
        <f>SUM(Y4:Y10)</f>
        <v>3776216.8039496145</v>
      </c>
      <c r="AA11" s="239">
        <f>SUM(AA4:AA10)</f>
        <v>3859460.5260215611</v>
      </c>
      <c r="AC11" s="239">
        <f>SUM(AC4:AC10)</f>
        <v>3944562.1071847705</v>
      </c>
      <c r="AE11" s="239">
        <f>SUM(AE4:AE10)</f>
        <v>4031563.5292373137</v>
      </c>
      <c r="AG11" s="239">
        <f>SUM(AG4:AG10)</f>
        <v>4120507.7342286292</v>
      </c>
    </row>
    <row r="12" spans="1:34">
      <c r="C12" s="248"/>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8"/>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2">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67000</v>
      </c>
      <c r="G15" s="235">
        <f>E15*$C$14</f>
        <v>69345</v>
      </c>
      <c r="I15" s="235">
        <f>G15*$C$14</f>
        <v>71772.074999999997</v>
      </c>
      <c r="K15" s="235">
        <f>I15*$C$14</f>
        <v>74284.097624999995</v>
      </c>
      <c r="M15" s="235">
        <f>K15*$C$14</f>
        <v>76884.041041874982</v>
      </c>
      <c r="O15" s="235">
        <f>M15*$C$14</f>
        <v>79574.982478340593</v>
      </c>
      <c r="Q15" s="235">
        <f>O15*$C$14</f>
        <v>82360.106865082504</v>
      </c>
      <c r="S15" s="235">
        <f>Q15*$C$14</f>
        <v>85242.710605360378</v>
      </c>
      <c r="U15" s="235">
        <f>S15*$C$14</f>
        <v>88226.205476547984</v>
      </c>
      <c r="W15" s="235">
        <f>U15*$C$14</f>
        <v>91314.122668227152</v>
      </c>
      <c r="Y15" s="235">
        <f>W15*$C$14</f>
        <v>94510.116961615102</v>
      </c>
      <c r="AA15" s="235">
        <f>Y15*$C$14</f>
        <v>97817.971055271628</v>
      </c>
      <c r="AC15" s="235">
        <f>AA15*$C$14</f>
        <v>101241.60004220613</v>
      </c>
      <c r="AE15" s="235">
        <f>AC15*$C$14</f>
        <v>104785.05604368333</v>
      </c>
      <c r="AG15" s="235">
        <f>AE15*$C$14</f>
        <v>108452.53300521224</v>
      </c>
    </row>
    <row r="16" spans="1:34" s="225" customFormat="1" ht="14.25">
      <c r="A16" s="225" t="s">
        <v>345</v>
      </c>
      <c r="C16" s="248"/>
      <c r="E16" s="238">
        <f>Application!W849</f>
        <v>90000</v>
      </c>
      <c r="F16" s="238"/>
      <c r="G16" s="238">
        <f t="shared" ref="G16:AG21" si="0">E16*$C$14</f>
        <v>93150</v>
      </c>
      <c r="H16" s="238"/>
      <c r="I16" s="238">
        <f t="shared" si="0"/>
        <v>96410.249999999985</v>
      </c>
      <c r="J16" s="238"/>
      <c r="K16" s="238">
        <f t="shared" si="0"/>
        <v>99784.60874999997</v>
      </c>
      <c r="L16" s="238"/>
      <c r="M16" s="238">
        <f t="shared" si="0"/>
        <v>103277.07005624996</v>
      </c>
      <c r="N16" s="238"/>
      <c r="O16" s="238">
        <f t="shared" si="0"/>
        <v>106891.76750821869</v>
      </c>
      <c r="P16" s="238"/>
      <c r="Q16" s="238">
        <f t="shared" si="0"/>
        <v>110632.97937100634</v>
      </c>
      <c r="R16" s="238"/>
      <c r="S16" s="238">
        <f t="shared" si="0"/>
        <v>114505.13364899156</v>
      </c>
      <c r="T16" s="238"/>
      <c r="U16" s="238">
        <f t="shared" si="0"/>
        <v>118512.81332670625</v>
      </c>
      <c r="V16" s="238"/>
      <c r="W16" s="238">
        <f t="shared" si="0"/>
        <v>122660.76179314096</v>
      </c>
      <c r="X16" s="238"/>
      <c r="Y16" s="238">
        <f t="shared" si="0"/>
        <v>126953.88845590089</v>
      </c>
      <c r="Z16" s="238"/>
      <c r="AA16" s="238">
        <f t="shared" si="0"/>
        <v>131397.27455185741</v>
      </c>
      <c r="AB16" s="238"/>
      <c r="AC16" s="238">
        <f t="shared" si="0"/>
        <v>135996.17916117242</v>
      </c>
      <c r="AD16" s="238"/>
      <c r="AE16" s="238">
        <f t="shared" si="0"/>
        <v>140756.04543181343</v>
      </c>
      <c r="AF16" s="238"/>
      <c r="AG16" s="238">
        <f t="shared" si="0"/>
        <v>145682.5070219269</v>
      </c>
    </row>
    <row r="17" spans="1:1023 1025:2047 2049:3071 3073:4095 4097:5119 5121:6143 6145:7167 7169:8191 8193:9215 9217:10239 10241:11263 11265:12287 12289:13311 13313:14335 14337:15359 15361:16383" s="225" customFormat="1" ht="14.25">
      <c r="A17" s="225" t="s">
        <v>570</v>
      </c>
      <c r="C17" s="248"/>
      <c r="E17" s="238">
        <f>Application!W855</f>
        <v>80000</v>
      </c>
      <c r="F17" s="238"/>
      <c r="G17" s="238">
        <f t="shared" si="0"/>
        <v>82800</v>
      </c>
      <c r="H17" s="238"/>
      <c r="I17" s="238">
        <f t="shared" si="0"/>
        <v>85698</v>
      </c>
      <c r="J17" s="238"/>
      <c r="K17" s="238">
        <f t="shared" si="0"/>
        <v>88697.43</v>
      </c>
      <c r="L17" s="238"/>
      <c r="M17" s="238">
        <f t="shared" si="0"/>
        <v>91801.840049999984</v>
      </c>
      <c r="N17" s="238"/>
      <c r="O17" s="238">
        <f t="shared" si="0"/>
        <v>95014.904451749971</v>
      </c>
      <c r="P17" s="238"/>
      <c r="Q17" s="238">
        <f t="shared" si="0"/>
        <v>98340.426107561216</v>
      </c>
      <c r="R17" s="238"/>
      <c r="S17" s="238">
        <f t="shared" si="0"/>
        <v>101782.34102132585</v>
      </c>
      <c r="T17" s="238"/>
      <c r="U17" s="238">
        <f t="shared" si="0"/>
        <v>105344.72295707224</v>
      </c>
      <c r="V17" s="238"/>
      <c r="W17" s="238">
        <f t="shared" si="0"/>
        <v>109031.78826056977</v>
      </c>
      <c r="X17" s="238"/>
      <c r="Y17" s="238">
        <f t="shared" si="0"/>
        <v>112847.9008496897</v>
      </c>
      <c r="Z17" s="238"/>
      <c r="AA17" s="238">
        <f t="shared" si="0"/>
        <v>116797.57737942883</v>
      </c>
      <c r="AB17" s="238"/>
      <c r="AC17" s="238">
        <f t="shared" si="0"/>
        <v>120885.49258770882</v>
      </c>
      <c r="AD17" s="238"/>
      <c r="AE17" s="238">
        <f t="shared" si="0"/>
        <v>125116.48482827863</v>
      </c>
      <c r="AF17" s="238"/>
      <c r="AG17" s="238">
        <f t="shared" si="0"/>
        <v>129495.56179726837</v>
      </c>
    </row>
    <row r="18" spans="1:1023 1025:2047 2049:3071 3073:4095 4097:5119 5121:6143 6145:7167 7169:8191 8193:9215 9217:10239 10241:11263 11265:12287 12289:13311 13313:14335 14337:15359 15361:16383" s="225" customFormat="1" ht="14.25">
      <c r="A18" s="225" t="s">
        <v>854</v>
      </c>
      <c r="C18" s="248"/>
      <c r="E18" s="238">
        <f>Application!W862</f>
        <v>160000</v>
      </c>
      <c r="F18" s="238"/>
      <c r="G18" s="238">
        <f t="shared" si="0"/>
        <v>165600</v>
      </c>
      <c r="H18" s="238"/>
      <c r="I18" s="238">
        <f t="shared" si="0"/>
        <v>171396</v>
      </c>
      <c r="J18" s="238"/>
      <c r="K18" s="238">
        <f t="shared" si="0"/>
        <v>177394.86</v>
      </c>
      <c r="L18" s="238"/>
      <c r="M18" s="238">
        <f t="shared" si="0"/>
        <v>183603.68009999997</v>
      </c>
      <c r="N18" s="238"/>
      <c r="O18" s="238">
        <f t="shared" si="0"/>
        <v>190029.80890349994</v>
      </c>
      <c r="P18" s="238"/>
      <c r="Q18" s="238">
        <f t="shared" si="0"/>
        <v>196680.85221512243</v>
      </c>
      <c r="R18" s="238"/>
      <c r="S18" s="238">
        <f t="shared" si="0"/>
        <v>203564.68204265169</v>
      </c>
      <c r="T18" s="238"/>
      <c r="U18" s="238">
        <f t="shared" si="0"/>
        <v>210689.44591414448</v>
      </c>
      <c r="V18" s="238"/>
      <c r="W18" s="238">
        <f t="shared" si="0"/>
        <v>218063.57652113953</v>
      </c>
      <c r="X18" s="238"/>
      <c r="Y18" s="238">
        <f t="shared" si="0"/>
        <v>225695.8016993794</v>
      </c>
      <c r="Z18" s="238"/>
      <c r="AA18" s="238">
        <f t="shared" si="0"/>
        <v>233595.15475885765</v>
      </c>
      <c r="AB18" s="238"/>
      <c r="AC18" s="238">
        <f t="shared" si="0"/>
        <v>241770.98517541765</v>
      </c>
      <c r="AD18" s="238"/>
      <c r="AE18" s="238">
        <f t="shared" si="0"/>
        <v>250232.96965655725</v>
      </c>
      <c r="AF18" s="238"/>
      <c r="AG18" s="238">
        <f t="shared" si="0"/>
        <v>258991.12359453674</v>
      </c>
    </row>
    <row r="19" spans="1:1023 1025:2047 2049:3071 3073:4095 4097:5119 5121:6143 6145:7167 7169:8191 8193:9215 9217:10239 10241:11263 11265:12287 12289:13311 13313:14335 14337:15359 15361:16383" s="225" customFormat="1" ht="14.25">
      <c r="A19" s="225" t="s">
        <v>155</v>
      </c>
      <c r="C19" s="248"/>
      <c r="E19" s="238">
        <f>Application!W863</f>
        <v>69250</v>
      </c>
      <c r="F19" s="238"/>
      <c r="G19" s="238">
        <f t="shared" si="0"/>
        <v>71673.75</v>
      </c>
      <c r="H19" s="238"/>
      <c r="I19" s="238">
        <f t="shared" si="0"/>
        <v>74182.331249999988</v>
      </c>
      <c r="J19" s="238"/>
      <c r="K19" s="238">
        <f t="shared" si="0"/>
        <v>76778.712843749978</v>
      </c>
      <c r="L19" s="238"/>
      <c r="M19" s="238">
        <f t="shared" si="0"/>
        <v>79465.967793281219</v>
      </c>
      <c r="N19" s="238"/>
      <c r="O19" s="238">
        <f t="shared" si="0"/>
        <v>82247.276666046062</v>
      </c>
      <c r="P19" s="238"/>
      <c r="Q19" s="238">
        <f t="shared" si="0"/>
        <v>85125.931349357663</v>
      </c>
      <c r="R19" s="238"/>
      <c r="S19" s="238">
        <f t="shared" si="0"/>
        <v>88105.33894658518</v>
      </c>
      <c r="T19" s="238"/>
      <c r="U19" s="238">
        <f t="shared" si="0"/>
        <v>91189.025809715647</v>
      </c>
      <c r="V19" s="238"/>
      <c r="W19" s="238">
        <f t="shared" si="0"/>
        <v>94380.641713055695</v>
      </c>
      <c r="X19" s="238"/>
      <c r="Y19" s="238">
        <f t="shared" si="0"/>
        <v>97683.964173012631</v>
      </c>
      <c r="Z19" s="238"/>
      <c r="AA19" s="238">
        <f t="shared" si="0"/>
        <v>101102.90291906806</v>
      </c>
      <c r="AB19" s="238"/>
      <c r="AC19" s="238">
        <f t="shared" si="0"/>
        <v>104641.50452123543</v>
      </c>
      <c r="AD19" s="238"/>
      <c r="AE19" s="238">
        <f t="shared" si="0"/>
        <v>108303.95717947866</v>
      </c>
      <c r="AF19" s="238"/>
      <c r="AG19" s="238">
        <f t="shared" si="0"/>
        <v>112094.59568076041</v>
      </c>
    </row>
    <row r="20" spans="1:1023 1025:2047 2049:3071 3073:4095 4097:5119 5121:6143 6145:7167 7169:8191 8193:9215 9217:10239 10241:11263 11265:12287 12289:13311 13313:14335 14337:15359 15361:16383" s="225" customFormat="1" ht="14.25">
      <c r="A20" s="225" t="s">
        <v>391</v>
      </c>
      <c r="C20" s="248"/>
      <c r="E20" s="238">
        <f>Application!W872</f>
        <v>95000</v>
      </c>
      <c r="F20" s="238"/>
      <c r="G20" s="238">
        <f t="shared" si="0"/>
        <v>98324.999999999985</v>
      </c>
      <c r="H20" s="238"/>
      <c r="I20" s="238">
        <f t="shared" si="0"/>
        <v>101766.37499999997</v>
      </c>
      <c r="J20" s="238"/>
      <c r="K20" s="238">
        <f t="shared" si="0"/>
        <v>105328.19812499997</v>
      </c>
      <c r="L20" s="238"/>
      <c r="M20" s="238">
        <f t="shared" si="0"/>
        <v>109014.68505937496</v>
      </c>
      <c r="N20" s="238"/>
      <c r="O20" s="238">
        <f t="shared" si="0"/>
        <v>112830.19903645306</v>
      </c>
      <c r="P20" s="238"/>
      <c r="Q20" s="238">
        <f t="shared" si="0"/>
        <v>116779.25600272891</v>
      </c>
      <c r="R20" s="238"/>
      <c r="S20" s="238">
        <f t="shared" si="0"/>
        <v>120866.52996282441</v>
      </c>
      <c r="T20" s="238"/>
      <c r="U20" s="238">
        <f t="shared" si="0"/>
        <v>125096.85851152326</v>
      </c>
      <c r="V20" s="238"/>
      <c r="W20" s="238">
        <f t="shared" si="0"/>
        <v>129475.24855942656</v>
      </c>
      <c r="X20" s="238"/>
      <c r="Y20" s="238">
        <f t="shared" si="0"/>
        <v>134006.88225900647</v>
      </c>
      <c r="Z20" s="238"/>
      <c r="AA20" s="238">
        <f t="shared" si="0"/>
        <v>138697.12313807168</v>
      </c>
      <c r="AB20" s="238"/>
      <c r="AC20" s="238">
        <f t="shared" si="0"/>
        <v>143551.52244790416</v>
      </c>
      <c r="AD20" s="238"/>
      <c r="AE20" s="238">
        <f t="shared" si="0"/>
        <v>148575.8257335808</v>
      </c>
      <c r="AF20" s="238"/>
      <c r="AG20" s="238">
        <f t="shared" si="0"/>
        <v>153775.97963425613</v>
      </c>
    </row>
    <row r="21" spans="1:1023 1025:2047 2049:3071 3073:4095 4097:5119 5121:6143 6145:7167 7169:8191 8193:9215 9217:10239 10241:11263 11265:12287 12289:13311 13313:14335 14337:15359 15361:16383" s="225" customFormat="1" ht="14.25">
      <c r="A21" s="242" t="s">
        <v>982</v>
      </c>
      <c r="B21" s="242"/>
      <c r="C21" s="248"/>
      <c r="E21" s="247">
        <f>Application!W879</f>
        <v>0</v>
      </c>
      <c r="F21" s="238"/>
      <c r="G21" s="247">
        <f t="shared" si="0"/>
        <v>0</v>
      </c>
      <c r="H21" s="238"/>
      <c r="I21" s="247">
        <f t="shared" si="0"/>
        <v>0</v>
      </c>
      <c r="J21" s="238"/>
      <c r="K21" s="247">
        <f t="shared" si="0"/>
        <v>0</v>
      </c>
      <c r="L21" s="238"/>
      <c r="M21" s="247">
        <f t="shared" si="0"/>
        <v>0</v>
      </c>
      <c r="N21" s="238"/>
      <c r="O21" s="247">
        <f t="shared" si="0"/>
        <v>0</v>
      </c>
      <c r="P21" s="238"/>
      <c r="Q21" s="247">
        <f t="shared" si="0"/>
        <v>0</v>
      </c>
      <c r="R21" s="238"/>
      <c r="S21" s="247">
        <f t="shared" si="0"/>
        <v>0</v>
      </c>
      <c r="T21" s="238"/>
      <c r="U21" s="247">
        <f t="shared" si="0"/>
        <v>0</v>
      </c>
      <c r="V21" s="238"/>
      <c r="W21" s="247">
        <f t="shared" si="0"/>
        <v>0</v>
      </c>
      <c r="X21" s="238"/>
      <c r="Y21" s="247">
        <f t="shared" si="0"/>
        <v>0</v>
      </c>
      <c r="Z21" s="238"/>
      <c r="AA21" s="247">
        <f t="shared" si="0"/>
        <v>0</v>
      </c>
      <c r="AB21" s="238"/>
      <c r="AC21" s="247">
        <f t="shared" si="0"/>
        <v>0</v>
      </c>
      <c r="AD21" s="238"/>
      <c r="AE21" s="247">
        <f t="shared" si="0"/>
        <v>0</v>
      </c>
      <c r="AF21" s="238"/>
      <c r="AG21" s="247">
        <f t="shared" si="0"/>
        <v>0</v>
      </c>
    </row>
    <row r="22" spans="1:1023 1025:2047 2049:3071 3073:4095 4097:5119 5121:6143 6145:7167 7169:8191 8193:9215 9217:10239 10241:11263 11265:12287 12289:13311 13313:14335 14337:15359 15361:16383" s="239" customFormat="1" ht="15">
      <c r="A22" s="239" t="s">
        <v>855</v>
      </c>
      <c r="C22" s="248"/>
      <c r="E22" s="239">
        <f>SUM(E15:E21)</f>
        <v>561250</v>
      </c>
      <c r="G22" s="239">
        <f>SUM(G15:G21)</f>
        <v>580893.75</v>
      </c>
      <c r="I22" s="239">
        <f>SUM(I15:I21)</f>
        <v>601225.03124999988</v>
      </c>
      <c r="K22" s="239">
        <f>SUM(K15:K21)</f>
        <v>622267.90734374989</v>
      </c>
      <c r="M22" s="239">
        <f>SUM(M15:M21)</f>
        <v>644047.28410078096</v>
      </c>
      <c r="O22" s="239">
        <f>SUM(O15:O21)</f>
        <v>666588.93904430827</v>
      </c>
      <c r="Q22" s="239">
        <f>SUM(Q15:Q21)</f>
        <v>689919.55191085907</v>
      </c>
      <c r="S22" s="239">
        <f>SUM(S15:S21)</f>
        <v>714066.73622773902</v>
      </c>
      <c r="U22" s="239">
        <f>SUM(U15:U21)</f>
        <v>739059.07199570979</v>
      </c>
      <c r="W22" s="239">
        <f>SUM(W15:W21)</f>
        <v>764926.13951555954</v>
      </c>
      <c r="Y22" s="239">
        <f>SUM(Y15:Y21)</f>
        <v>791698.55439860432</v>
      </c>
      <c r="AA22" s="239">
        <f>SUM(AA15:AA21)</f>
        <v>819408.00380255538</v>
      </c>
      <c r="AC22" s="239">
        <f>SUM(AC15:AC21)</f>
        <v>848087.28393564466</v>
      </c>
      <c r="AE22" s="239">
        <f>SUM(AE15:AE21)</f>
        <v>877770.3388733922</v>
      </c>
      <c r="AG22" s="239">
        <f>SUM(AG15:AG21)</f>
        <v>908492.3007339607</v>
      </c>
    </row>
    <row r="23" spans="1:1023 1025:2047 2049:3071 3073:4095 4097:5119 5121:6143 6145:7167 7169:8191 8193:9215 9217:10239 10241:11263 11265:12287 12289:13311 13313:14335 14337:15359 15361:16383" s="225" customFormat="1" ht="14.25">
      <c r="C23" s="24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1023 1025:2047 2049:3071 3073:4095 4097:5119 5121:6143 6145:7167 7169:8191 8193:9215 9217:10239 10241:11263 11265:12287 12289:13311 13313:14335 14337:15359 15361:16383" s="225" customFormat="1" ht="14.25">
      <c r="A24" s="225" t="s">
        <v>1870</v>
      </c>
      <c r="C24" s="248"/>
      <c r="E24" s="944"/>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1023 1025:2047 2049:3071 3073:4095 4097:5119 5121:6143 6145:7167 7169:8191 8193:9215 9217:10239 10241:11263 11265:12287 12289:13311 13313:14335 14337:15359 15361:16383" s="225" customFormat="1" ht="14.25">
      <c r="C25" s="24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1023 1025:2047 2049:3071 3073:4095 4097:5119 5121:6143 6145:7167 7169:8191 8193:9215 9217:10239 10241:11263 11265:12287 12289:13311 13313:14335 14337:15359 15361:16383" s="225" customFormat="1" ht="14.25">
      <c r="A26" s="225" t="s">
        <v>1265</v>
      </c>
      <c r="C26" s="252">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1023 1025:2047 2049:3071 3073:4095 4097:5119 5121:6143 6145:7167 7169:8191 8193:9215 9217:10239 10241:11263 11265:12287 12289:13311 13313:14335 14337:15359 15361:16383" s="225" customFormat="1" ht="14.25">
      <c r="A27" s="225" t="s">
        <v>857</v>
      </c>
      <c r="C27" s="252">
        <v>1.0249999999999999</v>
      </c>
      <c r="E27" s="238">
        <f>Application!AC888</f>
        <v>25000</v>
      </c>
      <c r="F27" s="238"/>
      <c r="G27" s="238">
        <f>E27*$C$27</f>
        <v>25624.999999999996</v>
      </c>
      <c r="H27" s="238"/>
      <c r="I27" s="238">
        <f>G27*$C$27</f>
        <v>26265.624999999993</v>
      </c>
      <c r="J27" s="238"/>
      <c r="K27" s="238">
        <f>I27*$C$27</f>
        <v>26922.265624999989</v>
      </c>
      <c r="L27" s="238"/>
      <c r="M27" s="238">
        <f>K27*$C$27</f>
        <v>27595.322265624985</v>
      </c>
      <c r="N27" s="238"/>
      <c r="O27" s="238">
        <f>M27*$C$27</f>
        <v>28285.205322265607</v>
      </c>
      <c r="P27" s="238"/>
      <c r="Q27" s="238">
        <f>O27*$C$27</f>
        <v>28992.335455322245</v>
      </c>
      <c r="R27" s="238"/>
      <c r="S27" s="238">
        <f>Q27*$C$27</f>
        <v>29717.1438417053</v>
      </c>
      <c r="T27" s="238"/>
      <c r="U27" s="238">
        <f>S27*$C$27</f>
        <v>30460.072437747931</v>
      </c>
      <c r="V27" s="238"/>
      <c r="W27" s="238">
        <f>U27*$C$27</f>
        <v>31221.574248691628</v>
      </c>
      <c r="X27" s="238"/>
      <c r="Y27" s="238">
        <f>W27*$C$27</f>
        <v>32002.113604908915</v>
      </c>
      <c r="Z27" s="238"/>
      <c r="AA27" s="238">
        <f>Y27*$C$27</f>
        <v>32802.166445031631</v>
      </c>
      <c r="AB27" s="238"/>
      <c r="AC27" s="238">
        <f>AA27*$C$27</f>
        <v>33622.220606157418</v>
      </c>
      <c r="AD27" s="238"/>
      <c r="AE27" s="238">
        <f>AC27*$C$27</f>
        <v>34462.776121311348</v>
      </c>
      <c r="AF27" s="238"/>
      <c r="AG27" s="238">
        <f>AE27*$C$27</f>
        <v>35324.345524344128</v>
      </c>
    </row>
    <row r="28" spans="1:1023 1025:2047 2049:3071 3073:4095 4097:5119 5121:6143 6145:7167 7169:8191 8193:9215 9217:10239 10241:11263 11265:12287 12289:13311 13313:14335 14337:15359 15361:16383" s="238" customFormat="1" ht="14.25">
      <c r="A28" s="225" t="s">
        <v>858</v>
      </c>
      <c r="B28" s="225"/>
      <c r="C28" s="252">
        <v>1.01</v>
      </c>
      <c r="D28" s="225"/>
      <c r="E28" s="238">
        <f>Application!AC889</f>
        <v>29100</v>
      </c>
      <c r="G28" s="238">
        <f>E28*$C$28</f>
        <v>29391</v>
      </c>
      <c r="I28" s="238">
        <f t="shared" ref="I28" si="1">G28*$C$28</f>
        <v>29684.91</v>
      </c>
      <c r="K28" s="238">
        <f t="shared" ref="K28" si="2">I28*$C$28</f>
        <v>29981.759099999999</v>
      </c>
      <c r="M28" s="238">
        <f t="shared" ref="M28" si="3">K28*$C$28</f>
        <v>30281.576690999998</v>
      </c>
      <c r="O28" s="238">
        <f t="shared" ref="O28" si="4">M28*$C$28</f>
        <v>30584.392457909998</v>
      </c>
      <c r="Q28" s="238">
        <f t="shared" ref="Q28" si="5">O28*$C$28</f>
        <v>30890.2363824891</v>
      </c>
      <c r="S28" s="238">
        <f t="shared" ref="S28" si="6">Q28*$C$28</f>
        <v>31199.138746313991</v>
      </c>
      <c r="U28" s="238">
        <f t="shared" ref="U28" si="7">S28*$C$28</f>
        <v>31511.130133777129</v>
      </c>
      <c r="W28" s="238">
        <f t="shared" ref="W28" si="8">U28*$C$28</f>
        <v>31826.241435114902</v>
      </c>
      <c r="Y28" s="238">
        <f t="shared" ref="Y28" si="9">W28*$C$28</f>
        <v>32144.503849466051</v>
      </c>
      <c r="AA28" s="238">
        <f t="shared" ref="AA28" si="10">Y28*$C$28</f>
        <v>32465.948887960712</v>
      </c>
      <c r="AC28" s="238">
        <f t="shared" ref="AC28" si="11">AA28*$C$28</f>
        <v>32790.608376840319</v>
      </c>
      <c r="AE28" s="238">
        <f t="shared" ref="AE28" si="12">AC28*$C$28</f>
        <v>33118.51446060872</v>
      </c>
      <c r="AG28" s="238">
        <f t="shared" ref="AG28" si="13">AE28*$C$28</f>
        <v>33449.69960521481</v>
      </c>
      <c r="AI28" s="238">
        <f t="shared" ref="AI28" si="14">AG28*$C$28</f>
        <v>33784.196601266958</v>
      </c>
      <c r="AK28" s="238">
        <f t="shared" ref="AK28" si="15">AI28*$C$28</f>
        <v>34122.038567279626</v>
      </c>
      <c r="AM28" s="238">
        <f t="shared" ref="AM28" si="16">AK28*$C$28</f>
        <v>34463.258952952419</v>
      </c>
      <c r="AO28" s="238">
        <f t="shared" ref="AO28" si="17">AM28*$C$28</f>
        <v>34807.891542481942</v>
      </c>
      <c r="AQ28" s="238">
        <f t="shared" ref="AQ28" si="18">AO28*$C$28</f>
        <v>35155.970457906762</v>
      </c>
      <c r="AS28" s="238">
        <f t="shared" ref="AS28" si="19">AQ28*$C$28</f>
        <v>35507.530162485833</v>
      </c>
      <c r="AU28" s="238">
        <f t="shared" ref="AU28" si="20">AS28*$C$28</f>
        <v>35862.605464110689</v>
      </c>
      <c r="AW28" s="238">
        <f t="shared" ref="AW28" si="21">AU28*$C$28</f>
        <v>36221.231518751796</v>
      </c>
      <c r="AY28" s="238">
        <f t="shared" ref="AY28" si="22">AW28*$C$28</f>
        <v>36583.443833939316</v>
      </c>
      <c r="BA28" s="238">
        <f t="shared" ref="BA28" si="23">AY28*$C$28</f>
        <v>36949.278272278709</v>
      </c>
      <c r="BC28" s="238">
        <f t="shared" ref="BC28" si="24">BA28*$C$28</f>
        <v>37318.771055001496</v>
      </c>
      <c r="BE28" s="238">
        <f t="shared" ref="BE28" si="25">BC28*$C$28</f>
        <v>37691.958765551513</v>
      </c>
      <c r="BG28" s="238">
        <f t="shared" ref="BG28" si="26">BE28*$C$28</f>
        <v>38068.87835320703</v>
      </c>
      <c r="BI28" s="238">
        <f t="shared" ref="BI28" si="27">BG28*$C$28</f>
        <v>38449.567136739104</v>
      </c>
      <c r="BK28" s="238">
        <f t="shared" ref="BK28" si="28">BI28*$C$28</f>
        <v>38834.062808106493</v>
      </c>
      <c r="BM28" s="238">
        <f t="shared" ref="BM28" si="29">BK28*$C$28</f>
        <v>39222.40343618756</v>
      </c>
      <c r="BO28" s="238">
        <f t="shared" ref="BO28" si="30">BM28*$C$28</f>
        <v>39614.627470549436</v>
      </c>
      <c r="BQ28" s="238">
        <f t="shared" ref="BQ28" si="31">BO28*$C$28</f>
        <v>40010.773745254934</v>
      </c>
      <c r="BS28" s="238">
        <f t="shared" ref="BS28" si="32">BQ28*$C$28</f>
        <v>40410.881482707482</v>
      </c>
      <c r="BU28" s="238">
        <f t="shared" ref="BU28" si="33">BS28*$C$28</f>
        <v>40814.990297534554</v>
      </c>
      <c r="BW28" s="238">
        <f t="shared" ref="BW28" si="34">BU28*$C$28</f>
        <v>41223.140200509901</v>
      </c>
      <c r="BY28" s="238">
        <f t="shared" ref="BY28" si="35">BW28*$C$28</f>
        <v>41635.371602514999</v>
      </c>
      <c r="CA28" s="238">
        <f t="shared" ref="CA28" si="36">BY28*$C$28</f>
        <v>42051.72531854015</v>
      </c>
      <c r="CC28" s="238">
        <f t="shared" ref="CC28" si="37">CA28*$C$28</f>
        <v>42472.242571725554</v>
      </c>
      <c r="CE28" s="238">
        <f t="shared" ref="CE28" si="38">CC28*$C$28</f>
        <v>42896.96499744281</v>
      </c>
      <c r="CG28" s="238">
        <f t="shared" ref="CG28" si="39">CE28*$C$28</f>
        <v>43325.934647417242</v>
      </c>
      <c r="CI28" s="238">
        <f t="shared" ref="CI28" si="40">CG28*$C$28</f>
        <v>43759.193993891415</v>
      </c>
      <c r="CK28" s="238">
        <f t="shared" ref="CK28" si="41">CI28*$C$28</f>
        <v>44196.785933830331</v>
      </c>
      <c r="CM28" s="238">
        <f t="shared" ref="CM28" si="42">CK28*$C$28</f>
        <v>44638.753793168638</v>
      </c>
      <c r="CO28" s="238">
        <f t="shared" ref="CO28" si="43">CM28*$C$28</f>
        <v>45085.141331100327</v>
      </c>
      <c r="CQ28" s="238">
        <f t="shared" ref="CQ28" si="44">CO28*$C$28</f>
        <v>45535.992744411327</v>
      </c>
      <c r="CS28" s="238">
        <f t="shared" ref="CS28" si="45">CQ28*$C$28</f>
        <v>45991.352671855442</v>
      </c>
      <c r="CU28" s="238">
        <f t="shared" ref="CU28" si="46">CS28*$C$28</f>
        <v>46451.266198573998</v>
      </c>
      <c r="CW28" s="238">
        <f t="shared" ref="CW28" si="47">CU28*$C$28</f>
        <v>46915.778860559738</v>
      </c>
      <c r="CY28" s="238">
        <f t="shared" ref="CY28" si="48">CW28*$C$28</f>
        <v>47384.936649165335</v>
      </c>
      <c r="DA28" s="238">
        <f t="shared" ref="DA28" si="49">CY28*$C$28</f>
        <v>47858.786015656988</v>
      </c>
      <c r="DC28" s="238">
        <f t="shared" ref="DC28" si="50">DA28*$C$28</f>
        <v>48337.373875813559</v>
      </c>
      <c r="DE28" s="238">
        <f t="shared" ref="DE28" si="51">DC28*$C$28</f>
        <v>48820.747614571694</v>
      </c>
      <c r="DG28" s="238">
        <f t="shared" ref="DG28" si="52">DE28*$C$28</f>
        <v>49308.955090717413</v>
      </c>
      <c r="DI28" s="238">
        <f t="shared" ref="DI28" si="53">DG28*$C$28</f>
        <v>49802.04464162459</v>
      </c>
      <c r="DK28" s="238">
        <f t="shared" ref="DK28" si="54">DI28*$C$28</f>
        <v>50300.065088040836</v>
      </c>
      <c r="DM28" s="238">
        <f t="shared" ref="DM28" si="55">DK28*$C$28</f>
        <v>50803.065738921243</v>
      </c>
      <c r="DO28" s="238">
        <f t="shared" ref="DO28" si="56">DM28*$C$28</f>
        <v>51311.096396310459</v>
      </c>
      <c r="DQ28" s="238">
        <f t="shared" ref="DQ28" si="57">DO28*$C$28</f>
        <v>51824.207360273562</v>
      </c>
      <c r="DS28" s="238">
        <f t="shared" ref="DS28" si="58">DQ28*$C$28</f>
        <v>52342.449433876296</v>
      </c>
      <c r="DU28" s="238">
        <f t="shared" ref="DU28" si="59">DS28*$C$28</f>
        <v>52865.873928215056</v>
      </c>
      <c r="DW28" s="238">
        <f t="shared" ref="DW28" si="60">DU28*$C$28</f>
        <v>53394.532667497209</v>
      </c>
      <c r="DY28" s="238">
        <f t="shared" ref="DY28" si="61">DW28*$C$28</f>
        <v>53928.477994172179</v>
      </c>
      <c r="EA28" s="238">
        <f t="shared" ref="EA28" si="62">DY28*$C$28</f>
        <v>54467.7627741139</v>
      </c>
      <c r="EC28" s="238">
        <f t="shared" ref="EC28" si="63">EA28*$C$28</f>
        <v>55012.440401855041</v>
      </c>
      <c r="EE28" s="238">
        <f t="shared" ref="EE28" si="64">EC28*$C$28</f>
        <v>55562.56480587359</v>
      </c>
      <c r="EG28" s="238">
        <f t="shared" ref="EG28" si="65">EE28*$C$28</f>
        <v>56118.19045393233</v>
      </c>
      <c r="EI28" s="238">
        <f t="shared" ref="EI28" si="66">EG28*$C$28</f>
        <v>56679.37235847165</v>
      </c>
      <c r="EK28" s="238">
        <f t="shared" ref="EK28" si="67">EI28*$C$28</f>
        <v>57246.16608205637</v>
      </c>
      <c r="EM28" s="238">
        <f t="shared" ref="EM28" si="68">EK28*$C$28</f>
        <v>57818.627742876932</v>
      </c>
      <c r="EO28" s="238">
        <f t="shared" ref="EO28" si="69">EM28*$C$28</f>
        <v>58396.814020305705</v>
      </c>
      <c r="EQ28" s="238">
        <f t="shared" ref="EQ28" si="70">EO28*$C$28</f>
        <v>58980.782160508759</v>
      </c>
      <c r="ES28" s="238">
        <f t="shared" ref="ES28" si="71">EQ28*$C$28</f>
        <v>59570.589982113845</v>
      </c>
      <c r="EU28" s="238">
        <f t="shared" ref="EU28" si="72">ES28*$C$28</f>
        <v>60166.295881934981</v>
      </c>
      <c r="EW28" s="238">
        <f t="shared" ref="EW28" si="73">EU28*$C$28</f>
        <v>60767.958840754334</v>
      </c>
      <c r="EY28" s="238">
        <f t="shared" ref="EY28" si="74">EW28*$C$28</f>
        <v>61375.638429161882</v>
      </c>
      <c r="FA28" s="238">
        <f t="shared" ref="FA28" si="75">EY28*$C$28</f>
        <v>61989.394813453502</v>
      </c>
      <c r="FC28" s="238">
        <f t="shared" ref="FC28" si="76">FA28*$C$28</f>
        <v>62609.288761588039</v>
      </c>
      <c r="FE28" s="238">
        <f t="shared" ref="FE28" si="77">FC28*$C$28</f>
        <v>63235.381649203919</v>
      </c>
      <c r="FG28" s="238">
        <f t="shared" ref="FG28" si="78">FE28*$C$28</f>
        <v>63867.735465695958</v>
      </c>
      <c r="FI28" s="238">
        <f t="shared" ref="FI28" si="79">FG28*$C$28</f>
        <v>64506.412820352918</v>
      </c>
      <c r="FK28" s="238">
        <f t="shared" ref="FK28" si="80">FI28*$C$28</f>
        <v>65151.476948556447</v>
      </c>
      <c r="FM28" s="238">
        <f t="shared" ref="FM28" si="81">FK28*$C$28</f>
        <v>65802.991718042016</v>
      </c>
      <c r="FO28" s="238">
        <f t="shared" ref="FO28" si="82">FM28*$C$28</f>
        <v>66461.021635222438</v>
      </c>
      <c r="FQ28" s="238">
        <f t="shared" ref="FQ28" si="83">FO28*$C$28</f>
        <v>67125.631851574668</v>
      </c>
      <c r="FS28" s="238">
        <f t="shared" ref="FS28" si="84">FQ28*$C$28</f>
        <v>67796.888170090417</v>
      </c>
      <c r="FU28" s="238">
        <f t="shared" ref="FU28" si="85">FS28*$C$28</f>
        <v>68474.857051791318</v>
      </c>
      <c r="FW28" s="238">
        <f t="shared" ref="FW28" si="86">FU28*$C$28</f>
        <v>69159.605622309231</v>
      </c>
      <c r="FY28" s="238">
        <f t="shared" ref="FY28" si="87">FW28*$C$28</f>
        <v>69851.201678532321</v>
      </c>
      <c r="GA28" s="238">
        <f t="shared" ref="GA28" si="88">FY28*$C$28</f>
        <v>70549.713695317652</v>
      </c>
      <c r="GC28" s="238">
        <f t="shared" ref="GC28" si="89">GA28*$C$28</f>
        <v>71255.210832270823</v>
      </c>
      <c r="GE28" s="238">
        <f t="shared" ref="GE28" si="90">GC28*$C$28</f>
        <v>71967.762940593529</v>
      </c>
      <c r="GG28" s="238">
        <f t="shared" ref="GG28" si="91">GE28*$C$28</f>
        <v>72687.440569999468</v>
      </c>
      <c r="GI28" s="238">
        <f t="shared" ref="GI28" si="92">GG28*$C$28</f>
        <v>73414.314975699468</v>
      </c>
      <c r="GK28" s="238">
        <f t="shared" ref="GK28" si="93">GI28*$C$28</f>
        <v>74148.458125456469</v>
      </c>
      <c r="GM28" s="238">
        <f t="shared" ref="GM28" si="94">GK28*$C$28</f>
        <v>74889.942706711037</v>
      </c>
      <c r="GO28" s="238">
        <f t="shared" ref="GO28" si="95">GM28*$C$28</f>
        <v>75638.842133778147</v>
      </c>
      <c r="GQ28" s="238">
        <f t="shared" ref="GQ28" si="96">GO28*$C$28</f>
        <v>76395.230555115922</v>
      </c>
      <c r="GS28" s="238">
        <f t="shared" ref="GS28" si="97">GQ28*$C$28</f>
        <v>77159.182860667075</v>
      </c>
      <c r="GU28" s="238">
        <f t="shared" ref="GU28" si="98">GS28*$C$28</f>
        <v>77930.774689273749</v>
      </c>
      <c r="GW28" s="238">
        <f t="shared" ref="GW28" si="99">GU28*$C$28</f>
        <v>78710.082436166485</v>
      </c>
      <c r="GY28" s="238">
        <f t="shared" ref="GY28" si="100">GW28*$C$28</f>
        <v>79497.183260528152</v>
      </c>
      <c r="HA28" s="238">
        <f t="shared" ref="HA28" si="101">GY28*$C$28</f>
        <v>80292.155093133435</v>
      </c>
      <c r="HC28" s="238">
        <f t="shared" ref="HC28" si="102">HA28*$C$28</f>
        <v>81095.076644064771</v>
      </c>
      <c r="HE28" s="238">
        <f t="shared" ref="HE28" si="103">HC28*$C$28</f>
        <v>81906.027410505427</v>
      </c>
      <c r="HG28" s="238">
        <f t="shared" ref="HG28" si="104">HE28*$C$28</f>
        <v>82725.08768461048</v>
      </c>
      <c r="HI28" s="238">
        <f t="shared" ref="HI28" si="105">HG28*$C$28</f>
        <v>83552.338561456592</v>
      </c>
      <c r="HK28" s="238">
        <f t="shared" ref="HK28" si="106">HI28*$C$28</f>
        <v>84387.861947071156</v>
      </c>
      <c r="HM28" s="238">
        <f t="shared" ref="HM28" si="107">HK28*$C$28</f>
        <v>85231.740566541863</v>
      </c>
      <c r="HO28" s="238">
        <f t="shared" ref="HO28" si="108">HM28*$C$28</f>
        <v>86084.057972207287</v>
      </c>
      <c r="HQ28" s="238">
        <f t="shared" ref="HQ28" si="109">HO28*$C$28</f>
        <v>86944.898551929364</v>
      </c>
      <c r="HS28" s="238">
        <f t="shared" ref="HS28" si="110">HQ28*$C$28</f>
        <v>87814.347537448659</v>
      </c>
      <c r="HU28" s="238">
        <f t="shared" ref="HU28" si="111">HS28*$C$28</f>
        <v>88692.491012823142</v>
      </c>
      <c r="HW28" s="238">
        <f t="shared" ref="HW28" si="112">HU28*$C$28</f>
        <v>89579.415922951375</v>
      </c>
      <c r="HY28" s="238">
        <f t="shared" ref="HY28" si="113">HW28*$C$28</f>
        <v>90475.210082180885</v>
      </c>
      <c r="IA28" s="238">
        <f t="shared" ref="IA28" si="114">HY28*$C$28</f>
        <v>91379.962183002688</v>
      </c>
      <c r="IC28" s="238">
        <f t="shared" ref="IC28" si="115">IA28*$C$28</f>
        <v>92293.761804832713</v>
      </c>
      <c r="IE28" s="238">
        <f t="shared" ref="IE28" si="116">IC28*$C$28</f>
        <v>93216.699422881036</v>
      </c>
      <c r="IG28" s="238">
        <f t="shared" ref="IG28" si="117">IE28*$C$28</f>
        <v>94148.86641710985</v>
      </c>
      <c r="II28" s="238">
        <f t="shared" ref="II28" si="118">IG28*$C$28</f>
        <v>95090.355081280955</v>
      </c>
      <c r="IK28" s="238">
        <f t="shared" ref="IK28" si="119">II28*$C$28</f>
        <v>96041.25863209377</v>
      </c>
      <c r="IM28" s="238">
        <f t="shared" ref="IM28" si="120">IK28*$C$28</f>
        <v>97001.671218414704</v>
      </c>
      <c r="IO28" s="238">
        <f t="shared" ref="IO28" si="121">IM28*$C$28</f>
        <v>97971.687930598855</v>
      </c>
      <c r="IQ28" s="238">
        <f t="shared" ref="IQ28" si="122">IO28*$C$28</f>
        <v>98951.404809904838</v>
      </c>
      <c r="IS28" s="238">
        <f t="shared" ref="IS28" si="123">IQ28*$C$28</f>
        <v>99940.91885800389</v>
      </c>
      <c r="IU28" s="238">
        <f t="shared" ref="IU28" si="124">IS28*$C$28</f>
        <v>100940.32804658393</v>
      </c>
      <c r="IW28" s="238">
        <f t="shared" ref="IW28" si="125">IU28*$C$28</f>
        <v>101949.73132704977</v>
      </c>
      <c r="IY28" s="238">
        <f t="shared" ref="IY28" si="126">IW28*$C$28</f>
        <v>102969.22864032027</v>
      </c>
      <c r="JA28" s="238">
        <f t="shared" ref="JA28" si="127">IY28*$C$28</f>
        <v>103998.92092672348</v>
      </c>
      <c r="JC28" s="238">
        <f t="shared" ref="JC28" si="128">JA28*$C$28</f>
        <v>105038.91013599072</v>
      </c>
      <c r="JE28" s="238">
        <f t="shared" ref="JE28" si="129">JC28*$C$28</f>
        <v>106089.29923735063</v>
      </c>
      <c r="JG28" s="238">
        <f t="shared" ref="JG28" si="130">JE28*$C$28</f>
        <v>107150.19222972414</v>
      </c>
      <c r="JI28" s="238">
        <f t="shared" ref="JI28" si="131">JG28*$C$28</f>
        <v>108221.69415202139</v>
      </c>
      <c r="JK28" s="238">
        <f t="shared" ref="JK28" si="132">JI28*$C$28</f>
        <v>109303.9110935416</v>
      </c>
      <c r="JM28" s="238">
        <f t="shared" ref="JM28" si="133">JK28*$C$28</f>
        <v>110396.95020447702</v>
      </c>
      <c r="JO28" s="238">
        <f t="shared" ref="JO28" si="134">JM28*$C$28</f>
        <v>111500.91970652179</v>
      </c>
      <c r="JQ28" s="238">
        <f t="shared" ref="JQ28" si="135">JO28*$C$28</f>
        <v>112615.928903587</v>
      </c>
      <c r="JS28" s="238">
        <f t="shared" ref="JS28" si="136">JQ28*$C$28</f>
        <v>113742.08819262288</v>
      </c>
      <c r="JU28" s="238">
        <f t="shared" ref="JU28" si="137">JS28*$C$28</f>
        <v>114879.5090745491</v>
      </c>
      <c r="JW28" s="238">
        <f t="shared" ref="JW28" si="138">JU28*$C$28</f>
        <v>116028.3041652946</v>
      </c>
      <c r="JY28" s="238">
        <f t="shared" ref="JY28" si="139">JW28*$C$28</f>
        <v>117188.58720694754</v>
      </c>
      <c r="KA28" s="238">
        <f t="shared" ref="KA28" si="140">JY28*$C$28</f>
        <v>118360.47307901701</v>
      </c>
      <c r="KC28" s="238">
        <f t="shared" ref="KC28" si="141">KA28*$C$28</f>
        <v>119544.07780980719</v>
      </c>
      <c r="KE28" s="238">
        <f t="shared" ref="KE28" si="142">KC28*$C$28</f>
        <v>120739.51858790526</v>
      </c>
      <c r="KG28" s="238">
        <f t="shared" ref="KG28" si="143">KE28*$C$28</f>
        <v>121946.91377378431</v>
      </c>
      <c r="KI28" s="238">
        <f t="shared" ref="KI28" si="144">KG28*$C$28</f>
        <v>123166.38291152216</v>
      </c>
      <c r="KK28" s="238">
        <f t="shared" ref="KK28" si="145">KI28*$C$28</f>
        <v>124398.04674063738</v>
      </c>
      <c r="KM28" s="238">
        <f t="shared" ref="KM28" si="146">KK28*$C$28</f>
        <v>125642.02720804376</v>
      </c>
      <c r="KO28" s="238">
        <f t="shared" ref="KO28" si="147">KM28*$C$28</f>
        <v>126898.44748012419</v>
      </c>
      <c r="KQ28" s="238">
        <f t="shared" ref="KQ28" si="148">KO28*$C$28</f>
        <v>128167.43195492543</v>
      </c>
      <c r="KS28" s="238">
        <f t="shared" ref="KS28" si="149">KQ28*$C$28</f>
        <v>129449.10627447469</v>
      </c>
      <c r="KU28" s="238">
        <f t="shared" ref="KU28" si="150">KS28*$C$28</f>
        <v>130743.59733721944</v>
      </c>
      <c r="KW28" s="238">
        <f t="shared" ref="KW28" si="151">KU28*$C$28</f>
        <v>132051.03331059165</v>
      </c>
      <c r="KY28" s="238">
        <f t="shared" ref="KY28" si="152">KW28*$C$28</f>
        <v>133371.54364369757</v>
      </c>
      <c r="LA28" s="238">
        <f t="shared" ref="LA28" si="153">KY28*$C$28</f>
        <v>134705.25908013454</v>
      </c>
      <c r="LC28" s="238">
        <f t="shared" ref="LC28" si="154">LA28*$C$28</f>
        <v>136052.31167093589</v>
      </c>
      <c r="LE28" s="238">
        <f t="shared" ref="LE28" si="155">LC28*$C$28</f>
        <v>137412.83478764526</v>
      </c>
      <c r="LG28" s="238">
        <f t="shared" ref="LG28" si="156">LE28*$C$28</f>
        <v>138786.96313552171</v>
      </c>
      <c r="LI28" s="238">
        <f t="shared" ref="LI28" si="157">LG28*$C$28</f>
        <v>140174.83276687693</v>
      </c>
      <c r="LK28" s="238">
        <f t="shared" ref="LK28" si="158">LI28*$C$28</f>
        <v>141576.58109454569</v>
      </c>
      <c r="LM28" s="238">
        <f t="shared" ref="LM28" si="159">LK28*$C$28</f>
        <v>142992.34690549114</v>
      </c>
      <c r="LO28" s="238">
        <f t="shared" ref="LO28" si="160">LM28*$C$28</f>
        <v>144422.27037454606</v>
      </c>
      <c r="LQ28" s="238">
        <f t="shared" ref="LQ28" si="161">LO28*$C$28</f>
        <v>145866.49307829153</v>
      </c>
      <c r="LS28" s="238">
        <f t="shared" ref="LS28" si="162">LQ28*$C$28</f>
        <v>147325.15800907445</v>
      </c>
      <c r="LU28" s="238">
        <f t="shared" ref="LU28" si="163">LS28*$C$28</f>
        <v>148798.40958916521</v>
      </c>
      <c r="LW28" s="238">
        <f t="shared" ref="LW28" si="164">LU28*$C$28</f>
        <v>150286.39368505686</v>
      </c>
      <c r="LY28" s="238">
        <f t="shared" ref="LY28" si="165">LW28*$C$28</f>
        <v>151789.25762190743</v>
      </c>
      <c r="MA28" s="238">
        <f t="shared" ref="MA28" si="166">LY28*$C$28</f>
        <v>153307.1501981265</v>
      </c>
      <c r="MC28" s="238">
        <f t="shared" ref="MC28" si="167">MA28*$C$28</f>
        <v>154840.22170010777</v>
      </c>
      <c r="ME28" s="238">
        <f t="shared" ref="ME28" si="168">MC28*$C$28</f>
        <v>156388.62391710884</v>
      </c>
      <c r="MG28" s="238">
        <f t="shared" ref="MG28" si="169">ME28*$C$28</f>
        <v>157952.51015627992</v>
      </c>
      <c r="MI28" s="238">
        <f t="shared" ref="MI28" si="170">MG28*$C$28</f>
        <v>159532.03525784271</v>
      </c>
      <c r="MK28" s="238">
        <f t="shared" ref="MK28" si="171">MI28*$C$28</f>
        <v>161127.35561042113</v>
      </c>
      <c r="MM28" s="238">
        <f t="shared" ref="MM28" si="172">MK28*$C$28</f>
        <v>162738.62916652535</v>
      </c>
      <c r="MO28" s="238">
        <f t="shared" ref="MO28" si="173">MM28*$C$28</f>
        <v>164366.01545819061</v>
      </c>
      <c r="MQ28" s="238">
        <f t="shared" ref="MQ28" si="174">MO28*$C$28</f>
        <v>166009.67561277252</v>
      </c>
      <c r="MS28" s="238">
        <f t="shared" ref="MS28" si="175">MQ28*$C$28</f>
        <v>167669.77236890025</v>
      </c>
      <c r="MU28" s="238">
        <f t="shared" ref="MU28" si="176">MS28*$C$28</f>
        <v>169346.47009258924</v>
      </c>
      <c r="MW28" s="238">
        <f t="shared" ref="MW28" si="177">MU28*$C$28</f>
        <v>171039.93479351513</v>
      </c>
      <c r="MY28" s="238">
        <f t="shared" ref="MY28" si="178">MW28*$C$28</f>
        <v>172750.33414145029</v>
      </c>
      <c r="NA28" s="238">
        <f t="shared" ref="NA28" si="179">MY28*$C$28</f>
        <v>174477.83748286479</v>
      </c>
      <c r="NC28" s="238">
        <f t="shared" ref="NC28" si="180">NA28*$C$28</f>
        <v>176222.61585769345</v>
      </c>
      <c r="NE28" s="238">
        <f t="shared" ref="NE28" si="181">NC28*$C$28</f>
        <v>177984.84201627038</v>
      </c>
      <c r="NG28" s="238">
        <f t="shared" ref="NG28" si="182">NE28*$C$28</f>
        <v>179764.6904364331</v>
      </c>
      <c r="NI28" s="238">
        <f t="shared" ref="NI28" si="183">NG28*$C$28</f>
        <v>181562.33734079744</v>
      </c>
      <c r="NK28" s="238">
        <f t="shared" ref="NK28" si="184">NI28*$C$28</f>
        <v>183377.96071420543</v>
      </c>
      <c r="NM28" s="238">
        <f t="shared" ref="NM28" si="185">NK28*$C$28</f>
        <v>185211.74032134749</v>
      </c>
      <c r="NO28" s="238">
        <f t="shared" ref="NO28" si="186">NM28*$C$28</f>
        <v>187063.85772456098</v>
      </c>
      <c r="NQ28" s="238">
        <f t="shared" ref="NQ28" si="187">NO28*$C$28</f>
        <v>188934.49630180659</v>
      </c>
      <c r="NS28" s="238">
        <f t="shared" ref="NS28" si="188">NQ28*$C$28</f>
        <v>190823.84126482464</v>
      </c>
      <c r="NU28" s="238">
        <f t="shared" ref="NU28" si="189">NS28*$C$28</f>
        <v>192732.07967747288</v>
      </c>
      <c r="NW28" s="238">
        <f t="shared" ref="NW28" si="190">NU28*$C$28</f>
        <v>194659.40047424761</v>
      </c>
      <c r="NY28" s="238">
        <f t="shared" ref="NY28" si="191">NW28*$C$28</f>
        <v>196605.99447899009</v>
      </c>
      <c r="OA28" s="238">
        <f t="shared" ref="OA28" si="192">NY28*$C$28</f>
        <v>198572.05442378001</v>
      </c>
      <c r="OC28" s="238">
        <f t="shared" ref="OC28" si="193">OA28*$C$28</f>
        <v>200557.77496801779</v>
      </c>
      <c r="OE28" s="238">
        <f t="shared" ref="OE28" si="194">OC28*$C$28</f>
        <v>202563.35271769797</v>
      </c>
      <c r="OG28" s="238">
        <f t="shared" ref="OG28" si="195">OE28*$C$28</f>
        <v>204588.98624487495</v>
      </c>
      <c r="OI28" s="238">
        <f t="shared" ref="OI28" si="196">OG28*$C$28</f>
        <v>206634.87610732371</v>
      </c>
      <c r="OK28" s="238">
        <f t="shared" ref="OK28" si="197">OI28*$C$28</f>
        <v>208701.22486839694</v>
      </c>
      <c r="OM28" s="238">
        <f t="shared" ref="OM28" si="198">OK28*$C$28</f>
        <v>210788.23711708092</v>
      </c>
      <c r="OO28" s="238">
        <f t="shared" ref="OO28" si="199">OM28*$C$28</f>
        <v>212896.11948825174</v>
      </c>
      <c r="OQ28" s="238">
        <f t="shared" ref="OQ28" si="200">OO28*$C$28</f>
        <v>215025.08068313426</v>
      </c>
      <c r="OS28" s="238">
        <f t="shared" ref="OS28" si="201">OQ28*$C$28</f>
        <v>217175.33148996561</v>
      </c>
      <c r="OU28" s="238">
        <f t="shared" ref="OU28" si="202">OS28*$C$28</f>
        <v>219347.08480486527</v>
      </c>
      <c r="OW28" s="238">
        <f t="shared" ref="OW28" si="203">OU28*$C$28</f>
        <v>221540.55565291393</v>
      </c>
      <c r="OY28" s="238">
        <f t="shared" ref="OY28" si="204">OW28*$C$28</f>
        <v>223755.96120944308</v>
      </c>
      <c r="PA28" s="238">
        <f t="shared" ref="PA28" si="205">OY28*$C$28</f>
        <v>225993.5208215375</v>
      </c>
      <c r="PC28" s="238">
        <f t="shared" ref="PC28" si="206">PA28*$C$28</f>
        <v>228253.45602975288</v>
      </c>
      <c r="PE28" s="238">
        <f t="shared" ref="PE28" si="207">PC28*$C$28</f>
        <v>230535.99059005041</v>
      </c>
      <c r="PG28" s="238">
        <f t="shared" ref="PG28" si="208">PE28*$C$28</f>
        <v>232841.3504959509</v>
      </c>
      <c r="PI28" s="238">
        <f t="shared" ref="PI28" si="209">PG28*$C$28</f>
        <v>235169.76400091042</v>
      </c>
      <c r="PK28" s="238">
        <f t="shared" ref="PK28" si="210">PI28*$C$28</f>
        <v>237521.46164091953</v>
      </c>
      <c r="PM28" s="238">
        <f t="shared" ref="PM28" si="211">PK28*$C$28</f>
        <v>239896.67625732874</v>
      </c>
      <c r="PO28" s="238">
        <f t="shared" ref="PO28" si="212">PM28*$C$28</f>
        <v>242295.64301990203</v>
      </c>
      <c r="PQ28" s="238">
        <f t="shared" ref="PQ28" si="213">PO28*$C$28</f>
        <v>244718.59945010106</v>
      </c>
      <c r="PS28" s="238">
        <f t="shared" ref="PS28" si="214">PQ28*$C$28</f>
        <v>247165.78544460208</v>
      </c>
      <c r="PU28" s="238">
        <f t="shared" ref="PU28" si="215">PS28*$C$28</f>
        <v>249637.44329904811</v>
      </c>
      <c r="PW28" s="238">
        <f t="shared" ref="PW28" si="216">PU28*$C$28</f>
        <v>252133.81773203859</v>
      </c>
      <c r="PY28" s="238">
        <f t="shared" ref="PY28" si="217">PW28*$C$28</f>
        <v>254655.15590935899</v>
      </c>
      <c r="QA28" s="238">
        <f t="shared" ref="QA28" si="218">PY28*$C$28</f>
        <v>257201.70746845257</v>
      </c>
      <c r="QC28" s="238">
        <f t="shared" ref="QC28" si="219">QA28*$C$28</f>
        <v>259773.7245431371</v>
      </c>
      <c r="QE28" s="238">
        <f t="shared" ref="QE28" si="220">QC28*$C$28</f>
        <v>262371.46178856847</v>
      </c>
      <c r="QG28" s="238">
        <f t="shared" ref="QG28" si="221">QE28*$C$28</f>
        <v>264995.17640645418</v>
      </c>
      <c r="QI28" s="238">
        <f t="shared" ref="QI28" si="222">QG28*$C$28</f>
        <v>267645.12817051873</v>
      </c>
      <c r="QK28" s="238">
        <f t="shared" ref="QK28" si="223">QI28*$C$28</f>
        <v>270321.5794522239</v>
      </c>
      <c r="QM28" s="238">
        <f t="shared" ref="QM28" si="224">QK28*$C$28</f>
        <v>273024.79524674616</v>
      </c>
      <c r="QO28" s="238">
        <f t="shared" ref="QO28" si="225">QM28*$C$28</f>
        <v>275755.04319921363</v>
      </c>
      <c r="QQ28" s="238">
        <f t="shared" ref="QQ28" si="226">QO28*$C$28</f>
        <v>278512.59363120579</v>
      </c>
      <c r="QS28" s="238">
        <f t="shared" ref="QS28" si="227">QQ28*$C$28</f>
        <v>281297.71956751787</v>
      </c>
      <c r="QU28" s="238">
        <f t="shared" ref="QU28" si="228">QS28*$C$28</f>
        <v>284110.69676319306</v>
      </c>
      <c r="QW28" s="238">
        <f t="shared" ref="QW28" si="229">QU28*$C$28</f>
        <v>286951.80373082502</v>
      </c>
      <c r="QY28" s="238">
        <f t="shared" ref="QY28" si="230">QW28*$C$28</f>
        <v>289821.32176813326</v>
      </c>
      <c r="RA28" s="238">
        <f t="shared" ref="RA28" si="231">QY28*$C$28</f>
        <v>292719.53498581459</v>
      </c>
      <c r="RC28" s="238">
        <f t="shared" ref="RC28" si="232">RA28*$C$28</f>
        <v>295646.73033567274</v>
      </c>
      <c r="RE28" s="238">
        <f t="shared" ref="RE28" si="233">RC28*$C$28</f>
        <v>298603.19763902947</v>
      </c>
      <c r="RG28" s="238">
        <f t="shared" ref="RG28" si="234">RE28*$C$28</f>
        <v>301589.22961541975</v>
      </c>
      <c r="RI28" s="238">
        <f t="shared" ref="RI28" si="235">RG28*$C$28</f>
        <v>304605.12191157398</v>
      </c>
      <c r="RK28" s="238">
        <f t="shared" ref="RK28" si="236">RI28*$C$28</f>
        <v>307651.17313068971</v>
      </c>
      <c r="RM28" s="238">
        <f t="shared" ref="RM28" si="237">RK28*$C$28</f>
        <v>310727.68486199662</v>
      </c>
      <c r="RO28" s="238">
        <f t="shared" ref="RO28" si="238">RM28*$C$28</f>
        <v>313834.9617106166</v>
      </c>
      <c r="RQ28" s="238">
        <f t="shared" ref="RQ28" si="239">RO28*$C$28</f>
        <v>316973.31132772274</v>
      </c>
      <c r="RS28" s="238">
        <f t="shared" ref="RS28" si="240">RQ28*$C$28</f>
        <v>320143.04444099998</v>
      </c>
      <c r="RU28" s="238">
        <f t="shared" ref="RU28" si="241">RS28*$C$28</f>
        <v>323344.47488540999</v>
      </c>
      <c r="RW28" s="238">
        <f t="shared" ref="RW28" si="242">RU28*$C$28</f>
        <v>326577.91963426408</v>
      </c>
      <c r="RY28" s="238">
        <f t="shared" ref="RY28" si="243">RW28*$C$28</f>
        <v>329843.69883060671</v>
      </c>
      <c r="SA28" s="238">
        <f t="shared" ref="SA28" si="244">RY28*$C$28</f>
        <v>333142.13581891276</v>
      </c>
      <c r="SC28" s="238">
        <f t="shared" ref="SC28" si="245">SA28*$C$28</f>
        <v>336473.5571771019</v>
      </c>
      <c r="SE28" s="238">
        <f t="shared" ref="SE28" si="246">SC28*$C$28</f>
        <v>339838.29274887295</v>
      </c>
      <c r="SG28" s="238">
        <f t="shared" ref="SG28" si="247">SE28*$C$28</f>
        <v>343236.67567636166</v>
      </c>
      <c r="SI28" s="238">
        <f t="shared" ref="SI28" si="248">SG28*$C$28</f>
        <v>346669.04243312526</v>
      </c>
      <c r="SK28" s="238">
        <f t="shared" ref="SK28" si="249">SI28*$C$28</f>
        <v>350135.73285745649</v>
      </c>
      <c r="SM28" s="238">
        <f t="shared" ref="SM28" si="250">SK28*$C$28</f>
        <v>353637.09018603107</v>
      </c>
      <c r="SO28" s="238">
        <f t="shared" ref="SO28" si="251">SM28*$C$28</f>
        <v>357173.46108789137</v>
      </c>
      <c r="SQ28" s="238">
        <f t="shared" ref="SQ28" si="252">SO28*$C$28</f>
        <v>360745.19569877029</v>
      </c>
      <c r="SS28" s="238">
        <f t="shared" ref="SS28" si="253">SQ28*$C$28</f>
        <v>364352.64765575802</v>
      </c>
      <c r="SU28" s="238">
        <f t="shared" ref="SU28" si="254">SS28*$C$28</f>
        <v>367996.17413231562</v>
      </c>
      <c r="SW28" s="238">
        <f t="shared" ref="SW28" si="255">SU28*$C$28</f>
        <v>371676.13587363879</v>
      </c>
      <c r="SY28" s="238">
        <f t="shared" ref="SY28" si="256">SW28*$C$28</f>
        <v>375392.89723237517</v>
      </c>
      <c r="TA28" s="238">
        <f t="shared" ref="TA28" si="257">SY28*$C$28</f>
        <v>379146.82620469894</v>
      </c>
      <c r="TC28" s="238">
        <f t="shared" ref="TC28" si="258">TA28*$C$28</f>
        <v>382938.29446674592</v>
      </c>
      <c r="TE28" s="238">
        <f t="shared" ref="TE28" si="259">TC28*$C$28</f>
        <v>386767.6774114134</v>
      </c>
      <c r="TG28" s="238">
        <f t="shared" ref="TG28" si="260">TE28*$C$28</f>
        <v>390635.35418552754</v>
      </c>
      <c r="TI28" s="238">
        <f t="shared" ref="TI28" si="261">TG28*$C$28</f>
        <v>394541.70772738283</v>
      </c>
      <c r="TK28" s="238">
        <f t="shared" ref="TK28" si="262">TI28*$C$28</f>
        <v>398487.12480465666</v>
      </c>
      <c r="TM28" s="238">
        <f t="shared" ref="TM28" si="263">TK28*$C$28</f>
        <v>402471.99605270324</v>
      </c>
      <c r="TO28" s="238">
        <f t="shared" ref="TO28" si="264">TM28*$C$28</f>
        <v>406496.71601323027</v>
      </c>
      <c r="TQ28" s="238">
        <f t="shared" ref="TQ28" si="265">TO28*$C$28</f>
        <v>410561.68317336257</v>
      </c>
      <c r="TS28" s="238">
        <f t="shared" ref="TS28" si="266">TQ28*$C$28</f>
        <v>414667.30000509619</v>
      </c>
      <c r="TU28" s="238">
        <f t="shared" ref="TU28" si="267">TS28*$C$28</f>
        <v>418813.97300514713</v>
      </c>
      <c r="TW28" s="238">
        <f t="shared" ref="TW28" si="268">TU28*$C$28</f>
        <v>423002.11273519858</v>
      </c>
      <c r="TY28" s="238">
        <f t="shared" ref="TY28" si="269">TW28*$C$28</f>
        <v>427232.13386255055</v>
      </c>
      <c r="UA28" s="238">
        <f t="shared" ref="UA28" si="270">TY28*$C$28</f>
        <v>431504.45520117605</v>
      </c>
      <c r="UC28" s="238">
        <f t="shared" ref="UC28" si="271">UA28*$C$28</f>
        <v>435819.49975318782</v>
      </c>
      <c r="UE28" s="238">
        <f t="shared" ref="UE28" si="272">UC28*$C$28</f>
        <v>440177.6947507197</v>
      </c>
      <c r="UG28" s="238">
        <f t="shared" ref="UG28" si="273">UE28*$C$28</f>
        <v>444579.47169822693</v>
      </c>
      <c r="UI28" s="238">
        <f t="shared" ref="UI28" si="274">UG28*$C$28</f>
        <v>449025.26641520922</v>
      </c>
      <c r="UK28" s="238">
        <f t="shared" ref="UK28" si="275">UI28*$C$28</f>
        <v>453515.51907936129</v>
      </c>
      <c r="UM28" s="238">
        <f t="shared" ref="UM28" si="276">UK28*$C$28</f>
        <v>458050.67427015491</v>
      </c>
      <c r="UO28" s="238">
        <f t="shared" ref="UO28" si="277">UM28*$C$28</f>
        <v>462631.18101285648</v>
      </c>
      <c r="UQ28" s="238">
        <f t="shared" ref="UQ28" si="278">UO28*$C$28</f>
        <v>467257.49282298505</v>
      </c>
      <c r="US28" s="238">
        <f t="shared" ref="US28" si="279">UQ28*$C$28</f>
        <v>471930.0677512149</v>
      </c>
      <c r="UU28" s="238">
        <f t="shared" ref="UU28" si="280">US28*$C$28</f>
        <v>476649.36842872703</v>
      </c>
      <c r="UW28" s="238">
        <f t="shared" ref="UW28" si="281">UU28*$C$28</f>
        <v>481415.86211301433</v>
      </c>
      <c r="UY28" s="238">
        <f t="shared" ref="UY28" si="282">UW28*$C$28</f>
        <v>486230.02073414449</v>
      </c>
      <c r="VA28" s="238">
        <f t="shared" ref="VA28" si="283">UY28*$C$28</f>
        <v>491092.32094148593</v>
      </c>
      <c r="VC28" s="238">
        <f t="shared" ref="VC28" si="284">VA28*$C$28</f>
        <v>496003.24415090081</v>
      </c>
      <c r="VE28" s="238">
        <f t="shared" ref="VE28" si="285">VC28*$C$28</f>
        <v>500963.27659240982</v>
      </c>
      <c r="VG28" s="238">
        <f t="shared" ref="VG28" si="286">VE28*$C$28</f>
        <v>505972.90935833391</v>
      </c>
      <c r="VI28" s="238">
        <f t="shared" ref="VI28" si="287">VG28*$C$28</f>
        <v>511032.63845191727</v>
      </c>
      <c r="VK28" s="238">
        <f t="shared" ref="VK28" si="288">VI28*$C$28</f>
        <v>516142.96483643644</v>
      </c>
      <c r="VM28" s="238">
        <f t="shared" ref="VM28" si="289">VK28*$C$28</f>
        <v>521304.39448480081</v>
      </c>
      <c r="VO28" s="238">
        <f t="shared" ref="VO28" si="290">VM28*$C$28</f>
        <v>526517.43842964887</v>
      </c>
      <c r="VQ28" s="238">
        <f t="shared" ref="VQ28" si="291">VO28*$C$28</f>
        <v>531782.61281394539</v>
      </c>
      <c r="VS28" s="238">
        <f t="shared" ref="VS28" si="292">VQ28*$C$28</f>
        <v>537100.4389420849</v>
      </c>
      <c r="VU28" s="238">
        <f t="shared" ref="VU28" si="293">VS28*$C$28</f>
        <v>542471.44333150575</v>
      </c>
      <c r="VW28" s="238">
        <f t="shared" ref="VW28" si="294">VU28*$C$28</f>
        <v>547896.15776482085</v>
      </c>
      <c r="VY28" s="238">
        <f t="shared" ref="VY28" si="295">VW28*$C$28</f>
        <v>553375.11934246903</v>
      </c>
      <c r="WA28" s="238">
        <f t="shared" ref="WA28" si="296">VY28*$C$28</f>
        <v>558908.87053589371</v>
      </c>
      <c r="WC28" s="238">
        <f t="shared" ref="WC28" si="297">WA28*$C$28</f>
        <v>564497.95924125263</v>
      </c>
      <c r="WE28" s="238">
        <f t="shared" ref="WE28" si="298">WC28*$C$28</f>
        <v>570142.9388336651</v>
      </c>
      <c r="WG28" s="238">
        <f t="shared" ref="WG28" si="299">WE28*$C$28</f>
        <v>575844.36822200171</v>
      </c>
      <c r="WI28" s="238">
        <f t="shared" ref="WI28" si="300">WG28*$C$28</f>
        <v>581602.81190422177</v>
      </c>
      <c r="WK28" s="238">
        <f t="shared" ref="WK28" si="301">WI28*$C$28</f>
        <v>587418.84002326394</v>
      </c>
      <c r="WM28" s="238">
        <f t="shared" ref="WM28" si="302">WK28*$C$28</f>
        <v>593293.02842349664</v>
      </c>
      <c r="WO28" s="238">
        <f t="shared" ref="WO28" si="303">WM28*$C$28</f>
        <v>599225.95870773157</v>
      </c>
      <c r="WQ28" s="238">
        <f t="shared" ref="WQ28" si="304">WO28*$C$28</f>
        <v>605218.21829480887</v>
      </c>
      <c r="WS28" s="238">
        <f t="shared" ref="WS28" si="305">WQ28*$C$28</f>
        <v>611270.40047775698</v>
      </c>
      <c r="WU28" s="238">
        <f t="shared" ref="WU28" si="306">WS28*$C$28</f>
        <v>617383.10448253457</v>
      </c>
      <c r="WW28" s="238">
        <f t="shared" ref="WW28" si="307">WU28*$C$28</f>
        <v>623556.93552735995</v>
      </c>
      <c r="WY28" s="238">
        <f t="shared" ref="WY28" si="308">WW28*$C$28</f>
        <v>629792.50488263357</v>
      </c>
      <c r="XA28" s="238">
        <f t="shared" ref="XA28" si="309">WY28*$C$28</f>
        <v>636090.42993145995</v>
      </c>
      <c r="XC28" s="238">
        <f t="shared" ref="XC28" si="310">XA28*$C$28</f>
        <v>642451.33423077455</v>
      </c>
      <c r="XE28" s="238">
        <f t="shared" ref="XE28" si="311">XC28*$C$28</f>
        <v>648875.84757308231</v>
      </c>
      <c r="XG28" s="238">
        <f t="shared" ref="XG28" si="312">XE28*$C$28</f>
        <v>655364.60604881309</v>
      </c>
      <c r="XI28" s="238">
        <f t="shared" ref="XI28" si="313">XG28*$C$28</f>
        <v>661918.25210930128</v>
      </c>
      <c r="XK28" s="238">
        <f t="shared" ref="XK28" si="314">XI28*$C$28</f>
        <v>668537.43463039433</v>
      </c>
      <c r="XM28" s="238">
        <f t="shared" ref="XM28" si="315">XK28*$C$28</f>
        <v>675222.80897669832</v>
      </c>
      <c r="XO28" s="238">
        <f t="shared" ref="XO28" si="316">XM28*$C$28</f>
        <v>681975.03706646536</v>
      </c>
      <c r="XQ28" s="238">
        <f t="shared" ref="XQ28" si="317">XO28*$C$28</f>
        <v>688794.78743713</v>
      </c>
      <c r="XS28" s="238">
        <f t="shared" ref="XS28" si="318">XQ28*$C$28</f>
        <v>695682.73531150131</v>
      </c>
      <c r="XU28" s="238">
        <f t="shared" ref="XU28" si="319">XS28*$C$28</f>
        <v>702639.56266461639</v>
      </c>
      <c r="XW28" s="238">
        <f t="shared" ref="XW28" si="320">XU28*$C$28</f>
        <v>709665.9582912625</v>
      </c>
      <c r="XY28" s="238">
        <f t="shared" ref="XY28" si="321">XW28*$C$28</f>
        <v>716762.61787417519</v>
      </c>
      <c r="YA28" s="238">
        <f t="shared" ref="YA28" si="322">XY28*$C$28</f>
        <v>723930.244052917</v>
      </c>
      <c r="YC28" s="238">
        <f t="shared" ref="YC28" si="323">YA28*$C$28</f>
        <v>731169.54649344622</v>
      </c>
      <c r="YE28" s="238">
        <f t="shared" ref="YE28" si="324">YC28*$C$28</f>
        <v>738481.24195838068</v>
      </c>
      <c r="YG28" s="238">
        <f t="shared" ref="YG28" si="325">YE28*$C$28</f>
        <v>745866.05437796446</v>
      </c>
      <c r="YI28" s="238">
        <f t="shared" ref="YI28" si="326">YG28*$C$28</f>
        <v>753324.71492174407</v>
      </c>
      <c r="YK28" s="238">
        <f t="shared" ref="YK28" si="327">YI28*$C$28</f>
        <v>760857.96207096148</v>
      </c>
      <c r="YM28" s="238">
        <f t="shared" ref="YM28" si="328">YK28*$C$28</f>
        <v>768466.54169167113</v>
      </c>
      <c r="YO28" s="238">
        <f t="shared" ref="YO28" si="329">YM28*$C$28</f>
        <v>776151.20710858784</v>
      </c>
      <c r="YQ28" s="238">
        <f t="shared" ref="YQ28" si="330">YO28*$C$28</f>
        <v>783912.7191796737</v>
      </c>
      <c r="YS28" s="238">
        <f t="shared" ref="YS28" si="331">YQ28*$C$28</f>
        <v>791751.84637147048</v>
      </c>
      <c r="YU28" s="238">
        <f t="shared" ref="YU28" si="332">YS28*$C$28</f>
        <v>799669.36483518523</v>
      </c>
      <c r="YW28" s="238">
        <f t="shared" ref="YW28" si="333">YU28*$C$28</f>
        <v>807666.05848353705</v>
      </c>
      <c r="YY28" s="238">
        <f t="shared" ref="YY28" si="334">YW28*$C$28</f>
        <v>815742.71906837239</v>
      </c>
      <c r="ZA28" s="238">
        <f t="shared" ref="ZA28" si="335">YY28*$C$28</f>
        <v>823900.14625905617</v>
      </c>
      <c r="ZC28" s="238">
        <f t="shared" ref="ZC28" si="336">ZA28*$C$28</f>
        <v>832139.1477216467</v>
      </c>
      <c r="ZE28" s="238">
        <f t="shared" ref="ZE28" si="337">ZC28*$C$28</f>
        <v>840460.5391988632</v>
      </c>
      <c r="ZG28" s="238">
        <f t="shared" ref="ZG28" si="338">ZE28*$C$28</f>
        <v>848865.14459085185</v>
      </c>
      <c r="ZI28" s="238">
        <f t="shared" ref="ZI28" si="339">ZG28*$C$28</f>
        <v>857353.79603676032</v>
      </c>
      <c r="ZK28" s="238">
        <f t="shared" ref="ZK28" si="340">ZI28*$C$28</f>
        <v>865927.33399712795</v>
      </c>
      <c r="ZM28" s="238">
        <f t="shared" ref="ZM28" si="341">ZK28*$C$28</f>
        <v>874586.60733709927</v>
      </c>
      <c r="ZO28" s="238">
        <f t="shared" ref="ZO28" si="342">ZM28*$C$28</f>
        <v>883332.47341047029</v>
      </c>
      <c r="ZQ28" s="238">
        <f t="shared" ref="ZQ28" si="343">ZO28*$C$28</f>
        <v>892165.79814457498</v>
      </c>
      <c r="ZS28" s="238">
        <f t="shared" ref="ZS28" si="344">ZQ28*$C$28</f>
        <v>901087.45612602076</v>
      </c>
      <c r="ZU28" s="238">
        <f t="shared" ref="ZU28" si="345">ZS28*$C$28</f>
        <v>910098.33068728098</v>
      </c>
      <c r="ZW28" s="238">
        <f t="shared" ref="ZW28" si="346">ZU28*$C$28</f>
        <v>919199.31399415375</v>
      </c>
      <c r="ZY28" s="238">
        <f t="shared" ref="ZY28" si="347">ZW28*$C$28</f>
        <v>928391.30713409535</v>
      </c>
      <c r="AAA28" s="238">
        <f t="shared" ref="AAA28" si="348">ZY28*$C$28</f>
        <v>937675.22020543634</v>
      </c>
      <c r="AAC28" s="238">
        <f t="shared" ref="AAC28" si="349">AAA28*$C$28</f>
        <v>947051.97240749071</v>
      </c>
      <c r="AAE28" s="238">
        <f t="shared" ref="AAE28" si="350">AAC28*$C$28</f>
        <v>956522.49213156558</v>
      </c>
      <c r="AAG28" s="238">
        <f t="shared" ref="AAG28" si="351">AAE28*$C$28</f>
        <v>966087.71705288126</v>
      </c>
      <c r="AAI28" s="238">
        <f t="shared" ref="AAI28" si="352">AAG28*$C$28</f>
        <v>975748.59422341012</v>
      </c>
      <c r="AAK28" s="238">
        <f t="shared" ref="AAK28" si="353">AAI28*$C$28</f>
        <v>985506.08016564418</v>
      </c>
      <c r="AAM28" s="238">
        <f t="shared" ref="AAM28" si="354">AAK28*$C$28</f>
        <v>995361.14096730063</v>
      </c>
      <c r="AAO28" s="238">
        <f t="shared" ref="AAO28" si="355">AAM28*$C$28</f>
        <v>1005314.7523769736</v>
      </c>
      <c r="AAQ28" s="238">
        <f t="shared" ref="AAQ28" si="356">AAO28*$C$28</f>
        <v>1015367.8999007434</v>
      </c>
      <c r="AAS28" s="238">
        <f t="shared" ref="AAS28" si="357">AAQ28*$C$28</f>
        <v>1025521.5788997508</v>
      </c>
      <c r="AAU28" s="238">
        <f t="shared" ref="AAU28" si="358">AAS28*$C$28</f>
        <v>1035776.7946887483</v>
      </c>
      <c r="AAW28" s="238">
        <f t="shared" ref="AAW28" si="359">AAU28*$C$28</f>
        <v>1046134.5626356358</v>
      </c>
      <c r="AAY28" s="238">
        <f t="shared" ref="AAY28" si="360">AAW28*$C$28</f>
        <v>1056595.9082619923</v>
      </c>
      <c r="ABA28" s="238">
        <f t="shared" ref="ABA28" si="361">AAY28*$C$28</f>
        <v>1067161.8673446123</v>
      </c>
      <c r="ABC28" s="238">
        <f t="shared" ref="ABC28" si="362">ABA28*$C$28</f>
        <v>1077833.4860180584</v>
      </c>
      <c r="ABE28" s="238">
        <f t="shared" ref="ABE28" si="363">ABC28*$C$28</f>
        <v>1088611.8208782389</v>
      </c>
      <c r="ABG28" s="238">
        <f t="shared" ref="ABG28" si="364">ABE28*$C$28</f>
        <v>1099497.9390870214</v>
      </c>
      <c r="ABI28" s="238">
        <f t="shared" ref="ABI28" si="365">ABG28*$C$28</f>
        <v>1110492.9184778917</v>
      </c>
      <c r="ABK28" s="238">
        <f t="shared" ref="ABK28" si="366">ABI28*$C$28</f>
        <v>1121597.8476626705</v>
      </c>
      <c r="ABM28" s="238">
        <f t="shared" ref="ABM28" si="367">ABK28*$C$28</f>
        <v>1132813.8261392973</v>
      </c>
      <c r="ABO28" s="238">
        <f t="shared" ref="ABO28" si="368">ABM28*$C$28</f>
        <v>1144141.9644006903</v>
      </c>
      <c r="ABQ28" s="238">
        <f t="shared" ref="ABQ28" si="369">ABO28*$C$28</f>
        <v>1155583.3840446973</v>
      </c>
      <c r="ABS28" s="238">
        <f t="shared" ref="ABS28" si="370">ABQ28*$C$28</f>
        <v>1167139.2178851443</v>
      </c>
      <c r="ABU28" s="238">
        <f t="shared" ref="ABU28" si="371">ABS28*$C$28</f>
        <v>1178810.6100639957</v>
      </c>
      <c r="ABW28" s="238">
        <f t="shared" ref="ABW28" si="372">ABU28*$C$28</f>
        <v>1190598.7161646357</v>
      </c>
      <c r="ABY28" s="238">
        <f t="shared" ref="ABY28" si="373">ABW28*$C$28</f>
        <v>1202504.7033262821</v>
      </c>
      <c r="ACA28" s="238">
        <f t="shared" ref="ACA28" si="374">ABY28*$C$28</f>
        <v>1214529.750359545</v>
      </c>
      <c r="ACC28" s="238">
        <f t="shared" ref="ACC28" si="375">ACA28*$C$28</f>
        <v>1226675.0478631405</v>
      </c>
      <c r="ACE28" s="238">
        <f t="shared" ref="ACE28" si="376">ACC28*$C$28</f>
        <v>1238941.7983417718</v>
      </c>
      <c r="ACG28" s="238">
        <f t="shared" ref="ACG28" si="377">ACE28*$C$28</f>
        <v>1251331.2163251895</v>
      </c>
      <c r="ACI28" s="238">
        <f t="shared" ref="ACI28" si="378">ACG28*$C$28</f>
        <v>1263844.5284884414</v>
      </c>
      <c r="ACK28" s="238">
        <f t="shared" ref="ACK28" si="379">ACI28*$C$28</f>
        <v>1276482.9737733258</v>
      </c>
      <c r="ACM28" s="238">
        <f t="shared" ref="ACM28" si="380">ACK28*$C$28</f>
        <v>1289247.8035110591</v>
      </c>
      <c r="ACO28" s="238">
        <f t="shared" ref="ACO28" si="381">ACM28*$C$28</f>
        <v>1302140.2815461697</v>
      </c>
      <c r="ACQ28" s="238">
        <f t="shared" ref="ACQ28" si="382">ACO28*$C$28</f>
        <v>1315161.6843616313</v>
      </c>
      <c r="ACS28" s="238">
        <f t="shared" ref="ACS28" si="383">ACQ28*$C$28</f>
        <v>1328313.3012052476</v>
      </c>
      <c r="ACU28" s="238">
        <f t="shared" ref="ACU28" si="384">ACS28*$C$28</f>
        <v>1341596.4342173</v>
      </c>
      <c r="ACW28" s="238">
        <f t="shared" ref="ACW28" si="385">ACU28*$C$28</f>
        <v>1355012.398559473</v>
      </c>
      <c r="ACY28" s="238">
        <f t="shared" ref="ACY28" si="386">ACW28*$C$28</f>
        <v>1368562.5225450678</v>
      </c>
      <c r="ADA28" s="238">
        <f t="shared" ref="ADA28" si="387">ACY28*$C$28</f>
        <v>1382248.1477705184</v>
      </c>
      <c r="ADC28" s="238">
        <f t="shared" ref="ADC28" si="388">ADA28*$C$28</f>
        <v>1396070.6292482237</v>
      </c>
      <c r="ADE28" s="238">
        <f t="shared" ref="ADE28" si="389">ADC28*$C$28</f>
        <v>1410031.3355407061</v>
      </c>
      <c r="ADG28" s="238">
        <f t="shared" ref="ADG28" si="390">ADE28*$C$28</f>
        <v>1424131.648896113</v>
      </c>
      <c r="ADI28" s="238">
        <f t="shared" ref="ADI28" si="391">ADG28*$C$28</f>
        <v>1438372.9653850743</v>
      </c>
      <c r="ADK28" s="238">
        <f t="shared" ref="ADK28" si="392">ADI28*$C$28</f>
        <v>1452756.6950389249</v>
      </c>
      <c r="ADM28" s="238">
        <f t="shared" ref="ADM28" si="393">ADK28*$C$28</f>
        <v>1467284.2619893141</v>
      </c>
      <c r="ADO28" s="238">
        <f t="shared" ref="ADO28" si="394">ADM28*$C$28</f>
        <v>1481957.1046092073</v>
      </c>
      <c r="ADQ28" s="238">
        <f t="shared" ref="ADQ28" si="395">ADO28*$C$28</f>
        <v>1496776.6756552993</v>
      </c>
      <c r="ADS28" s="238">
        <f t="shared" ref="ADS28" si="396">ADQ28*$C$28</f>
        <v>1511744.4424118523</v>
      </c>
      <c r="ADU28" s="238">
        <f t="shared" ref="ADU28" si="397">ADS28*$C$28</f>
        <v>1526861.8868359709</v>
      </c>
      <c r="ADW28" s="238">
        <f t="shared" ref="ADW28" si="398">ADU28*$C$28</f>
        <v>1542130.5057043307</v>
      </c>
      <c r="ADY28" s="238">
        <f t="shared" ref="ADY28" si="399">ADW28*$C$28</f>
        <v>1557551.810761374</v>
      </c>
      <c r="AEA28" s="238">
        <f t="shared" ref="AEA28" si="400">ADY28*$C$28</f>
        <v>1573127.3288689877</v>
      </c>
      <c r="AEC28" s="238">
        <f t="shared" ref="AEC28" si="401">AEA28*$C$28</f>
        <v>1588858.6021576775</v>
      </c>
      <c r="AEE28" s="238">
        <f t="shared" ref="AEE28" si="402">AEC28*$C$28</f>
        <v>1604747.1881792543</v>
      </c>
      <c r="AEG28" s="238">
        <f t="shared" ref="AEG28" si="403">AEE28*$C$28</f>
        <v>1620794.6600610469</v>
      </c>
      <c r="AEI28" s="238">
        <f t="shared" ref="AEI28" si="404">AEG28*$C$28</f>
        <v>1637002.6066616573</v>
      </c>
      <c r="AEK28" s="238">
        <f t="shared" ref="AEK28" si="405">AEI28*$C$28</f>
        <v>1653372.632728274</v>
      </c>
      <c r="AEM28" s="238">
        <f t="shared" ref="AEM28" si="406">AEK28*$C$28</f>
        <v>1669906.3590555568</v>
      </c>
      <c r="AEO28" s="238">
        <f t="shared" ref="AEO28" si="407">AEM28*$C$28</f>
        <v>1686605.4226461125</v>
      </c>
      <c r="AEQ28" s="238">
        <f t="shared" ref="AEQ28" si="408">AEO28*$C$28</f>
        <v>1703471.4768725736</v>
      </c>
      <c r="AES28" s="238">
        <f t="shared" ref="AES28" si="409">AEQ28*$C$28</f>
        <v>1720506.1916412993</v>
      </c>
      <c r="AEU28" s="238">
        <f t="shared" ref="AEU28" si="410">AES28*$C$28</f>
        <v>1737711.2535577123</v>
      </c>
      <c r="AEW28" s="238">
        <f t="shared" ref="AEW28" si="411">AEU28*$C$28</f>
        <v>1755088.3660932893</v>
      </c>
      <c r="AEY28" s="238">
        <f t="shared" ref="AEY28" si="412">AEW28*$C$28</f>
        <v>1772639.2497542223</v>
      </c>
      <c r="AFA28" s="238">
        <f t="shared" ref="AFA28" si="413">AEY28*$C$28</f>
        <v>1790365.6422517647</v>
      </c>
      <c r="AFC28" s="238">
        <f t="shared" ref="AFC28" si="414">AFA28*$C$28</f>
        <v>1808269.2986742824</v>
      </c>
      <c r="AFE28" s="238">
        <f t="shared" ref="AFE28" si="415">AFC28*$C$28</f>
        <v>1826351.9916610252</v>
      </c>
      <c r="AFG28" s="238">
        <f t="shared" ref="AFG28" si="416">AFE28*$C$28</f>
        <v>1844615.5115776355</v>
      </c>
      <c r="AFI28" s="238">
        <f t="shared" ref="AFI28" si="417">AFG28*$C$28</f>
        <v>1863061.666693412</v>
      </c>
      <c r="AFK28" s="238">
        <f t="shared" ref="AFK28" si="418">AFI28*$C$28</f>
        <v>1881692.2833603462</v>
      </c>
      <c r="AFM28" s="238">
        <f t="shared" ref="AFM28" si="419">AFK28*$C$28</f>
        <v>1900509.2061939498</v>
      </c>
      <c r="AFO28" s="238">
        <f t="shared" ref="AFO28" si="420">AFM28*$C$28</f>
        <v>1919514.2982558892</v>
      </c>
      <c r="AFQ28" s="238">
        <f t="shared" ref="AFQ28" si="421">AFO28*$C$28</f>
        <v>1938709.441238448</v>
      </c>
      <c r="AFS28" s="238">
        <f t="shared" ref="AFS28" si="422">AFQ28*$C$28</f>
        <v>1958096.5356508326</v>
      </c>
      <c r="AFU28" s="238">
        <f t="shared" ref="AFU28" si="423">AFS28*$C$28</f>
        <v>1977677.5010073408</v>
      </c>
      <c r="AFW28" s="238">
        <f t="shared" ref="AFW28" si="424">AFU28*$C$28</f>
        <v>1997454.2760174142</v>
      </c>
      <c r="AFY28" s="238">
        <f t="shared" ref="AFY28" si="425">AFW28*$C$28</f>
        <v>2017428.8187775884</v>
      </c>
      <c r="AGA28" s="238">
        <f t="shared" ref="AGA28" si="426">AFY28*$C$28</f>
        <v>2037603.1069653644</v>
      </c>
      <c r="AGC28" s="238">
        <f t="shared" ref="AGC28" si="427">AGA28*$C$28</f>
        <v>2057979.138035018</v>
      </c>
      <c r="AGE28" s="238">
        <f t="shared" ref="AGE28" si="428">AGC28*$C$28</f>
        <v>2078558.9294153682</v>
      </c>
      <c r="AGG28" s="238">
        <f t="shared" ref="AGG28" si="429">AGE28*$C$28</f>
        <v>2099344.5187095217</v>
      </c>
      <c r="AGI28" s="238">
        <f t="shared" ref="AGI28" si="430">AGG28*$C$28</f>
        <v>2120337.9638966168</v>
      </c>
      <c r="AGK28" s="238">
        <f t="shared" ref="AGK28" si="431">AGI28*$C$28</f>
        <v>2141541.343535583</v>
      </c>
      <c r="AGM28" s="238">
        <f t="shared" ref="AGM28" si="432">AGK28*$C$28</f>
        <v>2162956.7569709388</v>
      </c>
      <c r="AGO28" s="238">
        <f t="shared" ref="AGO28" si="433">AGM28*$C$28</f>
        <v>2184586.3245406481</v>
      </c>
      <c r="AGQ28" s="238">
        <f t="shared" ref="AGQ28" si="434">AGO28*$C$28</f>
        <v>2206432.1877860548</v>
      </c>
      <c r="AGS28" s="238">
        <f t="shared" ref="AGS28" si="435">AGQ28*$C$28</f>
        <v>2228496.5096639153</v>
      </c>
      <c r="AGU28" s="238">
        <f t="shared" ref="AGU28" si="436">AGS28*$C$28</f>
        <v>2250781.4747605543</v>
      </c>
      <c r="AGW28" s="238">
        <f t="shared" ref="AGW28" si="437">AGU28*$C$28</f>
        <v>2273289.2895081597</v>
      </c>
      <c r="AGY28" s="238">
        <f t="shared" ref="AGY28" si="438">AGW28*$C$28</f>
        <v>2296022.1824032413</v>
      </c>
      <c r="AHA28" s="238">
        <f t="shared" ref="AHA28" si="439">AGY28*$C$28</f>
        <v>2318982.4042272735</v>
      </c>
      <c r="AHC28" s="238">
        <f t="shared" ref="AHC28" si="440">AHA28*$C$28</f>
        <v>2342172.2282695463</v>
      </c>
      <c r="AHE28" s="238">
        <f t="shared" ref="AHE28" si="441">AHC28*$C$28</f>
        <v>2365593.9505522419</v>
      </c>
      <c r="AHG28" s="238">
        <f t="shared" ref="AHG28" si="442">AHE28*$C$28</f>
        <v>2389249.8900577645</v>
      </c>
      <c r="AHI28" s="238">
        <f t="shared" ref="AHI28" si="443">AHG28*$C$28</f>
        <v>2413142.3889583424</v>
      </c>
      <c r="AHK28" s="238">
        <f t="shared" ref="AHK28" si="444">AHI28*$C$28</f>
        <v>2437273.8128479258</v>
      </c>
      <c r="AHM28" s="238">
        <f t="shared" ref="AHM28" si="445">AHK28*$C$28</f>
        <v>2461646.5509764049</v>
      </c>
      <c r="AHO28" s="238">
        <f t="shared" ref="AHO28" si="446">AHM28*$C$28</f>
        <v>2486263.0164861688</v>
      </c>
      <c r="AHQ28" s="238">
        <f t="shared" ref="AHQ28" si="447">AHO28*$C$28</f>
        <v>2511125.6466510305</v>
      </c>
      <c r="AHS28" s="238">
        <f t="shared" ref="AHS28" si="448">AHQ28*$C$28</f>
        <v>2536236.9031175408</v>
      </c>
      <c r="AHU28" s="238">
        <f t="shared" ref="AHU28" si="449">AHS28*$C$28</f>
        <v>2561599.2721487163</v>
      </c>
      <c r="AHW28" s="238">
        <f t="shared" ref="AHW28" si="450">AHU28*$C$28</f>
        <v>2587215.2648702036</v>
      </c>
      <c r="AHY28" s="238">
        <f t="shared" ref="AHY28" si="451">AHW28*$C$28</f>
        <v>2613087.4175189058</v>
      </c>
      <c r="AIA28" s="238">
        <f t="shared" ref="AIA28" si="452">AHY28*$C$28</f>
        <v>2639218.2916940949</v>
      </c>
      <c r="AIC28" s="238">
        <f t="shared" ref="AIC28" si="453">AIA28*$C$28</f>
        <v>2665610.474611036</v>
      </c>
      <c r="AIE28" s="238">
        <f t="shared" ref="AIE28" si="454">AIC28*$C$28</f>
        <v>2692266.5793571463</v>
      </c>
      <c r="AIG28" s="238">
        <f t="shared" ref="AIG28" si="455">AIE28*$C$28</f>
        <v>2719189.2451507179</v>
      </c>
      <c r="AII28" s="238">
        <f t="shared" ref="AII28" si="456">AIG28*$C$28</f>
        <v>2746381.1376022249</v>
      </c>
      <c r="AIK28" s="238">
        <f t="shared" ref="AIK28" si="457">AII28*$C$28</f>
        <v>2773844.9489782471</v>
      </c>
      <c r="AIM28" s="238">
        <f t="shared" ref="AIM28" si="458">AIK28*$C$28</f>
        <v>2801583.3984680297</v>
      </c>
      <c r="AIO28" s="238">
        <f t="shared" ref="AIO28" si="459">AIM28*$C$28</f>
        <v>2829599.2324527102</v>
      </c>
      <c r="AIQ28" s="238">
        <f t="shared" ref="AIQ28" si="460">AIO28*$C$28</f>
        <v>2857895.2247772375</v>
      </c>
      <c r="AIS28" s="238">
        <f t="shared" ref="AIS28" si="461">AIQ28*$C$28</f>
        <v>2886474.1770250099</v>
      </c>
      <c r="AIU28" s="238">
        <f t="shared" ref="AIU28" si="462">AIS28*$C$28</f>
        <v>2915338.9187952601</v>
      </c>
      <c r="AIW28" s="238">
        <f t="shared" ref="AIW28" si="463">AIU28*$C$28</f>
        <v>2944492.3079832126</v>
      </c>
      <c r="AIY28" s="238">
        <f t="shared" ref="AIY28" si="464">AIW28*$C$28</f>
        <v>2973937.2310630446</v>
      </c>
      <c r="AJA28" s="238">
        <f t="shared" ref="AJA28" si="465">AIY28*$C$28</f>
        <v>3003676.6033736751</v>
      </c>
      <c r="AJC28" s="238">
        <f t="shared" ref="AJC28" si="466">AJA28*$C$28</f>
        <v>3033713.3694074121</v>
      </c>
      <c r="AJE28" s="238">
        <f t="shared" ref="AJE28" si="467">AJC28*$C$28</f>
        <v>3064050.5031014862</v>
      </c>
      <c r="AJG28" s="238">
        <f t="shared" ref="AJG28" si="468">AJE28*$C$28</f>
        <v>3094691.008132501</v>
      </c>
      <c r="AJI28" s="238">
        <f t="shared" ref="AJI28" si="469">AJG28*$C$28</f>
        <v>3125637.9182138261</v>
      </c>
      <c r="AJK28" s="238">
        <f t="shared" ref="AJK28" si="470">AJI28*$C$28</f>
        <v>3156894.2973959646</v>
      </c>
      <c r="AJM28" s="238">
        <f t="shared" ref="AJM28" si="471">AJK28*$C$28</f>
        <v>3188463.2403699243</v>
      </c>
      <c r="AJO28" s="238">
        <f t="shared" ref="AJO28" si="472">AJM28*$C$28</f>
        <v>3220347.8727736236</v>
      </c>
      <c r="AJQ28" s="238">
        <f t="shared" ref="AJQ28" si="473">AJO28*$C$28</f>
        <v>3252551.3515013596</v>
      </c>
      <c r="AJS28" s="238">
        <f t="shared" ref="AJS28" si="474">AJQ28*$C$28</f>
        <v>3285076.8650163733</v>
      </c>
      <c r="AJU28" s="238">
        <f t="shared" ref="AJU28" si="475">AJS28*$C$28</f>
        <v>3317927.6336665372</v>
      </c>
      <c r="AJW28" s="238">
        <f t="shared" ref="AJW28" si="476">AJU28*$C$28</f>
        <v>3351106.9100032025</v>
      </c>
      <c r="AJY28" s="238">
        <f t="shared" ref="AJY28" si="477">AJW28*$C$28</f>
        <v>3384617.9791032346</v>
      </c>
      <c r="AKA28" s="238">
        <f t="shared" ref="AKA28" si="478">AJY28*$C$28</f>
        <v>3418464.1588942669</v>
      </c>
      <c r="AKC28" s="238">
        <f t="shared" ref="AKC28" si="479">AKA28*$C$28</f>
        <v>3452648.8004832095</v>
      </c>
      <c r="AKE28" s="238">
        <f t="shared" ref="AKE28" si="480">AKC28*$C$28</f>
        <v>3487175.2884880416</v>
      </c>
      <c r="AKG28" s="238">
        <f t="shared" ref="AKG28" si="481">AKE28*$C$28</f>
        <v>3522047.0413729222</v>
      </c>
      <c r="AKI28" s="238">
        <f t="shared" ref="AKI28" si="482">AKG28*$C$28</f>
        <v>3557267.5117866513</v>
      </c>
      <c r="AKK28" s="238">
        <f t="shared" ref="AKK28" si="483">AKI28*$C$28</f>
        <v>3592840.1869045179</v>
      </c>
      <c r="AKM28" s="238">
        <f t="shared" ref="AKM28" si="484">AKK28*$C$28</f>
        <v>3628768.588773563</v>
      </c>
      <c r="AKO28" s="238">
        <f t="shared" ref="AKO28" si="485">AKM28*$C$28</f>
        <v>3665056.2746612988</v>
      </c>
      <c r="AKQ28" s="238">
        <f t="shared" ref="AKQ28" si="486">AKO28*$C$28</f>
        <v>3701706.8374079117</v>
      </c>
      <c r="AKS28" s="238">
        <f t="shared" ref="AKS28" si="487">AKQ28*$C$28</f>
        <v>3738723.9057819908</v>
      </c>
      <c r="AKU28" s="238">
        <f t="shared" ref="AKU28" si="488">AKS28*$C$28</f>
        <v>3776111.1448398107</v>
      </c>
      <c r="AKW28" s="238">
        <f t="shared" ref="AKW28" si="489">AKU28*$C$28</f>
        <v>3813872.256288209</v>
      </c>
      <c r="AKY28" s="238">
        <f t="shared" ref="AKY28" si="490">AKW28*$C$28</f>
        <v>3852010.9788510911</v>
      </c>
      <c r="ALA28" s="238">
        <f t="shared" ref="ALA28" si="491">AKY28*$C$28</f>
        <v>3890531.0886396021</v>
      </c>
      <c r="ALC28" s="238">
        <f t="shared" ref="ALC28" si="492">ALA28*$C$28</f>
        <v>3929436.3995259982</v>
      </c>
      <c r="ALE28" s="238">
        <f t="shared" ref="ALE28" si="493">ALC28*$C$28</f>
        <v>3968730.7635212583</v>
      </c>
      <c r="ALG28" s="238">
        <f t="shared" ref="ALG28" si="494">ALE28*$C$28</f>
        <v>4008418.071156471</v>
      </c>
      <c r="ALI28" s="238">
        <f t="shared" ref="ALI28" si="495">ALG28*$C$28</f>
        <v>4048502.2518680356</v>
      </c>
      <c r="ALK28" s="238">
        <f t="shared" ref="ALK28" si="496">ALI28*$C$28</f>
        <v>4088987.2743867161</v>
      </c>
      <c r="ALM28" s="238">
        <f t="shared" ref="ALM28" si="497">ALK28*$C$28</f>
        <v>4129877.1471305834</v>
      </c>
      <c r="ALO28" s="238">
        <f t="shared" ref="ALO28" si="498">ALM28*$C$28</f>
        <v>4171175.9186018892</v>
      </c>
      <c r="ALQ28" s="238">
        <f t="shared" ref="ALQ28" si="499">ALO28*$C$28</f>
        <v>4212887.6777879084</v>
      </c>
      <c r="ALS28" s="238">
        <f t="shared" ref="ALS28" si="500">ALQ28*$C$28</f>
        <v>4255016.5545657873</v>
      </c>
      <c r="ALU28" s="238">
        <f t="shared" ref="ALU28" si="501">ALS28*$C$28</f>
        <v>4297566.7201114455</v>
      </c>
      <c r="ALW28" s="238">
        <f t="shared" ref="ALW28" si="502">ALU28*$C$28</f>
        <v>4340542.3873125603</v>
      </c>
      <c r="ALY28" s="238">
        <f t="shared" ref="ALY28" si="503">ALW28*$C$28</f>
        <v>4383947.8111856859</v>
      </c>
      <c r="AMA28" s="238">
        <f t="shared" ref="AMA28" si="504">ALY28*$C$28</f>
        <v>4427787.2892975425</v>
      </c>
      <c r="AMC28" s="238">
        <f t="shared" ref="AMC28" si="505">AMA28*$C$28</f>
        <v>4472065.1621905183</v>
      </c>
      <c r="AME28" s="238">
        <f t="shared" ref="AME28" si="506">AMC28*$C$28</f>
        <v>4516785.8138124235</v>
      </c>
      <c r="AMG28" s="238">
        <f t="shared" ref="AMG28" si="507">AME28*$C$28</f>
        <v>4561953.671950548</v>
      </c>
      <c r="AMI28" s="238">
        <f t="shared" ref="AMI28" si="508">AMG28*$C$28</f>
        <v>4607573.2086700536</v>
      </c>
      <c r="AMK28" s="238">
        <f t="shared" ref="AMK28" si="509">AMI28*$C$28</f>
        <v>4653648.940756754</v>
      </c>
      <c r="AMM28" s="238">
        <f t="shared" ref="AMM28" si="510">AMK28*$C$28</f>
        <v>4700185.4301643213</v>
      </c>
      <c r="AMO28" s="238">
        <f t="shared" ref="AMO28" si="511">AMM28*$C$28</f>
        <v>4747187.2844659649</v>
      </c>
      <c r="AMQ28" s="238">
        <f t="shared" ref="AMQ28" si="512">AMO28*$C$28</f>
        <v>4794659.1573106246</v>
      </c>
      <c r="AMS28" s="238">
        <f t="shared" ref="AMS28" si="513">AMQ28*$C$28</f>
        <v>4842605.7488837307</v>
      </c>
      <c r="AMU28" s="238">
        <f t="shared" ref="AMU28" si="514">AMS28*$C$28</f>
        <v>4891031.806372568</v>
      </c>
      <c r="AMW28" s="238">
        <f t="shared" ref="AMW28" si="515">AMU28*$C$28</f>
        <v>4939942.1244362937</v>
      </c>
      <c r="AMY28" s="238">
        <f t="shared" ref="AMY28" si="516">AMW28*$C$28</f>
        <v>4989341.545680657</v>
      </c>
      <c r="ANA28" s="238">
        <f t="shared" ref="ANA28" si="517">AMY28*$C$28</f>
        <v>5039234.9611374633</v>
      </c>
      <c r="ANC28" s="238">
        <f t="shared" ref="ANC28" si="518">ANA28*$C$28</f>
        <v>5089627.3107488379</v>
      </c>
      <c r="ANE28" s="238">
        <f t="shared" ref="ANE28" si="519">ANC28*$C$28</f>
        <v>5140523.5838563265</v>
      </c>
      <c r="ANG28" s="238">
        <f t="shared" ref="ANG28" si="520">ANE28*$C$28</f>
        <v>5191928.8196948897</v>
      </c>
      <c r="ANI28" s="238">
        <f t="shared" ref="ANI28" si="521">ANG28*$C$28</f>
        <v>5243848.107891839</v>
      </c>
      <c r="ANK28" s="238">
        <f t="shared" ref="ANK28" si="522">ANI28*$C$28</f>
        <v>5296286.5889707571</v>
      </c>
      <c r="ANM28" s="238">
        <f t="shared" ref="ANM28" si="523">ANK28*$C$28</f>
        <v>5349249.4548604647</v>
      </c>
      <c r="ANO28" s="238">
        <f t="shared" ref="ANO28" si="524">ANM28*$C$28</f>
        <v>5402741.9494090695</v>
      </c>
      <c r="ANQ28" s="238">
        <f t="shared" ref="ANQ28" si="525">ANO28*$C$28</f>
        <v>5456769.3689031601</v>
      </c>
      <c r="ANS28" s="238">
        <f t="shared" ref="ANS28" si="526">ANQ28*$C$28</f>
        <v>5511337.0625921916</v>
      </c>
      <c r="ANU28" s="238">
        <f t="shared" ref="ANU28" si="527">ANS28*$C$28</f>
        <v>5566450.4332181131</v>
      </c>
      <c r="ANW28" s="238">
        <f t="shared" ref="ANW28" si="528">ANU28*$C$28</f>
        <v>5622114.9375502942</v>
      </c>
      <c r="ANY28" s="238">
        <f t="shared" ref="ANY28" si="529">ANW28*$C$28</f>
        <v>5678336.0869257972</v>
      </c>
      <c r="AOA28" s="238">
        <f t="shared" ref="AOA28" si="530">ANY28*$C$28</f>
        <v>5735119.4477950549</v>
      </c>
      <c r="AOC28" s="238">
        <f t="shared" ref="AOC28" si="531">AOA28*$C$28</f>
        <v>5792470.6422730051</v>
      </c>
      <c r="AOE28" s="238">
        <f t="shared" ref="AOE28" si="532">AOC28*$C$28</f>
        <v>5850395.3486957354</v>
      </c>
      <c r="AOG28" s="238">
        <f t="shared" ref="AOG28" si="533">AOE28*$C$28</f>
        <v>5908899.302182693</v>
      </c>
      <c r="AOI28" s="238">
        <f t="shared" ref="AOI28" si="534">AOG28*$C$28</f>
        <v>5967988.2952045202</v>
      </c>
      <c r="AOK28" s="238">
        <f t="shared" ref="AOK28" si="535">AOI28*$C$28</f>
        <v>6027668.1781565659</v>
      </c>
      <c r="AOM28" s="238">
        <f t="shared" ref="AOM28" si="536">AOK28*$C$28</f>
        <v>6087944.8599381316</v>
      </c>
      <c r="AOO28" s="238">
        <f t="shared" ref="AOO28" si="537">AOM28*$C$28</f>
        <v>6148824.308537513</v>
      </c>
      <c r="AOQ28" s="238">
        <f t="shared" ref="AOQ28" si="538">AOO28*$C$28</f>
        <v>6210312.5516228881</v>
      </c>
      <c r="AOS28" s="238">
        <f t="shared" ref="AOS28" si="539">AOQ28*$C$28</f>
        <v>6272415.6771391174</v>
      </c>
      <c r="AOU28" s="238">
        <f t="shared" ref="AOU28" si="540">AOS28*$C$28</f>
        <v>6335139.833910509</v>
      </c>
      <c r="AOW28" s="238">
        <f t="shared" ref="AOW28" si="541">AOU28*$C$28</f>
        <v>6398491.2322496139</v>
      </c>
      <c r="AOY28" s="238">
        <f t="shared" ref="AOY28" si="542">AOW28*$C$28</f>
        <v>6462476.1445721099</v>
      </c>
      <c r="APA28" s="238">
        <f t="shared" ref="APA28" si="543">AOY28*$C$28</f>
        <v>6527100.9060178315</v>
      </c>
      <c r="APC28" s="238">
        <f t="shared" ref="APC28" si="544">APA28*$C$28</f>
        <v>6592371.9150780095</v>
      </c>
      <c r="APE28" s="238">
        <f t="shared" ref="APE28" si="545">APC28*$C$28</f>
        <v>6658295.6342287892</v>
      </c>
      <c r="APG28" s="238">
        <f t="shared" ref="APG28" si="546">APE28*$C$28</f>
        <v>6724878.5905710775</v>
      </c>
      <c r="API28" s="238">
        <f t="shared" ref="API28" si="547">APG28*$C$28</f>
        <v>6792127.376476788</v>
      </c>
      <c r="APK28" s="238">
        <f t="shared" ref="APK28" si="548">API28*$C$28</f>
        <v>6860048.6502415556</v>
      </c>
      <c r="APM28" s="238">
        <f t="shared" ref="APM28" si="549">APK28*$C$28</f>
        <v>6928649.1367439711</v>
      </c>
      <c r="APO28" s="238">
        <f t="shared" ref="APO28" si="550">APM28*$C$28</f>
        <v>6997935.6281114109</v>
      </c>
      <c r="APQ28" s="238">
        <f t="shared" ref="APQ28" si="551">APO28*$C$28</f>
        <v>7067914.9843925247</v>
      </c>
      <c r="APS28" s="238">
        <f t="shared" ref="APS28" si="552">APQ28*$C$28</f>
        <v>7138594.1342364503</v>
      </c>
      <c r="APU28" s="238">
        <f t="shared" ref="APU28" si="553">APS28*$C$28</f>
        <v>7209980.0755788153</v>
      </c>
      <c r="APW28" s="238">
        <f t="shared" ref="APW28" si="554">APU28*$C$28</f>
        <v>7282079.8763346039</v>
      </c>
      <c r="APY28" s="238">
        <f t="shared" ref="APY28" si="555">APW28*$C$28</f>
        <v>7354900.6750979498</v>
      </c>
      <c r="AQA28" s="238">
        <f t="shared" ref="AQA28" si="556">APY28*$C$28</f>
        <v>7428449.6818489293</v>
      </c>
      <c r="AQC28" s="238">
        <f t="shared" ref="AQC28" si="557">AQA28*$C$28</f>
        <v>7502734.1786674187</v>
      </c>
      <c r="AQE28" s="238">
        <f t="shared" ref="AQE28" si="558">AQC28*$C$28</f>
        <v>7577761.5204540929</v>
      </c>
      <c r="AQG28" s="238">
        <f t="shared" ref="AQG28" si="559">AQE28*$C$28</f>
        <v>7653539.1356586339</v>
      </c>
      <c r="AQI28" s="238">
        <f t="shared" ref="AQI28" si="560">AQG28*$C$28</f>
        <v>7730074.5270152204</v>
      </c>
      <c r="AQK28" s="238">
        <f t="shared" ref="AQK28" si="561">AQI28*$C$28</f>
        <v>7807375.272285373</v>
      </c>
      <c r="AQM28" s="238">
        <f t="shared" ref="AQM28" si="562">AQK28*$C$28</f>
        <v>7885449.0250082267</v>
      </c>
      <c r="AQO28" s="238">
        <f t="shared" ref="AQO28" si="563">AQM28*$C$28</f>
        <v>7964303.5152583094</v>
      </c>
      <c r="AQQ28" s="238">
        <f t="shared" ref="AQQ28" si="564">AQO28*$C$28</f>
        <v>8043946.5504108928</v>
      </c>
      <c r="AQS28" s="238">
        <f t="shared" ref="AQS28" si="565">AQQ28*$C$28</f>
        <v>8124386.0159150017</v>
      </c>
      <c r="AQU28" s="238">
        <f t="shared" ref="AQU28" si="566">AQS28*$C$28</f>
        <v>8205629.8760741521</v>
      </c>
      <c r="AQW28" s="238">
        <f t="shared" ref="AQW28" si="567">AQU28*$C$28</f>
        <v>8287686.174834894</v>
      </c>
      <c r="AQY28" s="238">
        <f t="shared" ref="AQY28" si="568">AQW28*$C$28</f>
        <v>8370563.0365832429</v>
      </c>
      <c r="ARA28" s="238">
        <f t="shared" ref="ARA28" si="569">AQY28*$C$28</f>
        <v>8454268.6669490747</v>
      </c>
      <c r="ARC28" s="238">
        <f t="shared" ref="ARC28" si="570">ARA28*$C$28</f>
        <v>8538811.3536185659</v>
      </c>
      <c r="ARE28" s="238">
        <f t="shared" ref="ARE28" si="571">ARC28*$C$28</f>
        <v>8624199.4671547525</v>
      </c>
      <c r="ARG28" s="238">
        <f t="shared" ref="ARG28" si="572">ARE28*$C$28</f>
        <v>8710441.4618263002</v>
      </c>
      <c r="ARI28" s="238">
        <f t="shared" ref="ARI28" si="573">ARG28*$C$28</f>
        <v>8797545.8764445633</v>
      </c>
      <c r="ARK28" s="238">
        <f t="shared" ref="ARK28" si="574">ARI28*$C$28</f>
        <v>8885521.3352090083</v>
      </c>
      <c r="ARM28" s="238">
        <f t="shared" ref="ARM28" si="575">ARK28*$C$28</f>
        <v>8974376.5485610981</v>
      </c>
      <c r="ARO28" s="238">
        <f t="shared" ref="ARO28" si="576">ARM28*$C$28</f>
        <v>9064120.3140467089</v>
      </c>
      <c r="ARQ28" s="238">
        <f t="shared" ref="ARQ28" si="577">ARO28*$C$28</f>
        <v>9154761.5171871763</v>
      </c>
      <c r="ARS28" s="238">
        <f t="shared" ref="ARS28" si="578">ARQ28*$C$28</f>
        <v>9246309.1323590484</v>
      </c>
      <c r="ARU28" s="238">
        <f t="shared" ref="ARU28" si="579">ARS28*$C$28</f>
        <v>9338772.2236826383</v>
      </c>
      <c r="ARW28" s="238">
        <f t="shared" ref="ARW28" si="580">ARU28*$C$28</f>
        <v>9432159.9459194653</v>
      </c>
      <c r="ARY28" s="238">
        <f t="shared" ref="ARY28" si="581">ARW28*$C$28</f>
        <v>9526481.5453786608</v>
      </c>
      <c r="ASA28" s="238">
        <f t="shared" ref="ASA28" si="582">ARY28*$C$28</f>
        <v>9621746.3608324472</v>
      </c>
      <c r="ASC28" s="238">
        <f t="shared" ref="ASC28" si="583">ASA28*$C$28</f>
        <v>9717963.8244407717</v>
      </c>
      <c r="ASE28" s="238">
        <f t="shared" ref="ASE28" si="584">ASC28*$C$28</f>
        <v>9815143.462685179</v>
      </c>
      <c r="ASG28" s="238">
        <f t="shared" ref="ASG28" si="585">ASE28*$C$28</f>
        <v>9913294.8973120302</v>
      </c>
      <c r="ASI28" s="238">
        <f t="shared" ref="ASI28" si="586">ASG28*$C$28</f>
        <v>10012427.846285151</v>
      </c>
      <c r="ASK28" s="238">
        <f t="shared" ref="ASK28" si="587">ASI28*$C$28</f>
        <v>10112552.124748003</v>
      </c>
      <c r="ASM28" s="238">
        <f t="shared" ref="ASM28" si="588">ASK28*$C$28</f>
        <v>10213677.645995483</v>
      </c>
      <c r="ASO28" s="238">
        <f t="shared" ref="ASO28" si="589">ASM28*$C$28</f>
        <v>10315814.422455437</v>
      </c>
      <c r="ASQ28" s="238">
        <f t="shared" ref="ASQ28" si="590">ASO28*$C$28</f>
        <v>10418972.566679992</v>
      </c>
      <c r="ASS28" s="238">
        <f t="shared" ref="ASS28" si="591">ASQ28*$C$28</f>
        <v>10523162.292346792</v>
      </c>
      <c r="ASU28" s="238">
        <f t="shared" ref="ASU28" si="592">ASS28*$C$28</f>
        <v>10628393.91527026</v>
      </c>
      <c r="ASW28" s="238">
        <f t="shared" ref="ASW28" si="593">ASU28*$C$28</f>
        <v>10734677.854422962</v>
      </c>
      <c r="ASY28" s="238">
        <f t="shared" ref="ASY28" si="594">ASW28*$C$28</f>
        <v>10842024.632967193</v>
      </c>
      <c r="ATA28" s="238">
        <f t="shared" ref="ATA28" si="595">ASY28*$C$28</f>
        <v>10950444.879296865</v>
      </c>
      <c r="ATC28" s="238">
        <f t="shared" ref="ATC28" si="596">ATA28*$C$28</f>
        <v>11059949.328089833</v>
      </c>
      <c r="ATE28" s="238">
        <f t="shared" ref="ATE28" si="597">ATC28*$C$28</f>
        <v>11170548.821370732</v>
      </c>
      <c r="ATG28" s="238">
        <f t="shared" ref="ATG28" si="598">ATE28*$C$28</f>
        <v>11282254.309584439</v>
      </c>
      <c r="ATI28" s="238">
        <f t="shared" ref="ATI28" si="599">ATG28*$C$28</f>
        <v>11395076.852680283</v>
      </c>
      <c r="ATK28" s="238">
        <f t="shared" ref="ATK28" si="600">ATI28*$C$28</f>
        <v>11509027.621207086</v>
      </c>
      <c r="ATM28" s="238">
        <f t="shared" ref="ATM28" si="601">ATK28*$C$28</f>
        <v>11624117.897419157</v>
      </c>
      <c r="ATO28" s="238">
        <f t="shared" ref="ATO28" si="602">ATM28*$C$28</f>
        <v>11740359.076393349</v>
      </c>
      <c r="ATQ28" s="238">
        <f t="shared" ref="ATQ28" si="603">ATO28*$C$28</f>
        <v>11857762.667157283</v>
      </c>
      <c r="ATS28" s="238">
        <f t="shared" ref="ATS28" si="604">ATQ28*$C$28</f>
        <v>11976340.293828856</v>
      </c>
      <c r="ATU28" s="238">
        <f t="shared" ref="ATU28" si="605">ATS28*$C$28</f>
        <v>12096103.696767146</v>
      </c>
      <c r="ATW28" s="238">
        <f t="shared" ref="ATW28" si="606">ATU28*$C$28</f>
        <v>12217064.733734818</v>
      </c>
      <c r="ATY28" s="238">
        <f t="shared" ref="ATY28" si="607">ATW28*$C$28</f>
        <v>12339235.381072167</v>
      </c>
      <c r="AUA28" s="238">
        <f t="shared" ref="AUA28" si="608">ATY28*$C$28</f>
        <v>12462627.734882889</v>
      </c>
      <c r="AUC28" s="238">
        <f t="shared" ref="AUC28" si="609">AUA28*$C$28</f>
        <v>12587254.012231719</v>
      </c>
      <c r="AUE28" s="238">
        <f t="shared" ref="AUE28" si="610">AUC28*$C$28</f>
        <v>12713126.552354036</v>
      </c>
      <c r="AUG28" s="238">
        <f t="shared" ref="AUG28" si="611">AUE28*$C$28</f>
        <v>12840257.817877576</v>
      </c>
      <c r="AUI28" s="238">
        <f t="shared" ref="AUI28" si="612">AUG28*$C$28</f>
        <v>12968660.396056352</v>
      </c>
      <c r="AUK28" s="238">
        <f t="shared" ref="AUK28" si="613">AUI28*$C$28</f>
        <v>13098347.000016917</v>
      </c>
      <c r="AUM28" s="238">
        <f t="shared" ref="AUM28" si="614">AUK28*$C$28</f>
        <v>13229330.470017087</v>
      </c>
      <c r="AUO28" s="238">
        <f t="shared" ref="AUO28" si="615">AUM28*$C$28</f>
        <v>13361623.774717258</v>
      </c>
      <c r="AUQ28" s="238">
        <f t="shared" ref="AUQ28" si="616">AUO28*$C$28</f>
        <v>13495240.01246443</v>
      </c>
      <c r="AUS28" s="238">
        <f t="shared" ref="AUS28" si="617">AUQ28*$C$28</f>
        <v>13630192.412589075</v>
      </c>
      <c r="AUU28" s="238">
        <f t="shared" ref="AUU28" si="618">AUS28*$C$28</f>
        <v>13766494.336714966</v>
      </c>
      <c r="AUW28" s="238">
        <f t="shared" ref="AUW28" si="619">AUU28*$C$28</f>
        <v>13904159.280082116</v>
      </c>
      <c r="AUY28" s="238">
        <f t="shared" ref="AUY28" si="620">AUW28*$C$28</f>
        <v>14043200.872882938</v>
      </c>
      <c r="AVA28" s="238">
        <f t="shared" ref="AVA28" si="621">AUY28*$C$28</f>
        <v>14183632.881611768</v>
      </c>
      <c r="AVC28" s="238">
        <f t="shared" ref="AVC28" si="622">AVA28*$C$28</f>
        <v>14325469.210427886</v>
      </c>
      <c r="AVE28" s="238">
        <f t="shared" ref="AVE28" si="623">AVC28*$C$28</f>
        <v>14468723.902532164</v>
      </c>
      <c r="AVG28" s="238">
        <f t="shared" ref="AVG28" si="624">AVE28*$C$28</f>
        <v>14613411.141557485</v>
      </c>
      <c r="AVI28" s="238">
        <f t="shared" ref="AVI28" si="625">AVG28*$C$28</f>
        <v>14759545.252973059</v>
      </c>
      <c r="AVK28" s="238">
        <f t="shared" ref="AVK28" si="626">AVI28*$C$28</f>
        <v>14907140.705502789</v>
      </c>
      <c r="AVM28" s="238">
        <f t="shared" ref="AVM28" si="627">AVK28*$C$28</f>
        <v>15056212.112557817</v>
      </c>
      <c r="AVO28" s="238">
        <f t="shared" ref="AVO28" si="628">AVM28*$C$28</f>
        <v>15206774.233683396</v>
      </c>
      <c r="AVQ28" s="238">
        <f t="shared" ref="AVQ28" si="629">AVO28*$C$28</f>
        <v>15358841.97602023</v>
      </c>
      <c r="AVS28" s="238">
        <f t="shared" ref="AVS28" si="630">AVQ28*$C$28</f>
        <v>15512430.395780433</v>
      </c>
      <c r="AVU28" s="238">
        <f t="shared" ref="AVU28" si="631">AVS28*$C$28</f>
        <v>15667554.699738238</v>
      </c>
      <c r="AVW28" s="238">
        <f t="shared" ref="AVW28" si="632">AVU28*$C$28</f>
        <v>15824230.246735621</v>
      </c>
      <c r="AVY28" s="238">
        <f t="shared" ref="AVY28" si="633">AVW28*$C$28</f>
        <v>15982472.549202977</v>
      </c>
      <c r="AWA28" s="238">
        <f t="shared" ref="AWA28" si="634">AVY28*$C$28</f>
        <v>16142297.274695007</v>
      </c>
      <c r="AWC28" s="238">
        <f t="shared" ref="AWC28" si="635">AWA28*$C$28</f>
        <v>16303720.247441957</v>
      </c>
      <c r="AWE28" s="238">
        <f t="shared" ref="AWE28" si="636">AWC28*$C$28</f>
        <v>16466757.449916376</v>
      </c>
      <c r="AWG28" s="238">
        <f t="shared" ref="AWG28" si="637">AWE28*$C$28</f>
        <v>16631425.02441554</v>
      </c>
      <c r="AWI28" s="238">
        <f t="shared" ref="AWI28" si="638">AWG28*$C$28</f>
        <v>16797739.274659697</v>
      </c>
      <c r="AWK28" s="238">
        <f t="shared" ref="AWK28" si="639">AWI28*$C$28</f>
        <v>16965716.667406294</v>
      </c>
      <c r="AWM28" s="238">
        <f t="shared" ref="AWM28" si="640">AWK28*$C$28</f>
        <v>17135373.834080357</v>
      </c>
      <c r="AWO28" s="238">
        <f t="shared" ref="AWO28" si="641">AWM28*$C$28</f>
        <v>17306727.57242116</v>
      </c>
      <c r="AWQ28" s="238">
        <f t="shared" ref="AWQ28" si="642">AWO28*$C$28</f>
        <v>17479794.848145373</v>
      </c>
      <c r="AWS28" s="238">
        <f t="shared" ref="AWS28" si="643">AWQ28*$C$28</f>
        <v>17654592.796626829</v>
      </c>
      <c r="AWU28" s="238">
        <f t="shared" ref="AWU28" si="644">AWS28*$C$28</f>
        <v>17831138.724593095</v>
      </c>
      <c r="AWW28" s="238">
        <f t="shared" ref="AWW28" si="645">AWU28*$C$28</f>
        <v>18009450.111839026</v>
      </c>
      <c r="AWY28" s="238">
        <f t="shared" ref="AWY28" si="646">AWW28*$C$28</f>
        <v>18189544.612957418</v>
      </c>
      <c r="AXA28" s="238">
        <f t="shared" ref="AXA28" si="647">AWY28*$C$28</f>
        <v>18371440.059086993</v>
      </c>
      <c r="AXC28" s="238">
        <f t="shared" ref="AXC28" si="648">AXA28*$C$28</f>
        <v>18555154.459677864</v>
      </c>
      <c r="AXE28" s="238">
        <f t="shared" ref="AXE28" si="649">AXC28*$C$28</f>
        <v>18740706.004274644</v>
      </c>
      <c r="AXG28" s="238">
        <f t="shared" ref="AXG28" si="650">AXE28*$C$28</f>
        <v>18928113.06431739</v>
      </c>
      <c r="AXI28" s="238">
        <f t="shared" ref="AXI28" si="651">AXG28*$C$28</f>
        <v>19117394.194960564</v>
      </c>
      <c r="AXK28" s="238">
        <f t="shared" ref="AXK28" si="652">AXI28*$C$28</f>
        <v>19308568.13691017</v>
      </c>
      <c r="AXM28" s="238">
        <f t="shared" ref="AXM28" si="653">AXK28*$C$28</f>
        <v>19501653.818279274</v>
      </c>
      <c r="AXO28" s="238">
        <f t="shared" ref="AXO28" si="654">AXM28*$C$28</f>
        <v>19696670.356462065</v>
      </c>
      <c r="AXQ28" s="238">
        <f t="shared" ref="AXQ28" si="655">AXO28*$C$28</f>
        <v>19893637.060026687</v>
      </c>
      <c r="AXS28" s="238">
        <f t="shared" ref="AXS28" si="656">AXQ28*$C$28</f>
        <v>20092573.430626955</v>
      </c>
      <c r="AXU28" s="238">
        <f t="shared" ref="AXU28" si="657">AXS28*$C$28</f>
        <v>20293499.164933223</v>
      </c>
      <c r="AXW28" s="238">
        <f t="shared" ref="AXW28" si="658">AXU28*$C$28</f>
        <v>20496434.156582557</v>
      </c>
      <c r="AXY28" s="238">
        <f t="shared" ref="AXY28" si="659">AXW28*$C$28</f>
        <v>20701398.498148382</v>
      </c>
      <c r="AYA28" s="238">
        <f t="shared" ref="AYA28" si="660">AXY28*$C$28</f>
        <v>20908412.483129866</v>
      </c>
      <c r="AYC28" s="238">
        <f t="shared" ref="AYC28" si="661">AYA28*$C$28</f>
        <v>21117496.607961167</v>
      </c>
      <c r="AYE28" s="238">
        <f t="shared" ref="AYE28" si="662">AYC28*$C$28</f>
        <v>21328671.574040778</v>
      </c>
      <c r="AYG28" s="238">
        <f t="shared" ref="AYG28" si="663">AYE28*$C$28</f>
        <v>21541958.289781187</v>
      </c>
      <c r="AYI28" s="238">
        <f t="shared" ref="AYI28" si="664">AYG28*$C$28</f>
        <v>21757377.872678999</v>
      </c>
      <c r="AYK28" s="238">
        <f t="shared" ref="AYK28" si="665">AYI28*$C$28</f>
        <v>21974951.651405789</v>
      </c>
      <c r="AYM28" s="238">
        <f t="shared" ref="AYM28" si="666">AYK28*$C$28</f>
        <v>22194701.167919848</v>
      </c>
      <c r="AYO28" s="238">
        <f t="shared" ref="AYO28" si="667">AYM28*$C$28</f>
        <v>22416648.179599047</v>
      </c>
      <c r="AYQ28" s="238">
        <f t="shared" ref="AYQ28" si="668">AYO28*$C$28</f>
        <v>22640814.661395036</v>
      </c>
      <c r="AYS28" s="238">
        <f t="shared" ref="AYS28" si="669">AYQ28*$C$28</f>
        <v>22867222.808008987</v>
      </c>
      <c r="AYU28" s="238">
        <f t="shared" ref="AYU28" si="670">AYS28*$C$28</f>
        <v>23095895.036089078</v>
      </c>
      <c r="AYW28" s="238">
        <f t="shared" ref="AYW28" si="671">AYU28*$C$28</f>
        <v>23326853.986449968</v>
      </c>
      <c r="AYY28" s="238">
        <f t="shared" ref="AYY28" si="672">AYW28*$C$28</f>
        <v>23560122.526314467</v>
      </c>
      <c r="AZA28" s="238">
        <f t="shared" ref="AZA28" si="673">AYY28*$C$28</f>
        <v>23795723.751577612</v>
      </c>
      <c r="AZC28" s="238">
        <f t="shared" ref="AZC28" si="674">AZA28*$C$28</f>
        <v>24033680.989093389</v>
      </c>
      <c r="AZE28" s="238">
        <f t="shared" ref="AZE28" si="675">AZC28*$C$28</f>
        <v>24274017.798984323</v>
      </c>
      <c r="AZG28" s="238">
        <f t="shared" ref="AZG28" si="676">AZE28*$C$28</f>
        <v>24516757.976974167</v>
      </c>
      <c r="AZI28" s="238">
        <f t="shared" ref="AZI28" si="677">AZG28*$C$28</f>
        <v>24761925.556743909</v>
      </c>
      <c r="AZK28" s="238">
        <f t="shared" ref="AZK28" si="678">AZI28*$C$28</f>
        <v>25009544.812311348</v>
      </c>
      <c r="AZM28" s="238">
        <f t="shared" ref="AZM28" si="679">AZK28*$C$28</f>
        <v>25259640.26043446</v>
      </c>
      <c r="AZO28" s="238">
        <f t="shared" ref="AZO28" si="680">AZM28*$C$28</f>
        <v>25512236.663038805</v>
      </c>
      <c r="AZQ28" s="238">
        <f t="shared" ref="AZQ28" si="681">AZO28*$C$28</f>
        <v>25767359.029669192</v>
      </c>
      <c r="AZS28" s="238">
        <f t="shared" ref="AZS28" si="682">AZQ28*$C$28</f>
        <v>26025032.619965885</v>
      </c>
      <c r="AZU28" s="238">
        <f t="shared" ref="AZU28" si="683">AZS28*$C$28</f>
        <v>26285282.946165543</v>
      </c>
      <c r="AZW28" s="238">
        <f t="shared" ref="AZW28" si="684">AZU28*$C$28</f>
        <v>26548135.7756272</v>
      </c>
      <c r="AZY28" s="238">
        <f t="shared" ref="AZY28" si="685">AZW28*$C$28</f>
        <v>26813617.133383472</v>
      </c>
      <c r="BAA28" s="238">
        <f t="shared" ref="BAA28" si="686">AZY28*$C$28</f>
        <v>27081753.304717306</v>
      </c>
      <c r="BAC28" s="238">
        <f t="shared" ref="BAC28" si="687">BAA28*$C$28</f>
        <v>27352570.837764479</v>
      </c>
      <c r="BAE28" s="238">
        <f t="shared" ref="BAE28" si="688">BAC28*$C$28</f>
        <v>27626096.546142124</v>
      </c>
      <c r="BAG28" s="238">
        <f t="shared" ref="BAG28" si="689">BAE28*$C$28</f>
        <v>27902357.511603545</v>
      </c>
      <c r="BAI28" s="238">
        <f t="shared" ref="BAI28" si="690">BAG28*$C$28</f>
        <v>28181381.08671958</v>
      </c>
      <c r="BAK28" s="238">
        <f t="shared" ref="BAK28" si="691">BAI28*$C$28</f>
        <v>28463194.897586778</v>
      </c>
      <c r="BAM28" s="238">
        <f t="shared" ref="BAM28" si="692">BAK28*$C$28</f>
        <v>28747826.846562646</v>
      </c>
      <c r="BAO28" s="238">
        <f t="shared" ref="BAO28" si="693">BAM28*$C$28</f>
        <v>29035305.115028273</v>
      </c>
      <c r="BAQ28" s="238">
        <f t="shared" ref="BAQ28" si="694">BAO28*$C$28</f>
        <v>29325658.166178558</v>
      </c>
      <c r="BAS28" s="238">
        <f t="shared" ref="BAS28" si="695">BAQ28*$C$28</f>
        <v>29618914.747840345</v>
      </c>
      <c r="BAU28" s="238">
        <f t="shared" ref="BAU28" si="696">BAS28*$C$28</f>
        <v>29915103.89531875</v>
      </c>
      <c r="BAW28" s="238">
        <f t="shared" ref="BAW28" si="697">BAU28*$C$28</f>
        <v>30214254.934271939</v>
      </c>
      <c r="BAY28" s="238">
        <f t="shared" ref="BAY28" si="698">BAW28*$C$28</f>
        <v>30516397.483614657</v>
      </c>
      <c r="BBA28" s="238">
        <f t="shared" ref="BBA28" si="699">BAY28*$C$28</f>
        <v>30821561.458450805</v>
      </c>
      <c r="BBC28" s="238">
        <f t="shared" ref="BBC28" si="700">BBA28*$C$28</f>
        <v>31129777.073035315</v>
      </c>
      <c r="BBE28" s="238">
        <f t="shared" ref="BBE28" si="701">BBC28*$C$28</f>
        <v>31441074.843765669</v>
      </c>
      <c r="BBG28" s="238">
        <f t="shared" ref="BBG28" si="702">BBE28*$C$28</f>
        <v>31755485.592203327</v>
      </c>
      <c r="BBI28" s="238">
        <f t="shared" ref="BBI28" si="703">BBG28*$C$28</f>
        <v>32073040.448125359</v>
      </c>
      <c r="BBK28" s="238">
        <f t="shared" ref="BBK28" si="704">BBI28*$C$28</f>
        <v>32393770.852606613</v>
      </c>
      <c r="BBM28" s="238">
        <f t="shared" ref="BBM28" si="705">BBK28*$C$28</f>
        <v>32717708.561132681</v>
      </c>
      <c r="BBO28" s="238">
        <f t="shared" ref="BBO28" si="706">BBM28*$C$28</f>
        <v>33044885.646744009</v>
      </c>
      <c r="BBQ28" s="238">
        <f t="shared" ref="BBQ28" si="707">BBO28*$C$28</f>
        <v>33375334.50321145</v>
      </c>
      <c r="BBS28" s="238">
        <f t="shared" ref="BBS28" si="708">BBQ28*$C$28</f>
        <v>33709087.848243564</v>
      </c>
      <c r="BBU28" s="238">
        <f t="shared" ref="BBU28" si="709">BBS28*$C$28</f>
        <v>34046178.726726003</v>
      </c>
      <c r="BBW28" s="238">
        <f t="shared" ref="BBW28" si="710">BBU28*$C$28</f>
        <v>34386640.513993263</v>
      </c>
      <c r="BBY28" s="238">
        <f t="shared" ref="BBY28" si="711">BBW28*$C$28</f>
        <v>34730506.919133194</v>
      </c>
      <c r="BCA28" s="238">
        <f t="shared" ref="BCA28" si="712">BBY28*$C$28</f>
        <v>35077811.988324523</v>
      </c>
      <c r="BCC28" s="238">
        <f t="shared" ref="BCC28" si="713">BCA28*$C$28</f>
        <v>35428590.10820777</v>
      </c>
      <c r="BCE28" s="238">
        <f t="shared" ref="BCE28" si="714">BCC28*$C$28</f>
        <v>35782876.009289846</v>
      </c>
      <c r="BCG28" s="238">
        <f t="shared" ref="BCG28" si="715">BCE28*$C$28</f>
        <v>36140704.769382745</v>
      </c>
      <c r="BCI28" s="238">
        <f t="shared" ref="BCI28" si="716">BCG28*$C$28</f>
        <v>36502111.817076571</v>
      </c>
      <c r="BCK28" s="238">
        <f t="shared" ref="BCK28" si="717">BCI28*$C$28</f>
        <v>36867132.935247339</v>
      </c>
      <c r="BCM28" s="238">
        <f t="shared" ref="BCM28" si="718">BCK28*$C$28</f>
        <v>37235804.264599815</v>
      </c>
      <c r="BCO28" s="238">
        <f t="shared" ref="BCO28" si="719">BCM28*$C$28</f>
        <v>37608162.307245813</v>
      </c>
      <c r="BCQ28" s="238">
        <f t="shared" ref="BCQ28" si="720">BCO28*$C$28</f>
        <v>37984243.930318274</v>
      </c>
      <c r="BCS28" s="238">
        <f t="shared" ref="BCS28" si="721">BCQ28*$C$28</f>
        <v>38364086.369621456</v>
      </c>
      <c r="BCU28" s="238">
        <f t="shared" ref="BCU28" si="722">BCS28*$C$28</f>
        <v>38747727.233317673</v>
      </c>
      <c r="BCW28" s="238">
        <f t="shared" ref="BCW28" si="723">BCU28*$C$28</f>
        <v>39135204.505650848</v>
      </c>
      <c r="BCY28" s="238">
        <f t="shared" ref="BCY28" si="724">BCW28*$C$28</f>
        <v>39526556.550707355</v>
      </c>
      <c r="BDA28" s="238">
        <f t="shared" ref="BDA28" si="725">BCY28*$C$28</f>
        <v>39921822.116214432</v>
      </c>
      <c r="BDC28" s="238">
        <f t="shared" ref="BDC28" si="726">BDA28*$C$28</f>
        <v>40321040.33737658</v>
      </c>
      <c r="BDE28" s="238">
        <f t="shared" ref="BDE28" si="727">BDC28*$C$28</f>
        <v>40724250.740750343</v>
      </c>
      <c r="BDG28" s="238">
        <f t="shared" ref="BDG28" si="728">BDE28*$C$28</f>
        <v>41131493.248157844</v>
      </c>
      <c r="BDI28" s="238">
        <f t="shared" ref="BDI28" si="729">BDG28*$C$28</f>
        <v>41542808.180639423</v>
      </c>
      <c r="BDK28" s="238">
        <f t="shared" ref="BDK28" si="730">BDI28*$C$28</f>
        <v>41958236.262445815</v>
      </c>
      <c r="BDM28" s="238">
        <f t="shared" ref="BDM28" si="731">BDK28*$C$28</f>
        <v>42377818.625070274</v>
      </c>
      <c r="BDO28" s="238">
        <f t="shared" ref="BDO28" si="732">BDM28*$C$28</f>
        <v>42801596.811320975</v>
      </c>
      <c r="BDQ28" s="238">
        <f t="shared" ref="BDQ28" si="733">BDO28*$C$28</f>
        <v>43229612.779434189</v>
      </c>
      <c r="BDS28" s="238">
        <f t="shared" ref="BDS28" si="734">BDQ28*$C$28</f>
        <v>43661908.907228529</v>
      </c>
      <c r="BDU28" s="238">
        <f t="shared" ref="BDU28" si="735">BDS28*$C$28</f>
        <v>44098527.996300817</v>
      </c>
      <c r="BDW28" s="238">
        <f t="shared" ref="BDW28" si="736">BDU28*$C$28</f>
        <v>44539513.276263826</v>
      </c>
      <c r="BDY28" s="238">
        <f t="shared" ref="BDY28" si="737">BDW28*$C$28</f>
        <v>44984908.409026466</v>
      </c>
      <c r="BEA28" s="238">
        <f t="shared" ref="BEA28" si="738">BDY28*$C$28</f>
        <v>45434757.493116729</v>
      </c>
      <c r="BEC28" s="238">
        <f t="shared" ref="BEC28" si="739">BEA28*$C$28</f>
        <v>45889105.068047896</v>
      </c>
      <c r="BEE28" s="238">
        <f t="shared" ref="BEE28" si="740">BEC28*$C$28</f>
        <v>46347996.118728377</v>
      </c>
      <c r="BEG28" s="238">
        <f t="shared" ref="BEG28" si="741">BEE28*$C$28</f>
        <v>46811476.079915658</v>
      </c>
      <c r="BEI28" s="238">
        <f t="shared" ref="BEI28" si="742">BEG28*$C$28</f>
        <v>47279590.840714812</v>
      </c>
      <c r="BEK28" s="238">
        <f t="shared" ref="BEK28" si="743">BEI28*$C$28</f>
        <v>47752386.749121964</v>
      </c>
      <c r="BEM28" s="238">
        <f t="shared" ref="BEM28" si="744">BEK28*$C$28</f>
        <v>48229910.616613187</v>
      </c>
      <c r="BEO28" s="238">
        <f t="shared" ref="BEO28" si="745">BEM28*$C$28</f>
        <v>48712209.722779319</v>
      </c>
      <c r="BEQ28" s="238">
        <f t="shared" ref="BEQ28" si="746">BEO28*$C$28</f>
        <v>49199331.820007116</v>
      </c>
      <c r="BES28" s="238">
        <f t="shared" ref="BES28" si="747">BEQ28*$C$28</f>
        <v>49691325.13820719</v>
      </c>
      <c r="BEU28" s="238">
        <f t="shared" ref="BEU28" si="748">BES28*$C$28</f>
        <v>50188238.389589265</v>
      </c>
      <c r="BEW28" s="238">
        <f t="shared" ref="BEW28" si="749">BEU28*$C$28</f>
        <v>50690120.773485161</v>
      </c>
      <c r="BEY28" s="238">
        <f t="shared" ref="BEY28" si="750">BEW28*$C$28</f>
        <v>51197021.981220014</v>
      </c>
      <c r="BFA28" s="238">
        <f t="shared" ref="BFA28" si="751">BEY28*$C$28</f>
        <v>51708992.201032214</v>
      </c>
      <c r="BFC28" s="238">
        <f t="shared" ref="BFC28" si="752">BFA28*$C$28</f>
        <v>52226082.123042539</v>
      </c>
      <c r="BFE28" s="238">
        <f t="shared" ref="BFE28" si="753">BFC28*$C$28</f>
        <v>52748342.944272965</v>
      </c>
      <c r="BFG28" s="238">
        <f t="shared" ref="BFG28" si="754">BFE28*$C$28</f>
        <v>53275826.373715699</v>
      </c>
      <c r="BFI28" s="238">
        <f t="shared" ref="BFI28" si="755">BFG28*$C$28</f>
        <v>53808584.637452856</v>
      </c>
      <c r="BFK28" s="238">
        <f t="shared" ref="BFK28" si="756">BFI28*$C$28</f>
        <v>54346670.483827382</v>
      </c>
      <c r="BFM28" s="238">
        <f t="shared" ref="BFM28" si="757">BFK28*$C$28</f>
        <v>54890137.188665658</v>
      </c>
      <c r="BFO28" s="238">
        <f t="shared" ref="BFO28" si="758">BFM28*$C$28</f>
        <v>55439038.560552314</v>
      </c>
      <c r="BFQ28" s="238">
        <f t="shared" ref="BFQ28" si="759">BFO28*$C$28</f>
        <v>55993428.946157835</v>
      </c>
      <c r="BFS28" s="238">
        <f t="shared" ref="BFS28" si="760">BFQ28*$C$28</f>
        <v>56553363.235619411</v>
      </c>
      <c r="BFU28" s="238">
        <f t="shared" ref="BFU28" si="761">BFS28*$C$28</f>
        <v>57118896.867975608</v>
      </c>
      <c r="BFW28" s="238">
        <f t="shared" ref="BFW28" si="762">BFU28*$C$28</f>
        <v>57690085.836655363</v>
      </c>
      <c r="BFY28" s="238">
        <f t="shared" ref="BFY28" si="763">BFW28*$C$28</f>
        <v>58266986.69502192</v>
      </c>
      <c r="BGA28" s="238">
        <f t="shared" ref="BGA28" si="764">BFY28*$C$28</f>
        <v>58849656.561972141</v>
      </c>
      <c r="BGC28" s="238">
        <f t="shared" ref="BGC28" si="765">BGA28*$C$28</f>
        <v>59438153.127591863</v>
      </c>
      <c r="BGE28" s="238">
        <f t="shared" ref="BGE28" si="766">BGC28*$C$28</f>
        <v>60032534.658867784</v>
      </c>
      <c r="BGG28" s="238">
        <f t="shared" ref="BGG28" si="767">BGE28*$C$28</f>
        <v>60632860.005456463</v>
      </c>
      <c r="BGI28" s="238">
        <f t="shared" ref="BGI28" si="768">BGG28*$C$28</f>
        <v>61239188.605511025</v>
      </c>
      <c r="BGK28" s="238">
        <f t="shared" ref="BGK28" si="769">BGI28*$C$28</f>
        <v>61851580.491566136</v>
      </c>
      <c r="BGM28" s="238">
        <f t="shared" ref="BGM28" si="770">BGK28*$C$28</f>
        <v>62470096.296481796</v>
      </c>
      <c r="BGO28" s="238">
        <f t="shared" ref="BGO28" si="771">BGM28*$C$28</f>
        <v>63094797.259446613</v>
      </c>
      <c r="BGQ28" s="238">
        <f t="shared" ref="BGQ28" si="772">BGO28*$C$28</f>
        <v>63725745.232041083</v>
      </c>
      <c r="BGS28" s="238">
        <f t="shared" ref="BGS28" si="773">BGQ28*$C$28</f>
        <v>64363002.684361495</v>
      </c>
      <c r="BGU28" s="238">
        <f t="shared" ref="BGU28" si="774">BGS28*$C$28</f>
        <v>65006632.71120511</v>
      </c>
      <c r="BGW28" s="238">
        <f t="shared" ref="BGW28" si="775">BGU28*$C$28</f>
        <v>65656699.038317159</v>
      </c>
      <c r="BGY28" s="238">
        <f t="shared" ref="BGY28" si="776">BGW28*$C$28</f>
        <v>66313266.028700329</v>
      </c>
      <c r="BHA28" s="238">
        <f t="shared" ref="BHA28" si="777">BGY28*$C$28</f>
        <v>66976398.68898733</v>
      </c>
      <c r="BHC28" s="238">
        <f t="shared" ref="BHC28" si="778">BHA28*$C$28</f>
        <v>67646162.675877199</v>
      </c>
      <c r="BHE28" s="238">
        <f t="shared" ref="BHE28" si="779">BHC28*$C$28</f>
        <v>68322624.302635968</v>
      </c>
      <c r="BHG28" s="238">
        <f t="shared" ref="BHG28" si="780">BHE28*$C$28</f>
        <v>69005850.545662329</v>
      </c>
      <c r="BHI28" s="238">
        <f t="shared" ref="BHI28" si="781">BHG28*$C$28</f>
        <v>69695909.051118955</v>
      </c>
      <c r="BHK28" s="238">
        <f t="shared" ref="BHK28" si="782">BHI28*$C$28</f>
        <v>70392868.141630143</v>
      </c>
      <c r="BHM28" s="238">
        <f t="shared" ref="BHM28" si="783">BHK28*$C$28</f>
        <v>71096796.823046446</v>
      </c>
      <c r="BHO28" s="238">
        <f t="shared" ref="BHO28" si="784">BHM28*$C$28</f>
        <v>71807764.791276917</v>
      </c>
      <c r="BHQ28" s="238">
        <f t="shared" ref="BHQ28" si="785">BHO28*$C$28</f>
        <v>72525842.439189687</v>
      </c>
      <c r="BHS28" s="238">
        <f t="shared" ref="BHS28" si="786">BHQ28*$C$28</f>
        <v>73251100.863581583</v>
      </c>
      <c r="BHU28" s="238">
        <f t="shared" ref="BHU28" si="787">BHS28*$C$28</f>
        <v>73983611.872217402</v>
      </c>
      <c r="BHW28" s="238">
        <f t="shared" ref="BHW28" si="788">BHU28*$C$28</f>
        <v>74723447.990939572</v>
      </c>
      <c r="BHY28" s="238">
        <f t="shared" ref="BHY28" si="789">BHW28*$C$28</f>
        <v>75470682.470848963</v>
      </c>
      <c r="BIA28" s="238">
        <f t="shared" ref="BIA28" si="790">BHY28*$C$28</f>
        <v>76225389.295557454</v>
      </c>
      <c r="BIC28" s="238">
        <f t="shared" ref="BIC28" si="791">BIA28*$C$28</f>
        <v>76987643.188513026</v>
      </c>
      <c r="BIE28" s="238">
        <f t="shared" ref="BIE28" si="792">BIC28*$C$28</f>
        <v>77757519.620398164</v>
      </c>
      <c r="BIG28" s="238">
        <f t="shared" ref="BIG28" si="793">BIE28*$C$28</f>
        <v>78535094.816602141</v>
      </c>
      <c r="BII28" s="238">
        <f t="shared" ref="BII28" si="794">BIG28*$C$28</f>
        <v>79320445.764768168</v>
      </c>
      <c r="BIK28" s="238">
        <f t="shared" ref="BIK28" si="795">BII28*$C$28</f>
        <v>80113650.22241585</v>
      </c>
      <c r="BIM28" s="238">
        <f t="shared" ref="BIM28" si="796">BIK28*$C$28</f>
        <v>80914786.724640012</v>
      </c>
      <c r="BIO28" s="238">
        <f t="shared" ref="BIO28" si="797">BIM28*$C$28</f>
        <v>81723934.591886416</v>
      </c>
      <c r="BIQ28" s="238">
        <f t="shared" ref="BIQ28" si="798">BIO28*$C$28</f>
        <v>82541173.93780528</v>
      </c>
      <c r="BIS28" s="238">
        <f t="shared" ref="BIS28" si="799">BIQ28*$C$28</f>
        <v>83366585.67718333</v>
      </c>
      <c r="BIU28" s="238">
        <f t="shared" ref="BIU28" si="800">BIS28*$C$28</f>
        <v>84200251.533955157</v>
      </c>
      <c r="BIW28" s="238">
        <f t="shared" ref="BIW28" si="801">BIU28*$C$28</f>
        <v>85042254.04929471</v>
      </c>
      <c r="BIY28" s="238">
        <f t="shared" ref="BIY28" si="802">BIW28*$C$28</f>
        <v>85892676.589787662</v>
      </c>
      <c r="BJA28" s="238">
        <f t="shared" ref="BJA28" si="803">BIY28*$C$28</f>
        <v>86751603.355685532</v>
      </c>
      <c r="BJC28" s="238">
        <f t="shared" ref="BJC28" si="804">BJA28*$C$28</f>
        <v>87619119.389242381</v>
      </c>
      <c r="BJE28" s="238">
        <f t="shared" ref="BJE28" si="805">BJC28*$C$28</f>
        <v>88495310.5831348</v>
      </c>
      <c r="BJG28" s="238">
        <f t="shared" ref="BJG28" si="806">BJE28*$C$28</f>
        <v>89380263.688966155</v>
      </c>
      <c r="BJI28" s="238">
        <f t="shared" ref="BJI28" si="807">BJG28*$C$28</f>
        <v>90274066.325855821</v>
      </c>
      <c r="BJK28" s="238">
        <f t="shared" ref="BJK28" si="808">BJI28*$C$28</f>
        <v>91176806.989114374</v>
      </c>
      <c r="BJM28" s="238">
        <f t="shared" ref="BJM28" si="809">BJK28*$C$28</f>
        <v>92088575.059005514</v>
      </c>
      <c r="BJO28" s="238">
        <f t="shared" ref="BJO28" si="810">BJM28*$C$28</f>
        <v>93009460.80959557</v>
      </c>
      <c r="BJQ28" s="238">
        <f t="shared" ref="BJQ28" si="811">BJO28*$C$28</f>
        <v>93939555.417691529</v>
      </c>
      <c r="BJS28" s="238">
        <f t="shared" ref="BJS28" si="812">BJQ28*$C$28</f>
        <v>94878950.971868441</v>
      </c>
      <c r="BJU28" s="238">
        <f t="shared" ref="BJU28" si="813">BJS28*$C$28</f>
        <v>95827740.481587127</v>
      </c>
      <c r="BJW28" s="238">
        <f t="shared" ref="BJW28" si="814">BJU28*$C$28</f>
        <v>96786017.886402994</v>
      </c>
      <c r="BJY28" s="238">
        <f t="shared" ref="BJY28" si="815">BJW28*$C$28</f>
        <v>97753878.065267026</v>
      </c>
      <c r="BKA28" s="238">
        <f t="shared" ref="BKA28" si="816">BJY28*$C$28</f>
        <v>98731416.845919698</v>
      </c>
      <c r="BKC28" s="238">
        <f t="shared" ref="BKC28" si="817">BKA28*$C$28</f>
        <v>99718731.01437889</v>
      </c>
      <c r="BKE28" s="238">
        <f t="shared" ref="BKE28" si="818">BKC28*$C$28</f>
        <v>100715918.32452267</v>
      </c>
      <c r="BKG28" s="238">
        <f t="shared" ref="BKG28" si="819">BKE28*$C$28</f>
        <v>101723077.5077679</v>
      </c>
      <c r="BKI28" s="238">
        <f t="shared" ref="BKI28" si="820">BKG28*$C$28</f>
        <v>102740308.28284559</v>
      </c>
      <c r="BKK28" s="238">
        <f t="shared" ref="BKK28" si="821">BKI28*$C$28</f>
        <v>103767711.36567405</v>
      </c>
      <c r="BKM28" s="238">
        <f t="shared" ref="BKM28" si="822">BKK28*$C$28</f>
        <v>104805388.47933079</v>
      </c>
      <c r="BKO28" s="238">
        <f t="shared" ref="BKO28" si="823">BKM28*$C$28</f>
        <v>105853442.3641241</v>
      </c>
      <c r="BKQ28" s="238">
        <f t="shared" ref="BKQ28" si="824">BKO28*$C$28</f>
        <v>106911976.78776534</v>
      </c>
      <c r="BKS28" s="238">
        <f t="shared" ref="BKS28" si="825">BKQ28*$C$28</f>
        <v>107981096.55564299</v>
      </c>
      <c r="BKU28" s="238">
        <f t="shared" ref="BKU28" si="826">BKS28*$C$28</f>
        <v>109060907.52119942</v>
      </c>
      <c r="BKW28" s="238">
        <f t="shared" ref="BKW28" si="827">BKU28*$C$28</f>
        <v>110151516.59641142</v>
      </c>
      <c r="BKY28" s="238">
        <f t="shared" ref="BKY28" si="828">BKW28*$C$28</f>
        <v>111253031.76237553</v>
      </c>
      <c r="BLA28" s="238">
        <f t="shared" ref="BLA28" si="829">BKY28*$C$28</f>
        <v>112365562.07999928</v>
      </c>
      <c r="BLC28" s="238">
        <f t="shared" ref="BLC28" si="830">BLA28*$C$28</f>
        <v>113489217.70079927</v>
      </c>
      <c r="BLE28" s="238">
        <f t="shared" ref="BLE28" si="831">BLC28*$C$28</f>
        <v>114624109.87780726</v>
      </c>
      <c r="BLG28" s="238">
        <f t="shared" ref="BLG28" si="832">BLE28*$C$28</f>
        <v>115770350.97658533</v>
      </c>
      <c r="BLI28" s="238">
        <f t="shared" ref="BLI28" si="833">BLG28*$C$28</f>
        <v>116928054.48635118</v>
      </c>
      <c r="BLK28" s="238">
        <f t="shared" ref="BLK28" si="834">BLI28*$C$28</f>
        <v>118097335.03121468</v>
      </c>
      <c r="BLM28" s="238">
        <f t="shared" ref="BLM28" si="835">BLK28*$C$28</f>
        <v>119278308.38152683</v>
      </c>
      <c r="BLO28" s="238">
        <f t="shared" ref="BLO28" si="836">BLM28*$C$28</f>
        <v>120471091.4653421</v>
      </c>
      <c r="BLQ28" s="238">
        <f t="shared" ref="BLQ28" si="837">BLO28*$C$28</f>
        <v>121675802.37999552</v>
      </c>
      <c r="BLS28" s="238">
        <f t="shared" ref="BLS28" si="838">BLQ28*$C$28</f>
        <v>122892560.40379548</v>
      </c>
      <c r="BLU28" s="238">
        <f t="shared" ref="BLU28" si="839">BLS28*$C$28</f>
        <v>124121486.00783344</v>
      </c>
      <c r="BLW28" s="238">
        <f t="shared" ref="BLW28" si="840">BLU28*$C$28</f>
        <v>125362700.86791177</v>
      </c>
      <c r="BLY28" s="238">
        <f t="shared" ref="BLY28" si="841">BLW28*$C$28</f>
        <v>126616327.87659089</v>
      </c>
      <c r="BMA28" s="238">
        <f t="shared" ref="BMA28" si="842">BLY28*$C$28</f>
        <v>127882491.15535681</v>
      </c>
      <c r="BMC28" s="238">
        <f t="shared" ref="BMC28" si="843">BMA28*$C$28</f>
        <v>129161316.06691039</v>
      </c>
      <c r="BME28" s="238">
        <f t="shared" ref="BME28" si="844">BMC28*$C$28</f>
        <v>130452929.22757949</v>
      </c>
      <c r="BMG28" s="238">
        <f t="shared" ref="BMG28" si="845">BME28*$C$28</f>
        <v>131757458.51985529</v>
      </c>
      <c r="BMI28" s="238">
        <f t="shared" ref="BMI28" si="846">BMG28*$C$28</f>
        <v>133075033.10505384</v>
      </c>
      <c r="BMK28" s="238">
        <f t="shared" ref="BMK28" si="847">BMI28*$C$28</f>
        <v>134405783.43610439</v>
      </c>
      <c r="BMM28" s="238">
        <f t="shared" ref="BMM28" si="848">BMK28*$C$28</f>
        <v>135749841.27046543</v>
      </c>
      <c r="BMO28" s="238">
        <f t="shared" ref="BMO28" si="849">BMM28*$C$28</f>
        <v>137107339.68317008</v>
      </c>
      <c r="BMQ28" s="238">
        <f t="shared" ref="BMQ28" si="850">BMO28*$C$28</f>
        <v>138478413.08000177</v>
      </c>
      <c r="BMS28" s="238">
        <f t="shared" ref="BMS28" si="851">BMQ28*$C$28</f>
        <v>139863197.21080178</v>
      </c>
      <c r="BMU28" s="238">
        <f t="shared" ref="BMU28" si="852">BMS28*$C$28</f>
        <v>141261829.18290979</v>
      </c>
      <c r="BMW28" s="238">
        <f t="shared" ref="BMW28" si="853">BMU28*$C$28</f>
        <v>142674447.4747389</v>
      </c>
      <c r="BMY28" s="238">
        <f t="shared" ref="BMY28" si="854">BMW28*$C$28</f>
        <v>144101191.94948629</v>
      </c>
      <c r="BNA28" s="238">
        <f t="shared" ref="BNA28" si="855">BMY28*$C$28</f>
        <v>145542203.86898115</v>
      </c>
      <c r="BNC28" s="238">
        <f t="shared" ref="BNC28" si="856">BNA28*$C$28</f>
        <v>146997625.90767097</v>
      </c>
      <c r="BNE28" s="238">
        <f t="shared" ref="BNE28" si="857">BNC28*$C$28</f>
        <v>148467602.16674769</v>
      </c>
      <c r="BNG28" s="238">
        <f t="shared" ref="BNG28" si="858">BNE28*$C$28</f>
        <v>149952278.18841517</v>
      </c>
      <c r="BNI28" s="238">
        <f t="shared" ref="BNI28" si="859">BNG28*$C$28</f>
        <v>151451800.97029933</v>
      </c>
      <c r="BNK28" s="238">
        <f t="shared" ref="BNK28" si="860">BNI28*$C$28</f>
        <v>152966318.98000231</v>
      </c>
      <c r="BNM28" s="238">
        <f t="shared" ref="BNM28" si="861">BNK28*$C$28</f>
        <v>154495982.16980234</v>
      </c>
      <c r="BNO28" s="238">
        <f t="shared" ref="BNO28" si="862">BNM28*$C$28</f>
        <v>156040941.99150035</v>
      </c>
      <c r="BNQ28" s="238">
        <f t="shared" ref="BNQ28" si="863">BNO28*$C$28</f>
        <v>157601351.41141534</v>
      </c>
      <c r="BNS28" s="238">
        <f t="shared" ref="BNS28" si="864">BNQ28*$C$28</f>
        <v>159177364.92552948</v>
      </c>
      <c r="BNU28" s="238">
        <f t="shared" ref="BNU28" si="865">BNS28*$C$28</f>
        <v>160769138.57478479</v>
      </c>
      <c r="BNW28" s="238">
        <f t="shared" ref="BNW28" si="866">BNU28*$C$28</f>
        <v>162376829.96053264</v>
      </c>
      <c r="BNY28" s="238">
        <f t="shared" ref="BNY28" si="867">BNW28*$C$28</f>
        <v>164000598.26013798</v>
      </c>
      <c r="BOA28" s="238">
        <f t="shared" ref="BOA28" si="868">BNY28*$C$28</f>
        <v>165640604.24273935</v>
      </c>
      <c r="BOC28" s="238">
        <f t="shared" ref="BOC28" si="869">BOA28*$C$28</f>
        <v>167297010.28516674</v>
      </c>
      <c r="BOE28" s="238">
        <f t="shared" ref="BOE28" si="870">BOC28*$C$28</f>
        <v>168969980.3880184</v>
      </c>
      <c r="BOG28" s="238">
        <f t="shared" ref="BOG28" si="871">BOE28*$C$28</f>
        <v>170659680.19189858</v>
      </c>
      <c r="BOI28" s="238">
        <f t="shared" ref="BOI28" si="872">BOG28*$C$28</f>
        <v>172366276.99381757</v>
      </c>
      <c r="BOK28" s="238">
        <f t="shared" ref="BOK28" si="873">BOI28*$C$28</f>
        <v>174089939.76375574</v>
      </c>
      <c r="BOM28" s="238">
        <f t="shared" ref="BOM28" si="874">BOK28*$C$28</f>
        <v>175830839.16139328</v>
      </c>
      <c r="BOO28" s="238">
        <f t="shared" ref="BOO28" si="875">BOM28*$C$28</f>
        <v>177589147.55300722</v>
      </c>
      <c r="BOQ28" s="238">
        <f t="shared" ref="BOQ28" si="876">BOO28*$C$28</f>
        <v>179365039.0285373</v>
      </c>
      <c r="BOS28" s="238">
        <f t="shared" ref="BOS28" si="877">BOQ28*$C$28</f>
        <v>181158689.41882268</v>
      </c>
      <c r="BOU28" s="238">
        <f t="shared" ref="BOU28" si="878">BOS28*$C$28</f>
        <v>182970276.3130109</v>
      </c>
      <c r="BOW28" s="238">
        <f t="shared" ref="BOW28" si="879">BOU28*$C$28</f>
        <v>184799979.076141</v>
      </c>
      <c r="BOY28" s="238">
        <f t="shared" ref="BOY28" si="880">BOW28*$C$28</f>
        <v>186647978.86690241</v>
      </c>
      <c r="BPA28" s="238">
        <f t="shared" ref="BPA28" si="881">BOY28*$C$28</f>
        <v>188514458.65557143</v>
      </c>
      <c r="BPC28" s="238">
        <f t="shared" ref="BPC28" si="882">BPA28*$C$28</f>
        <v>190399603.24212715</v>
      </c>
      <c r="BPE28" s="238">
        <f t="shared" ref="BPE28" si="883">BPC28*$C$28</f>
        <v>192303599.27454841</v>
      </c>
      <c r="BPG28" s="238">
        <f t="shared" ref="BPG28" si="884">BPE28*$C$28</f>
        <v>194226635.2672939</v>
      </c>
      <c r="BPI28" s="238">
        <f t="shared" ref="BPI28" si="885">BPG28*$C$28</f>
        <v>196168901.61996683</v>
      </c>
      <c r="BPK28" s="238">
        <f t="shared" ref="BPK28" si="886">BPI28*$C$28</f>
        <v>198130590.63616651</v>
      </c>
      <c r="BPM28" s="238">
        <f t="shared" ref="BPM28" si="887">BPK28*$C$28</f>
        <v>200111896.54252818</v>
      </c>
      <c r="BPO28" s="238">
        <f t="shared" ref="BPO28" si="888">BPM28*$C$28</f>
        <v>202113015.50795346</v>
      </c>
      <c r="BPQ28" s="238">
        <f t="shared" ref="BPQ28" si="889">BPO28*$C$28</f>
        <v>204134145.66303301</v>
      </c>
      <c r="BPS28" s="238">
        <f t="shared" ref="BPS28" si="890">BPQ28*$C$28</f>
        <v>206175487.11966333</v>
      </c>
      <c r="BPU28" s="238">
        <f t="shared" ref="BPU28" si="891">BPS28*$C$28</f>
        <v>208237241.99085996</v>
      </c>
      <c r="BPW28" s="238">
        <f t="shared" ref="BPW28" si="892">BPU28*$C$28</f>
        <v>210319614.41076857</v>
      </c>
      <c r="BPY28" s="238">
        <f t="shared" ref="BPY28" si="893">BPW28*$C$28</f>
        <v>212422810.55487627</v>
      </c>
      <c r="BQA28" s="238">
        <f t="shared" ref="BQA28" si="894">BPY28*$C$28</f>
        <v>214547038.66042504</v>
      </c>
      <c r="BQC28" s="238">
        <f t="shared" ref="BQC28" si="895">BQA28*$C$28</f>
        <v>216692509.04702929</v>
      </c>
      <c r="BQE28" s="238">
        <f t="shared" ref="BQE28" si="896">BQC28*$C$28</f>
        <v>218859434.13749957</v>
      </c>
      <c r="BQG28" s="238">
        <f t="shared" ref="BQG28" si="897">BQE28*$C$28</f>
        <v>221048028.47887456</v>
      </c>
      <c r="BQI28" s="238">
        <f t="shared" ref="BQI28" si="898">BQG28*$C$28</f>
        <v>223258508.76366332</v>
      </c>
      <c r="BQK28" s="238">
        <f t="shared" ref="BQK28" si="899">BQI28*$C$28</f>
        <v>225491093.85129997</v>
      </c>
      <c r="BQM28" s="238">
        <f t="shared" ref="BQM28" si="900">BQK28*$C$28</f>
        <v>227746004.78981298</v>
      </c>
      <c r="BQO28" s="238">
        <f t="shared" ref="BQO28" si="901">BQM28*$C$28</f>
        <v>230023464.83771113</v>
      </c>
      <c r="BQQ28" s="238">
        <f t="shared" ref="BQQ28" si="902">BQO28*$C$28</f>
        <v>232323699.48608825</v>
      </c>
      <c r="BQS28" s="238">
        <f t="shared" ref="BQS28" si="903">BQQ28*$C$28</f>
        <v>234646936.48094913</v>
      </c>
      <c r="BQU28" s="238">
        <f t="shared" ref="BQU28" si="904">BQS28*$C$28</f>
        <v>236993405.84575862</v>
      </c>
      <c r="BQW28" s="238">
        <f t="shared" ref="BQW28" si="905">BQU28*$C$28</f>
        <v>239363339.9042162</v>
      </c>
      <c r="BQY28" s="238">
        <f t="shared" ref="BQY28" si="906">BQW28*$C$28</f>
        <v>241756973.30325836</v>
      </c>
      <c r="BRA28" s="238">
        <f t="shared" ref="BRA28" si="907">BQY28*$C$28</f>
        <v>244174543.03629094</v>
      </c>
      <c r="BRC28" s="238">
        <f t="shared" ref="BRC28" si="908">BRA28*$C$28</f>
        <v>246616288.46665385</v>
      </c>
      <c r="BRE28" s="238">
        <f t="shared" ref="BRE28" si="909">BRC28*$C$28</f>
        <v>249082451.35132039</v>
      </c>
      <c r="BRG28" s="238">
        <f t="shared" ref="BRG28" si="910">BRE28*$C$28</f>
        <v>251573275.86483359</v>
      </c>
      <c r="BRI28" s="238">
        <f t="shared" ref="BRI28" si="911">BRG28*$C$28</f>
        <v>254089008.62348193</v>
      </c>
      <c r="BRK28" s="238">
        <f t="shared" ref="BRK28" si="912">BRI28*$C$28</f>
        <v>256629898.70971674</v>
      </c>
      <c r="BRM28" s="238">
        <f t="shared" ref="BRM28" si="913">BRK28*$C$28</f>
        <v>259196197.69681391</v>
      </c>
      <c r="BRO28" s="238">
        <f t="shared" ref="BRO28" si="914">BRM28*$C$28</f>
        <v>261788159.67378205</v>
      </c>
      <c r="BRQ28" s="238">
        <f t="shared" ref="BRQ28" si="915">BRO28*$C$28</f>
        <v>264406041.27051988</v>
      </c>
      <c r="BRS28" s="238">
        <f t="shared" ref="BRS28" si="916">BRQ28*$C$28</f>
        <v>267050101.6832251</v>
      </c>
      <c r="BRU28" s="238">
        <f t="shared" ref="BRU28" si="917">BRS28*$C$28</f>
        <v>269720602.70005733</v>
      </c>
      <c r="BRW28" s="238">
        <f t="shared" ref="BRW28" si="918">BRU28*$C$28</f>
        <v>272417808.72705787</v>
      </c>
      <c r="BRY28" s="238">
        <f t="shared" ref="BRY28" si="919">BRW28*$C$28</f>
        <v>275141986.81432843</v>
      </c>
      <c r="BSA28" s="238">
        <f t="shared" ref="BSA28" si="920">BRY28*$C$28</f>
        <v>277893406.68247169</v>
      </c>
      <c r="BSC28" s="238">
        <f t="shared" ref="BSC28" si="921">BSA28*$C$28</f>
        <v>280672340.74929643</v>
      </c>
      <c r="BSE28" s="238">
        <f t="shared" ref="BSE28" si="922">BSC28*$C$28</f>
        <v>283479064.15678942</v>
      </c>
      <c r="BSG28" s="238">
        <f t="shared" ref="BSG28" si="923">BSE28*$C$28</f>
        <v>286313854.79835731</v>
      </c>
      <c r="BSI28" s="238">
        <f t="shared" ref="BSI28" si="924">BSG28*$C$28</f>
        <v>289176993.34634089</v>
      </c>
      <c r="BSK28" s="238">
        <f t="shared" ref="BSK28" si="925">BSI28*$C$28</f>
        <v>292068763.27980429</v>
      </c>
      <c r="BSM28" s="238">
        <f t="shared" ref="BSM28" si="926">BSK28*$C$28</f>
        <v>294989450.91260231</v>
      </c>
      <c r="BSO28" s="238">
        <f t="shared" ref="BSO28" si="927">BSM28*$C$28</f>
        <v>297939345.42172831</v>
      </c>
      <c r="BSQ28" s="238">
        <f t="shared" ref="BSQ28" si="928">BSO28*$C$28</f>
        <v>300918738.87594563</v>
      </c>
      <c r="BSS28" s="238">
        <f t="shared" ref="BSS28" si="929">BSQ28*$C$28</f>
        <v>303927926.26470506</v>
      </c>
      <c r="BSU28" s="238">
        <f t="shared" ref="BSU28" si="930">BSS28*$C$28</f>
        <v>306967205.52735209</v>
      </c>
      <c r="BSW28" s="238">
        <f t="shared" ref="BSW28" si="931">BSU28*$C$28</f>
        <v>310036877.58262563</v>
      </c>
      <c r="BSY28" s="238">
        <f t="shared" ref="BSY28" si="932">BSW28*$C$28</f>
        <v>313137246.3584519</v>
      </c>
      <c r="BTA28" s="238">
        <f t="shared" ref="BTA28" si="933">BSY28*$C$28</f>
        <v>316268618.82203645</v>
      </c>
      <c r="BTC28" s="238">
        <f t="shared" ref="BTC28" si="934">BTA28*$C$28</f>
        <v>319431305.01025683</v>
      </c>
      <c r="BTE28" s="238">
        <f t="shared" ref="BTE28" si="935">BTC28*$C$28</f>
        <v>322625618.06035942</v>
      </c>
      <c r="BTG28" s="238">
        <f t="shared" ref="BTG28" si="936">BTE28*$C$28</f>
        <v>325851874.24096304</v>
      </c>
      <c r="BTI28" s="238">
        <f t="shared" ref="BTI28" si="937">BTG28*$C$28</f>
        <v>329110392.98337269</v>
      </c>
      <c r="BTK28" s="238">
        <f t="shared" ref="BTK28" si="938">BTI28*$C$28</f>
        <v>332401496.9132064</v>
      </c>
      <c r="BTM28" s="238">
        <f t="shared" ref="BTM28" si="939">BTK28*$C$28</f>
        <v>335725511.88233846</v>
      </c>
      <c r="BTO28" s="238">
        <f t="shared" ref="BTO28" si="940">BTM28*$C$28</f>
        <v>339082767.00116187</v>
      </c>
      <c r="BTQ28" s="238">
        <f t="shared" ref="BTQ28" si="941">BTO28*$C$28</f>
        <v>342473594.67117351</v>
      </c>
      <c r="BTS28" s="238">
        <f t="shared" ref="BTS28" si="942">BTQ28*$C$28</f>
        <v>345898330.61788523</v>
      </c>
      <c r="BTU28" s="238">
        <f t="shared" ref="BTU28" si="943">BTS28*$C$28</f>
        <v>349357313.9240641</v>
      </c>
      <c r="BTW28" s="238">
        <f t="shared" ref="BTW28" si="944">BTU28*$C$28</f>
        <v>352850887.06330472</v>
      </c>
      <c r="BTY28" s="238">
        <f t="shared" ref="BTY28" si="945">BTW28*$C$28</f>
        <v>356379395.93393779</v>
      </c>
      <c r="BUA28" s="238">
        <f t="shared" ref="BUA28" si="946">BTY28*$C$28</f>
        <v>359943189.89327717</v>
      </c>
      <c r="BUC28" s="238">
        <f t="shared" ref="BUC28" si="947">BUA28*$C$28</f>
        <v>363542621.79220992</v>
      </c>
      <c r="BUE28" s="238">
        <f t="shared" ref="BUE28" si="948">BUC28*$C$28</f>
        <v>367178048.01013201</v>
      </c>
      <c r="BUG28" s="238">
        <f t="shared" ref="BUG28" si="949">BUE28*$C$28</f>
        <v>370849828.49023336</v>
      </c>
      <c r="BUI28" s="238">
        <f t="shared" ref="BUI28" si="950">BUG28*$C$28</f>
        <v>374558326.7751357</v>
      </c>
      <c r="BUK28" s="238">
        <f t="shared" ref="BUK28" si="951">BUI28*$C$28</f>
        <v>378303910.04288703</v>
      </c>
      <c r="BUM28" s="238">
        <f t="shared" ref="BUM28" si="952">BUK28*$C$28</f>
        <v>382086949.14331591</v>
      </c>
      <c r="BUO28" s="238">
        <f t="shared" ref="BUO28" si="953">BUM28*$C$28</f>
        <v>385907818.63474905</v>
      </c>
      <c r="BUQ28" s="238">
        <f t="shared" ref="BUQ28" si="954">BUO28*$C$28</f>
        <v>389766896.82109654</v>
      </c>
      <c r="BUS28" s="238">
        <f t="shared" ref="BUS28" si="955">BUQ28*$C$28</f>
        <v>393664565.78930753</v>
      </c>
      <c r="BUU28" s="238">
        <f t="shared" ref="BUU28" si="956">BUS28*$C$28</f>
        <v>397601211.4472006</v>
      </c>
      <c r="BUW28" s="238">
        <f t="shared" ref="BUW28" si="957">BUU28*$C$28</f>
        <v>401577223.56167263</v>
      </c>
      <c r="BUY28" s="238">
        <f t="shared" ref="BUY28" si="958">BUW28*$C$28</f>
        <v>405592995.79728937</v>
      </c>
      <c r="BVA28" s="238">
        <f t="shared" ref="BVA28" si="959">BUY28*$C$28</f>
        <v>409648925.75526226</v>
      </c>
      <c r="BVC28" s="238">
        <f t="shared" ref="BVC28" si="960">BVA28*$C$28</f>
        <v>413745415.01281488</v>
      </c>
      <c r="BVE28" s="238">
        <f t="shared" ref="BVE28" si="961">BVC28*$C$28</f>
        <v>417882869.16294301</v>
      </c>
      <c r="BVG28" s="238">
        <f t="shared" ref="BVG28" si="962">BVE28*$C$28</f>
        <v>422061697.85457242</v>
      </c>
      <c r="BVI28" s="238">
        <f t="shared" ref="BVI28" si="963">BVG28*$C$28</f>
        <v>426282314.83311814</v>
      </c>
      <c r="BVK28" s="238">
        <f t="shared" ref="BVK28" si="964">BVI28*$C$28</f>
        <v>430545137.98144931</v>
      </c>
      <c r="BVM28" s="238">
        <f t="shared" ref="BVM28" si="965">BVK28*$C$28</f>
        <v>434850589.36126381</v>
      </c>
      <c r="BVO28" s="238">
        <f t="shared" ref="BVO28" si="966">BVM28*$C$28</f>
        <v>439199095.25487643</v>
      </c>
      <c r="BVQ28" s="238">
        <f t="shared" ref="BVQ28" si="967">BVO28*$C$28</f>
        <v>443591086.20742518</v>
      </c>
      <c r="BVS28" s="238">
        <f t="shared" ref="BVS28" si="968">BVQ28*$C$28</f>
        <v>448026997.06949943</v>
      </c>
      <c r="BVU28" s="238">
        <f t="shared" ref="BVU28" si="969">BVS28*$C$28</f>
        <v>452507267.04019445</v>
      </c>
      <c r="BVW28" s="238">
        <f t="shared" ref="BVW28" si="970">BVU28*$C$28</f>
        <v>457032339.71059638</v>
      </c>
      <c r="BVY28" s="238">
        <f t="shared" ref="BVY28" si="971">BVW28*$C$28</f>
        <v>461602663.10770237</v>
      </c>
      <c r="BWA28" s="238">
        <f t="shared" ref="BWA28" si="972">BVY28*$C$28</f>
        <v>466218689.73877943</v>
      </c>
      <c r="BWC28" s="238">
        <f t="shared" ref="BWC28" si="973">BWA28*$C$28</f>
        <v>470880876.63616723</v>
      </c>
      <c r="BWE28" s="238">
        <f t="shared" ref="BWE28" si="974">BWC28*$C$28</f>
        <v>475589685.40252888</v>
      </c>
      <c r="BWG28" s="238">
        <f t="shared" ref="BWG28" si="975">BWE28*$C$28</f>
        <v>480345582.25655419</v>
      </c>
      <c r="BWI28" s="238">
        <f t="shared" ref="BWI28" si="976">BWG28*$C$28</f>
        <v>485149038.07911974</v>
      </c>
      <c r="BWK28" s="238">
        <f t="shared" ref="BWK28" si="977">BWI28*$C$28</f>
        <v>490000528.45991093</v>
      </c>
      <c r="BWM28" s="238">
        <f t="shared" ref="BWM28" si="978">BWK28*$C$28</f>
        <v>494900533.74451005</v>
      </c>
      <c r="BWO28" s="238">
        <f t="shared" ref="BWO28" si="979">BWM28*$C$28</f>
        <v>499849539.08195513</v>
      </c>
      <c r="BWQ28" s="238">
        <f t="shared" ref="BWQ28" si="980">BWO28*$C$28</f>
        <v>504848034.47277468</v>
      </c>
      <c r="BWS28" s="238">
        <f t="shared" ref="BWS28" si="981">BWQ28*$C$28</f>
        <v>509896514.81750244</v>
      </c>
      <c r="BWU28" s="238">
        <f t="shared" ref="BWU28" si="982">BWS28*$C$28</f>
        <v>514995479.96567744</v>
      </c>
      <c r="BWW28" s="238">
        <f t="shared" ref="BWW28" si="983">BWU28*$C$28</f>
        <v>520145434.76533425</v>
      </c>
      <c r="BWY28" s="238">
        <f t="shared" ref="BWY28" si="984">BWW28*$C$28</f>
        <v>525346889.11298758</v>
      </c>
      <c r="BXA28" s="238">
        <f t="shared" ref="BXA28" si="985">BWY28*$C$28</f>
        <v>530600358.00411743</v>
      </c>
      <c r="BXC28" s="238">
        <f t="shared" ref="BXC28" si="986">BXA28*$C$28</f>
        <v>535906361.5841586</v>
      </c>
      <c r="BXE28" s="238">
        <f t="shared" ref="BXE28" si="987">BXC28*$C$28</f>
        <v>541265425.20000017</v>
      </c>
      <c r="BXG28" s="238">
        <f t="shared" ref="BXG28" si="988">BXE28*$C$28</f>
        <v>546678079.45200014</v>
      </c>
      <c r="BXI28" s="238">
        <f t="shared" ref="BXI28" si="989">BXG28*$C$28</f>
        <v>552144860.24652016</v>
      </c>
      <c r="BXK28" s="238">
        <f t="shared" ref="BXK28" si="990">BXI28*$C$28</f>
        <v>557666308.84898531</v>
      </c>
      <c r="BXM28" s="238">
        <f t="shared" ref="BXM28" si="991">BXK28*$C$28</f>
        <v>563242971.9374752</v>
      </c>
      <c r="BXO28" s="238">
        <f t="shared" ref="BXO28" si="992">BXM28*$C$28</f>
        <v>568875401.65684998</v>
      </c>
      <c r="BXQ28" s="238">
        <f t="shared" ref="BXQ28" si="993">BXO28*$C$28</f>
        <v>574564155.67341852</v>
      </c>
      <c r="BXS28" s="238">
        <f t="shared" ref="BXS28" si="994">BXQ28*$C$28</f>
        <v>580309797.23015273</v>
      </c>
      <c r="BXU28" s="238">
        <f t="shared" ref="BXU28" si="995">BXS28*$C$28</f>
        <v>586112895.20245421</v>
      </c>
      <c r="BXW28" s="238">
        <f t="shared" ref="BXW28" si="996">BXU28*$C$28</f>
        <v>591974024.15447879</v>
      </c>
      <c r="BXY28" s="238">
        <f t="shared" ref="BXY28" si="997">BXW28*$C$28</f>
        <v>597893764.39602363</v>
      </c>
      <c r="BYA28" s="238">
        <f t="shared" ref="BYA28" si="998">BXY28*$C$28</f>
        <v>603872702.03998387</v>
      </c>
      <c r="BYC28" s="238">
        <f t="shared" ref="BYC28" si="999">BYA28*$C$28</f>
        <v>609911429.06038368</v>
      </c>
      <c r="BYE28" s="238">
        <f t="shared" ref="BYE28" si="1000">BYC28*$C$28</f>
        <v>616010543.35098755</v>
      </c>
      <c r="BYG28" s="238">
        <f t="shared" ref="BYG28" si="1001">BYE28*$C$28</f>
        <v>622170648.78449738</v>
      </c>
      <c r="BYI28" s="238">
        <f t="shared" ref="BYI28" si="1002">BYG28*$C$28</f>
        <v>628392355.27234232</v>
      </c>
      <c r="BYK28" s="238">
        <f t="shared" ref="BYK28" si="1003">BYI28*$C$28</f>
        <v>634676278.82506573</v>
      </c>
      <c r="BYM28" s="238">
        <f t="shared" ref="BYM28" si="1004">BYK28*$C$28</f>
        <v>641023041.61331642</v>
      </c>
      <c r="BYO28" s="238">
        <f t="shared" ref="BYO28" si="1005">BYM28*$C$28</f>
        <v>647433272.02944958</v>
      </c>
      <c r="BYQ28" s="238">
        <f t="shared" ref="BYQ28" si="1006">BYO28*$C$28</f>
        <v>653907604.74974406</v>
      </c>
      <c r="BYS28" s="238">
        <f t="shared" ref="BYS28" si="1007">BYQ28*$C$28</f>
        <v>660446680.79724145</v>
      </c>
      <c r="BYU28" s="238">
        <f t="shared" ref="BYU28" si="1008">BYS28*$C$28</f>
        <v>667051147.60521388</v>
      </c>
      <c r="BYW28" s="238">
        <f t="shared" ref="BYW28" si="1009">BYU28*$C$28</f>
        <v>673721659.08126605</v>
      </c>
      <c r="BYY28" s="238">
        <f t="shared" ref="BYY28" si="1010">BYW28*$C$28</f>
        <v>680458875.67207873</v>
      </c>
      <c r="BZA28" s="238">
        <f t="shared" ref="BZA28" si="1011">BYY28*$C$28</f>
        <v>687263464.42879951</v>
      </c>
      <c r="BZC28" s="238">
        <f t="shared" ref="BZC28" si="1012">BZA28*$C$28</f>
        <v>694136099.07308745</v>
      </c>
      <c r="BZE28" s="238">
        <f t="shared" ref="BZE28" si="1013">BZC28*$C$28</f>
        <v>701077460.06381834</v>
      </c>
      <c r="BZG28" s="238">
        <f t="shared" ref="BZG28" si="1014">BZE28*$C$28</f>
        <v>708088234.66445649</v>
      </c>
      <c r="BZI28" s="238">
        <f t="shared" ref="BZI28" si="1015">BZG28*$C$28</f>
        <v>715169117.01110101</v>
      </c>
      <c r="BZK28" s="238">
        <f t="shared" ref="BZK28" si="1016">BZI28*$C$28</f>
        <v>722320808.18121207</v>
      </c>
      <c r="BZM28" s="238">
        <f t="shared" ref="BZM28" si="1017">BZK28*$C$28</f>
        <v>729544016.26302421</v>
      </c>
      <c r="BZO28" s="238">
        <f t="shared" ref="BZO28" si="1018">BZM28*$C$28</f>
        <v>736839456.42565441</v>
      </c>
      <c r="BZQ28" s="238">
        <f t="shared" ref="BZQ28" si="1019">BZO28*$C$28</f>
        <v>744207850.98991096</v>
      </c>
      <c r="BZS28" s="238">
        <f t="shared" ref="BZS28" si="1020">BZQ28*$C$28</f>
        <v>751649929.4998101</v>
      </c>
      <c r="BZU28" s="238">
        <f t="shared" ref="BZU28" si="1021">BZS28*$C$28</f>
        <v>759166428.79480815</v>
      </c>
      <c r="BZW28" s="238">
        <f t="shared" ref="BZW28" si="1022">BZU28*$C$28</f>
        <v>766758093.08275628</v>
      </c>
      <c r="BZY28" s="238">
        <f t="shared" ref="BZY28" si="1023">BZW28*$C$28</f>
        <v>774425674.0135839</v>
      </c>
      <c r="CAA28" s="238">
        <f t="shared" ref="CAA28" si="1024">BZY28*$C$28</f>
        <v>782169930.75371969</v>
      </c>
      <c r="CAC28" s="238">
        <f t="shared" ref="CAC28" si="1025">CAA28*$C$28</f>
        <v>789991630.06125689</v>
      </c>
      <c r="CAE28" s="238">
        <f t="shared" ref="CAE28" si="1026">CAC28*$C$28</f>
        <v>797891546.36186945</v>
      </c>
      <c r="CAG28" s="238">
        <f t="shared" ref="CAG28" si="1027">CAE28*$C$28</f>
        <v>805870461.82548821</v>
      </c>
      <c r="CAI28" s="238">
        <f t="shared" ref="CAI28" si="1028">CAG28*$C$28</f>
        <v>813929166.44374311</v>
      </c>
      <c r="CAK28" s="238">
        <f t="shared" ref="CAK28" si="1029">CAI28*$C$28</f>
        <v>822068458.10818052</v>
      </c>
      <c r="CAM28" s="238">
        <f t="shared" ref="CAM28" si="1030">CAK28*$C$28</f>
        <v>830289142.68926239</v>
      </c>
      <c r="CAO28" s="238">
        <f t="shared" ref="CAO28" si="1031">CAM28*$C$28</f>
        <v>838592034.11615503</v>
      </c>
      <c r="CAQ28" s="238">
        <f t="shared" ref="CAQ28" si="1032">CAO28*$C$28</f>
        <v>846977954.45731664</v>
      </c>
      <c r="CAS28" s="238">
        <f t="shared" ref="CAS28" si="1033">CAQ28*$C$28</f>
        <v>855447734.00188982</v>
      </c>
      <c r="CAU28" s="238">
        <f t="shared" ref="CAU28" si="1034">CAS28*$C$28</f>
        <v>864002211.34190869</v>
      </c>
      <c r="CAW28" s="238">
        <f t="shared" ref="CAW28" si="1035">CAU28*$C$28</f>
        <v>872642233.45532775</v>
      </c>
      <c r="CAY28" s="238">
        <f t="shared" ref="CAY28" si="1036">CAW28*$C$28</f>
        <v>881368655.78988099</v>
      </c>
      <c r="CBA28" s="238">
        <f t="shared" ref="CBA28" si="1037">CAY28*$C$28</f>
        <v>890182342.34777975</v>
      </c>
      <c r="CBC28" s="238">
        <f t="shared" ref="CBC28" si="1038">CBA28*$C$28</f>
        <v>899084165.77125752</v>
      </c>
      <c r="CBE28" s="238">
        <f t="shared" ref="CBE28" si="1039">CBC28*$C$28</f>
        <v>908075007.4289701</v>
      </c>
      <c r="CBG28" s="238">
        <f t="shared" ref="CBG28" si="1040">CBE28*$C$28</f>
        <v>917155757.50325978</v>
      </c>
      <c r="CBI28" s="238">
        <f t="shared" ref="CBI28" si="1041">CBG28*$C$28</f>
        <v>926327315.07829237</v>
      </c>
      <c r="CBK28" s="238">
        <f t="shared" ref="CBK28" si="1042">CBI28*$C$28</f>
        <v>935590588.22907531</v>
      </c>
      <c r="CBM28" s="238">
        <f t="shared" ref="CBM28" si="1043">CBK28*$C$28</f>
        <v>944946494.11136603</v>
      </c>
      <c r="CBO28" s="238">
        <f t="shared" ref="CBO28" si="1044">CBM28*$C$28</f>
        <v>954395959.05247974</v>
      </c>
      <c r="CBQ28" s="238">
        <f t="shared" ref="CBQ28" si="1045">CBO28*$C$28</f>
        <v>963939918.64300454</v>
      </c>
      <c r="CBS28" s="238">
        <f t="shared" ref="CBS28" si="1046">CBQ28*$C$28</f>
        <v>973579317.82943463</v>
      </c>
      <c r="CBU28" s="238">
        <f t="shared" ref="CBU28" si="1047">CBS28*$C$28</f>
        <v>983315111.00772893</v>
      </c>
      <c r="CBW28" s="238">
        <f t="shared" ref="CBW28" si="1048">CBU28*$C$28</f>
        <v>993148262.1178062</v>
      </c>
      <c r="CBY28" s="238">
        <f t="shared" ref="CBY28" si="1049">CBW28*$C$28</f>
        <v>1003079744.7389842</v>
      </c>
      <c r="CCA28" s="238">
        <f t="shared" ref="CCA28" si="1050">CBY28*$C$28</f>
        <v>1013110542.1863741</v>
      </c>
      <c r="CCC28" s="238">
        <f t="shared" ref="CCC28" si="1051">CCA28*$C$28</f>
        <v>1023241647.6082379</v>
      </c>
      <c r="CCE28" s="238">
        <f t="shared" ref="CCE28" si="1052">CCC28*$C$28</f>
        <v>1033474064.0843203</v>
      </c>
      <c r="CCG28" s="238">
        <f t="shared" ref="CCG28" si="1053">CCE28*$C$28</f>
        <v>1043808804.7251635</v>
      </c>
      <c r="CCI28" s="238">
        <f t="shared" ref="CCI28" si="1054">CCG28*$C$28</f>
        <v>1054246892.7724152</v>
      </c>
      <c r="CCK28" s="238">
        <f t="shared" ref="CCK28" si="1055">CCI28*$C$28</f>
        <v>1064789361.7001393</v>
      </c>
      <c r="CCM28" s="238">
        <f t="shared" ref="CCM28" si="1056">CCK28*$C$28</f>
        <v>1075437255.3171406</v>
      </c>
      <c r="CCO28" s="238">
        <f t="shared" ref="CCO28" si="1057">CCM28*$C$28</f>
        <v>1086191627.870312</v>
      </c>
      <c r="CCQ28" s="238">
        <f t="shared" ref="CCQ28" si="1058">CCO28*$C$28</f>
        <v>1097053544.1490152</v>
      </c>
      <c r="CCS28" s="238">
        <f t="shared" ref="CCS28" si="1059">CCQ28*$C$28</f>
        <v>1108024079.5905054</v>
      </c>
      <c r="CCU28" s="238">
        <f t="shared" ref="CCU28" si="1060">CCS28*$C$28</f>
        <v>1119104320.3864105</v>
      </c>
      <c r="CCW28" s="238">
        <f t="shared" ref="CCW28" si="1061">CCU28*$C$28</f>
        <v>1130295363.5902746</v>
      </c>
      <c r="CCY28" s="238">
        <f t="shared" ref="CCY28" si="1062">CCW28*$C$28</f>
        <v>1141598317.2261772</v>
      </c>
      <c r="CDA28" s="238">
        <f t="shared" ref="CDA28" si="1063">CCY28*$C$28</f>
        <v>1153014300.3984389</v>
      </c>
      <c r="CDC28" s="238">
        <f t="shared" ref="CDC28" si="1064">CDA28*$C$28</f>
        <v>1164544443.4024234</v>
      </c>
      <c r="CDE28" s="238">
        <f t="shared" ref="CDE28" si="1065">CDC28*$C$28</f>
        <v>1176189887.8364477</v>
      </c>
      <c r="CDG28" s="238">
        <f t="shared" ref="CDG28" si="1066">CDE28*$C$28</f>
        <v>1187951786.7148123</v>
      </c>
      <c r="CDI28" s="238">
        <f t="shared" ref="CDI28" si="1067">CDG28*$C$28</f>
        <v>1199831304.5819604</v>
      </c>
      <c r="CDK28" s="238">
        <f t="shared" ref="CDK28" si="1068">CDI28*$C$28</f>
        <v>1211829617.62778</v>
      </c>
      <c r="CDM28" s="238">
        <f t="shared" ref="CDM28" si="1069">CDK28*$C$28</f>
        <v>1223947913.8040578</v>
      </c>
      <c r="CDO28" s="238">
        <f t="shared" ref="CDO28" si="1070">CDM28*$C$28</f>
        <v>1236187392.9420984</v>
      </c>
      <c r="CDQ28" s="238">
        <f t="shared" ref="CDQ28" si="1071">CDO28*$C$28</f>
        <v>1248549266.8715193</v>
      </c>
      <c r="CDS28" s="238">
        <f t="shared" ref="CDS28" si="1072">CDQ28*$C$28</f>
        <v>1261034759.5402346</v>
      </c>
      <c r="CDU28" s="238">
        <f t="shared" ref="CDU28" si="1073">CDS28*$C$28</f>
        <v>1273645107.1356368</v>
      </c>
      <c r="CDW28" s="238">
        <f t="shared" ref="CDW28" si="1074">CDU28*$C$28</f>
        <v>1286381558.2069931</v>
      </c>
      <c r="CDY28" s="238">
        <f t="shared" ref="CDY28" si="1075">CDW28*$C$28</f>
        <v>1299245373.789063</v>
      </c>
      <c r="CEA28" s="238">
        <f t="shared" ref="CEA28" si="1076">CDY28*$C$28</f>
        <v>1312237827.5269537</v>
      </c>
      <c r="CEC28" s="238">
        <f t="shared" ref="CEC28" si="1077">CEA28*$C$28</f>
        <v>1325360205.8022232</v>
      </c>
      <c r="CEE28" s="238">
        <f t="shared" ref="CEE28" si="1078">CEC28*$C$28</f>
        <v>1338613807.8602455</v>
      </c>
      <c r="CEG28" s="238">
        <f t="shared" ref="CEG28" si="1079">CEE28*$C$28</f>
        <v>1351999945.938848</v>
      </c>
      <c r="CEI28" s="238">
        <f t="shared" ref="CEI28" si="1080">CEG28*$C$28</f>
        <v>1365519945.3982365</v>
      </c>
      <c r="CEK28" s="238">
        <f t="shared" ref="CEK28" si="1081">CEI28*$C$28</f>
        <v>1379175144.8522189</v>
      </c>
      <c r="CEM28" s="238">
        <f t="shared" ref="CEM28" si="1082">CEK28*$C$28</f>
        <v>1392966896.300741</v>
      </c>
      <c r="CEO28" s="238">
        <f t="shared" ref="CEO28" si="1083">CEM28*$C$28</f>
        <v>1406896565.2637484</v>
      </c>
      <c r="CEQ28" s="238">
        <f t="shared" ref="CEQ28" si="1084">CEO28*$C$28</f>
        <v>1420965530.9163859</v>
      </c>
      <c r="CES28" s="238">
        <f t="shared" ref="CES28" si="1085">CEQ28*$C$28</f>
        <v>1435175186.2255497</v>
      </c>
      <c r="CEU28" s="238">
        <f t="shared" ref="CEU28" si="1086">CES28*$C$28</f>
        <v>1449526938.0878053</v>
      </c>
      <c r="CEW28" s="238">
        <f t="shared" ref="CEW28" si="1087">CEU28*$C$28</f>
        <v>1464022207.4686832</v>
      </c>
      <c r="CEY28" s="238">
        <f t="shared" ref="CEY28" si="1088">CEW28*$C$28</f>
        <v>1478662429.54337</v>
      </c>
      <c r="CFA28" s="238">
        <f t="shared" ref="CFA28" si="1089">CEY28*$C$28</f>
        <v>1493449053.8388038</v>
      </c>
      <c r="CFC28" s="238">
        <f t="shared" ref="CFC28" si="1090">CFA28*$C$28</f>
        <v>1508383544.3771918</v>
      </c>
      <c r="CFE28" s="238">
        <f t="shared" ref="CFE28" si="1091">CFC28*$C$28</f>
        <v>1523467379.8209636</v>
      </c>
      <c r="CFG28" s="238">
        <f t="shared" ref="CFG28" si="1092">CFE28*$C$28</f>
        <v>1538702053.6191733</v>
      </c>
      <c r="CFI28" s="238">
        <f t="shared" ref="CFI28" si="1093">CFG28*$C$28</f>
        <v>1554089074.155365</v>
      </c>
      <c r="CFK28" s="238">
        <f t="shared" ref="CFK28" si="1094">CFI28*$C$28</f>
        <v>1569629964.8969185</v>
      </c>
      <c r="CFM28" s="238">
        <f t="shared" ref="CFM28" si="1095">CFK28*$C$28</f>
        <v>1585326264.5458877</v>
      </c>
      <c r="CFO28" s="238">
        <f t="shared" ref="CFO28" si="1096">CFM28*$C$28</f>
        <v>1601179527.1913466</v>
      </c>
      <c r="CFQ28" s="238">
        <f t="shared" ref="CFQ28" si="1097">CFO28*$C$28</f>
        <v>1617191322.4632602</v>
      </c>
      <c r="CFS28" s="238">
        <f t="shared" ref="CFS28" si="1098">CFQ28*$C$28</f>
        <v>1633363235.6878927</v>
      </c>
      <c r="CFU28" s="238">
        <f t="shared" ref="CFU28" si="1099">CFS28*$C$28</f>
        <v>1649696868.0447717</v>
      </c>
      <c r="CFW28" s="238">
        <f t="shared" ref="CFW28" si="1100">CFU28*$C$28</f>
        <v>1666193836.7252195</v>
      </c>
      <c r="CFY28" s="238">
        <f t="shared" ref="CFY28" si="1101">CFW28*$C$28</f>
        <v>1682855775.0924716</v>
      </c>
      <c r="CGA28" s="238">
        <f t="shared" ref="CGA28" si="1102">CFY28*$C$28</f>
        <v>1699684332.8433964</v>
      </c>
      <c r="CGC28" s="238">
        <f t="shared" ref="CGC28" si="1103">CGA28*$C$28</f>
        <v>1716681176.1718304</v>
      </c>
      <c r="CGE28" s="238">
        <f t="shared" ref="CGE28" si="1104">CGC28*$C$28</f>
        <v>1733847987.9335487</v>
      </c>
      <c r="CGG28" s="238">
        <f t="shared" ref="CGG28" si="1105">CGE28*$C$28</f>
        <v>1751186467.8128841</v>
      </c>
      <c r="CGI28" s="238">
        <f t="shared" ref="CGI28" si="1106">CGG28*$C$28</f>
        <v>1768698332.4910131</v>
      </c>
      <c r="CGK28" s="238">
        <f t="shared" ref="CGK28" si="1107">CGI28*$C$28</f>
        <v>1786385315.8159232</v>
      </c>
      <c r="CGM28" s="238">
        <f t="shared" ref="CGM28" si="1108">CGK28*$C$28</f>
        <v>1804249168.9740825</v>
      </c>
      <c r="CGO28" s="238">
        <f t="shared" ref="CGO28" si="1109">CGM28*$C$28</f>
        <v>1822291660.6638234</v>
      </c>
      <c r="CGQ28" s="238">
        <f t="shared" ref="CGQ28" si="1110">CGO28*$C$28</f>
        <v>1840514577.2704616</v>
      </c>
      <c r="CGS28" s="238">
        <f t="shared" ref="CGS28" si="1111">CGQ28*$C$28</f>
        <v>1858919723.0431662</v>
      </c>
      <c r="CGU28" s="238">
        <f t="shared" ref="CGU28" si="1112">CGS28*$C$28</f>
        <v>1877508920.273598</v>
      </c>
      <c r="CGW28" s="238">
        <f t="shared" ref="CGW28" si="1113">CGU28*$C$28</f>
        <v>1896284009.4763339</v>
      </c>
      <c r="CGY28" s="238">
        <f t="shared" ref="CGY28" si="1114">CGW28*$C$28</f>
        <v>1915246849.5710971</v>
      </c>
      <c r="CHA28" s="238">
        <f t="shared" ref="CHA28" si="1115">CGY28*$C$28</f>
        <v>1934399318.0668082</v>
      </c>
      <c r="CHC28" s="238">
        <f t="shared" ref="CHC28" si="1116">CHA28*$C$28</f>
        <v>1953743311.2474763</v>
      </c>
      <c r="CHE28" s="238">
        <f t="shared" ref="CHE28" si="1117">CHC28*$C$28</f>
        <v>1973280744.359951</v>
      </c>
      <c r="CHG28" s="238">
        <f t="shared" ref="CHG28" si="1118">CHE28*$C$28</f>
        <v>1993013551.8035505</v>
      </c>
      <c r="CHI28" s="238">
        <f t="shared" ref="CHI28" si="1119">CHG28*$C$28</f>
        <v>2012943687.3215859</v>
      </c>
      <c r="CHK28" s="238">
        <f t="shared" ref="CHK28" si="1120">CHI28*$C$28</f>
        <v>2033073124.1948018</v>
      </c>
      <c r="CHM28" s="238">
        <f t="shared" ref="CHM28" si="1121">CHK28*$C$28</f>
        <v>2053403855.4367499</v>
      </c>
      <c r="CHO28" s="238">
        <f t="shared" ref="CHO28" si="1122">CHM28*$C$28</f>
        <v>2073937893.9911175</v>
      </c>
      <c r="CHQ28" s="238">
        <f t="shared" ref="CHQ28" si="1123">CHO28*$C$28</f>
        <v>2094677272.9310286</v>
      </c>
      <c r="CHS28" s="238">
        <f t="shared" ref="CHS28" si="1124">CHQ28*$C$28</f>
        <v>2115624045.6603389</v>
      </c>
      <c r="CHU28" s="238">
        <f t="shared" ref="CHU28" si="1125">CHS28*$C$28</f>
        <v>2136780286.1169422</v>
      </c>
      <c r="CHW28" s="238">
        <f t="shared" ref="CHW28" si="1126">CHU28*$C$28</f>
        <v>2158148088.9781117</v>
      </c>
      <c r="CHY28" s="238">
        <f t="shared" ref="CHY28" si="1127">CHW28*$C$28</f>
        <v>2179729569.8678927</v>
      </c>
      <c r="CIA28" s="238">
        <f t="shared" ref="CIA28" si="1128">CHY28*$C$28</f>
        <v>2201526865.5665717</v>
      </c>
      <c r="CIC28" s="238">
        <f t="shared" ref="CIC28" si="1129">CIA28*$C$28</f>
        <v>2223542134.2222376</v>
      </c>
      <c r="CIE28" s="238">
        <f t="shared" ref="CIE28" si="1130">CIC28*$C$28</f>
        <v>2245777555.5644598</v>
      </c>
      <c r="CIG28" s="238">
        <f t="shared" ref="CIG28" si="1131">CIE28*$C$28</f>
        <v>2268235331.1201043</v>
      </c>
      <c r="CII28" s="238">
        <f t="shared" ref="CII28" si="1132">CIG28*$C$28</f>
        <v>2290917684.4313054</v>
      </c>
      <c r="CIK28" s="238">
        <f t="shared" ref="CIK28" si="1133">CII28*$C$28</f>
        <v>2313826861.2756186</v>
      </c>
      <c r="CIM28" s="238">
        <f t="shared" ref="CIM28" si="1134">CIK28*$C$28</f>
        <v>2336965129.8883748</v>
      </c>
      <c r="CIO28" s="238">
        <f t="shared" ref="CIO28" si="1135">CIM28*$C$28</f>
        <v>2360334781.1872587</v>
      </c>
      <c r="CIQ28" s="238">
        <f t="shared" ref="CIQ28" si="1136">CIO28*$C$28</f>
        <v>2383938128.9991312</v>
      </c>
      <c r="CIS28" s="238">
        <f t="shared" ref="CIS28" si="1137">CIQ28*$C$28</f>
        <v>2407777510.2891226</v>
      </c>
      <c r="CIU28" s="238">
        <f t="shared" ref="CIU28" si="1138">CIS28*$C$28</f>
        <v>2431855285.392014</v>
      </c>
      <c r="CIW28" s="238">
        <f t="shared" ref="CIW28" si="1139">CIU28*$C$28</f>
        <v>2456173838.245934</v>
      </c>
      <c r="CIY28" s="238">
        <f t="shared" ref="CIY28" si="1140">CIW28*$C$28</f>
        <v>2480735576.6283932</v>
      </c>
      <c r="CJA28" s="238">
        <f t="shared" ref="CJA28" si="1141">CIY28*$C$28</f>
        <v>2505542932.3946772</v>
      </c>
      <c r="CJC28" s="238">
        <f t="shared" ref="CJC28" si="1142">CJA28*$C$28</f>
        <v>2530598361.7186241</v>
      </c>
      <c r="CJE28" s="238">
        <f t="shared" ref="CJE28" si="1143">CJC28*$C$28</f>
        <v>2555904345.3358102</v>
      </c>
      <c r="CJG28" s="238">
        <f t="shared" ref="CJG28" si="1144">CJE28*$C$28</f>
        <v>2581463388.7891684</v>
      </c>
      <c r="CJI28" s="238">
        <f t="shared" ref="CJI28" si="1145">CJG28*$C$28</f>
        <v>2607278022.6770601</v>
      </c>
      <c r="CJK28" s="238">
        <f t="shared" ref="CJK28" si="1146">CJI28*$C$28</f>
        <v>2633350802.9038305</v>
      </c>
      <c r="CJM28" s="238">
        <f t="shared" ref="CJM28" si="1147">CJK28*$C$28</f>
        <v>2659684310.932869</v>
      </c>
      <c r="CJO28" s="238">
        <f t="shared" ref="CJO28" si="1148">CJM28*$C$28</f>
        <v>2686281154.0421977</v>
      </c>
      <c r="CJQ28" s="238">
        <f t="shared" ref="CJQ28" si="1149">CJO28*$C$28</f>
        <v>2713143965.5826197</v>
      </c>
      <c r="CJS28" s="238">
        <f t="shared" ref="CJS28" si="1150">CJQ28*$C$28</f>
        <v>2740275405.2384458</v>
      </c>
      <c r="CJU28" s="238">
        <f t="shared" ref="CJU28" si="1151">CJS28*$C$28</f>
        <v>2767678159.2908301</v>
      </c>
      <c r="CJW28" s="238">
        <f t="shared" ref="CJW28" si="1152">CJU28*$C$28</f>
        <v>2795354940.8837385</v>
      </c>
      <c r="CJY28" s="238">
        <f t="shared" ref="CJY28" si="1153">CJW28*$C$28</f>
        <v>2823308490.2925758</v>
      </c>
      <c r="CKA28" s="238">
        <f t="shared" ref="CKA28" si="1154">CJY28*$C$28</f>
        <v>2851541575.1955018</v>
      </c>
      <c r="CKC28" s="238">
        <f t="shared" ref="CKC28" si="1155">CKA28*$C$28</f>
        <v>2880056990.9474568</v>
      </c>
      <c r="CKE28" s="238">
        <f t="shared" ref="CKE28" si="1156">CKC28*$C$28</f>
        <v>2908857560.8569312</v>
      </c>
      <c r="CKG28" s="238">
        <f t="shared" ref="CKG28" si="1157">CKE28*$C$28</f>
        <v>2937946136.4655004</v>
      </c>
      <c r="CKI28" s="238">
        <f t="shared" ref="CKI28" si="1158">CKG28*$C$28</f>
        <v>2967325597.8301554</v>
      </c>
      <c r="CKK28" s="238">
        <f t="shared" ref="CKK28" si="1159">CKI28*$C$28</f>
        <v>2996998853.8084569</v>
      </c>
      <c r="CKM28" s="238">
        <f t="shared" ref="CKM28" si="1160">CKK28*$C$28</f>
        <v>3026968842.3465414</v>
      </c>
      <c r="CKO28" s="238">
        <f t="shared" ref="CKO28" si="1161">CKM28*$C$28</f>
        <v>3057238530.7700067</v>
      </c>
      <c r="CKQ28" s="238">
        <f t="shared" ref="CKQ28" si="1162">CKO28*$C$28</f>
        <v>3087810916.0777068</v>
      </c>
      <c r="CKS28" s="238">
        <f t="shared" ref="CKS28" si="1163">CKQ28*$C$28</f>
        <v>3118689025.2384839</v>
      </c>
      <c r="CKU28" s="238">
        <f t="shared" ref="CKU28" si="1164">CKS28*$C$28</f>
        <v>3149875915.4908686</v>
      </c>
      <c r="CKW28" s="238">
        <f t="shared" ref="CKW28" si="1165">CKU28*$C$28</f>
        <v>3181374674.6457772</v>
      </c>
      <c r="CKY28" s="238">
        <f t="shared" ref="CKY28" si="1166">CKW28*$C$28</f>
        <v>3213188421.3922348</v>
      </c>
      <c r="CLA28" s="238">
        <f t="shared" ref="CLA28" si="1167">CKY28*$C$28</f>
        <v>3245320305.6061573</v>
      </c>
      <c r="CLC28" s="238">
        <f t="shared" ref="CLC28" si="1168">CLA28*$C$28</f>
        <v>3277773508.662219</v>
      </c>
      <c r="CLE28" s="238">
        <f t="shared" ref="CLE28" si="1169">CLC28*$C$28</f>
        <v>3310551243.7488413</v>
      </c>
      <c r="CLG28" s="238">
        <f t="shared" ref="CLG28" si="1170">CLE28*$C$28</f>
        <v>3343656756.1863298</v>
      </c>
      <c r="CLI28" s="238">
        <f t="shared" ref="CLI28" si="1171">CLG28*$C$28</f>
        <v>3377093323.7481933</v>
      </c>
      <c r="CLK28" s="238">
        <f t="shared" ref="CLK28" si="1172">CLI28*$C$28</f>
        <v>3410864256.9856753</v>
      </c>
      <c r="CLM28" s="238">
        <f t="shared" ref="CLM28" si="1173">CLK28*$C$28</f>
        <v>3444972899.555532</v>
      </c>
      <c r="CLO28" s="238">
        <f t="shared" ref="CLO28" si="1174">CLM28*$C$28</f>
        <v>3479422628.5510874</v>
      </c>
      <c r="CLQ28" s="238">
        <f t="shared" ref="CLQ28" si="1175">CLO28*$C$28</f>
        <v>3514216854.8365984</v>
      </c>
      <c r="CLS28" s="238">
        <f t="shared" ref="CLS28" si="1176">CLQ28*$C$28</f>
        <v>3549359023.3849645</v>
      </c>
      <c r="CLU28" s="238">
        <f t="shared" ref="CLU28" si="1177">CLS28*$C$28</f>
        <v>3584852613.618814</v>
      </c>
      <c r="CLW28" s="238">
        <f t="shared" ref="CLW28" si="1178">CLU28*$C$28</f>
        <v>3620701139.755002</v>
      </c>
      <c r="CLY28" s="238">
        <f t="shared" ref="CLY28" si="1179">CLW28*$C$28</f>
        <v>3656908151.1525521</v>
      </c>
      <c r="CMA28" s="238">
        <f t="shared" ref="CMA28" si="1180">CLY28*$C$28</f>
        <v>3693477232.6640778</v>
      </c>
      <c r="CMC28" s="238">
        <f t="shared" ref="CMC28" si="1181">CMA28*$C$28</f>
        <v>3730412004.9907184</v>
      </c>
      <c r="CME28" s="238">
        <f t="shared" ref="CME28" si="1182">CMC28*$C$28</f>
        <v>3767716125.0406256</v>
      </c>
      <c r="CMG28" s="238">
        <f t="shared" ref="CMG28" si="1183">CME28*$C$28</f>
        <v>3805393286.2910318</v>
      </c>
      <c r="CMI28" s="238">
        <f t="shared" ref="CMI28" si="1184">CMG28*$C$28</f>
        <v>3843447219.1539421</v>
      </c>
      <c r="CMK28" s="238">
        <f t="shared" ref="CMK28" si="1185">CMI28*$C$28</f>
        <v>3881881691.3454814</v>
      </c>
      <c r="CMM28" s="238">
        <f t="shared" ref="CMM28" si="1186">CMK28*$C$28</f>
        <v>3920700508.2589364</v>
      </c>
      <c r="CMO28" s="238">
        <f t="shared" ref="CMO28" si="1187">CMM28*$C$28</f>
        <v>3959907513.341526</v>
      </c>
      <c r="CMQ28" s="238">
        <f t="shared" ref="CMQ28" si="1188">CMO28*$C$28</f>
        <v>3999506588.4749413</v>
      </c>
      <c r="CMS28" s="238">
        <f t="shared" ref="CMS28" si="1189">CMQ28*$C$28</f>
        <v>4039501654.3596907</v>
      </c>
      <c r="CMU28" s="238">
        <f t="shared" ref="CMU28" si="1190">CMS28*$C$28</f>
        <v>4079896670.9032874</v>
      </c>
      <c r="CMW28" s="238">
        <f t="shared" ref="CMW28" si="1191">CMU28*$C$28</f>
        <v>4120695637.6123204</v>
      </c>
      <c r="CMY28" s="238">
        <f t="shared" ref="CMY28" si="1192">CMW28*$C$28</f>
        <v>4161902593.9884439</v>
      </c>
      <c r="CNA28" s="238">
        <f t="shared" ref="CNA28" si="1193">CMY28*$C$28</f>
        <v>4203521619.9283285</v>
      </c>
      <c r="CNC28" s="238">
        <f t="shared" ref="CNC28" si="1194">CNA28*$C$28</f>
        <v>4245556836.1276116</v>
      </c>
      <c r="CNE28" s="238">
        <f t="shared" ref="CNE28" si="1195">CNC28*$C$28</f>
        <v>4288012404.4888878</v>
      </c>
      <c r="CNG28" s="238">
        <f t="shared" ref="CNG28" si="1196">CNE28*$C$28</f>
        <v>4330892528.5337763</v>
      </c>
      <c r="CNI28" s="238">
        <f t="shared" ref="CNI28" si="1197">CNG28*$C$28</f>
        <v>4374201453.8191137</v>
      </c>
      <c r="CNK28" s="238">
        <f t="shared" ref="CNK28" si="1198">CNI28*$C$28</f>
        <v>4417943468.3573046</v>
      </c>
      <c r="CNM28" s="238">
        <f t="shared" ref="CNM28" si="1199">CNK28*$C$28</f>
        <v>4462122903.0408773</v>
      </c>
      <c r="CNO28" s="238">
        <f t="shared" ref="CNO28" si="1200">CNM28*$C$28</f>
        <v>4506744132.0712862</v>
      </c>
      <c r="CNQ28" s="238">
        <f t="shared" ref="CNQ28" si="1201">CNO28*$C$28</f>
        <v>4551811573.3919992</v>
      </c>
      <c r="CNS28" s="238">
        <f t="shared" ref="CNS28" si="1202">CNQ28*$C$28</f>
        <v>4597329689.1259193</v>
      </c>
      <c r="CNU28" s="238">
        <f t="shared" ref="CNU28" si="1203">CNS28*$C$28</f>
        <v>4643302986.0171785</v>
      </c>
      <c r="CNW28" s="238">
        <f t="shared" ref="CNW28" si="1204">CNU28*$C$28</f>
        <v>4689736015.8773508</v>
      </c>
      <c r="CNY28" s="238">
        <f t="shared" ref="CNY28" si="1205">CNW28*$C$28</f>
        <v>4736633376.0361242</v>
      </c>
      <c r="COA28" s="238">
        <f t="shared" ref="COA28" si="1206">CNY28*$C$28</f>
        <v>4783999709.7964859</v>
      </c>
      <c r="COC28" s="238">
        <f t="shared" ref="COC28" si="1207">COA28*$C$28</f>
        <v>4831839706.8944511</v>
      </c>
      <c r="COE28" s="238">
        <f t="shared" ref="COE28" si="1208">COC28*$C$28</f>
        <v>4880158103.9633961</v>
      </c>
      <c r="COG28" s="238">
        <f t="shared" ref="COG28" si="1209">COE28*$C$28</f>
        <v>4928959685.0030298</v>
      </c>
      <c r="COI28" s="238">
        <f t="shared" ref="COI28" si="1210">COG28*$C$28</f>
        <v>4978249281.8530598</v>
      </c>
      <c r="COK28" s="238">
        <f t="shared" ref="COK28" si="1211">COI28*$C$28</f>
        <v>5028031774.6715908</v>
      </c>
      <c r="COM28" s="238">
        <f t="shared" ref="COM28" si="1212">COK28*$C$28</f>
        <v>5078312092.4183064</v>
      </c>
      <c r="COO28" s="238">
        <f t="shared" ref="COO28" si="1213">COM28*$C$28</f>
        <v>5129095213.3424892</v>
      </c>
      <c r="COQ28" s="238">
        <f t="shared" ref="COQ28" si="1214">COO28*$C$28</f>
        <v>5180386165.475914</v>
      </c>
      <c r="COS28" s="238">
        <f t="shared" ref="COS28" si="1215">COQ28*$C$28</f>
        <v>5232190027.1306734</v>
      </c>
      <c r="COU28" s="238">
        <f t="shared" ref="COU28" si="1216">COS28*$C$28</f>
        <v>5284511927.4019804</v>
      </c>
      <c r="COW28" s="238">
        <f t="shared" ref="COW28" si="1217">COU28*$C$28</f>
        <v>5337357046.6760006</v>
      </c>
      <c r="COY28" s="238">
        <f t="shared" ref="COY28" si="1218">COW28*$C$28</f>
        <v>5390730617.1427603</v>
      </c>
      <c r="CPA28" s="238">
        <f t="shared" ref="CPA28" si="1219">COY28*$C$28</f>
        <v>5444637923.314188</v>
      </c>
      <c r="CPC28" s="238">
        <f t="shared" ref="CPC28" si="1220">CPA28*$C$28</f>
        <v>5499084302.5473299</v>
      </c>
      <c r="CPE28" s="238">
        <f t="shared" ref="CPE28" si="1221">CPC28*$C$28</f>
        <v>5554075145.5728035</v>
      </c>
      <c r="CPG28" s="238">
        <f t="shared" ref="CPG28" si="1222">CPE28*$C$28</f>
        <v>5609615897.028532</v>
      </c>
      <c r="CPI28" s="238">
        <f t="shared" ref="CPI28" si="1223">CPG28*$C$28</f>
        <v>5665712055.9988174</v>
      </c>
      <c r="CPK28" s="238">
        <f t="shared" ref="CPK28" si="1224">CPI28*$C$28</f>
        <v>5722369176.5588055</v>
      </c>
      <c r="CPM28" s="238">
        <f t="shared" ref="CPM28" si="1225">CPK28*$C$28</f>
        <v>5779592868.3243933</v>
      </c>
      <c r="CPO28" s="238">
        <f t="shared" ref="CPO28" si="1226">CPM28*$C$28</f>
        <v>5837388797.007637</v>
      </c>
      <c r="CPQ28" s="238">
        <f t="shared" ref="CPQ28" si="1227">CPO28*$C$28</f>
        <v>5895762684.9777136</v>
      </c>
      <c r="CPS28" s="238">
        <f t="shared" ref="CPS28" si="1228">CPQ28*$C$28</f>
        <v>5954720311.8274908</v>
      </c>
      <c r="CPU28" s="238">
        <f t="shared" ref="CPU28" si="1229">CPS28*$C$28</f>
        <v>6014267514.9457655</v>
      </c>
      <c r="CPW28" s="238">
        <f t="shared" ref="CPW28" si="1230">CPU28*$C$28</f>
        <v>6074410190.0952234</v>
      </c>
      <c r="CPY28" s="238">
        <f t="shared" ref="CPY28" si="1231">CPW28*$C$28</f>
        <v>6135154291.9961758</v>
      </c>
      <c r="CQA28" s="238">
        <f t="shared" ref="CQA28" si="1232">CPY28*$C$28</f>
        <v>6196505834.9161377</v>
      </c>
      <c r="CQC28" s="238">
        <f t="shared" ref="CQC28" si="1233">CQA28*$C$28</f>
        <v>6258470893.2652988</v>
      </c>
      <c r="CQE28" s="238">
        <f t="shared" ref="CQE28" si="1234">CQC28*$C$28</f>
        <v>6321055602.1979523</v>
      </c>
      <c r="CQG28" s="238">
        <f t="shared" ref="CQG28" si="1235">CQE28*$C$28</f>
        <v>6384266158.2199316</v>
      </c>
      <c r="CQI28" s="238">
        <f t="shared" ref="CQI28" si="1236">CQG28*$C$28</f>
        <v>6448108819.8021307</v>
      </c>
      <c r="CQK28" s="238">
        <f t="shared" ref="CQK28" si="1237">CQI28*$C$28</f>
        <v>6512589908.0001516</v>
      </c>
      <c r="CQM28" s="238">
        <f t="shared" ref="CQM28" si="1238">CQK28*$C$28</f>
        <v>6577715807.0801535</v>
      </c>
      <c r="CQO28" s="238">
        <f t="shared" ref="CQO28" si="1239">CQM28*$C$28</f>
        <v>6643492965.1509552</v>
      </c>
      <c r="CQQ28" s="238">
        <f t="shared" ref="CQQ28" si="1240">CQO28*$C$28</f>
        <v>6709927894.8024645</v>
      </c>
      <c r="CQS28" s="238">
        <f t="shared" ref="CQS28" si="1241">CQQ28*$C$28</f>
        <v>6777027173.7504892</v>
      </c>
      <c r="CQU28" s="238">
        <f t="shared" ref="CQU28" si="1242">CQS28*$C$28</f>
        <v>6844797445.4879942</v>
      </c>
      <c r="CQW28" s="238">
        <f t="shared" ref="CQW28" si="1243">CQU28*$C$28</f>
        <v>6913245419.942874</v>
      </c>
      <c r="CQY28" s="238">
        <f t="shared" ref="CQY28" si="1244">CQW28*$C$28</f>
        <v>6982377874.1423025</v>
      </c>
      <c r="CRA28" s="238">
        <f t="shared" ref="CRA28" si="1245">CQY28*$C$28</f>
        <v>7052201652.8837252</v>
      </c>
      <c r="CRC28" s="238">
        <f t="shared" ref="CRC28" si="1246">CRA28*$C$28</f>
        <v>7122723669.4125624</v>
      </c>
      <c r="CRE28" s="238">
        <f t="shared" ref="CRE28" si="1247">CRC28*$C$28</f>
        <v>7193950906.1066885</v>
      </c>
      <c r="CRG28" s="238">
        <f t="shared" ref="CRG28" si="1248">CRE28*$C$28</f>
        <v>7265890415.1677551</v>
      </c>
      <c r="CRI28" s="238">
        <f t="shared" ref="CRI28" si="1249">CRG28*$C$28</f>
        <v>7338549319.3194332</v>
      </c>
      <c r="CRK28" s="238">
        <f t="shared" ref="CRK28" si="1250">CRI28*$C$28</f>
        <v>7411934812.5126276</v>
      </c>
      <c r="CRM28" s="238">
        <f t="shared" ref="CRM28" si="1251">CRK28*$C$28</f>
        <v>7486054160.6377535</v>
      </c>
      <c r="CRO28" s="238">
        <f t="shared" ref="CRO28" si="1252">CRM28*$C$28</f>
        <v>7560914702.2441311</v>
      </c>
      <c r="CRQ28" s="238">
        <f t="shared" ref="CRQ28" si="1253">CRO28*$C$28</f>
        <v>7636523849.266572</v>
      </c>
      <c r="CRS28" s="238">
        <f t="shared" ref="CRS28" si="1254">CRQ28*$C$28</f>
        <v>7712889087.7592382</v>
      </c>
      <c r="CRU28" s="238">
        <f t="shared" ref="CRU28" si="1255">CRS28*$C$28</f>
        <v>7790017978.6368303</v>
      </c>
      <c r="CRW28" s="238">
        <f t="shared" ref="CRW28" si="1256">CRU28*$C$28</f>
        <v>7867918158.4231987</v>
      </c>
      <c r="CRY28" s="238">
        <f t="shared" ref="CRY28" si="1257">CRW28*$C$28</f>
        <v>7946597340.007431</v>
      </c>
      <c r="CSA28" s="238">
        <f t="shared" ref="CSA28" si="1258">CRY28*$C$28</f>
        <v>8026063313.407505</v>
      </c>
      <c r="CSC28" s="238">
        <f t="shared" ref="CSC28" si="1259">CSA28*$C$28</f>
        <v>8106323946.5415802</v>
      </c>
      <c r="CSE28" s="238">
        <f t="shared" ref="CSE28" si="1260">CSC28*$C$28</f>
        <v>8187387186.0069962</v>
      </c>
      <c r="CSG28" s="238">
        <f t="shared" ref="CSG28" si="1261">CSE28*$C$28</f>
        <v>8269261057.8670664</v>
      </c>
      <c r="CSI28" s="238">
        <f t="shared" ref="CSI28" si="1262">CSG28*$C$28</f>
        <v>8351953668.4457369</v>
      </c>
      <c r="CSK28" s="238">
        <f t="shared" ref="CSK28" si="1263">CSI28*$C$28</f>
        <v>8435473205.1301947</v>
      </c>
      <c r="CSM28" s="238">
        <f t="shared" ref="CSM28" si="1264">CSK28*$C$28</f>
        <v>8519827937.1814966</v>
      </c>
      <c r="CSO28" s="238">
        <f t="shared" ref="CSO28" si="1265">CSM28*$C$28</f>
        <v>8605026216.5533123</v>
      </c>
      <c r="CSQ28" s="238">
        <f t="shared" ref="CSQ28" si="1266">CSO28*$C$28</f>
        <v>8691076478.7188454</v>
      </c>
      <c r="CSS28" s="238">
        <f t="shared" ref="CSS28" si="1267">CSQ28*$C$28</f>
        <v>8777987243.5060349</v>
      </c>
      <c r="CSU28" s="238">
        <f t="shared" ref="CSU28" si="1268">CSS28*$C$28</f>
        <v>8865767115.9410954</v>
      </c>
      <c r="CSW28" s="238">
        <f t="shared" ref="CSW28" si="1269">CSU28*$C$28</f>
        <v>8954424787.1005058</v>
      </c>
      <c r="CSY28" s="238">
        <f t="shared" ref="CSY28" si="1270">CSW28*$C$28</f>
        <v>9043969034.9715118</v>
      </c>
      <c r="CTA28" s="238">
        <f t="shared" ref="CTA28" si="1271">CSY28*$C$28</f>
        <v>9134408725.3212261</v>
      </c>
      <c r="CTC28" s="238">
        <f t="shared" ref="CTC28" si="1272">CTA28*$C$28</f>
        <v>9225752812.5744381</v>
      </c>
      <c r="CTE28" s="238">
        <f t="shared" ref="CTE28" si="1273">CTC28*$C$28</f>
        <v>9318010340.700182</v>
      </c>
      <c r="CTG28" s="238">
        <f t="shared" ref="CTG28" si="1274">CTE28*$C$28</f>
        <v>9411190444.1071835</v>
      </c>
      <c r="CTI28" s="238">
        <f t="shared" ref="CTI28" si="1275">CTG28*$C$28</f>
        <v>9505302348.5482559</v>
      </c>
      <c r="CTK28" s="238">
        <f t="shared" ref="CTK28" si="1276">CTI28*$C$28</f>
        <v>9600355372.0337391</v>
      </c>
      <c r="CTM28" s="238">
        <f t="shared" ref="CTM28" si="1277">CTK28*$C$28</f>
        <v>9696358925.754076</v>
      </c>
      <c r="CTO28" s="238">
        <f t="shared" ref="CTO28" si="1278">CTM28*$C$28</f>
        <v>9793322515.0116177</v>
      </c>
      <c r="CTQ28" s="238">
        <f t="shared" ref="CTQ28" si="1279">CTO28*$C$28</f>
        <v>9891255740.1617336</v>
      </c>
      <c r="CTS28" s="238">
        <f t="shared" ref="CTS28" si="1280">CTQ28*$C$28</f>
        <v>9990168297.5633507</v>
      </c>
      <c r="CTU28" s="238">
        <f t="shared" ref="CTU28" si="1281">CTS28*$C$28</f>
        <v>10090069980.538984</v>
      </c>
      <c r="CTW28" s="238">
        <f t="shared" ref="CTW28" si="1282">CTU28*$C$28</f>
        <v>10190970680.344374</v>
      </c>
      <c r="CTY28" s="238">
        <f t="shared" ref="CTY28" si="1283">CTW28*$C$28</f>
        <v>10292880387.147818</v>
      </c>
      <c r="CUA28" s="238">
        <f t="shared" ref="CUA28" si="1284">CTY28*$C$28</f>
        <v>10395809191.019297</v>
      </c>
      <c r="CUC28" s="238">
        <f t="shared" ref="CUC28" si="1285">CUA28*$C$28</f>
        <v>10499767282.929489</v>
      </c>
      <c r="CUE28" s="238">
        <f t="shared" ref="CUE28" si="1286">CUC28*$C$28</f>
        <v>10604764955.758783</v>
      </c>
      <c r="CUG28" s="238">
        <f t="shared" ref="CUG28" si="1287">CUE28*$C$28</f>
        <v>10710812605.316372</v>
      </c>
      <c r="CUI28" s="238">
        <f t="shared" ref="CUI28" si="1288">CUG28*$C$28</f>
        <v>10817920731.369535</v>
      </c>
      <c r="CUK28" s="238">
        <f t="shared" ref="CUK28" si="1289">CUI28*$C$28</f>
        <v>10926099938.683231</v>
      </c>
      <c r="CUM28" s="238">
        <f t="shared" ref="CUM28" si="1290">CUK28*$C$28</f>
        <v>11035360938.070065</v>
      </c>
      <c r="CUO28" s="238">
        <f t="shared" ref="CUO28" si="1291">CUM28*$C$28</f>
        <v>11145714547.450766</v>
      </c>
      <c r="CUQ28" s="238">
        <f t="shared" ref="CUQ28" si="1292">CUO28*$C$28</f>
        <v>11257171692.925274</v>
      </c>
      <c r="CUS28" s="238">
        <f t="shared" ref="CUS28" si="1293">CUQ28*$C$28</f>
        <v>11369743409.854527</v>
      </c>
      <c r="CUU28" s="238">
        <f t="shared" ref="CUU28" si="1294">CUS28*$C$28</f>
        <v>11483440843.953072</v>
      </c>
      <c r="CUW28" s="238">
        <f t="shared" ref="CUW28" si="1295">CUU28*$C$28</f>
        <v>11598275252.392603</v>
      </c>
      <c r="CUY28" s="238">
        <f t="shared" ref="CUY28" si="1296">CUW28*$C$28</f>
        <v>11714258004.916529</v>
      </c>
      <c r="CVA28" s="238">
        <f t="shared" ref="CVA28" si="1297">CUY28*$C$28</f>
        <v>11831400584.965694</v>
      </c>
      <c r="CVC28" s="238">
        <f t="shared" ref="CVC28" si="1298">CVA28*$C$28</f>
        <v>11949714590.815351</v>
      </c>
      <c r="CVE28" s="238">
        <f t="shared" ref="CVE28" si="1299">CVC28*$C$28</f>
        <v>12069211736.723505</v>
      </c>
      <c r="CVG28" s="238">
        <f t="shared" ref="CVG28" si="1300">CVE28*$C$28</f>
        <v>12189903854.09074</v>
      </c>
      <c r="CVI28" s="238">
        <f t="shared" ref="CVI28" si="1301">CVG28*$C$28</f>
        <v>12311802892.631647</v>
      </c>
      <c r="CVK28" s="238">
        <f t="shared" ref="CVK28" si="1302">CVI28*$C$28</f>
        <v>12434920921.557964</v>
      </c>
      <c r="CVM28" s="238">
        <f t="shared" ref="CVM28" si="1303">CVK28*$C$28</f>
        <v>12559270130.773544</v>
      </c>
      <c r="CVO28" s="238">
        <f t="shared" ref="CVO28" si="1304">CVM28*$C$28</f>
        <v>12684862832.08128</v>
      </c>
      <c r="CVQ28" s="238">
        <f t="shared" ref="CVQ28" si="1305">CVO28*$C$28</f>
        <v>12811711460.402092</v>
      </c>
      <c r="CVS28" s="238">
        <f t="shared" ref="CVS28" si="1306">CVQ28*$C$28</f>
        <v>12939828575.006113</v>
      </c>
      <c r="CVU28" s="238">
        <f t="shared" ref="CVU28" si="1307">CVS28*$C$28</f>
        <v>13069226860.756174</v>
      </c>
      <c r="CVW28" s="238">
        <f t="shared" ref="CVW28" si="1308">CVU28*$C$28</f>
        <v>13199919129.363735</v>
      </c>
      <c r="CVY28" s="238">
        <f t="shared" ref="CVY28" si="1309">CVW28*$C$28</f>
        <v>13331918320.657373</v>
      </c>
      <c r="CWA28" s="238">
        <f t="shared" ref="CWA28" si="1310">CVY28*$C$28</f>
        <v>13465237503.863947</v>
      </c>
      <c r="CWC28" s="238">
        <f t="shared" ref="CWC28" si="1311">CWA28*$C$28</f>
        <v>13599889878.902586</v>
      </c>
      <c r="CWE28" s="238">
        <f t="shared" ref="CWE28" si="1312">CWC28*$C$28</f>
        <v>13735888777.691612</v>
      </c>
      <c r="CWG28" s="238">
        <f t="shared" ref="CWG28" si="1313">CWE28*$C$28</f>
        <v>13873247665.468529</v>
      </c>
      <c r="CWI28" s="238">
        <f t="shared" ref="CWI28" si="1314">CWG28*$C$28</f>
        <v>14011980142.123215</v>
      </c>
      <c r="CWK28" s="238">
        <f t="shared" ref="CWK28" si="1315">CWI28*$C$28</f>
        <v>14152099943.544447</v>
      </c>
      <c r="CWM28" s="238">
        <f t="shared" ref="CWM28" si="1316">CWK28*$C$28</f>
        <v>14293620942.979891</v>
      </c>
      <c r="CWO28" s="238">
        <f t="shared" ref="CWO28" si="1317">CWM28*$C$28</f>
        <v>14436557152.409689</v>
      </c>
      <c r="CWQ28" s="238">
        <f t="shared" ref="CWQ28" si="1318">CWO28*$C$28</f>
        <v>14580922723.933786</v>
      </c>
      <c r="CWS28" s="238">
        <f t="shared" ref="CWS28" si="1319">CWQ28*$C$28</f>
        <v>14726731951.173124</v>
      </c>
      <c r="CWU28" s="238">
        <f t="shared" ref="CWU28" si="1320">CWS28*$C$28</f>
        <v>14873999270.684856</v>
      </c>
      <c r="CWW28" s="238">
        <f t="shared" ref="CWW28" si="1321">CWU28*$C$28</f>
        <v>15022739263.391705</v>
      </c>
      <c r="CWY28" s="238">
        <f t="shared" ref="CWY28" si="1322">CWW28*$C$28</f>
        <v>15172966656.025621</v>
      </c>
      <c r="CXA28" s="238">
        <f t="shared" ref="CXA28" si="1323">CWY28*$C$28</f>
        <v>15324696322.585878</v>
      </c>
      <c r="CXC28" s="238">
        <f t="shared" ref="CXC28" si="1324">CXA28*$C$28</f>
        <v>15477943285.811737</v>
      </c>
      <c r="CXE28" s="238">
        <f t="shared" ref="CXE28" si="1325">CXC28*$C$28</f>
        <v>15632722718.669855</v>
      </c>
      <c r="CXG28" s="238">
        <f t="shared" ref="CXG28" si="1326">CXE28*$C$28</f>
        <v>15789049945.856554</v>
      </c>
      <c r="CXI28" s="238">
        <f t="shared" ref="CXI28" si="1327">CXG28*$C$28</f>
        <v>15946940445.315119</v>
      </c>
      <c r="CXK28" s="238">
        <f t="shared" ref="CXK28" si="1328">CXI28*$C$28</f>
        <v>16106409849.76827</v>
      </c>
      <c r="CXM28" s="238">
        <f t="shared" ref="CXM28" si="1329">CXK28*$C$28</f>
        <v>16267473948.265953</v>
      </c>
      <c r="CXO28" s="238">
        <f t="shared" ref="CXO28" si="1330">CXM28*$C$28</f>
        <v>16430148687.748613</v>
      </c>
      <c r="CXQ28" s="238">
        <f t="shared" ref="CXQ28" si="1331">CXO28*$C$28</f>
        <v>16594450174.626101</v>
      </c>
      <c r="CXS28" s="238">
        <f t="shared" ref="CXS28" si="1332">CXQ28*$C$28</f>
        <v>16760394676.372362</v>
      </c>
      <c r="CXU28" s="238">
        <f t="shared" ref="CXU28" si="1333">CXS28*$C$28</f>
        <v>16927998623.136086</v>
      </c>
      <c r="CXW28" s="238">
        <f t="shared" ref="CXW28" si="1334">CXU28*$C$28</f>
        <v>17097278609.367447</v>
      </c>
      <c r="CXY28" s="238">
        <f t="shared" ref="CXY28" si="1335">CXW28*$C$28</f>
        <v>17268251395.461121</v>
      </c>
      <c r="CYA28" s="238">
        <f t="shared" ref="CYA28" si="1336">CXY28*$C$28</f>
        <v>17440933909.415733</v>
      </c>
      <c r="CYC28" s="238">
        <f t="shared" ref="CYC28" si="1337">CYA28*$C$28</f>
        <v>17615343248.509892</v>
      </c>
      <c r="CYE28" s="238">
        <f t="shared" ref="CYE28" si="1338">CYC28*$C$28</f>
        <v>17791496680.994991</v>
      </c>
      <c r="CYG28" s="238">
        <f t="shared" ref="CYG28" si="1339">CYE28*$C$28</f>
        <v>17969411647.804943</v>
      </c>
      <c r="CYI28" s="238">
        <f t="shared" ref="CYI28" si="1340">CYG28*$C$28</f>
        <v>18149105764.282993</v>
      </c>
      <c r="CYK28" s="238">
        <f t="shared" ref="CYK28" si="1341">CYI28*$C$28</f>
        <v>18330596821.925823</v>
      </c>
      <c r="CYM28" s="238">
        <f t="shared" ref="CYM28" si="1342">CYK28*$C$28</f>
        <v>18513902790.145081</v>
      </c>
      <c r="CYO28" s="238">
        <f t="shared" ref="CYO28" si="1343">CYM28*$C$28</f>
        <v>18699041818.046532</v>
      </c>
      <c r="CYQ28" s="238">
        <f t="shared" ref="CYQ28" si="1344">CYO28*$C$28</f>
        <v>18886032236.226997</v>
      </c>
      <c r="CYS28" s="238">
        <f t="shared" ref="CYS28" si="1345">CYQ28*$C$28</f>
        <v>19074892558.589268</v>
      </c>
      <c r="CYU28" s="238">
        <f t="shared" ref="CYU28" si="1346">CYS28*$C$28</f>
        <v>19265641484.175159</v>
      </c>
      <c r="CYW28" s="238">
        <f t="shared" ref="CYW28" si="1347">CYU28*$C$28</f>
        <v>19458297899.016911</v>
      </c>
      <c r="CYY28" s="238">
        <f t="shared" ref="CYY28" si="1348">CYW28*$C$28</f>
        <v>19652880878.00708</v>
      </c>
      <c r="CZA28" s="238">
        <f t="shared" ref="CZA28" si="1349">CYY28*$C$28</f>
        <v>19849409686.787151</v>
      </c>
      <c r="CZC28" s="238">
        <f t="shared" ref="CZC28" si="1350">CZA28*$C$28</f>
        <v>20047903783.655022</v>
      </c>
      <c r="CZE28" s="238">
        <f t="shared" ref="CZE28" si="1351">CZC28*$C$28</f>
        <v>20248382821.491573</v>
      </c>
      <c r="CZG28" s="238">
        <f t="shared" ref="CZG28" si="1352">CZE28*$C$28</f>
        <v>20450866649.70649</v>
      </c>
      <c r="CZI28" s="238">
        <f t="shared" ref="CZI28" si="1353">CZG28*$C$28</f>
        <v>20655375316.203556</v>
      </c>
      <c r="CZK28" s="238">
        <f t="shared" ref="CZK28" si="1354">CZI28*$C$28</f>
        <v>20861929069.365593</v>
      </c>
      <c r="CZM28" s="238">
        <f t="shared" ref="CZM28" si="1355">CZK28*$C$28</f>
        <v>21070548360.05925</v>
      </c>
      <c r="CZO28" s="238">
        <f t="shared" ref="CZO28" si="1356">CZM28*$C$28</f>
        <v>21281253843.659843</v>
      </c>
      <c r="CZQ28" s="238">
        <f t="shared" ref="CZQ28" si="1357">CZO28*$C$28</f>
        <v>21494066382.096443</v>
      </c>
      <c r="CZS28" s="238">
        <f t="shared" ref="CZS28" si="1358">CZQ28*$C$28</f>
        <v>21709007045.917408</v>
      </c>
      <c r="CZU28" s="238">
        <f t="shared" ref="CZU28" si="1359">CZS28*$C$28</f>
        <v>21926097116.376583</v>
      </c>
      <c r="CZW28" s="238">
        <f t="shared" ref="CZW28" si="1360">CZU28*$C$28</f>
        <v>22145358087.540348</v>
      </c>
      <c r="CZY28" s="238">
        <f t="shared" ref="CZY28" si="1361">CZW28*$C$28</f>
        <v>22366811668.415752</v>
      </c>
      <c r="DAA28" s="238">
        <f t="shared" ref="DAA28" si="1362">CZY28*$C$28</f>
        <v>22590479785.099911</v>
      </c>
      <c r="DAC28" s="238">
        <f t="shared" ref="DAC28" si="1363">DAA28*$C$28</f>
        <v>22816384582.950909</v>
      </c>
      <c r="DAE28" s="238">
        <f t="shared" ref="DAE28" si="1364">DAC28*$C$28</f>
        <v>23044548428.780418</v>
      </c>
      <c r="DAG28" s="238">
        <f t="shared" ref="DAG28" si="1365">DAE28*$C$28</f>
        <v>23274993913.068222</v>
      </c>
      <c r="DAI28" s="238">
        <f t="shared" ref="DAI28" si="1366">DAG28*$C$28</f>
        <v>23507743852.198906</v>
      </c>
      <c r="DAK28" s="238">
        <f t="shared" ref="DAK28" si="1367">DAI28*$C$28</f>
        <v>23742821290.720894</v>
      </c>
      <c r="DAM28" s="238">
        <f t="shared" ref="DAM28" si="1368">DAK28*$C$28</f>
        <v>23980249503.628101</v>
      </c>
      <c r="DAO28" s="238">
        <f t="shared" ref="DAO28" si="1369">DAM28*$C$28</f>
        <v>24220051998.664383</v>
      </c>
      <c r="DAQ28" s="238">
        <f t="shared" ref="DAQ28" si="1370">DAO28*$C$28</f>
        <v>24462252518.651028</v>
      </c>
      <c r="DAS28" s="238">
        <f t="shared" ref="DAS28" si="1371">DAQ28*$C$28</f>
        <v>24706875043.83754</v>
      </c>
      <c r="DAU28" s="238">
        <f t="shared" ref="DAU28" si="1372">DAS28*$C$28</f>
        <v>24953943794.275917</v>
      </c>
      <c r="DAW28" s="238">
        <f t="shared" ref="DAW28" si="1373">DAU28*$C$28</f>
        <v>25203483232.218678</v>
      </c>
      <c r="DAY28" s="238">
        <f t="shared" ref="DAY28" si="1374">DAW28*$C$28</f>
        <v>25455518064.540863</v>
      </c>
      <c r="DBA28" s="238">
        <f t="shared" ref="DBA28" si="1375">DAY28*$C$28</f>
        <v>25710073245.186272</v>
      </c>
      <c r="DBC28" s="238">
        <f t="shared" ref="DBC28" si="1376">DBA28*$C$28</f>
        <v>25967173977.638134</v>
      </c>
      <c r="DBE28" s="238">
        <f t="shared" ref="DBE28" si="1377">DBC28*$C$28</f>
        <v>26226845717.414516</v>
      </c>
      <c r="DBG28" s="238">
        <f t="shared" ref="DBG28" si="1378">DBE28*$C$28</f>
        <v>26489114174.588661</v>
      </c>
      <c r="DBI28" s="238">
        <f t="shared" ref="DBI28" si="1379">DBG28*$C$28</f>
        <v>26754005316.334549</v>
      </c>
      <c r="DBK28" s="238">
        <f t="shared" ref="DBK28" si="1380">DBI28*$C$28</f>
        <v>27021545369.497894</v>
      </c>
      <c r="DBM28" s="238">
        <f t="shared" ref="DBM28" si="1381">DBK28*$C$28</f>
        <v>27291760823.192875</v>
      </c>
      <c r="DBO28" s="238">
        <f t="shared" ref="DBO28" si="1382">DBM28*$C$28</f>
        <v>27564678431.424805</v>
      </c>
      <c r="DBQ28" s="238">
        <f t="shared" ref="DBQ28" si="1383">DBO28*$C$28</f>
        <v>27840325215.739052</v>
      </c>
      <c r="DBS28" s="238">
        <f t="shared" ref="DBS28" si="1384">DBQ28*$C$28</f>
        <v>28118728467.896442</v>
      </c>
      <c r="DBU28" s="238">
        <f t="shared" ref="DBU28" si="1385">DBS28*$C$28</f>
        <v>28399915752.575409</v>
      </c>
      <c r="DBW28" s="238">
        <f t="shared" ref="DBW28" si="1386">DBU28*$C$28</f>
        <v>28683914910.101162</v>
      </c>
      <c r="DBY28" s="238">
        <f t="shared" ref="DBY28" si="1387">DBW28*$C$28</f>
        <v>28970754059.202175</v>
      </c>
      <c r="DCA28" s="238">
        <f t="shared" ref="DCA28" si="1388">DBY28*$C$28</f>
        <v>29260461599.794197</v>
      </c>
      <c r="DCC28" s="238">
        <f t="shared" ref="DCC28" si="1389">DCA28*$C$28</f>
        <v>29553066215.792141</v>
      </c>
      <c r="DCE28" s="238">
        <f t="shared" ref="DCE28" si="1390">DCC28*$C$28</f>
        <v>29848596877.950062</v>
      </c>
      <c r="DCG28" s="238">
        <f t="shared" ref="DCG28" si="1391">DCE28*$C$28</f>
        <v>30147082846.729561</v>
      </c>
      <c r="DCI28" s="238">
        <f t="shared" ref="DCI28" si="1392">DCG28*$C$28</f>
        <v>30448553675.196857</v>
      </c>
      <c r="DCK28" s="238">
        <f t="shared" ref="DCK28" si="1393">DCI28*$C$28</f>
        <v>30753039211.948826</v>
      </c>
      <c r="DCM28" s="238">
        <f t="shared" ref="DCM28" si="1394">DCK28*$C$28</f>
        <v>31060569604.068314</v>
      </c>
      <c r="DCO28" s="238">
        <f t="shared" ref="DCO28" si="1395">DCM28*$C$28</f>
        <v>31371175300.108997</v>
      </c>
      <c r="DCQ28" s="238">
        <f t="shared" ref="DCQ28" si="1396">DCO28*$C$28</f>
        <v>31684887053.110088</v>
      </c>
      <c r="DCS28" s="238">
        <f t="shared" ref="DCS28" si="1397">DCQ28*$C$28</f>
        <v>32001735923.64119</v>
      </c>
      <c r="DCU28" s="238">
        <f t="shared" ref="DCU28" si="1398">DCS28*$C$28</f>
        <v>32321753282.877602</v>
      </c>
      <c r="DCW28" s="238">
        <f t="shared" ref="DCW28" si="1399">DCU28*$C$28</f>
        <v>32644970815.706379</v>
      </c>
      <c r="DCY28" s="238">
        <f t="shared" ref="DCY28" si="1400">DCW28*$C$28</f>
        <v>32971420523.863441</v>
      </c>
      <c r="DDA28" s="238">
        <f t="shared" ref="DDA28" si="1401">DCY28*$C$28</f>
        <v>33301134729.102077</v>
      </c>
      <c r="DDC28" s="238">
        <f t="shared" ref="DDC28" si="1402">DDA28*$C$28</f>
        <v>33634146076.393097</v>
      </c>
      <c r="DDE28" s="238">
        <f t="shared" ref="DDE28" si="1403">DDC28*$C$28</f>
        <v>33970487537.157028</v>
      </c>
      <c r="DDG28" s="238">
        <f t="shared" ref="DDG28" si="1404">DDE28*$C$28</f>
        <v>34310192412.528599</v>
      </c>
      <c r="DDI28" s="238">
        <f t="shared" ref="DDI28" si="1405">DDG28*$C$28</f>
        <v>34653294336.653885</v>
      </c>
      <c r="DDK28" s="238">
        <f t="shared" ref="DDK28" si="1406">DDI28*$C$28</f>
        <v>34999827280.020424</v>
      </c>
      <c r="DDM28" s="238">
        <f t="shared" ref="DDM28" si="1407">DDK28*$C$28</f>
        <v>35349825552.820625</v>
      </c>
      <c r="DDO28" s="238">
        <f t="shared" ref="DDO28" si="1408">DDM28*$C$28</f>
        <v>35703323808.348831</v>
      </c>
      <c r="DDQ28" s="238">
        <f t="shared" ref="DDQ28" si="1409">DDO28*$C$28</f>
        <v>36060357046.43232</v>
      </c>
      <c r="DDS28" s="238">
        <f t="shared" ref="DDS28" si="1410">DDQ28*$C$28</f>
        <v>36420960616.896645</v>
      </c>
      <c r="DDU28" s="238">
        <f t="shared" ref="DDU28" si="1411">DDS28*$C$28</f>
        <v>36785170223.065613</v>
      </c>
      <c r="DDW28" s="238">
        <f t="shared" ref="DDW28" si="1412">DDU28*$C$28</f>
        <v>37153021925.296272</v>
      </c>
      <c r="DDY28" s="238">
        <f t="shared" ref="DDY28" si="1413">DDW28*$C$28</f>
        <v>37524552144.549232</v>
      </c>
      <c r="DEA28" s="238">
        <f t="shared" ref="DEA28" si="1414">DDY28*$C$28</f>
        <v>37899797665.994728</v>
      </c>
      <c r="DEC28" s="238">
        <f t="shared" ref="DEC28" si="1415">DEA28*$C$28</f>
        <v>38278795642.654678</v>
      </c>
      <c r="DEE28" s="238">
        <f t="shared" ref="DEE28" si="1416">DEC28*$C$28</f>
        <v>38661583599.081223</v>
      </c>
      <c r="DEG28" s="238">
        <f t="shared" ref="DEG28" si="1417">DEE28*$C$28</f>
        <v>39048199435.072037</v>
      </c>
      <c r="DEI28" s="238">
        <f t="shared" ref="DEI28" si="1418">DEG28*$C$28</f>
        <v>39438681429.42276</v>
      </c>
      <c r="DEK28" s="238">
        <f t="shared" ref="DEK28" si="1419">DEI28*$C$28</f>
        <v>39833068243.716988</v>
      </c>
      <c r="DEM28" s="238">
        <f t="shared" ref="DEM28" si="1420">DEK28*$C$28</f>
        <v>40231398926.15416</v>
      </c>
      <c r="DEO28" s="238">
        <f t="shared" ref="DEO28" si="1421">DEM28*$C$28</f>
        <v>40633712915.415703</v>
      </c>
      <c r="DEQ28" s="238">
        <f t="shared" ref="DEQ28" si="1422">DEO28*$C$28</f>
        <v>41040050044.569862</v>
      </c>
      <c r="DES28" s="238">
        <f t="shared" ref="DES28" si="1423">DEQ28*$C$28</f>
        <v>41450450545.015564</v>
      </c>
      <c r="DEU28" s="238">
        <f t="shared" ref="DEU28" si="1424">DES28*$C$28</f>
        <v>41864955050.465721</v>
      </c>
      <c r="DEW28" s="238">
        <f t="shared" ref="DEW28" si="1425">DEU28*$C$28</f>
        <v>42283604600.970375</v>
      </c>
      <c r="DEY28" s="238">
        <f t="shared" ref="DEY28" si="1426">DEW28*$C$28</f>
        <v>42706440646.98008</v>
      </c>
      <c r="DFA28" s="238">
        <f t="shared" ref="DFA28" si="1427">DEY28*$C$28</f>
        <v>43133505053.449883</v>
      </c>
      <c r="DFC28" s="238">
        <f t="shared" ref="DFC28" si="1428">DFA28*$C$28</f>
        <v>43564840103.984383</v>
      </c>
      <c r="DFE28" s="238">
        <f t="shared" ref="DFE28" si="1429">DFC28*$C$28</f>
        <v>44000488505.024223</v>
      </c>
      <c r="DFG28" s="238">
        <f t="shared" ref="DFG28" si="1430">DFE28*$C$28</f>
        <v>44440493390.074463</v>
      </c>
      <c r="DFI28" s="238">
        <f t="shared" ref="DFI28" si="1431">DFG28*$C$28</f>
        <v>44884898323.975204</v>
      </c>
      <c r="DFK28" s="238">
        <f t="shared" ref="DFK28" si="1432">DFI28*$C$28</f>
        <v>45333747307.214958</v>
      </c>
      <c r="DFM28" s="238">
        <f t="shared" ref="DFM28" si="1433">DFK28*$C$28</f>
        <v>45787084780.287109</v>
      </c>
      <c r="DFO28" s="238">
        <f t="shared" ref="DFO28" si="1434">DFM28*$C$28</f>
        <v>46244955628.089981</v>
      </c>
      <c r="DFQ28" s="238">
        <f t="shared" ref="DFQ28" si="1435">DFO28*$C$28</f>
        <v>46707405184.37088</v>
      </c>
      <c r="DFS28" s="238">
        <f t="shared" ref="DFS28" si="1436">DFQ28*$C$28</f>
        <v>47174479236.214592</v>
      </c>
      <c r="DFU28" s="238">
        <f t="shared" ref="DFU28" si="1437">DFS28*$C$28</f>
        <v>47646224028.576736</v>
      </c>
      <c r="DFW28" s="238">
        <f t="shared" ref="DFW28" si="1438">DFU28*$C$28</f>
        <v>48122686268.862503</v>
      </c>
      <c r="DFY28" s="238">
        <f t="shared" ref="DFY28" si="1439">DFW28*$C$28</f>
        <v>48603913131.551132</v>
      </c>
      <c r="DGA28" s="238">
        <f t="shared" ref="DGA28" si="1440">DFY28*$C$28</f>
        <v>49089952262.866646</v>
      </c>
      <c r="DGC28" s="238">
        <f t="shared" ref="DGC28" si="1441">DGA28*$C$28</f>
        <v>49580851785.495316</v>
      </c>
      <c r="DGE28" s="238">
        <f t="shared" ref="DGE28" si="1442">DGC28*$C$28</f>
        <v>50076660303.350266</v>
      </c>
      <c r="DGG28" s="238">
        <f t="shared" ref="DGG28" si="1443">DGE28*$C$28</f>
        <v>50577426906.383766</v>
      </c>
      <c r="DGI28" s="238">
        <f t="shared" ref="DGI28" si="1444">DGG28*$C$28</f>
        <v>51083201175.447601</v>
      </c>
      <c r="DGK28" s="238">
        <f t="shared" ref="DGK28" si="1445">DGI28*$C$28</f>
        <v>51594033187.20208</v>
      </c>
      <c r="DGM28" s="238">
        <f t="shared" ref="DGM28" si="1446">DGK28*$C$28</f>
        <v>52109973519.074104</v>
      </c>
      <c r="DGO28" s="238">
        <f t="shared" ref="DGO28" si="1447">DGM28*$C$28</f>
        <v>52631073254.264847</v>
      </c>
      <c r="DGQ28" s="238">
        <f t="shared" ref="DGQ28" si="1448">DGO28*$C$28</f>
        <v>53157383986.807495</v>
      </c>
      <c r="DGS28" s="238">
        <f t="shared" ref="DGS28" si="1449">DGQ28*$C$28</f>
        <v>53688957826.675568</v>
      </c>
      <c r="DGU28" s="238">
        <f t="shared" ref="DGU28" si="1450">DGS28*$C$28</f>
        <v>54225847404.942322</v>
      </c>
      <c r="DGW28" s="238">
        <f t="shared" ref="DGW28" si="1451">DGU28*$C$28</f>
        <v>54768105878.991745</v>
      </c>
      <c r="DGY28" s="238">
        <f t="shared" ref="DGY28" si="1452">DGW28*$C$28</f>
        <v>55315786937.781662</v>
      </c>
      <c r="DHA28" s="238">
        <f t="shared" ref="DHA28" si="1453">DGY28*$C$28</f>
        <v>55868944807.159477</v>
      </c>
      <c r="DHC28" s="238">
        <f t="shared" ref="DHC28" si="1454">DHA28*$C$28</f>
        <v>56427634255.231071</v>
      </c>
      <c r="DHE28" s="238">
        <f t="shared" ref="DHE28" si="1455">DHC28*$C$28</f>
        <v>56991910597.783386</v>
      </c>
      <c r="DHG28" s="238">
        <f t="shared" ref="DHG28" si="1456">DHE28*$C$28</f>
        <v>57561829703.761223</v>
      </c>
      <c r="DHI28" s="238">
        <f t="shared" ref="DHI28" si="1457">DHG28*$C$28</f>
        <v>58137448000.798836</v>
      </c>
      <c r="DHK28" s="238">
        <f t="shared" ref="DHK28" si="1458">DHI28*$C$28</f>
        <v>58718822480.806824</v>
      </c>
      <c r="DHM28" s="238">
        <f t="shared" ref="DHM28" si="1459">DHK28*$C$28</f>
        <v>59306010705.614891</v>
      </c>
      <c r="DHO28" s="238">
        <f t="shared" ref="DHO28" si="1460">DHM28*$C$28</f>
        <v>59899070812.671043</v>
      </c>
      <c r="DHQ28" s="238">
        <f t="shared" ref="DHQ28" si="1461">DHO28*$C$28</f>
        <v>60498061520.797752</v>
      </c>
      <c r="DHS28" s="238">
        <f t="shared" ref="DHS28" si="1462">DHQ28*$C$28</f>
        <v>61103042136.00573</v>
      </c>
      <c r="DHU28" s="238">
        <f t="shared" ref="DHU28" si="1463">DHS28*$C$28</f>
        <v>61714072557.365791</v>
      </c>
      <c r="DHW28" s="238">
        <f t="shared" ref="DHW28" si="1464">DHU28*$C$28</f>
        <v>62331213282.939453</v>
      </c>
      <c r="DHY28" s="238">
        <f t="shared" ref="DHY28" si="1465">DHW28*$C$28</f>
        <v>62954525415.768845</v>
      </c>
      <c r="DIA28" s="238">
        <f t="shared" ref="DIA28" si="1466">DHY28*$C$28</f>
        <v>63584070669.926537</v>
      </c>
      <c r="DIC28" s="238">
        <f t="shared" ref="DIC28" si="1467">DIA28*$C$28</f>
        <v>64219911376.625801</v>
      </c>
      <c r="DIE28" s="238">
        <f t="shared" ref="DIE28" si="1468">DIC28*$C$28</f>
        <v>64862110490.392059</v>
      </c>
      <c r="DIG28" s="238">
        <f t="shared" ref="DIG28" si="1469">DIE28*$C$28</f>
        <v>65510731595.295982</v>
      </c>
      <c r="DII28" s="238">
        <f t="shared" ref="DII28" si="1470">DIG28*$C$28</f>
        <v>66165838911.24894</v>
      </c>
      <c r="DIK28" s="238">
        <f t="shared" ref="DIK28" si="1471">DII28*$C$28</f>
        <v>66827497300.361427</v>
      </c>
      <c r="DIM28" s="238">
        <f t="shared" ref="DIM28" si="1472">DIK28*$C$28</f>
        <v>67495772273.365044</v>
      </c>
      <c r="DIO28" s="238">
        <f t="shared" ref="DIO28" si="1473">DIM28*$C$28</f>
        <v>68170729996.098694</v>
      </c>
      <c r="DIQ28" s="238">
        <f t="shared" ref="DIQ28" si="1474">DIO28*$C$28</f>
        <v>68852437296.059677</v>
      </c>
      <c r="DIS28" s="238">
        <f t="shared" ref="DIS28" si="1475">DIQ28*$C$28</f>
        <v>69540961669.020279</v>
      </c>
      <c r="DIU28" s="238">
        <f t="shared" ref="DIU28" si="1476">DIS28*$C$28</f>
        <v>70236371285.71048</v>
      </c>
      <c r="DIW28" s="238">
        <f t="shared" ref="DIW28" si="1477">DIU28*$C$28</f>
        <v>70938734998.567581</v>
      </c>
      <c r="DIY28" s="238">
        <f t="shared" ref="DIY28" si="1478">DIW28*$C$28</f>
        <v>71648122348.553253</v>
      </c>
      <c r="DJA28" s="238">
        <f t="shared" ref="DJA28" si="1479">DIY28*$C$28</f>
        <v>72364603572.038788</v>
      </c>
      <c r="DJC28" s="238">
        <f t="shared" ref="DJC28" si="1480">DJA28*$C$28</f>
        <v>73088249607.759171</v>
      </c>
      <c r="DJE28" s="238">
        <f t="shared" ref="DJE28" si="1481">DJC28*$C$28</f>
        <v>73819132103.836761</v>
      </c>
      <c r="DJG28" s="238">
        <f t="shared" ref="DJG28" si="1482">DJE28*$C$28</f>
        <v>74557323424.875137</v>
      </c>
      <c r="DJI28" s="238">
        <f t="shared" ref="DJI28" si="1483">DJG28*$C$28</f>
        <v>75302896659.123886</v>
      </c>
      <c r="DJK28" s="238">
        <f t="shared" ref="DJK28" si="1484">DJI28*$C$28</f>
        <v>76055925625.715118</v>
      </c>
      <c r="DJM28" s="238">
        <f t="shared" ref="DJM28" si="1485">DJK28*$C$28</f>
        <v>76816484881.972275</v>
      </c>
      <c r="DJO28" s="238">
        <f t="shared" ref="DJO28" si="1486">DJM28*$C$28</f>
        <v>77584649730.791992</v>
      </c>
      <c r="DJQ28" s="238">
        <f t="shared" ref="DJQ28" si="1487">DJO28*$C$28</f>
        <v>78360496228.099915</v>
      </c>
      <c r="DJS28" s="238">
        <f t="shared" ref="DJS28" si="1488">DJQ28*$C$28</f>
        <v>79144101190.38092</v>
      </c>
      <c r="DJU28" s="238">
        <f t="shared" ref="DJU28" si="1489">DJS28*$C$28</f>
        <v>79935542202.284729</v>
      </c>
      <c r="DJW28" s="238">
        <f t="shared" ref="DJW28" si="1490">DJU28*$C$28</f>
        <v>80734897624.307571</v>
      </c>
      <c r="DJY28" s="238">
        <f t="shared" ref="DJY28" si="1491">DJW28*$C$28</f>
        <v>81542246600.550644</v>
      </c>
      <c r="DKA28" s="238">
        <f t="shared" ref="DKA28" si="1492">DJY28*$C$28</f>
        <v>82357669066.556152</v>
      </c>
      <c r="DKC28" s="238">
        <f t="shared" ref="DKC28" si="1493">DKA28*$C$28</f>
        <v>83181245757.22171</v>
      </c>
      <c r="DKE28" s="238">
        <f t="shared" ref="DKE28" si="1494">DKC28*$C$28</f>
        <v>84013058214.79393</v>
      </c>
      <c r="DKG28" s="238">
        <f t="shared" ref="DKG28" si="1495">DKE28*$C$28</f>
        <v>84853188796.941864</v>
      </c>
      <c r="DKI28" s="238">
        <f t="shared" ref="DKI28" si="1496">DKG28*$C$28</f>
        <v>85701720684.911285</v>
      </c>
      <c r="DKK28" s="238">
        <f t="shared" ref="DKK28" si="1497">DKI28*$C$28</f>
        <v>86558737891.760406</v>
      </c>
      <c r="DKM28" s="238">
        <f t="shared" ref="DKM28" si="1498">DKK28*$C$28</f>
        <v>87424325270.678009</v>
      </c>
      <c r="DKO28" s="238">
        <f t="shared" ref="DKO28" si="1499">DKM28*$C$28</f>
        <v>88298568523.384796</v>
      </c>
      <c r="DKQ28" s="238">
        <f t="shared" ref="DKQ28" si="1500">DKO28*$C$28</f>
        <v>89181554208.618652</v>
      </c>
      <c r="DKS28" s="238">
        <f t="shared" ref="DKS28" si="1501">DKQ28*$C$28</f>
        <v>90073369750.704834</v>
      </c>
      <c r="DKU28" s="238">
        <f t="shared" ref="DKU28" si="1502">DKS28*$C$28</f>
        <v>90974103448.211884</v>
      </c>
      <c r="DKW28" s="238">
        <f t="shared" ref="DKW28" si="1503">DKU28*$C$28</f>
        <v>91883844482.694</v>
      </c>
      <c r="DKY28" s="238">
        <f t="shared" ref="DKY28" si="1504">DKW28*$C$28</f>
        <v>92802682927.520935</v>
      </c>
      <c r="DLA28" s="238">
        <f t="shared" ref="DLA28" si="1505">DKY28*$C$28</f>
        <v>93730709756.796143</v>
      </c>
      <c r="DLC28" s="238">
        <f t="shared" ref="DLC28" si="1506">DLA28*$C$28</f>
        <v>94668016854.364105</v>
      </c>
      <c r="DLE28" s="238">
        <f t="shared" ref="DLE28" si="1507">DLC28*$C$28</f>
        <v>95614697022.907745</v>
      </c>
      <c r="DLG28" s="238">
        <f t="shared" ref="DLG28" si="1508">DLE28*$C$28</f>
        <v>96570843993.136826</v>
      </c>
      <c r="DLI28" s="238">
        <f t="shared" ref="DLI28" si="1509">DLG28*$C$28</f>
        <v>97536552433.068192</v>
      </c>
      <c r="DLK28" s="238">
        <f t="shared" ref="DLK28" si="1510">DLI28*$C$28</f>
        <v>98511917957.39888</v>
      </c>
      <c r="DLM28" s="238">
        <f t="shared" ref="DLM28" si="1511">DLK28*$C$28</f>
        <v>99497037136.97287</v>
      </c>
      <c r="DLO28" s="238">
        <f t="shared" ref="DLO28" si="1512">DLM28*$C$28</f>
        <v>100492007508.34261</v>
      </c>
      <c r="DLQ28" s="238">
        <f t="shared" ref="DLQ28" si="1513">DLO28*$C$28</f>
        <v>101496927583.42603</v>
      </c>
      <c r="DLS28" s="238">
        <f t="shared" ref="DLS28" si="1514">DLQ28*$C$28</f>
        <v>102511896859.26028</v>
      </c>
      <c r="DLU28" s="238">
        <f t="shared" ref="DLU28" si="1515">DLS28*$C$28</f>
        <v>103537015827.85289</v>
      </c>
      <c r="DLW28" s="238">
        <f t="shared" ref="DLW28" si="1516">DLU28*$C$28</f>
        <v>104572385986.13142</v>
      </c>
      <c r="DLY28" s="238">
        <f t="shared" ref="DLY28" si="1517">DLW28*$C$28</f>
        <v>105618109845.99274</v>
      </c>
      <c r="DMA28" s="238">
        <f t="shared" ref="DMA28" si="1518">DLY28*$C$28</f>
        <v>106674290944.45267</v>
      </c>
      <c r="DMC28" s="238">
        <f t="shared" ref="DMC28" si="1519">DMA28*$C$28</f>
        <v>107741033853.8972</v>
      </c>
      <c r="DME28" s="238">
        <f t="shared" ref="DME28" si="1520">DMC28*$C$28</f>
        <v>108818444192.43617</v>
      </c>
      <c r="DMG28" s="238">
        <f t="shared" ref="DMG28" si="1521">DME28*$C$28</f>
        <v>109906628634.36053</v>
      </c>
      <c r="DMI28" s="238">
        <f t="shared" ref="DMI28" si="1522">DMG28*$C$28</f>
        <v>111005694920.70415</v>
      </c>
      <c r="DMK28" s="238">
        <f t="shared" ref="DMK28" si="1523">DMI28*$C$28</f>
        <v>112115751869.91119</v>
      </c>
      <c r="DMM28" s="238">
        <f t="shared" ref="DMM28" si="1524">DMK28*$C$28</f>
        <v>113236909388.61031</v>
      </c>
      <c r="DMO28" s="238">
        <f t="shared" ref="DMO28" si="1525">DMM28*$C$28</f>
        <v>114369278482.49641</v>
      </c>
      <c r="DMQ28" s="238">
        <f t="shared" ref="DMQ28" si="1526">DMO28*$C$28</f>
        <v>115512971267.32138</v>
      </c>
      <c r="DMS28" s="238">
        <f t="shared" ref="DMS28" si="1527">DMQ28*$C$28</f>
        <v>116668100979.9946</v>
      </c>
      <c r="DMU28" s="238">
        <f t="shared" ref="DMU28" si="1528">DMS28*$C$28</f>
        <v>117834781989.79454</v>
      </c>
      <c r="DMW28" s="238">
        <f t="shared" ref="DMW28" si="1529">DMU28*$C$28</f>
        <v>119013129809.69249</v>
      </c>
      <c r="DMY28" s="238">
        <f t="shared" ref="DMY28" si="1530">DMW28*$C$28</f>
        <v>120203261107.78941</v>
      </c>
      <c r="DNA28" s="238">
        <f t="shared" ref="DNA28" si="1531">DMY28*$C$28</f>
        <v>121405293718.86731</v>
      </c>
      <c r="DNC28" s="238">
        <f t="shared" ref="DNC28" si="1532">DNA28*$C$28</f>
        <v>122619346656.05598</v>
      </c>
      <c r="DNE28" s="238">
        <f t="shared" ref="DNE28" si="1533">DNC28*$C$28</f>
        <v>123845540122.61655</v>
      </c>
      <c r="DNG28" s="238">
        <f t="shared" ref="DNG28" si="1534">DNE28*$C$28</f>
        <v>125083995523.84271</v>
      </c>
      <c r="DNI28" s="238">
        <f t="shared" ref="DNI28" si="1535">DNG28*$C$28</f>
        <v>126334835479.08115</v>
      </c>
      <c r="DNK28" s="238">
        <f t="shared" ref="DNK28" si="1536">DNI28*$C$28</f>
        <v>127598183833.87196</v>
      </c>
      <c r="DNM28" s="238">
        <f t="shared" ref="DNM28" si="1537">DNK28*$C$28</f>
        <v>128874165672.21068</v>
      </c>
      <c r="DNO28" s="238">
        <f t="shared" ref="DNO28" si="1538">DNM28*$C$28</f>
        <v>130162907328.93279</v>
      </c>
      <c r="DNQ28" s="238">
        <f t="shared" ref="DNQ28" si="1539">DNO28*$C$28</f>
        <v>131464536402.22211</v>
      </c>
      <c r="DNS28" s="238">
        <f t="shared" ref="DNS28" si="1540">DNQ28*$C$28</f>
        <v>132779181766.24432</v>
      </c>
      <c r="DNU28" s="238">
        <f t="shared" ref="DNU28" si="1541">DNS28*$C$28</f>
        <v>134106973583.90677</v>
      </c>
      <c r="DNW28" s="238">
        <f t="shared" ref="DNW28" si="1542">DNU28*$C$28</f>
        <v>135448043319.74583</v>
      </c>
      <c r="DNY28" s="238">
        <f t="shared" ref="DNY28" si="1543">DNW28*$C$28</f>
        <v>136802523752.9433</v>
      </c>
      <c r="DOA28" s="238">
        <f t="shared" ref="DOA28" si="1544">DNY28*$C$28</f>
        <v>138170548990.47272</v>
      </c>
      <c r="DOC28" s="238">
        <f t="shared" ref="DOC28" si="1545">DOA28*$C$28</f>
        <v>139552254480.37744</v>
      </c>
      <c r="DOE28" s="238">
        <f t="shared" ref="DOE28" si="1546">DOC28*$C$28</f>
        <v>140947777025.18121</v>
      </c>
      <c r="DOG28" s="238">
        <f t="shared" ref="DOG28" si="1547">DOE28*$C$28</f>
        <v>142357254795.43301</v>
      </c>
      <c r="DOI28" s="238">
        <f t="shared" ref="DOI28" si="1548">DOG28*$C$28</f>
        <v>143780827343.38736</v>
      </c>
      <c r="DOK28" s="238">
        <f t="shared" ref="DOK28" si="1549">DOI28*$C$28</f>
        <v>145218635616.82123</v>
      </c>
      <c r="DOM28" s="238">
        <f t="shared" ref="DOM28" si="1550">DOK28*$C$28</f>
        <v>146670821972.98944</v>
      </c>
      <c r="DOO28" s="238">
        <f t="shared" ref="DOO28" si="1551">DOM28*$C$28</f>
        <v>148137530192.71933</v>
      </c>
      <c r="DOQ28" s="238">
        <f t="shared" ref="DOQ28" si="1552">DOO28*$C$28</f>
        <v>149618905494.64651</v>
      </c>
      <c r="DOS28" s="238">
        <f t="shared" ref="DOS28" si="1553">DOQ28*$C$28</f>
        <v>151115094549.59299</v>
      </c>
      <c r="DOU28" s="238">
        <f t="shared" ref="DOU28" si="1554">DOS28*$C$28</f>
        <v>152626245495.08893</v>
      </c>
      <c r="DOW28" s="238">
        <f t="shared" ref="DOW28" si="1555">DOU28*$C$28</f>
        <v>154152507950.03983</v>
      </c>
      <c r="DOY28" s="238">
        <f t="shared" ref="DOY28" si="1556">DOW28*$C$28</f>
        <v>155694033029.54022</v>
      </c>
      <c r="DPA28" s="238">
        <f t="shared" ref="DPA28" si="1557">DOY28*$C$28</f>
        <v>157250973359.83563</v>
      </c>
      <c r="DPC28" s="238">
        <f t="shared" ref="DPC28" si="1558">DPA28*$C$28</f>
        <v>158823483093.43399</v>
      </c>
      <c r="DPE28" s="238">
        <f t="shared" ref="DPE28" si="1559">DPC28*$C$28</f>
        <v>160411717924.36832</v>
      </c>
      <c r="DPG28" s="238">
        <f t="shared" ref="DPG28" si="1560">DPE28*$C$28</f>
        <v>162015835103.612</v>
      </c>
      <c r="DPI28" s="238">
        <f t="shared" ref="DPI28" si="1561">DPG28*$C$28</f>
        <v>163635993454.64813</v>
      </c>
      <c r="DPK28" s="238">
        <f t="shared" ref="DPK28" si="1562">DPI28*$C$28</f>
        <v>165272353389.19461</v>
      </c>
      <c r="DPM28" s="238">
        <f t="shared" ref="DPM28" si="1563">DPK28*$C$28</f>
        <v>166925076923.08655</v>
      </c>
      <c r="DPO28" s="238">
        <f t="shared" ref="DPO28" si="1564">DPM28*$C$28</f>
        <v>168594327692.31741</v>
      </c>
      <c r="DPQ28" s="238">
        <f t="shared" ref="DPQ28" si="1565">DPO28*$C$28</f>
        <v>170280270969.2406</v>
      </c>
      <c r="DPS28" s="238">
        <f t="shared" ref="DPS28" si="1566">DPQ28*$C$28</f>
        <v>171983073678.93301</v>
      </c>
      <c r="DPU28" s="238">
        <f t="shared" ref="DPU28" si="1567">DPS28*$C$28</f>
        <v>173702904415.72235</v>
      </c>
      <c r="DPW28" s="238">
        <f t="shared" ref="DPW28" si="1568">DPU28*$C$28</f>
        <v>175439933459.87958</v>
      </c>
      <c r="DPY28" s="238">
        <f t="shared" ref="DPY28" si="1569">DPW28*$C$28</f>
        <v>177194332794.47836</v>
      </c>
      <c r="DQA28" s="238">
        <f t="shared" ref="DQA28" si="1570">DPY28*$C$28</f>
        <v>178966276122.42316</v>
      </c>
      <c r="DQC28" s="238">
        <f t="shared" ref="DQC28" si="1571">DQA28*$C$28</f>
        <v>180755938883.6474</v>
      </c>
      <c r="DQE28" s="238">
        <f t="shared" ref="DQE28" si="1572">DQC28*$C$28</f>
        <v>182563498272.48389</v>
      </c>
      <c r="DQG28" s="238">
        <f t="shared" ref="DQG28" si="1573">DQE28*$C$28</f>
        <v>184389133255.20874</v>
      </c>
      <c r="DQI28" s="238">
        <f t="shared" ref="DQI28" si="1574">DQG28*$C$28</f>
        <v>186233024587.76083</v>
      </c>
      <c r="DQK28" s="238">
        <f t="shared" ref="DQK28" si="1575">DQI28*$C$28</f>
        <v>188095354833.63846</v>
      </c>
      <c r="DQM28" s="238">
        <f t="shared" ref="DQM28" si="1576">DQK28*$C$28</f>
        <v>189976308381.97485</v>
      </c>
      <c r="DQO28" s="238">
        <f t="shared" ref="DQO28" si="1577">DQM28*$C$28</f>
        <v>191876071465.79462</v>
      </c>
      <c r="DQQ28" s="238">
        <f t="shared" ref="DQQ28" si="1578">DQO28*$C$28</f>
        <v>193794832180.45258</v>
      </c>
      <c r="DQS28" s="238">
        <f t="shared" ref="DQS28" si="1579">DQQ28*$C$28</f>
        <v>195732780502.25711</v>
      </c>
      <c r="DQU28" s="238">
        <f t="shared" ref="DQU28" si="1580">DQS28*$C$28</f>
        <v>197690108307.27969</v>
      </c>
      <c r="DQW28" s="238">
        <f t="shared" ref="DQW28" si="1581">DQU28*$C$28</f>
        <v>199667009390.35248</v>
      </c>
      <c r="DQY28" s="238">
        <f t="shared" ref="DQY28" si="1582">DQW28*$C$28</f>
        <v>201663679484.25601</v>
      </c>
      <c r="DRA28" s="238">
        <f t="shared" ref="DRA28" si="1583">DQY28*$C$28</f>
        <v>203680316279.09857</v>
      </c>
      <c r="DRC28" s="238">
        <f t="shared" ref="DRC28" si="1584">DRA28*$C$28</f>
        <v>205717119441.88956</v>
      </c>
      <c r="DRE28" s="238">
        <f t="shared" ref="DRE28" si="1585">DRC28*$C$28</f>
        <v>207774290636.30844</v>
      </c>
      <c r="DRG28" s="238">
        <f t="shared" ref="DRG28" si="1586">DRE28*$C$28</f>
        <v>209852033542.67154</v>
      </c>
      <c r="DRI28" s="238">
        <f t="shared" ref="DRI28" si="1587">DRG28*$C$28</f>
        <v>211950553878.09827</v>
      </c>
      <c r="DRK28" s="238">
        <f t="shared" ref="DRK28" si="1588">DRI28*$C$28</f>
        <v>214070059416.87924</v>
      </c>
      <c r="DRM28" s="238">
        <f t="shared" ref="DRM28" si="1589">DRK28*$C$28</f>
        <v>216210760011.04803</v>
      </c>
      <c r="DRO28" s="238">
        <f t="shared" ref="DRO28" si="1590">DRM28*$C$28</f>
        <v>218372867611.15851</v>
      </c>
      <c r="DRQ28" s="238">
        <f t="shared" ref="DRQ28" si="1591">DRO28*$C$28</f>
        <v>220556596287.27008</v>
      </c>
      <c r="DRS28" s="238">
        <f t="shared" ref="DRS28" si="1592">DRQ28*$C$28</f>
        <v>222762162250.14279</v>
      </c>
      <c r="DRU28" s="238">
        <f t="shared" ref="DRU28" si="1593">DRS28*$C$28</f>
        <v>224989783872.64423</v>
      </c>
      <c r="DRW28" s="238">
        <f t="shared" ref="DRW28" si="1594">DRU28*$C$28</f>
        <v>227239681711.37067</v>
      </c>
      <c r="DRY28" s="238">
        <f t="shared" ref="DRY28" si="1595">DRW28*$C$28</f>
        <v>229512078528.48438</v>
      </c>
      <c r="DSA28" s="238">
        <f t="shared" ref="DSA28" si="1596">DRY28*$C$28</f>
        <v>231807199313.76923</v>
      </c>
      <c r="DSC28" s="238">
        <f t="shared" ref="DSC28" si="1597">DSA28*$C$28</f>
        <v>234125271306.90692</v>
      </c>
      <c r="DSE28" s="238">
        <f t="shared" ref="DSE28" si="1598">DSC28*$C$28</f>
        <v>236466524019.97598</v>
      </c>
      <c r="DSG28" s="238">
        <f t="shared" ref="DSG28" si="1599">DSE28*$C$28</f>
        <v>238831189260.17575</v>
      </c>
      <c r="DSI28" s="238">
        <f t="shared" ref="DSI28" si="1600">DSG28*$C$28</f>
        <v>241219501152.7775</v>
      </c>
      <c r="DSK28" s="238">
        <f t="shared" ref="DSK28" si="1601">DSI28*$C$28</f>
        <v>243631696164.30527</v>
      </c>
      <c r="DSM28" s="238">
        <f t="shared" ref="DSM28" si="1602">DSK28*$C$28</f>
        <v>246068013125.94833</v>
      </c>
      <c r="DSO28" s="238">
        <f t="shared" ref="DSO28" si="1603">DSM28*$C$28</f>
        <v>248528693257.20782</v>
      </c>
      <c r="DSQ28" s="238">
        <f t="shared" ref="DSQ28" si="1604">DSO28*$C$28</f>
        <v>251013980189.77991</v>
      </c>
      <c r="DSS28" s="238">
        <f t="shared" ref="DSS28" si="1605">DSQ28*$C$28</f>
        <v>253524119991.6777</v>
      </c>
      <c r="DSU28" s="238">
        <f t="shared" ref="DSU28" si="1606">DSS28*$C$28</f>
        <v>256059361191.59448</v>
      </c>
      <c r="DSW28" s="238">
        <f t="shared" ref="DSW28" si="1607">DSU28*$C$28</f>
        <v>258619954803.51044</v>
      </c>
      <c r="DSY28" s="238">
        <f t="shared" ref="DSY28" si="1608">DSW28*$C$28</f>
        <v>261206154351.54553</v>
      </c>
      <c r="DTA28" s="238">
        <f t="shared" ref="DTA28" si="1609">DSY28*$C$28</f>
        <v>263818215895.061</v>
      </c>
      <c r="DTC28" s="238">
        <f t="shared" ref="DTC28" si="1610">DTA28*$C$28</f>
        <v>266456398054.01163</v>
      </c>
      <c r="DTE28" s="238">
        <f t="shared" ref="DTE28" si="1611">DTC28*$C$28</f>
        <v>269120962034.55176</v>
      </c>
      <c r="DTG28" s="238">
        <f t="shared" ref="DTG28" si="1612">DTE28*$C$28</f>
        <v>271812171654.89728</v>
      </c>
      <c r="DTI28" s="238">
        <f t="shared" ref="DTI28" si="1613">DTG28*$C$28</f>
        <v>274530293371.44626</v>
      </c>
      <c r="DTK28" s="238">
        <f t="shared" ref="DTK28" si="1614">DTI28*$C$28</f>
        <v>277275596305.16071</v>
      </c>
      <c r="DTM28" s="238">
        <f t="shared" ref="DTM28" si="1615">DTK28*$C$28</f>
        <v>280048352268.21234</v>
      </c>
      <c r="DTO28" s="238">
        <f t="shared" ref="DTO28" si="1616">DTM28*$C$28</f>
        <v>282848835790.89447</v>
      </c>
      <c r="DTQ28" s="238">
        <f t="shared" ref="DTQ28" si="1617">DTO28*$C$28</f>
        <v>285677324148.80341</v>
      </c>
      <c r="DTS28" s="238">
        <f t="shared" ref="DTS28" si="1618">DTQ28*$C$28</f>
        <v>288534097390.29144</v>
      </c>
      <c r="DTU28" s="238">
        <f t="shared" ref="DTU28" si="1619">DTS28*$C$28</f>
        <v>291419438364.19434</v>
      </c>
      <c r="DTW28" s="238">
        <f t="shared" ref="DTW28" si="1620">DTU28*$C$28</f>
        <v>294333632747.8363</v>
      </c>
      <c r="DTY28" s="238">
        <f t="shared" ref="DTY28" si="1621">DTW28*$C$28</f>
        <v>297276969075.3147</v>
      </c>
      <c r="DUA28" s="238">
        <f t="shared" ref="DUA28" si="1622">DTY28*$C$28</f>
        <v>300249738766.06787</v>
      </c>
      <c r="DUC28" s="238">
        <f t="shared" ref="DUC28" si="1623">DUA28*$C$28</f>
        <v>303252236153.72858</v>
      </c>
      <c r="DUE28" s="238">
        <f t="shared" ref="DUE28" si="1624">DUC28*$C$28</f>
        <v>306284758515.26587</v>
      </c>
      <c r="DUG28" s="238">
        <f t="shared" ref="DUG28" si="1625">DUE28*$C$28</f>
        <v>309347606100.41852</v>
      </c>
      <c r="DUI28" s="238">
        <f t="shared" ref="DUI28" si="1626">DUG28*$C$28</f>
        <v>312441082161.42273</v>
      </c>
      <c r="DUK28" s="238">
        <f t="shared" ref="DUK28" si="1627">DUI28*$C$28</f>
        <v>315565492983.03699</v>
      </c>
      <c r="DUM28" s="238">
        <f t="shared" ref="DUM28" si="1628">DUK28*$C$28</f>
        <v>318721147912.86737</v>
      </c>
      <c r="DUO28" s="238">
        <f t="shared" ref="DUO28" si="1629">DUM28*$C$28</f>
        <v>321908359391.99603</v>
      </c>
      <c r="DUQ28" s="238">
        <f t="shared" ref="DUQ28" si="1630">DUO28*$C$28</f>
        <v>325127442985.91602</v>
      </c>
      <c r="DUS28" s="238">
        <f t="shared" ref="DUS28" si="1631">DUQ28*$C$28</f>
        <v>328378717415.77521</v>
      </c>
      <c r="DUU28" s="238">
        <f t="shared" ref="DUU28" si="1632">DUS28*$C$28</f>
        <v>331662504589.93298</v>
      </c>
      <c r="DUW28" s="238">
        <f t="shared" ref="DUW28" si="1633">DUU28*$C$28</f>
        <v>334979129635.83234</v>
      </c>
      <c r="DUY28" s="238">
        <f t="shared" ref="DUY28" si="1634">DUW28*$C$28</f>
        <v>338328920932.19067</v>
      </c>
      <c r="DVA28" s="238">
        <f t="shared" ref="DVA28" si="1635">DUY28*$C$28</f>
        <v>341712210141.51257</v>
      </c>
      <c r="DVC28" s="238">
        <f t="shared" ref="DVC28" si="1636">DVA28*$C$28</f>
        <v>345129332242.92767</v>
      </c>
      <c r="DVE28" s="238">
        <f t="shared" ref="DVE28" si="1637">DVC28*$C$28</f>
        <v>348580625565.35693</v>
      </c>
      <c r="DVG28" s="238">
        <f t="shared" ref="DVG28" si="1638">DVE28*$C$28</f>
        <v>352066431821.0105</v>
      </c>
      <c r="DVI28" s="238">
        <f t="shared" ref="DVI28" si="1639">DVG28*$C$28</f>
        <v>355587096139.22058</v>
      </c>
      <c r="DVK28" s="238">
        <f t="shared" ref="DVK28" si="1640">DVI28*$C$28</f>
        <v>359142967100.61279</v>
      </c>
      <c r="DVM28" s="238">
        <f t="shared" ref="DVM28" si="1641">DVK28*$C$28</f>
        <v>362734396771.6189</v>
      </c>
      <c r="DVO28" s="238">
        <f t="shared" ref="DVO28" si="1642">DVM28*$C$28</f>
        <v>366361740739.33508</v>
      </c>
      <c r="DVQ28" s="238">
        <f t="shared" ref="DVQ28" si="1643">DVO28*$C$28</f>
        <v>370025358146.72845</v>
      </c>
      <c r="DVS28" s="238">
        <f t="shared" ref="DVS28" si="1644">DVQ28*$C$28</f>
        <v>373725611728.19574</v>
      </c>
      <c r="DVU28" s="238">
        <f t="shared" ref="DVU28" si="1645">DVS28*$C$28</f>
        <v>377462867845.47772</v>
      </c>
      <c r="DVW28" s="238">
        <f t="shared" ref="DVW28" si="1646">DVU28*$C$28</f>
        <v>381237496523.9325</v>
      </c>
      <c r="DVY28" s="238">
        <f t="shared" ref="DVY28" si="1647">DVW28*$C$28</f>
        <v>385049871489.17181</v>
      </c>
      <c r="DWA28" s="238">
        <f t="shared" ref="DWA28" si="1648">DVY28*$C$28</f>
        <v>388900370204.06354</v>
      </c>
      <c r="DWC28" s="238">
        <f t="shared" ref="DWC28" si="1649">DWA28*$C$28</f>
        <v>392789373906.10419</v>
      </c>
      <c r="DWE28" s="238">
        <f t="shared" ref="DWE28" si="1650">DWC28*$C$28</f>
        <v>396717267645.16522</v>
      </c>
      <c r="DWG28" s="238">
        <f t="shared" ref="DWG28" si="1651">DWE28*$C$28</f>
        <v>400684440321.61688</v>
      </c>
      <c r="DWI28" s="238">
        <f t="shared" ref="DWI28" si="1652">DWG28*$C$28</f>
        <v>404691284724.83307</v>
      </c>
      <c r="DWK28" s="238">
        <f t="shared" ref="DWK28" si="1653">DWI28*$C$28</f>
        <v>408738197572.08142</v>
      </c>
      <c r="DWM28" s="238">
        <f t="shared" ref="DWM28" si="1654">DWK28*$C$28</f>
        <v>412825579547.80225</v>
      </c>
      <c r="DWO28" s="238">
        <f t="shared" ref="DWO28" si="1655">DWM28*$C$28</f>
        <v>416953835343.28027</v>
      </c>
      <c r="DWQ28" s="238">
        <f t="shared" ref="DWQ28" si="1656">DWO28*$C$28</f>
        <v>421123373696.71307</v>
      </c>
      <c r="DWS28" s="238">
        <f t="shared" ref="DWS28" si="1657">DWQ28*$C$28</f>
        <v>425334607433.68024</v>
      </c>
      <c r="DWU28" s="238">
        <f t="shared" ref="DWU28" si="1658">DWS28*$C$28</f>
        <v>429587953508.01703</v>
      </c>
      <c r="DWW28" s="238">
        <f t="shared" ref="DWW28" si="1659">DWU28*$C$28</f>
        <v>433883833043.09723</v>
      </c>
      <c r="DWY28" s="238">
        <f t="shared" ref="DWY28" si="1660">DWW28*$C$28</f>
        <v>438222671373.5282</v>
      </c>
      <c r="DXA28" s="238">
        <f t="shared" ref="DXA28" si="1661">DWY28*$C$28</f>
        <v>442604898087.26349</v>
      </c>
      <c r="DXC28" s="238">
        <f t="shared" ref="DXC28" si="1662">DXA28*$C$28</f>
        <v>447030947068.13611</v>
      </c>
      <c r="DXE28" s="238">
        <f t="shared" ref="DXE28" si="1663">DXC28*$C$28</f>
        <v>451501256538.81744</v>
      </c>
      <c r="DXG28" s="238">
        <f t="shared" ref="DXG28" si="1664">DXE28*$C$28</f>
        <v>456016269104.20563</v>
      </c>
      <c r="DXI28" s="238">
        <f t="shared" ref="DXI28" si="1665">DXG28*$C$28</f>
        <v>460576431795.24768</v>
      </c>
      <c r="DXK28" s="238">
        <f t="shared" ref="DXK28" si="1666">DXI28*$C$28</f>
        <v>465182196113.20013</v>
      </c>
      <c r="DXM28" s="238">
        <f t="shared" ref="DXM28" si="1667">DXK28*$C$28</f>
        <v>469834018074.33215</v>
      </c>
      <c r="DXO28" s="238">
        <f t="shared" ref="DXO28" si="1668">DXM28*$C$28</f>
        <v>474532358255.0755</v>
      </c>
      <c r="DXQ28" s="238">
        <f t="shared" ref="DXQ28" si="1669">DXO28*$C$28</f>
        <v>479277681837.62628</v>
      </c>
      <c r="DXS28" s="238">
        <f t="shared" ref="DXS28" si="1670">DXQ28*$C$28</f>
        <v>484070458656.00256</v>
      </c>
      <c r="DXU28" s="238">
        <f t="shared" ref="DXU28" si="1671">DXS28*$C$28</f>
        <v>488911163242.56262</v>
      </c>
      <c r="DXW28" s="238">
        <f t="shared" ref="DXW28" si="1672">DXU28*$C$28</f>
        <v>493800274874.98828</v>
      </c>
      <c r="DXY28" s="238">
        <f t="shared" ref="DXY28" si="1673">DXW28*$C$28</f>
        <v>498738277623.73816</v>
      </c>
      <c r="DYA28" s="238">
        <f t="shared" ref="DYA28" si="1674">DXY28*$C$28</f>
        <v>503725660399.97552</v>
      </c>
      <c r="DYC28" s="238">
        <f t="shared" ref="DYC28" si="1675">DYA28*$C$28</f>
        <v>508762917003.97528</v>
      </c>
      <c r="DYE28" s="238">
        <f t="shared" ref="DYE28" si="1676">DYC28*$C$28</f>
        <v>513850546174.01501</v>
      </c>
      <c r="DYG28" s="238">
        <f t="shared" ref="DYG28" si="1677">DYE28*$C$28</f>
        <v>518989051635.75519</v>
      </c>
      <c r="DYI28" s="238">
        <f t="shared" ref="DYI28" si="1678">DYG28*$C$28</f>
        <v>524178942152.11273</v>
      </c>
      <c r="DYK28" s="238">
        <f t="shared" ref="DYK28" si="1679">DYI28*$C$28</f>
        <v>529420731573.63385</v>
      </c>
      <c r="DYM28" s="238">
        <f t="shared" ref="DYM28" si="1680">DYK28*$C$28</f>
        <v>534714938889.37018</v>
      </c>
      <c r="DYO28" s="238">
        <f t="shared" ref="DYO28" si="1681">DYM28*$C$28</f>
        <v>540062088278.26385</v>
      </c>
      <c r="DYQ28" s="238">
        <f t="shared" ref="DYQ28" si="1682">DYO28*$C$28</f>
        <v>545462709161.04651</v>
      </c>
      <c r="DYS28" s="238">
        <f t="shared" ref="DYS28" si="1683">DYQ28*$C$28</f>
        <v>550917336252.65698</v>
      </c>
      <c r="DYU28" s="238">
        <f t="shared" ref="DYU28" si="1684">DYS28*$C$28</f>
        <v>556426509615.18359</v>
      </c>
      <c r="DYW28" s="238">
        <f t="shared" ref="DYW28" si="1685">DYU28*$C$28</f>
        <v>561990774711.33545</v>
      </c>
      <c r="DYY28" s="238">
        <f t="shared" ref="DYY28" si="1686">DYW28*$C$28</f>
        <v>567610682458.44885</v>
      </c>
      <c r="DZA28" s="238">
        <f t="shared" ref="DZA28" si="1687">DYY28*$C$28</f>
        <v>573286789283.03333</v>
      </c>
      <c r="DZC28" s="238">
        <f t="shared" ref="DZC28" si="1688">DZA28*$C$28</f>
        <v>579019657175.86365</v>
      </c>
      <c r="DZE28" s="238">
        <f t="shared" ref="DZE28" si="1689">DZC28*$C$28</f>
        <v>584809853747.62231</v>
      </c>
      <c r="DZG28" s="238">
        <f t="shared" ref="DZG28" si="1690">DZE28*$C$28</f>
        <v>590657952285.09851</v>
      </c>
      <c r="DZI28" s="238">
        <f t="shared" ref="DZI28" si="1691">DZG28*$C$28</f>
        <v>596564531807.94946</v>
      </c>
      <c r="DZK28" s="238">
        <f t="shared" ref="DZK28" si="1692">DZI28*$C$28</f>
        <v>602530177126.02893</v>
      </c>
      <c r="DZM28" s="238">
        <f t="shared" ref="DZM28" si="1693">DZK28*$C$28</f>
        <v>608555478897.28918</v>
      </c>
      <c r="DZO28" s="238">
        <f t="shared" ref="DZO28" si="1694">DZM28*$C$28</f>
        <v>614641033686.26208</v>
      </c>
      <c r="DZQ28" s="238">
        <f t="shared" ref="DZQ28" si="1695">DZO28*$C$28</f>
        <v>620787444023.12476</v>
      </c>
      <c r="DZS28" s="238">
        <f t="shared" ref="DZS28" si="1696">DZQ28*$C$28</f>
        <v>626995318463.35596</v>
      </c>
      <c r="DZU28" s="238">
        <f t="shared" ref="DZU28" si="1697">DZS28*$C$28</f>
        <v>633265271647.9895</v>
      </c>
      <c r="DZW28" s="238">
        <f t="shared" ref="DZW28" si="1698">DZU28*$C$28</f>
        <v>639597924364.46936</v>
      </c>
      <c r="DZY28" s="238">
        <f t="shared" ref="DZY28" si="1699">DZW28*$C$28</f>
        <v>645993903608.11401</v>
      </c>
      <c r="EAA28" s="238">
        <f t="shared" ref="EAA28" si="1700">DZY28*$C$28</f>
        <v>652453842644.19519</v>
      </c>
      <c r="EAC28" s="238">
        <f t="shared" ref="EAC28" si="1701">EAA28*$C$28</f>
        <v>658978381070.63721</v>
      </c>
      <c r="EAE28" s="238">
        <f t="shared" ref="EAE28" si="1702">EAC28*$C$28</f>
        <v>665568164881.34363</v>
      </c>
      <c r="EAG28" s="238">
        <f t="shared" ref="EAG28" si="1703">EAE28*$C$28</f>
        <v>672223846530.1571</v>
      </c>
      <c r="EAI28" s="238">
        <f t="shared" ref="EAI28" si="1704">EAG28*$C$28</f>
        <v>678946084995.45874</v>
      </c>
      <c r="EAK28" s="238">
        <f t="shared" ref="EAK28" si="1705">EAI28*$C$28</f>
        <v>685735545845.41333</v>
      </c>
      <c r="EAM28" s="238">
        <f t="shared" ref="EAM28" si="1706">EAK28*$C$28</f>
        <v>692592901303.86743</v>
      </c>
      <c r="EAO28" s="238">
        <f t="shared" ref="EAO28" si="1707">EAM28*$C$28</f>
        <v>699518830316.90613</v>
      </c>
      <c r="EAQ28" s="238">
        <f t="shared" ref="EAQ28" si="1708">EAO28*$C$28</f>
        <v>706514018620.0752</v>
      </c>
      <c r="EAS28" s="238">
        <f t="shared" ref="EAS28" si="1709">EAQ28*$C$28</f>
        <v>713579158806.276</v>
      </c>
      <c r="EAU28" s="238">
        <f t="shared" ref="EAU28" si="1710">EAS28*$C$28</f>
        <v>720714950394.33875</v>
      </c>
      <c r="EAW28" s="238">
        <f t="shared" ref="EAW28" si="1711">EAU28*$C$28</f>
        <v>727922099898.2821</v>
      </c>
      <c r="EAY28" s="238">
        <f t="shared" ref="EAY28" si="1712">EAW28*$C$28</f>
        <v>735201320897.26489</v>
      </c>
      <c r="EBA28" s="238">
        <f t="shared" ref="EBA28" si="1713">EAY28*$C$28</f>
        <v>742553334106.23755</v>
      </c>
      <c r="EBC28" s="238">
        <f t="shared" ref="EBC28" si="1714">EBA28*$C$28</f>
        <v>749978867447.29993</v>
      </c>
      <c r="EBE28" s="238">
        <f t="shared" ref="EBE28" si="1715">EBC28*$C$28</f>
        <v>757478656121.77295</v>
      </c>
      <c r="EBG28" s="238">
        <f t="shared" ref="EBG28" si="1716">EBE28*$C$28</f>
        <v>765053442682.99072</v>
      </c>
      <c r="EBI28" s="238">
        <f t="shared" ref="EBI28" si="1717">EBG28*$C$28</f>
        <v>772703977109.82068</v>
      </c>
      <c r="EBK28" s="238">
        <f t="shared" ref="EBK28" si="1718">EBI28*$C$28</f>
        <v>780431016880.91895</v>
      </c>
      <c r="EBM28" s="238">
        <f t="shared" ref="EBM28" si="1719">EBK28*$C$28</f>
        <v>788235327049.72815</v>
      </c>
      <c r="EBO28" s="238">
        <f t="shared" ref="EBO28" si="1720">EBM28*$C$28</f>
        <v>796117680320.22546</v>
      </c>
      <c r="EBQ28" s="238">
        <f t="shared" ref="EBQ28" si="1721">EBO28*$C$28</f>
        <v>804078857123.42773</v>
      </c>
      <c r="EBS28" s="238">
        <f t="shared" ref="EBS28" si="1722">EBQ28*$C$28</f>
        <v>812119645694.66199</v>
      </c>
      <c r="EBU28" s="238">
        <f t="shared" ref="EBU28" si="1723">EBS28*$C$28</f>
        <v>820240842151.60864</v>
      </c>
      <c r="EBW28" s="238">
        <f t="shared" ref="EBW28" si="1724">EBU28*$C$28</f>
        <v>828443250573.12476</v>
      </c>
      <c r="EBY28" s="238">
        <f t="shared" ref="EBY28" si="1725">EBW28*$C$28</f>
        <v>836727683078.85596</v>
      </c>
      <c r="ECA28" s="238">
        <f t="shared" ref="ECA28" si="1726">EBY28*$C$28</f>
        <v>845094959909.64453</v>
      </c>
      <c r="ECC28" s="238">
        <f t="shared" ref="ECC28" si="1727">ECA28*$C$28</f>
        <v>853545909508.74097</v>
      </c>
      <c r="ECE28" s="238">
        <f t="shared" ref="ECE28" si="1728">ECC28*$C$28</f>
        <v>862081368603.82837</v>
      </c>
      <c r="ECG28" s="238">
        <f t="shared" ref="ECG28" si="1729">ECE28*$C$28</f>
        <v>870702182289.8667</v>
      </c>
      <c r="ECI28" s="238">
        <f t="shared" ref="ECI28" si="1730">ECG28*$C$28</f>
        <v>879409204112.76538</v>
      </c>
      <c r="ECK28" s="238">
        <f t="shared" ref="ECK28" si="1731">ECI28*$C$28</f>
        <v>888203296153.89307</v>
      </c>
      <c r="ECM28" s="238">
        <f t="shared" ref="ECM28" si="1732">ECK28*$C$28</f>
        <v>897085329115.43201</v>
      </c>
      <c r="ECO28" s="238">
        <f t="shared" ref="ECO28" si="1733">ECM28*$C$28</f>
        <v>906056182406.5863</v>
      </c>
      <c r="ECQ28" s="238">
        <f t="shared" ref="ECQ28" si="1734">ECO28*$C$28</f>
        <v>915116744230.65222</v>
      </c>
      <c r="ECS28" s="238">
        <f t="shared" ref="ECS28" si="1735">ECQ28*$C$28</f>
        <v>924267911672.95874</v>
      </c>
      <c r="ECU28" s="238">
        <f t="shared" ref="ECU28" si="1736">ECS28*$C$28</f>
        <v>933510590789.68835</v>
      </c>
      <c r="ECW28" s="238">
        <f t="shared" ref="ECW28" si="1737">ECU28*$C$28</f>
        <v>942845696697.58521</v>
      </c>
      <c r="ECY28" s="238">
        <f t="shared" ref="ECY28" si="1738">ECW28*$C$28</f>
        <v>952274153664.56104</v>
      </c>
      <c r="EDA28" s="238">
        <f t="shared" ref="EDA28" si="1739">ECY28*$C$28</f>
        <v>961796895201.20667</v>
      </c>
      <c r="EDC28" s="238">
        <f t="shared" ref="EDC28" si="1740">EDA28*$C$28</f>
        <v>971414864153.21875</v>
      </c>
      <c r="EDE28" s="238">
        <f t="shared" ref="EDE28" si="1741">EDC28*$C$28</f>
        <v>981129012794.75098</v>
      </c>
      <c r="EDG28" s="238">
        <f t="shared" ref="EDG28" si="1742">EDE28*$C$28</f>
        <v>990940302922.69849</v>
      </c>
      <c r="EDI28" s="238">
        <f t="shared" ref="EDI28" si="1743">EDG28*$C$28</f>
        <v>1000849705951.9255</v>
      </c>
      <c r="EDK28" s="238">
        <f t="shared" ref="EDK28" si="1744">EDI28*$C$28</f>
        <v>1010858203011.4448</v>
      </c>
      <c r="EDM28" s="238">
        <f t="shared" ref="EDM28" si="1745">EDK28*$C$28</f>
        <v>1020966785041.5593</v>
      </c>
      <c r="EDO28" s="238">
        <f t="shared" ref="EDO28" si="1746">EDM28*$C$28</f>
        <v>1031176452891.975</v>
      </c>
      <c r="EDQ28" s="238">
        <f t="shared" ref="EDQ28" si="1747">EDO28*$C$28</f>
        <v>1041488217420.8948</v>
      </c>
      <c r="EDS28" s="238">
        <f t="shared" ref="EDS28" si="1748">EDQ28*$C$28</f>
        <v>1051903099595.1038</v>
      </c>
      <c r="EDU28" s="238">
        <f t="shared" ref="EDU28" si="1749">EDS28*$C$28</f>
        <v>1062422130591.0548</v>
      </c>
      <c r="EDW28" s="238">
        <f t="shared" ref="EDW28" si="1750">EDU28*$C$28</f>
        <v>1073046351896.9653</v>
      </c>
      <c r="EDY28" s="238">
        <f t="shared" ref="EDY28" si="1751">EDW28*$C$28</f>
        <v>1083776815415.9349</v>
      </c>
      <c r="EEA28" s="238">
        <f t="shared" ref="EEA28" si="1752">EDY28*$C$28</f>
        <v>1094614583570.0942</v>
      </c>
      <c r="EEC28" s="238">
        <f t="shared" ref="EEC28" si="1753">EEA28*$C$28</f>
        <v>1105560729405.7952</v>
      </c>
      <c r="EEE28" s="238">
        <f t="shared" ref="EEE28" si="1754">EEC28*$C$28</f>
        <v>1116616336699.853</v>
      </c>
      <c r="EEG28" s="238">
        <f t="shared" ref="EEG28" si="1755">EEE28*$C$28</f>
        <v>1127782500066.8516</v>
      </c>
      <c r="EEI28" s="238">
        <f t="shared" ref="EEI28" si="1756">EEG28*$C$28</f>
        <v>1139060325067.52</v>
      </c>
      <c r="EEK28" s="238">
        <f t="shared" ref="EEK28" si="1757">EEI28*$C$28</f>
        <v>1150450928318.1953</v>
      </c>
      <c r="EEM28" s="238">
        <f t="shared" ref="EEM28" si="1758">EEK28*$C$28</f>
        <v>1161955437601.3772</v>
      </c>
      <c r="EEO28" s="238">
        <f t="shared" ref="EEO28" si="1759">EEM28*$C$28</f>
        <v>1173574991977.3909</v>
      </c>
      <c r="EEQ28" s="238">
        <f t="shared" ref="EEQ28" si="1760">EEO28*$C$28</f>
        <v>1185310741897.1648</v>
      </c>
      <c r="EES28" s="238">
        <f t="shared" ref="EES28" si="1761">EEQ28*$C$28</f>
        <v>1197163849316.1365</v>
      </c>
      <c r="EEU28" s="238">
        <f t="shared" ref="EEU28" si="1762">EES28*$C$28</f>
        <v>1209135487809.2979</v>
      </c>
      <c r="EEW28" s="238">
        <f t="shared" ref="EEW28" si="1763">EEU28*$C$28</f>
        <v>1221226842687.3909</v>
      </c>
      <c r="EEY28" s="238">
        <f t="shared" ref="EEY28" si="1764">EEW28*$C$28</f>
        <v>1233439111114.2649</v>
      </c>
      <c r="EFA28" s="238">
        <f t="shared" ref="EFA28" si="1765">EEY28*$C$28</f>
        <v>1245773502225.4075</v>
      </c>
      <c r="EFC28" s="238">
        <f t="shared" ref="EFC28" si="1766">EFA28*$C$28</f>
        <v>1258231237247.6616</v>
      </c>
      <c r="EFE28" s="238">
        <f t="shared" ref="EFE28" si="1767">EFC28*$C$28</f>
        <v>1270813549620.1382</v>
      </c>
      <c r="EFG28" s="238">
        <f t="shared" ref="EFG28" si="1768">EFE28*$C$28</f>
        <v>1283521685116.3396</v>
      </c>
      <c r="EFI28" s="238">
        <f t="shared" ref="EFI28" si="1769">EFG28*$C$28</f>
        <v>1296356901967.5029</v>
      </c>
      <c r="EFK28" s="238">
        <f t="shared" ref="EFK28" si="1770">EFI28*$C$28</f>
        <v>1309320470987.178</v>
      </c>
      <c r="EFM28" s="238">
        <f t="shared" ref="EFM28" si="1771">EFK28*$C$28</f>
        <v>1322413675697.0498</v>
      </c>
      <c r="EFO28" s="238">
        <f t="shared" ref="EFO28" si="1772">EFM28*$C$28</f>
        <v>1335637812454.0203</v>
      </c>
      <c r="EFQ28" s="238">
        <f t="shared" ref="EFQ28" si="1773">EFO28*$C$28</f>
        <v>1348994190578.5605</v>
      </c>
      <c r="EFS28" s="238">
        <f t="shared" ref="EFS28" si="1774">EFQ28*$C$28</f>
        <v>1362484132484.3462</v>
      </c>
      <c r="EFU28" s="238">
        <f t="shared" ref="EFU28" si="1775">EFS28*$C$28</f>
        <v>1376108973809.1897</v>
      </c>
      <c r="EFW28" s="238">
        <f t="shared" ref="EFW28" si="1776">EFU28*$C$28</f>
        <v>1389870063547.2815</v>
      </c>
      <c r="EFY28" s="238">
        <f t="shared" ref="EFY28" si="1777">EFW28*$C$28</f>
        <v>1403768764182.7544</v>
      </c>
      <c r="EGA28" s="238">
        <f t="shared" ref="EGA28" si="1778">EFY28*$C$28</f>
        <v>1417806451824.582</v>
      </c>
      <c r="EGC28" s="238">
        <f t="shared" ref="EGC28" si="1779">EGA28*$C$28</f>
        <v>1431984516342.8279</v>
      </c>
      <c r="EGE28" s="238">
        <f t="shared" ref="EGE28" si="1780">EGC28*$C$28</f>
        <v>1446304361506.2561</v>
      </c>
      <c r="EGG28" s="238">
        <f t="shared" ref="EGG28" si="1781">EGE28*$C$28</f>
        <v>1460767405121.3186</v>
      </c>
      <c r="EGI28" s="238">
        <f t="shared" ref="EGI28" si="1782">EGG28*$C$28</f>
        <v>1475375079172.5317</v>
      </c>
      <c r="EGK28" s="238">
        <f t="shared" ref="EGK28" si="1783">EGI28*$C$28</f>
        <v>1490128829964.2571</v>
      </c>
      <c r="EGM28" s="238">
        <f t="shared" ref="EGM28" si="1784">EGK28*$C$28</f>
        <v>1505030118263.8997</v>
      </c>
      <c r="EGO28" s="238">
        <f t="shared" ref="EGO28" si="1785">EGM28*$C$28</f>
        <v>1520080419446.5386</v>
      </c>
      <c r="EGQ28" s="238">
        <f t="shared" ref="EGQ28" si="1786">EGO28*$C$28</f>
        <v>1535281223641.0039</v>
      </c>
      <c r="EGS28" s="238">
        <f t="shared" ref="EGS28" si="1787">EGQ28*$C$28</f>
        <v>1550634035877.4141</v>
      </c>
      <c r="EGU28" s="238">
        <f t="shared" ref="EGU28" si="1788">EGS28*$C$28</f>
        <v>1566140376236.1882</v>
      </c>
      <c r="EGW28" s="238">
        <f t="shared" ref="EGW28" si="1789">EGU28*$C$28</f>
        <v>1581801779998.55</v>
      </c>
      <c r="EGY28" s="238">
        <f t="shared" ref="EGY28" si="1790">EGW28*$C$28</f>
        <v>1597619797798.5356</v>
      </c>
      <c r="EHA28" s="238">
        <f t="shared" ref="EHA28" si="1791">EGY28*$C$28</f>
        <v>1613595995776.521</v>
      </c>
      <c r="EHC28" s="238">
        <f t="shared" ref="EHC28" si="1792">EHA28*$C$28</f>
        <v>1629731955734.2861</v>
      </c>
      <c r="EHE28" s="238">
        <f t="shared" ref="EHE28" si="1793">EHC28*$C$28</f>
        <v>1646029275291.6289</v>
      </c>
      <c r="EHG28" s="238">
        <f t="shared" ref="EHG28" si="1794">EHE28*$C$28</f>
        <v>1662489568044.5452</v>
      </c>
      <c r="EHI28" s="238">
        <f t="shared" ref="EHI28" si="1795">EHG28*$C$28</f>
        <v>1679114463724.9907</v>
      </c>
      <c r="EHK28" s="238">
        <f t="shared" ref="EHK28" si="1796">EHI28*$C$28</f>
        <v>1695905608362.2407</v>
      </c>
      <c r="EHM28" s="238">
        <f t="shared" ref="EHM28" si="1797">EHK28*$C$28</f>
        <v>1712864664445.863</v>
      </c>
      <c r="EHO28" s="238">
        <f t="shared" ref="EHO28" si="1798">EHM28*$C$28</f>
        <v>1729993311090.3218</v>
      </c>
      <c r="EHQ28" s="238">
        <f t="shared" ref="EHQ28" si="1799">EHO28*$C$28</f>
        <v>1747293244201.2251</v>
      </c>
      <c r="EHS28" s="238">
        <f t="shared" ref="EHS28" si="1800">EHQ28*$C$28</f>
        <v>1764766176643.2373</v>
      </c>
      <c r="EHU28" s="238">
        <f t="shared" ref="EHU28" si="1801">EHS28*$C$28</f>
        <v>1782413838409.6697</v>
      </c>
      <c r="EHW28" s="238">
        <f t="shared" ref="EHW28" si="1802">EHU28*$C$28</f>
        <v>1800237976793.7664</v>
      </c>
      <c r="EHY28" s="238">
        <f t="shared" ref="EHY28" si="1803">EHW28*$C$28</f>
        <v>1818240356561.7041</v>
      </c>
      <c r="EIA28" s="238">
        <f t="shared" ref="EIA28" si="1804">EHY28*$C$28</f>
        <v>1836422760127.321</v>
      </c>
      <c r="EIC28" s="238">
        <f t="shared" ref="EIC28" si="1805">EIA28*$C$28</f>
        <v>1854786987728.5942</v>
      </c>
      <c r="EIE28" s="238">
        <f t="shared" ref="EIE28" si="1806">EIC28*$C$28</f>
        <v>1873334857605.8801</v>
      </c>
      <c r="EIG28" s="238">
        <f t="shared" ref="EIG28" si="1807">EIE28*$C$28</f>
        <v>1892068206181.939</v>
      </c>
      <c r="EII28" s="238">
        <f t="shared" ref="EII28" si="1808">EIG28*$C$28</f>
        <v>1910988888243.7583</v>
      </c>
      <c r="EIK28" s="238">
        <f t="shared" ref="EIK28" si="1809">EII28*$C$28</f>
        <v>1930098777126.1958</v>
      </c>
      <c r="EIM28" s="238">
        <f t="shared" ref="EIM28" si="1810">EIK28*$C$28</f>
        <v>1949399764897.4578</v>
      </c>
      <c r="EIO28" s="238">
        <f t="shared" ref="EIO28" si="1811">EIM28*$C$28</f>
        <v>1968893762546.4324</v>
      </c>
      <c r="EIQ28" s="238">
        <f t="shared" ref="EIQ28" si="1812">EIO28*$C$28</f>
        <v>1988582700171.8967</v>
      </c>
      <c r="EIS28" s="238">
        <f t="shared" ref="EIS28" si="1813">EIQ28*$C$28</f>
        <v>2008468527173.6157</v>
      </c>
      <c r="EIU28" s="238">
        <f t="shared" ref="EIU28" si="1814">EIS28*$C$28</f>
        <v>2028553212445.3518</v>
      </c>
      <c r="EIW28" s="238">
        <f t="shared" ref="EIW28" si="1815">EIU28*$C$28</f>
        <v>2048838744569.8054</v>
      </c>
      <c r="EIY28" s="238">
        <f t="shared" ref="EIY28" si="1816">EIW28*$C$28</f>
        <v>2069327132015.5034</v>
      </c>
      <c r="EJA28" s="238">
        <f t="shared" ref="EJA28" si="1817">EIY28*$C$28</f>
        <v>2090020403335.6584</v>
      </c>
      <c r="EJC28" s="238">
        <f t="shared" ref="EJC28" si="1818">EJA28*$C$28</f>
        <v>2110920607369.0151</v>
      </c>
      <c r="EJE28" s="238">
        <f t="shared" ref="EJE28" si="1819">EJC28*$C$28</f>
        <v>2132029813442.7053</v>
      </c>
      <c r="EJG28" s="238">
        <f t="shared" ref="EJG28" si="1820">EJE28*$C$28</f>
        <v>2153350111577.1323</v>
      </c>
      <c r="EJI28" s="238">
        <f t="shared" ref="EJI28" si="1821">EJG28*$C$28</f>
        <v>2174883612692.9036</v>
      </c>
      <c r="EJK28" s="238">
        <f t="shared" ref="EJK28" si="1822">EJI28*$C$28</f>
        <v>2196632448819.8325</v>
      </c>
      <c r="EJM28" s="238">
        <f t="shared" ref="EJM28" si="1823">EJK28*$C$28</f>
        <v>2218598773308.0308</v>
      </c>
      <c r="EJO28" s="238">
        <f t="shared" ref="EJO28" si="1824">EJM28*$C$28</f>
        <v>2240784761041.1113</v>
      </c>
      <c r="EJQ28" s="238">
        <f t="shared" ref="EJQ28" si="1825">EJO28*$C$28</f>
        <v>2263192608651.5225</v>
      </c>
      <c r="EJS28" s="238">
        <f t="shared" ref="EJS28" si="1826">EJQ28*$C$28</f>
        <v>2285824534738.0376</v>
      </c>
      <c r="EJU28" s="238">
        <f t="shared" ref="EJU28" si="1827">EJS28*$C$28</f>
        <v>2308682780085.418</v>
      </c>
      <c r="EJW28" s="238">
        <f t="shared" ref="EJW28" si="1828">EJU28*$C$28</f>
        <v>2331769607886.272</v>
      </c>
      <c r="EJY28" s="238">
        <f t="shared" ref="EJY28" si="1829">EJW28*$C$28</f>
        <v>2355087303965.1348</v>
      </c>
      <c r="EKA28" s="238">
        <f t="shared" ref="EKA28" si="1830">EJY28*$C$28</f>
        <v>2378638177004.7861</v>
      </c>
      <c r="EKC28" s="238">
        <f t="shared" ref="EKC28" si="1831">EKA28*$C$28</f>
        <v>2402424558774.834</v>
      </c>
      <c r="EKE28" s="238">
        <f t="shared" ref="EKE28" si="1832">EKC28*$C$28</f>
        <v>2426448804362.5825</v>
      </c>
      <c r="EKG28" s="238">
        <f t="shared" ref="EKG28" si="1833">EKE28*$C$28</f>
        <v>2450713292406.2085</v>
      </c>
      <c r="EKI28" s="238">
        <f t="shared" ref="EKI28" si="1834">EKG28*$C$28</f>
        <v>2475220425330.2705</v>
      </c>
      <c r="EKK28" s="238">
        <f t="shared" ref="EKK28" si="1835">EKI28*$C$28</f>
        <v>2499972629583.5732</v>
      </c>
      <c r="EKM28" s="238">
        <f t="shared" ref="EKM28" si="1836">EKK28*$C$28</f>
        <v>2524972355879.4092</v>
      </c>
      <c r="EKO28" s="238">
        <f t="shared" ref="EKO28" si="1837">EKM28*$C$28</f>
        <v>2550222079438.2031</v>
      </c>
      <c r="EKQ28" s="238">
        <f t="shared" ref="EKQ28" si="1838">EKO28*$C$28</f>
        <v>2575724300232.585</v>
      </c>
      <c r="EKS28" s="238">
        <f t="shared" ref="EKS28" si="1839">EKQ28*$C$28</f>
        <v>2601481543234.9106</v>
      </c>
      <c r="EKU28" s="238">
        <f t="shared" ref="EKU28" si="1840">EKS28*$C$28</f>
        <v>2627496358667.2598</v>
      </c>
      <c r="EKW28" s="238">
        <f t="shared" ref="EKW28" si="1841">EKU28*$C$28</f>
        <v>2653771322253.9326</v>
      </c>
      <c r="EKY28" s="238">
        <f t="shared" ref="EKY28" si="1842">EKW28*$C$28</f>
        <v>2680309035476.4722</v>
      </c>
      <c r="ELA28" s="238">
        <f t="shared" ref="ELA28" si="1843">EKY28*$C$28</f>
        <v>2707112125831.2368</v>
      </c>
      <c r="ELC28" s="238">
        <f t="shared" ref="ELC28" si="1844">ELA28*$C$28</f>
        <v>2734183247089.5493</v>
      </c>
      <c r="ELE28" s="238">
        <f t="shared" ref="ELE28" si="1845">ELC28*$C$28</f>
        <v>2761525079560.4448</v>
      </c>
      <c r="ELG28" s="238">
        <f t="shared" ref="ELG28" si="1846">ELE28*$C$28</f>
        <v>2789140330356.0493</v>
      </c>
      <c r="ELI28" s="238">
        <f t="shared" ref="ELI28" si="1847">ELG28*$C$28</f>
        <v>2817031733659.6099</v>
      </c>
      <c r="ELK28" s="238">
        <f t="shared" ref="ELK28" si="1848">ELI28*$C$28</f>
        <v>2845202050996.2061</v>
      </c>
      <c r="ELM28" s="238">
        <f t="shared" ref="ELM28" si="1849">ELK28*$C$28</f>
        <v>2873654071506.168</v>
      </c>
      <c r="ELO28" s="238">
        <f t="shared" ref="ELO28" si="1850">ELM28*$C$28</f>
        <v>2902390612221.2295</v>
      </c>
      <c r="ELQ28" s="238">
        <f t="shared" ref="ELQ28" si="1851">ELO28*$C$28</f>
        <v>2931414518343.4419</v>
      </c>
      <c r="ELS28" s="238">
        <f t="shared" ref="ELS28" si="1852">ELQ28*$C$28</f>
        <v>2960728663526.8765</v>
      </c>
      <c r="ELU28" s="238">
        <f t="shared" ref="ELU28" si="1853">ELS28*$C$28</f>
        <v>2990335950162.145</v>
      </c>
      <c r="ELW28" s="238">
        <f t="shared" ref="ELW28" si="1854">ELU28*$C$28</f>
        <v>3020239309663.7666</v>
      </c>
      <c r="ELY28" s="238">
        <f t="shared" ref="ELY28" si="1855">ELW28*$C$28</f>
        <v>3050441702760.4043</v>
      </c>
      <c r="EMA28" s="238">
        <f t="shared" ref="EMA28" si="1856">ELY28*$C$28</f>
        <v>3080946119788.0083</v>
      </c>
      <c r="EMC28" s="238">
        <f t="shared" ref="EMC28" si="1857">EMA28*$C$28</f>
        <v>3111755580985.8882</v>
      </c>
      <c r="EME28" s="238">
        <f t="shared" ref="EME28" si="1858">EMC28*$C$28</f>
        <v>3142873136795.7471</v>
      </c>
      <c r="EMG28" s="238">
        <f t="shared" ref="EMG28" si="1859">EME28*$C$28</f>
        <v>3174301868163.7046</v>
      </c>
      <c r="EMI28" s="238">
        <f t="shared" ref="EMI28" si="1860">EMG28*$C$28</f>
        <v>3206044886845.3418</v>
      </c>
      <c r="EMK28" s="238">
        <f t="shared" ref="EMK28" si="1861">EMI28*$C$28</f>
        <v>3238105335713.7954</v>
      </c>
      <c r="EMM28" s="238">
        <f t="shared" ref="EMM28" si="1862">EMK28*$C$28</f>
        <v>3270486389070.9336</v>
      </c>
      <c r="EMO28" s="238">
        <f t="shared" ref="EMO28" si="1863">EMM28*$C$28</f>
        <v>3303191252961.6431</v>
      </c>
      <c r="EMQ28" s="238">
        <f t="shared" ref="EMQ28" si="1864">EMO28*$C$28</f>
        <v>3336223165491.2598</v>
      </c>
      <c r="EMS28" s="238">
        <f t="shared" ref="EMS28" si="1865">EMQ28*$C$28</f>
        <v>3369585397146.1724</v>
      </c>
      <c r="EMU28" s="238">
        <f t="shared" ref="EMU28" si="1866">EMS28*$C$28</f>
        <v>3403281251117.6343</v>
      </c>
      <c r="EMW28" s="238">
        <f t="shared" ref="EMW28" si="1867">EMU28*$C$28</f>
        <v>3437314063628.8105</v>
      </c>
      <c r="EMY28" s="238">
        <f t="shared" ref="EMY28" si="1868">EMW28*$C$28</f>
        <v>3471687204265.0986</v>
      </c>
      <c r="ENA28" s="238">
        <f t="shared" ref="ENA28" si="1869">EMY28*$C$28</f>
        <v>3506404076307.7495</v>
      </c>
      <c r="ENC28" s="238">
        <f t="shared" ref="ENC28" si="1870">ENA28*$C$28</f>
        <v>3541468117070.8271</v>
      </c>
      <c r="ENE28" s="238">
        <f t="shared" ref="ENE28" si="1871">ENC28*$C$28</f>
        <v>3576882798241.5356</v>
      </c>
      <c r="ENG28" s="238">
        <f t="shared" ref="ENG28" si="1872">ENE28*$C$28</f>
        <v>3612651626223.9512</v>
      </c>
      <c r="ENI28" s="238">
        <f t="shared" ref="ENI28" si="1873">ENG28*$C$28</f>
        <v>3648778142486.1909</v>
      </c>
      <c r="ENK28" s="238">
        <f t="shared" ref="ENK28" si="1874">ENI28*$C$28</f>
        <v>3685265923911.0527</v>
      </c>
      <c r="ENM28" s="238">
        <f t="shared" ref="ENM28" si="1875">ENK28*$C$28</f>
        <v>3722118583150.1631</v>
      </c>
      <c r="ENO28" s="238">
        <f t="shared" ref="ENO28" si="1876">ENM28*$C$28</f>
        <v>3759339768981.6646</v>
      </c>
      <c r="ENQ28" s="238">
        <f t="shared" ref="ENQ28" si="1877">ENO28*$C$28</f>
        <v>3796933166671.4814</v>
      </c>
      <c r="ENS28" s="238">
        <f t="shared" ref="ENS28" si="1878">ENQ28*$C$28</f>
        <v>3834902498338.1963</v>
      </c>
      <c r="ENU28" s="238">
        <f t="shared" ref="ENU28" si="1879">ENS28*$C$28</f>
        <v>3873251523321.5781</v>
      </c>
      <c r="ENW28" s="238">
        <f t="shared" ref="ENW28" si="1880">ENU28*$C$28</f>
        <v>3911984038554.7939</v>
      </c>
      <c r="ENY28" s="238">
        <f t="shared" ref="ENY28" si="1881">ENW28*$C$28</f>
        <v>3951103878940.3418</v>
      </c>
      <c r="EOA28" s="238">
        <f t="shared" ref="EOA28" si="1882">ENY28*$C$28</f>
        <v>3990614917729.7451</v>
      </c>
      <c r="EOC28" s="238">
        <f t="shared" ref="EOC28" si="1883">EOA28*$C$28</f>
        <v>4030521066907.0425</v>
      </c>
      <c r="EOE28" s="238">
        <f t="shared" ref="EOE28" si="1884">EOC28*$C$28</f>
        <v>4070826277576.1128</v>
      </c>
      <c r="EOG28" s="238">
        <f t="shared" ref="EOG28" si="1885">EOE28*$C$28</f>
        <v>4111534540351.874</v>
      </c>
      <c r="EOI28" s="238">
        <f t="shared" ref="EOI28" si="1886">EOG28*$C$28</f>
        <v>4152649885755.3926</v>
      </c>
      <c r="EOK28" s="238">
        <f t="shared" ref="EOK28" si="1887">EOI28*$C$28</f>
        <v>4194176384612.9468</v>
      </c>
      <c r="EOM28" s="238">
        <f t="shared" ref="EOM28" si="1888">EOK28*$C$28</f>
        <v>4236118148459.0762</v>
      </c>
      <c r="EOO28" s="238">
        <f t="shared" ref="EOO28" si="1889">EOM28*$C$28</f>
        <v>4278479329943.667</v>
      </c>
      <c r="EOQ28" s="238">
        <f t="shared" ref="EOQ28" si="1890">EOO28*$C$28</f>
        <v>4321264123243.1035</v>
      </c>
      <c r="EOS28" s="238">
        <f t="shared" ref="EOS28" si="1891">EOQ28*$C$28</f>
        <v>4364476764475.5347</v>
      </c>
      <c r="EOU28" s="238">
        <f t="shared" ref="EOU28" si="1892">EOS28*$C$28</f>
        <v>4408121532120.29</v>
      </c>
      <c r="EOW28" s="238">
        <f t="shared" ref="EOW28" si="1893">EOU28*$C$28</f>
        <v>4452202747441.4932</v>
      </c>
      <c r="EOY28" s="238">
        <f t="shared" ref="EOY28" si="1894">EOW28*$C$28</f>
        <v>4496724774915.9082</v>
      </c>
      <c r="EPA28" s="238">
        <f t="shared" ref="EPA28" si="1895">EOY28*$C$28</f>
        <v>4541692022665.0674</v>
      </c>
      <c r="EPC28" s="238">
        <f t="shared" ref="EPC28" si="1896">EPA28*$C$28</f>
        <v>4587108942891.7178</v>
      </c>
      <c r="EPE28" s="238">
        <f t="shared" ref="EPE28" si="1897">EPC28*$C$28</f>
        <v>4632980032320.6348</v>
      </c>
      <c r="EPG28" s="238">
        <f t="shared" ref="EPG28" si="1898">EPE28*$C$28</f>
        <v>4679309832643.8408</v>
      </c>
      <c r="EPI28" s="238">
        <f t="shared" ref="EPI28" si="1899">EPG28*$C$28</f>
        <v>4726102930970.2793</v>
      </c>
      <c r="EPK28" s="238">
        <f t="shared" ref="EPK28" si="1900">EPI28*$C$28</f>
        <v>4773363960279.9824</v>
      </c>
      <c r="EPM28" s="238">
        <f t="shared" ref="EPM28" si="1901">EPK28*$C$28</f>
        <v>4821097599882.7822</v>
      </c>
      <c r="EPO28" s="238">
        <f t="shared" ref="EPO28" si="1902">EPM28*$C$28</f>
        <v>4869308575881.6104</v>
      </c>
      <c r="EPQ28" s="238">
        <f t="shared" ref="EPQ28" si="1903">EPO28*$C$28</f>
        <v>4918001661640.4268</v>
      </c>
      <c r="EPS28" s="238">
        <f t="shared" ref="EPS28" si="1904">EPQ28*$C$28</f>
        <v>4967181678256.8311</v>
      </c>
      <c r="EPU28" s="238">
        <f t="shared" ref="EPU28" si="1905">EPS28*$C$28</f>
        <v>5016853495039.3994</v>
      </c>
      <c r="EPW28" s="238">
        <f t="shared" ref="EPW28" si="1906">EPU28*$C$28</f>
        <v>5067022029989.793</v>
      </c>
      <c r="EPY28" s="238">
        <f t="shared" ref="EPY28" si="1907">EPW28*$C$28</f>
        <v>5117692250289.6914</v>
      </c>
      <c r="EQA28" s="238">
        <f t="shared" ref="EQA28" si="1908">EPY28*$C$28</f>
        <v>5168869172792.5879</v>
      </c>
      <c r="EQC28" s="238">
        <f t="shared" ref="EQC28" si="1909">EQA28*$C$28</f>
        <v>5220557864520.5137</v>
      </c>
      <c r="EQE28" s="238">
        <f t="shared" ref="EQE28" si="1910">EQC28*$C$28</f>
        <v>5272763443165.7188</v>
      </c>
      <c r="EQG28" s="238">
        <f t="shared" ref="EQG28" si="1911">EQE28*$C$28</f>
        <v>5325491077597.376</v>
      </c>
      <c r="EQI28" s="238">
        <f t="shared" ref="EQI28" si="1912">EQG28*$C$28</f>
        <v>5378745988373.3496</v>
      </c>
      <c r="EQK28" s="238">
        <f t="shared" ref="EQK28" si="1913">EQI28*$C$28</f>
        <v>5432533448257.083</v>
      </c>
      <c r="EQM28" s="238">
        <f t="shared" ref="EQM28" si="1914">EQK28*$C$28</f>
        <v>5486858782739.6543</v>
      </c>
      <c r="EQO28" s="238">
        <f t="shared" ref="EQO28" si="1915">EQM28*$C$28</f>
        <v>5541727370567.0508</v>
      </c>
      <c r="EQQ28" s="238">
        <f t="shared" ref="EQQ28" si="1916">EQO28*$C$28</f>
        <v>5597144644272.7217</v>
      </c>
      <c r="EQS28" s="238">
        <f t="shared" ref="EQS28" si="1917">EQQ28*$C$28</f>
        <v>5653116090715.4492</v>
      </c>
      <c r="EQU28" s="238">
        <f t="shared" ref="EQU28" si="1918">EQS28*$C$28</f>
        <v>5709647251622.6035</v>
      </c>
      <c r="EQW28" s="238">
        <f t="shared" ref="EQW28" si="1919">EQU28*$C$28</f>
        <v>5766743724138.8301</v>
      </c>
      <c r="EQY28" s="238">
        <f t="shared" ref="EQY28" si="1920">EQW28*$C$28</f>
        <v>5824411161380.2188</v>
      </c>
      <c r="ERA28" s="238">
        <f t="shared" ref="ERA28" si="1921">EQY28*$C$28</f>
        <v>5882655272994.0205</v>
      </c>
      <c r="ERC28" s="238">
        <f t="shared" ref="ERC28" si="1922">ERA28*$C$28</f>
        <v>5941481825723.9609</v>
      </c>
      <c r="ERE28" s="238">
        <f t="shared" ref="ERE28" si="1923">ERC28*$C$28</f>
        <v>6000896643981.2002</v>
      </c>
      <c r="ERG28" s="238">
        <f t="shared" ref="ERG28" si="1924">ERE28*$C$28</f>
        <v>6060905610421.0127</v>
      </c>
      <c r="ERI28" s="238">
        <f t="shared" ref="ERI28" si="1925">ERG28*$C$28</f>
        <v>6121514666525.2227</v>
      </c>
      <c r="ERK28" s="238">
        <f t="shared" ref="ERK28" si="1926">ERI28*$C$28</f>
        <v>6182729813190.4746</v>
      </c>
      <c r="ERM28" s="238">
        <f t="shared" ref="ERM28" si="1927">ERK28*$C$28</f>
        <v>6244557111322.3799</v>
      </c>
      <c r="ERO28" s="238">
        <f t="shared" ref="ERO28" si="1928">ERM28*$C$28</f>
        <v>6307002682435.6035</v>
      </c>
      <c r="ERQ28" s="238">
        <f t="shared" ref="ERQ28" si="1929">ERO28*$C$28</f>
        <v>6370072709259.96</v>
      </c>
      <c r="ERS28" s="238">
        <f t="shared" ref="ERS28" si="1930">ERQ28*$C$28</f>
        <v>6433773436352.5596</v>
      </c>
      <c r="ERU28" s="238">
        <f t="shared" ref="ERU28" si="1931">ERS28*$C$28</f>
        <v>6498111170716.085</v>
      </c>
      <c r="ERW28" s="238">
        <f t="shared" ref="ERW28" si="1932">ERU28*$C$28</f>
        <v>6563092282423.2461</v>
      </c>
      <c r="ERY28" s="238">
        <f t="shared" ref="ERY28" si="1933">ERW28*$C$28</f>
        <v>6628723205247.4785</v>
      </c>
      <c r="ESA28" s="238">
        <f t="shared" ref="ESA28" si="1934">ERY28*$C$28</f>
        <v>6695010437299.9531</v>
      </c>
      <c r="ESC28" s="238">
        <f t="shared" ref="ESC28" si="1935">ESA28*$C$28</f>
        <v>6761960541672.9531</v>
      </c>
      <c r="ESE28" s="238">
        <f t="shared" ref="ESE28" si="1936">ESC28*$C$28</f>
        <v>6829580147089.6826</v>
      </c>
      <c r="ESG28" s="238">
        <f t="shared" ref="ESG28" si="1937">ESE28*$C$28</f>
        <v>6897875948560.5791</v>
      </c>
      <c r="ESI28" s="238">
        <f t="shared" ref="ESI28" si="1938">ESG28*$C$28</f>
        <v>6966854708046.1846</v>
      </c>
      <c r="ESK28" s="238">
        <f t="shared" ref="ESK28" si="1939">ESI28*$C$28</f>
        <v>7036523255126.6465</v>
      </c>
      <c r="ESM28" s="238">
        <f t="shared" ref="ESM28" si="1940">ESK28*$C$28</f>
        <v>7106888487677.9131</v>
      </c>
      <c r="ESO28" s="238">
        <f t="shared" ref="ESO28" si="1941">ESM28*$C$28</f>
        <v>7177957372554.6924</v>
      </c>
      <c r="ESQ28" s="238">
        <f t="shared" ref="ESQ28" si="1942">ESO28*$C$28</f>
        <v>7249736946280.2393</v>
      </c>
      <c r="ESS28" s="238">
        <f t="shared" ref="ESS28" si="1943">ESQ28*$C$28</f>
        <v>7322234315743.042</v>
      </c>
      <c r="ESU28" s="238">
        <f t="shared" ref="ESU28" si="1944">ESS28*$C$28</f>
        <v>7395456658900.4727</v>
      </c>
      <c r="ESW28" s="238">
        <f t="shared" ref="ESW28" si="1945">ESU28*$C$28</f>
        <v>7469411225489.4775</v>
      </c>
      <c r="ESY28" s="238">
        <f t="shared" ref="ESY28" si="1946">ESW28*$C$28</f>
        <v>7544105337744.3721</v>
      </c>
      <c r="ETA28" s="238">
        <f t="shared" ref="ETA28" si="1947">ESY28*$C$28</f>
        <v>7619546391121.8154</v>
      </c>
      <c r="ETC28" s="238">
        <f t="shared" ref="ETC28" si="1948">ETA28*$C$28</f>
        <v>7695741855033.0332</v>
      </c>
      <c r="ETE28" s="238">
        <f t="shared" ref="ETE28" si="1949">ETC28*$C$28</f>
        <v>7772699273583.3633</v>
      </c>
      <c r="ETG28" s="238">
        <f t="shared" ref="ETG28" si="1950">ETE28*$C$28</f>
        <v>7850426266319.1973</v>
      </c>
      <c r="ETI28" s="238">
        <f t="shared" ref="ETI28" si="1951">ETG28*$C$28</f>
        <v>7928930528982.3896</v>
      </c>
      <c r="ETK28" s="238">
        <f t="shared" ref="ETK28" si="1952">ETI28*$C$28</f>
        <v>8008219834272.2139</v>
      </c>
      <c r="ETM28" s="238">
        <f t="shared" ref="ETM28" si="1953">ETK28*$C$28</f>
        <v>8088302032614.9365</v>
      </c>
      <c r="ETO28" s="238">
        <f t="shared" ref="ETO28" si="1954">ETM28*$C$28</f>
        <v>8169185052941.0859</v>
      </c>
      <c r="ETQ28" s="238">
        <f t="shared" ref="ETQ28" si="1955">ETO28*$C$28</f>
        <v>8250876903470.4971</v>
      </c>
      <c r="ETS28" s="238">
        <f t="shared" ref="ETS28" si="1956">ETQ28*$C$28</f>
        <v>8333385672505.2021</v>
      </c>
      <c r="ETU28" s="238">
        <f t="shared" ref="ETU28" si="1957">ETS28*$C$28</f>
        <v>8416719529230.2539</v>
      </c>
      <c r="ETW28" s="238">
        <f t="shared" ref="ETW28" si="1958">ETU28*$C$28</f>
        <v>8500886724522.5566</v>
      </c>
      <c r="ETY28" s="238">
        <f t="shared" ref="ETY28" si="1959">ETW28*$C$28</f>
        <v>8585895591767.7822</v>
      </c>
      <c r="EUA28" s="238">
        <f t="shared" ref="EUA28" si="1960">ETY28*$C$28</f>
        <v>8671754547685.46</v>
      </c>
      <c r="EUC28" s="238">
        <f t="shared" ref="EUC28" si="1961">EUA28*$C$28</f>
        <v>8758472093162.3145</v>
      </c>
      <c r="EUE28" s="238">
        <f t="shared" ref="EUE28" si="1962">EUC28*$C$28</f>
        <v>8846056814093.9375</v>
      </c>
      <c r="EUG28" s="238">
        <f t="shared" ref="EUG28" si="1963">EUE28*$C$28</f>
        <v>8934517382234.877</v>
      </c>
      <c r="EUI28" s="238">
        <f t="shared" ref="EUI28" si="1964">EUG28*$C$28</f>
        <v>9023862556057.2266</v>
      </c>
      <c r="EUK28" s="238">
        <f t="shared" ref="EUK28" si="1965">EUI28*$C$28</f>
        <v>9114101181617.7988</v>
      </c>
      <c r="EUM28" s="238">
        <f t="shared" ref="EUM28" si="1966">EUK28*$C$28</f>
        <v>9205242193433.9766</v>
      </c>
      <c r="EUO28" s="238">
        <f t="shared" ref="EUO28" si="1967">EUM28*$C$28</f>
        <v>9297294615368.3164</v>
      </c>
      <c r="EUQ28" s="238">
        <f t="shared" ref="EUQ28" si="1968">EUO28*$C$28</f>
        <v>9390267561522</v>
      </c>
      <c r="EUS28" s="238">
        <f t="shared" ref="EUS28" si="1969">EUQ28*$C$28</f>
        <v>9484170237137.2207</v>
      </c>
      <c r="EUU28" s="238">
        <f t="shared" ref="EUU28" si="1970">EUS28*$C$28</f>
        <v>9579011939508.5938</v>
      </c>
      <c r="EUW28" s="238">
        <f t="shared" ref="EUW28" si="1971">EUU28*$C$28</f>
        <v>9674802058903.6797</v>
      </c>
      <c r="EUY28" s="238">
        <f t="shared" ref="EUY28" si="1972">EUW28*$C$28</f>
        <v>9771550079492.7168</v>
      </c>
      <c r="EVA28" s="238">
        <f t="shared" ref="EVA28" si="1973">EUY28*$C$28</f>
        <v>9869265580287.6445</v>
      </c>
      <c r="EVC28" s="238">
        <f t="shared" ref="EVC28" si="1974">EVA28*$C$28</f>
        <v>9967958236090.5215</v>
      </c>
      <c r="EVE28" s="238">
        <f t="shared" ref="EVE28" si="1975">EVC28*$C$28</f>
        <v>10067637818451.428</v>
      </c>
      <c r="EVG28" s="238">
        <f t="shared" ref="EVG28" si="1976">EVE28*$C$28</f>
        <v>10168314196635.941</v>
      </c>
      <c r="EVI28" s="238">
        <f t="shared" ref="EVI28" si="1977">EVG28*$C$28</f>
        <v>10269997338602.301</v>
      </c>
      <c r="EVK28" s="238">
        <f t="shared" ref="EVK28" si="1978">EVI28*$C$28</f>
        <v>10372697311988.324</v>
      </c>
      <c r="EVM28" s="238">
        <f t="shared" ref="EVM28" si="1979">EVK28*$C$28</f>
        <v>10476424285108.207</v>
      </c>
      <c r="EVO28" s="238">
        <f t="shared" ref="EVO28" si="1980">EVM28*$C$28</f>
        <v>10581188527959.289</v>
      </c>
      <c r="EVQ28" s="238">
        <f t="shared" ref="EVQ28" si="1981">EVO28*$C$28</f>
        <v>10687000413238.883</v>
      </c>
      <c r="EVS28" s="238">
        <f t="shared" ref="EVS28" si="1982">EVQ28*$C$28</f>
        <v>10793870417371.271</v>
      </c>
      <c r="EVU28" s="238">
        <f t="shared" ref="EVU28" si="1983">EVS28*$C$28</f>
        <v>10901809121544.984</v>
      </c>
      <c r="EVW28" s="238">
        <f t="shared" ref="EVW28" si="1984">EVU28*$C$28</f>
        <v>11010827212760.434</v>
      </c>
      <c r="EVY28" s="238">
        <f t="shared" ref="EVY28" si="1985">EVW28*$C$28</f>
        <v>11120935484888.037</v>
      </c>
      <c r="EWA28" s="238">
        <f t="shared" ref="EWA28" si="1986">EVY28*$C$28</f>
        <v>11232144839736.918</v>
      </c>
      <c r="EWC28" s="238">
        <f t="shared" ref="EWC28" si="1987">EWA28*$C$28</f>
        <v>11344466288134.287</v>
      </c>
      <c r="EWE28" s="238">
        <f t="shared" ref="EWE28" si="1988">EWC28*$C$28</f>
        <v>11457910951015.631</v>
      </c>
      <c r="EWG28" s="238">
        <f t="shared" ref="EWG28" si="1989">EWE28*$C$28</f>
        <v>11572490060525.787</v>
      </c>
      <c r="EWI28" s="238">
        <f t="shared" ref="EWI28" si="1990">EWG28*$C$28</f>
        <v>11688214961131.045</v>
      </c>
      <c r="EWK28" s="238">
        <f t="shared" ref="EWK28" si="1991">EWI28*$C$28</f>
        <v>11805097110742.355</v>
      </c>
      <c r="EWM28" s="238">
        <f t="shared" ref="EWM28" si="1992">EWK28*$C$28</f>
        <v>11923148081849.779</v>
      </c>
      <c r="EWO28" s="238">
        <f t="shared" ref="EWO28" si="1993">EWM28*$C$28</f>
        <v>12042379562668.277</v>
      </c>
      <c r="EWQ28" s="238">
        <f t="shared" ref="EWQ28" si="1994">EWO28*$C$28</f>
        <v>12162803358294.961</v>
      </c>
      <c r="EWS28" s="238">
        <f t="shared" ref="EWS28" si="1995">EWQ28*$C$28</f>
        <v>12284431391877.91</v>
      </c>
      <c r="EWU28" s="238">
        <f t="shared" ref="EWU28" si="1996">EWS28*$C$28</f>
        <v>12407275705796.689</v>
      </c>
      <c r="EWW28" s="238">
        <f t="shared" ref="EWW28" si="1997">EWU28*$C$28</f>
        <v>12531348462854.656</v>
      </c>
      <c r="EWY28" s="238">
        <f t="shared" ref="EWY28" si="1998">EWW28*$C$28</f>
        <v>12656661947483.203</v>
      </c>
      <c r="EXA28" s="238">
        <f t="shared" ref="EXA28" si="1999">EWY28*$C$28</f>
        <v>12783228566958.035</v>
      </c>
      <c r="EXC28" s="238">
        <f t="shared" ref="EXC28" si="2000">EXA28*$C$28</f>
        <v>12911060852627.615</v>
      </c>
      <c r="EXE28" s="238">
        <f t="shared" ref="EXE28" si="2001">EXC28*$C$28</f>
        <v>13040171461153.891</v>
      </c>
      <c r="EXG28" s="238">
        <f t="shared" ref="EXG28" si="2002">EXE28*$C$28</f>
        <v>13170573175765.43</v>
      </c>
      <c r="EXI28" s="238">
        <f t="shared" ref="EXI28" si="2003">EXG28*$C$28</f>
        <v>13302278907523.084</v>
      </c>
      <c r="EXK28" s="238">
        <f t="shared" ref="EXK28" si="2004">EXI28*$C$28</f>
        <v>13435301696598.314</v>
      </c>
      <c r="EXM28" s="238">
        <f t="shared" ref="EXM28" si="2005">EXK28*$C$28</f>
        <v>13569654713564.297</v>
      </c>
      <c r="EXO28" s="238">
        <f t="shared" ref="EXO28" si="2006">EXM28*$C$28</f>
        <v>13705351260699.939</v>
      </c>
      <c r="EXQ28" s="238">
        <f t="shared" ref="EXQ28" si="2007">EXO28*$C$28</f>
        <v>13842404773306.939</v>
      </c>
      <c r="EXS28" s="238">
        <f t="shared" ref="EXS28" si="2008">EXQ28*$C$28</f>
        <v>13980828821040.01</v>
      </c>
      <c r="EXU28" s="238">
        <f t="shared" ref="EXU28" si="2009">EXS28*$C$28</f>
        <v>14120637109250.41</v>
      </c>
      <c r="EXW28" s="238">
        <f t="shared" ref="EXW28" si="2010">EXU28*$C$28</f>
        <v>14261843480342.914</v>
      </c>
      <c r="EXY28" s="238">
        <f t="shared" ref="EXY28" si="2011">EXW28*$C$28</f>
        <v>14404461915146.344</v>
      </c>
      <c r="EYA28" s="238">
        <f t="shared" ref="EYA28" si="2012">EXY28*$C$28</f>
        <v>14548506534297.807</v>
      </c>
      <c r="EYC28" s="238">
        <f t="shared" ref="EYC28" si="2013">EYA28*$C$28</f>
        <v>14693991599640.785</v>
      </c>
      <c r="EYE28" s="238">
        <f t="shared" ref="EYE28" si="2014">EYC28*$C$28</f>
        <v>14840931515637.193</v>
      </c>
      <c r="EYG28" s="238">
        <f t="shared" ref="EYG28" si="2015">EYE28*$C$28</f>
        <v>14989340830793.564</v>
      </c>
      <c r="EYI28" s="238">
        <f t="shared" ref="EYI28" si="2016">EYG28*$C$28</f>
        <v>15139234239101.5</v>
      </c>
      <c r="EYK28" s="238">
        <f t="shared" ref="EYK28" si="2017">EYI28*$C$28</f>
        <v>15290626581492.516</v>
      </c>
      <c r="EYM28" s="238">
        <f t="shared" ref="EYM28" si="2018">EYK28*$C$28</f>
        <v>15443532847307.441</v>
      </c>
      <c r="EYO28" s="238">
        <f t="shared" ref="EYO28" si="2019">EYM28*$C$28</f>
        <v>15597968175780.516</v>
      </c>
      <c r="EYQ28" s="238">
        <f t="shared" ref="EYQ28" si="2020">EYO28*$C$28</f>
        <v>15753947857538.32</v>
      </c>
      <c r="EYS28" s="238">
        <f t="shared" ref="EYS28" si="2021">EYQ28*$C$28</f>
        <v>15911487336113.703</v>
      </c>
      <c r="EYU28" s="238">
        <f t="shared" ref="EYU28" si="2022">EYS28*$C$28</f>
        <v>16070602209474.84</v>
      </c>
      <c r="EYW28" s="238">
        <f t="shared" ref="EYW28" si="2023">EYU28*$C$28</f>
        <v>16231308231569.588</v>
      </c>
      <c r="EYY28" s="238">
        <f t="shared" ref="EYY28" si="2024">EYW28*$C$28</f>
        <v>16393621313885.283</v>
      </c>
      <c r="EZA28" s="238">
        <f t="shared" ref="EZA28" si="2025">EYY28*$C$28</f>
        <v>16557557527024.137</v>
      </c>
      <c r="EZC28" s="238">
        <f t="shared" ref="EZC28" si="2026">EZA28*$C$28</f>
        <v>16723133102294.379</v>
      </c>
      <c r="EZE28" s="238">
        <f t="shared" ref="EZE28" si="2027">EZC28*$C$28</f>
        <v>16890364433317.322</v>
      </c>
      <c r="EZG28" s="238">
        <f t="shared" ref="EZG28" si="2028">EZE28*$C$28</f>
        <v>17059268077650.496</v>
      </c>
      <c r="EZI28" s="238">
        <f t="shared" ref="EZI28" si="2029">EZG28*$C$28</f>
        <v>17229860758427.002</v>
      </c>
      <c r="EZK28" s="238">
        <f t="shared" ref="EZK28" si="2030">EZI28*$C$28</f>
        <v>17402159366011.271</v>
      </c>
      <c r="EZM28" s="238">
        <f t="shared" ref="EZM28" si="2031">EZK28*$C$28</f>
        <v>17576180959671.385</v>
      </c>
      <c r="EZO28" s="238">
        <f t="shared" ref="EZO28" si="2032">EZM28*$C$28</f>
        <v>17751942769268.098</v>
      </c>
      <c r="EZQ28" s="238">
        <f t="shared" ref="EZQ28" si="2033">EZO28*$C$28</f>
        <v>17929462196960.777</v>
      </c>
      <c r="EZS28" s="238">
        <f t="shared" ref="EZS28" si="2034">EZQ28*$C$28</f>
        <v>18108756818930.387</v>
      </c>
      <c r="EZU28" s="238">
        <f t="shared" ref="EZU28" si="2035">EZS28*$C$28</f>
        <v>18289844387119.691</v>
      </c>
      <c r="EZW28" s="238">
        <f t="shared" ref="EZW28" si="2036">EZU28*$C$28</f>
        <v>18472742830990.887</v>
      </c>
      <c r="EZY28" s="238">
        <f t="shared" ref="EZY28" si="2037">EZW28*$C$28</f>
        <v>18657470259300.797</v>
      </c>
      <c r="FAA28" s="238">
        <f t="shared" ref="FAA28" si="2038">EZY28*$C$28</f>
        <v>18844044961893.805</v>
      </c>
      <c r="FAC28" s="238">
        <f t="shared" ref="FAC28" si="2039">FAA28*$C$28</f>
        <v>19032485411512.742</v>
      </c>
      <c r="FAE28" s="238">
        <f t="shared" ref="FAE28" si="2040">FAC28*$C$28</f>
        <v>19222810265627.871</v>
      </c>
      <c r="FAG28" s="238">
        <f t="shared" ref="FAG28" si="2041">FAE28*$C$28</f>
        <v>19415038368284.148</v>
      </c>
      <c r="FAI28" s="238">
        <f t="shared" ref="FAI28" si="2042">FAG28*$C$28</f>
        <v>19609188751966.988</v>
      </c>
      <c r="FAK28" s="238">
        <f t="shared" ref="FAK28" si="2043">FAI28*$C$28</f>
        <v>19805280639486.66</v>
      </c>
      <c r="FAM28" s="238">
        <f t="shared" ref="FAM28" si="2044">FAK28*$C$28</f>
        <v>20003333445881.527</v>
      </c>
      <c r="FAO28" s="238">
        <f t="shared" ref="FAO28" si="2045">FAM28*$C$28</f>
        <v>20203366780340.344</v>
      </c>
      <c r="FAQ28" s="238">
        <f t="shared" ref="FAQ28" si="2046">FAO28*$C$28</f>
        <v>20405400448143.746</v>
      </c>
      <c r="FAS28" s="238">
        <f t="shared" ref="FAS28" si="2047">FAQ28*$C$28</f>
        <v>20609454452625.184</v>
      </c>
      <c r="FAU28" s="238">
        <f t="shared" ref="FAU28" si="2048">FAS28*$C$28</f>
        <v>20815548997151.438</v>
      </c>
      <c r="FAW28" s="238">
        <f t="shared" ref="FAW28" si="2049">FAU28*$C$28</f>
        <v>21023704487122.953</v>
      </c>
      <c r="FAY28" s="238">
        <f t="shared" ref="FAY28" si="2050">FAW28*$C$28</f>
        <v>21233941531994.184</v>
      </c>
      <c r="FBA28" s="238">
        <f t="shared" ref="FBA28" si="2051">FAY28*$C$28</f>
        <v>21446280947314.125</v>
      </c>
      <c r="FBC28" s="238">
        <f t="shared" ref="FBC28" si="2052">FBA28*$C$28</f>
        <v>21660743756787.266</v>
      </c>
      <c r="FBE28" s="238">
        <f t="shared" ref="FBE28" si="2053">FBC28*$C$28</f>
        <v>21877351194355.137</v>
      </c>
      <c r="FBG28" s="238">
        <f t="shared" ref="FBG28" si="2054">FBE28*$C$28</f>
        <v>22096124706298.688</v>
      </c>
      <c r="FBI28" s="238">
        <f t="shared" ref="FBI28" si="2055">FBG28*$C$28</f>
        <v>22317085953361.676</v>
      </c>
      <c r="FBK28" s="238">
        <f t="shared" ref="FBK28" si="2056">FBI28*$C$28</f>
        <v>22540256812895.293</v>
      </c>
      <c r="FBM28" s="238">
        <f t="shared" ref="FBM28" si="2057">FBK28*$C$28</f>
        <v>22765659381024.246</v>
      </c>
      <c r="FBO28" s="238">
        <f t="shared" ref="FBO28" si="2058">FBM28*$C$28</f>
        <v>22993315974834.488</v>
      </c>
      <c r="FBQ28" s="238">
        <f t="shared" ref="FBQ28" si="2059">FBO28*$C$28</f>
        <v>23223249134582.832</v>
      </c>
      <c r="FBS28" s="238">
        <f t="shared" ref="FBS28" si="2060">FBQ28*$C$28</f>
        <v>23455481625928.66</v>
      </c>
      <c r="FBU28" s="238">
        <f t="shared" ref="FBU28" si="2061">FBS28*$C$28</f>
        <v>23690036442187.945</v>
      </c>
      <c r="FBW28" s="238">
        <f t="shared" ref="FBW28" si="2062">FBU28*$C$28</f>
        <v>23926936806609.824</v>
      </c>
      <c r="FBY28" s="238">
        <f t="shared" ref="FBY28" si="2063">FBW28*$C$28</f>
        <v>24166206174675.922</v>
      </c>
      <c r="FCA28" s="238">
        <f t="shared" ref="FCA28" si="2064">FBY28*$C$28</f>
        <v>24407868236422.68</v>
      </c>
      <c r="FCC28" s="238">
        <f t="shared" ref="FCC28" si="2065">FCA28*$C$28</f>
        <v>24651946918786.906</v>
      </c>
      <c r="FCE28" s="238">
        <f t="shared" ref="FCE28" si="2066">FCC28*$C$28</f>
        <v>24898466387974.777</v>
      </c>
      <c r="FCG28" s="238">
        <f t="shared" ref="FCG28" si="2067">FCE28*$C$28</f>
        <v>25147451051854.523</v>
      </c>
      <c r="FCI28" s="238">
        <f t="shared" ref="FCI28" si="2068">FCG28*$C$28</f>
        <v>25398925562373.07</v>
      </c>
      <c r="FCK28" s="238">
        <f t="shared" ref="FCK28" si="2069">FCI28*$C$28</f>
        <v>25652914817996.801</v>
      </c>
      <c r="FCM28" s="238">
        <f t="shared" ref="FCM28" si="2070">FCK28*$C$28</f>
        <v>25909443966176.77</v>
      </c>
      <c r="FCO28" s="238">
        <f t="shared" ref="FCO28" si="2071">FCM28*$C$28</f>
        <v>26168538405838.539</v>
      </c>
      <c r="FCQ28" s="238">
        <f t="shared" ref="FCQ28" si="2072">FCO28*$C$28</f>
        <v>26430223789896.926</v>
      </c>
      <c r="FCS28" s="238">
        <f t="shared" ref="FCS28" si="2073">FCQ28*$C$28</f>
        <v>26694526027795.895</v>
      </c>
      <c r="FCU28" s="238">
        <f t="shared" ref="FCU28" si="2074">FCS28*$C$28</f>
        <v>26961471288073.855</v>
      </c>
      <c r="FCW28" s="238">
        <f t="shared" ref="FCW28" si="2075">FCU28*$C$28</f>
        <v>27231086000954.594</v>
      </c>
      <c r="FCY28" s="238">
        <f t="shared" ref="FCY28" si="2076">FCW28*$C$28</f>
        <v>27503396860964.141</v>
      </c>
      <c r="FDA28" s="238">
        <f t="shared" ref="FDA28" si="2077">FCY28*$C$28</f>
        <v>27778430829573.781</v>
      </c>
      <c r="FDC28" s="238">
        <f t="shared" ref="FDC28" si="2078">FDA28*$C$28</f>
        <v>28056215137869.52</v>
      </c>
      <c r="FDE28" s="238">
        <f t="shared" ref="FDE28" si="2079">FDC28*$C$28</f>
        <v>28336777289248.215</v>
      </c>
      <c r="FDG28" s="238">
        <f t="shared" ref="FDG28" si="2080">FDE28*$C$28</f>
        <v>28620145062140.695</v>
      </c>
      <c r="FDI28" s="238">
        <f t="shared" ref="FDI28" si="2081">FDG28*$C$28</f>
        <v>28906346512762.102</v>
      </c>
      <c r="FDK28" s="238">
        <f t="shared" ref="FDK28" si="2082">FDI28*$C$28</f>
        <v>29195409977889.723</v>
      </c>
      <c r="FDM28" s="238">
        <f t="shared" ref="FDM28" si="2083">FDK28*$C$28</f>
        <v>29487364077668.621</v>
      </c>
      <c r="FDO28" s="238">
        <f t="shared" ref="FDO28" si="2084">FDM28*$C$28</f>
        <v>29782237718445.309</v>
      </c>
      <c r="FDQ28" s="238">
        <f t="shared" ref="FDQ28" si="2085">FDO28*$C$28</f>
        <v>30080060095629.762</v>
      </c>
      <c r="FDS28" s="238">
        <f t="shared" ref="FDS28" si="2086">FDQ28*$C$28</f>
        <v>30380860696586.059</v>
      </c>
      <c r="FDU28" s="238">
        <f t="shared" ref="FDU28" si="2087">FDS28*$C$28</f>
        <v>30684669303551.918</v>
      </c>
      <c r="FDW28" s="238">
        <f t="shared" ref="FDW28" si="2088">FDU28*$C$28</f>
        <v>30991515996587.438</v>
      </c>
      <c r="FDY28" s="238">
        <f t="shared" ref="FDY28" si="2089">FDW28*$C$28</f>
        <v>31301431156553.313</v>
      </c>
      <c r="FEA28" s="238">
        <f t="shared" ref="FEA28" si="2090">FDY28*$C$28</f>
        <v>31614445468118.848</v>
      </c>
      <c r="FEC28" s="238">
        <f t="shared" ref="FEC28" si="2091">FEA28*$C$28</f>
        <v>31930589922800.035</v>
      </c>
      <c r="FEE28" s="238">
        <f t="shared" ref="FEE28" si="2092">FEC28*$C$28</f>
        <v>32249895822028.035</v>
      </c>
      <c r="FEG28" s="238">
        <f t="shared" ref="FEG28" si="2093">FEE28*$C$28</f>
        <v>32572394780248.316</v>
      </c>
      <c r="FEI28" s="238">
        <f t="shared" ref="FEI28" si="2094">FEG28*$C$28</f>
        <v>32898118728050.801</v>
      </c>
      <c r="FEK28" s="238">
        <f t="shared" ref="FEK28" si="2095">FEI28*$C$28</f>
        <v>33227099915331.309</v>
      </c>
      <c r="FEM28" s="238">
        <f t="shared" ref="FEM28" si="2096">FEK28*$C$28</f>
        <v>33559370914484.621</v>
      </c>
      <c r="FEO28" s="238">
        <f t="shared" ref="FEO28" si="2097">FEM28*$C$28</f>
        <v>33894964623629.469</v>
      </c>
      <c r="FEQ28" s="238">
        <f t="shared" ref="FEQ28" si="2098">FEO28*$C$28</f>
        <v>34233914269865.766</v>
      </c>
      <c r="FES28" s="238">
        <f t="shared" ref="FES28" si="2099">FEQ28*$C$28</f>
        <v>34576253412564.422</v>
      </c>
      <c r="FEU28" s="238">
        <f t="shared" ref="FEU28" si="2100">FES28*$C$28</f>
        <v>34922015946690.066</v>
      </c>
      <c r="FEW28" s="238">
        <f t="shared" ref="FEW28" si="2101">FEU28*$C$28</f>
        <v>35271236106156.969</v>
      </c>
      <c r="FEY28" s="238">
        <f t="shared" ref="FEY28" si="2102">FEW28*$C$28</f>
        <v>35623948467218.539</v>
      </c>
      <c r="FFA28" s="238">
        <f t="shared" ref="FFA28" si="2103">FEY28*$C$28</f>
        <v>35980187951890.727</v>
      </c>
      <c r="FFC28" s="238">
        <f t="shared" ref="FFC28" si="2104">FFA28*$C$28</f>
        <v>36339989831409.633</v>
      </c>
      <c r="FFE28" s="238">
        <f t="shared" ref="FFE28" si="2105">FFC28*$C$28</f>
        <v>36703389729723.727</v>
      </c>
      <c r="FFG28" s="238">
        <f t="shared" ref="FFG28" si="2106">FFE28*$C$28</f>
        <v>37070423627020.961</v>
      </c>
      <c r="FFI28" s="238">
        <f t="shared" ref="FFI28" si="2107">FFG28*$C$28</f>
        <v>37441127863291.172</v>
      </c>
      <c r="FFK28" s="238">
        <f t="shared" ref="FFK28" si="2108">FFI28*$C$28</f>
        <v>37815539141924.086</v>
      </c>
      <c r="FFM28" s="238">
        <f t="shared" ref="FFM28" si="2109">FFK28*$C$28</f>
        <v>38193694533343.328</v>
      </c>
      <c r="FFO28" s="238">
        <f t="shared" ref="FFO28" si="2110">FFM28*$C$28</f>
        <v>38575631478676.766</v>
      </c>
      <c r="FFQ28" s="238">
        <f t="shared" ref="FFQ28" si="2111">FFO28*$C$28</f>
        <v>38961387793463.531</v>
      </c>
      <c r="FFS28" s="238">
        <f t="shared" ref="FFS28" si="2112">FFQ28*$C$28</f>
        <v>39351001671398.164</v>
      </c>
      <c r="FFU28" s="238">
        <f t="shared" ref="FFU28" si="2113">FFS28*$C$28</f>
        <v>39744511688112.148</v>
      </c>
      <c r="FFW28" s="238">
        <f t="shared" ref="FFW28" si="2114">FFU28*$C$28</f>
        <v>40141956804993.273</v>
      </c>
      <c r="FFY28" s="238">
        <f t="shared" ref="FFY28" si="2115">FFW28*$C$28</f>
        <v>40543376373043.203</v>
      </c>
      <c r="FGA28" s="238">
        <f t="shared" ref="FGA28" si="2116">FFY28*$C$28</f>
        <v>40948810136773.633</v>
      </c>
      <c r="FGC28" s="238">
        <f t="shared" ref="FGC28" si="2117">FGA28*$C$28</f>
        <v>41358298238141.367</v>
      </c>
      <c r="FGE28" s="238">
        <f t="shared" ref="FGE28" si="2118">FGC28*$C$28</f>
        <v>41771881220522.781</v>
      </c>
      <c r="FGG28" s="238">
        <f t="shared" ref="FGG28" si="2119">FGE28*$C$28</f>
        <v>42189600032728.008</v>
      </c>
      <c r="FGI28" s="238">
        <f t="shared" ref="FGI28" si="2120">FGG28*$C$28</f>
        <v>42611496033055.289</v>
      </c>
      <c r="FGK28" s="238">
        <f t="shared" ref="FGK28" si="2121">FGI28*$C$28</f>
        <v>43037610993385.844</v>
      </c>
      <c r="FGM28" s="238">
        <f t="shared" ref="FGM28" si="2122">FGK28*$C$28</f>
        <v>43467987103319.703</v>
      </c>
      <c r="FGO28" s="238">
        <f t="shared" ref="FGO28" si="2123">FGM28*$C$28</f>
        <v>43902666974352.898</v>
      </c>
      <c r="FGQ28" s="238">
        <f t="shared" ref="FGQ28" si="2124">FGO28*$C$28</f>
        <v>44341693644096.43</v>
      </c>
      <c r="FGS28" s="238">
        <f t="shared" ref="FGS28" si="2125">FGQ28*$C$28</f>
        <v>44785110580537.391</v>
      </c>
      <c r="FGU28" s="238">
        <f t="shared" ref="FGU28" si="2126">FGS28*$C$28</f>
        <v>45232961686342.766</v>
      </c>
      <c r="FGW28" s="238">
        <f t="shared" ref="FGW28" si="2127">FGU28*$C$28</f>
        <v>45685291303206.195</v>
      </c>
      <c r="FGY28" s="238">
        <f t="shared" ref="FGY28" si="2128">FGW28*$C$28</f>
        <v>46142144216238.258</v>
      </c>
      <c r="FHA28" s="238">
        <f t="shared" ref="FHA28" si="2129">FGY28*$C$28</f>
        <v>46603565658400.641</v>
      </c>
      <c r="FHC28" s="238">
        <f t="shared" ref="FHC28" si="2130">FHA28*$C$28</f>
        <v>47069601314984.648</v>
      </c>
      <c r="FHE28" s="238">
        <f t="shared" ref="FHE28" si="2131">FHC28*$C$28</f>
        <v>47540297328134.492</v>
      </c>
      <c r="FHG28" s="238">
        <f t="shared" ref="FHG28" si="2132">FHE28*$C$28</f>
        <v>48015700301415.836</v>
      </c>
      <c r="FHI28" s="238">
        <f t="shared" ref="FHI28" si="2133">FHG28*$C$28</f>
        <v>48495857304429.992</v>
      </c>
      <c r="FHK28" s="238">
        <f t="shared" ref="FHK28" si="2134">FHI28*$C$28</f>
        <v>48980815877474.289</v>
      </c>
      <c r="FHM28" s="238">
        <f t="shared" ref="FHM28" si="2135">FHK28*$C$28</f>
        <v>49470624036249.031</v>
      </c>
      <c r="FHO28" s="238">
        <f t="shared" ref="FHO28" si="2136">FHM28*$C$28</f>
        <v>49965330276611.523</v>
      </c>
      <c r="FHQ28" s="238">
        <f t="shared" ref="FHQ28" si="2137">FHO28*$C$28</f>
        <v>50464983579377.641</v>
      </c>
      <c r="FHS28" s="238">
        <f t="shared" ref="FHS28" si="2138">FHQ28*$C$28</f>
        <v>50969633415171.414</v>
      </c>
      <c r="FHU28" s="238">
        <f t="shared" ref="FHU28" si="2139">FHS28*$C$28</f>
        <v>51479329749323.125</v>
      </c>
      <c r="FHW28" s="238">
        <f t="shared" ref="FHW28" si="2140">FHU28*$C$28</f>
        <v>51994123046816.359</v>
      </c>
      <c r="FHY28" s="238">
        <f t="shared" ref="FHY28" si="2141">FHW28*$C$28</f>
        <v>52514064277284.523</v>
      </c>
      <c r="FIA28" s="238">
        <f t="shared" ref="FIA28" si="2142">FHY28*$C$28</f>
        <v>53039204920057.367</v>
      </c>
      <c r="FIC28" s="238">
        <f t="shared" ref="FIC28" si="2143">FIA28*$C$28</f>
        <v>53569596969257.938</v>
      </c>
      <c r="FIE28" s="238">
        <f t="shared" ref="FIE28" si="2144">FIC28*$C$28</f>
        <v>54105292938950.516</v>
      </c>
      <c r="FIG28" s="238">
        <f t="shared" ref="FIG28" si="2145">FIE28*$C$28</f>
        <v>54646345868340.023</v>
      </c>
      <c r="FII28" s="238">
        <f t="shared" ref="FII28" si="2146">FIG28*$C$28</f>
        <v>55192809327023.422</v>
      </c>
      <c r="FIK28" s="238">
        <f t="shared" ref="FIK28" si="2147">FII28*$C$28</f>
        <v>55744737420293.656</v>
      </c>
      <c r="FIM28" s="238">
        <f t="shared" ref="FIM28" si="2148">FIK28*$C$28</f>
        <v>56302184794496.594</v>
      </c>
      <c r="FIO28" s="238">
        <f t="shared" ref="FIO28" si="2149">FIM28*$C$28</f>
        <v>56865206642441.563</v>
      </c>
      <c r="FIQ28" s="238">
        <f t="shared" ref="FIQ28" si="2150">FIO28*$C$28</f>
        <v>57433858708865.977</v>
      </c>
      <c r="FIS28" s="238">
        <f t="shared" ref="FIS28" si="2151">FIQ28*$C$28</f>
        <v>58008197295954.641</v>
      </c>
      <c r="FIU28" s="238">
        <f t="shared" ref="FIU28" si="2152">FIS28*$C$28</f>
        <v>58588279268914.188</v>
      </c>
      <c r="FIW28" s="238">
        <f t="shared" ref="FIW28" si="2153">FIU28*$C$28</f>
        <v>59174162061603.328</v>
      </c>
      <c r="FIY28" s="238">
        <f t="shared" ref="FIY28" si="2154">FIW28*$C$28</f>
        <v>59765903682219.359</v>
      </c>
      <c r="FJA28" s="238">
        <f t="shared" ref="FJA28" si="2155">FIY28*$C$28</f>
        <v>60363562719041.555</v>
      </c>
      <c r="FJC28" s="238">
        <f t="shared" ref="FJC28" si="2156">FJA28*$C$28</f>
        <v>60967198346231.969</v>
      </c>
      <c r="FJE28" s="238">
        <f t="shared" ref="FJE28" si="2157">FJC28*$C$28</f>
        <v>61576870329694.289</v>
      </c>
      <c r="FJG28" s="238">
        <f t="shared" ref="FJG28" si="2158">FJE28*$C$28</f>
        <v>62192639032991.234</v>
      </c>
      <c r="FJI28" s="238">
        <f t="shared" ref="FJI28" si="2159">FJG28*$C$28</f>
        <v>62814565423321.148</v>
      </c>
      <c r="FJK28" s="238">
        <f t="shared" ref="FJK28" si="2160">FJI28*$C$28</f>
        <v>63442711077554.359</v>
      </c>
      <c r="FJM28" s="238">
        <f t="shared" ref="FJM28" si="2161">FJK28*$C$28</f>
        <v>64077138188329.906</v>
      </c>
      <c r="FJO28" s="238">
        <f t="shared" ref="FJO28" si="2162">FJM28*$C$28</f>
        <v>64717909570213.203</v>
      </c>
      <c r="FJQ28" s="238">
        <f t="shared" ref="FJQ28" si="2163">FJO28*$C$28</f>
        <v>65365088665915.336</v>
      </c>
      <c r="FJS28" s="238">
        <f t="shared" ref="FJS28" si="2164">FJQ28*$C$28</f>
        <v>66018739552574.492</v>
      </c>
      <c r="FJU28" s="238">
        <f t="shared" ref="FJU28" si="2165">FJS28*$C$28</f>
        <v>66678926948100.234</v>
      </c>
      <c r="FJW28" s="238">
        <f t="shared" ref="FJW28" si="2166">FJU28*$C$28</f>
        <v>67345716217581.234</v>
      </c>
      <c r="FJY28" s="238">
        <f t="shared" ref="FJY28" si="2167">FJW28*$C$28</f>
        <v>68019173379757.047</v>
      </c>
      <c r="FKA28" s="238">
        <f t="shared" ref="FKA28" si="2168">FJY28*$C$28</f>
        <v>68699365113554.617</v>
      </c>
      <c r="FKC28" s="238">
        <f t="shared" ref="FKC28" si="2169">FKA28*$C$28</f>
        <v>69386358764690.164</v>
      </c>
      <c r="FKE28" s="238">
        <f t="shared" ref="FKE28" si="2170">FKC28*$C$28</f>
        <v>70080222352337.063</v>
      </c>
      <c r="FKG28" s="238">
        <f t="shared" ref="FKG28" si="2171">FKE28*$C$28</f>
        <v>70781024575860.438</v>
      </c>
      <c r="FKI28" s="238">
        <f t="shared" ref="FKI28" si="2172">FKG28*$C$28</f>
        <v>71488834821619.047</v>
      </c>
      <c r="FKK28" s="238">
        <f t="shared" ref="FKK28" si="2173">FKI28*$C$28</f>
        <v>72203723169835.234</v>
      </c>
      <c r="FKM28" s="238">
        <f t="shared" ref="FKM28" si="2174">FKK28*$C$28</f>
        <v>72925760401533.594</v>
      </c>
      <c r="FKO28" s="238">
        <f t="shared" ref="FKO28" si="2175">FKM28*$C$28</f>
        <v>73655018005548.938</v>
      </c>
      <c r="FKQ28" s="238">
        <f t="shared" ref="FKQ28" si="2176">FKO28*$C$28</f>
        <v>74391568185604.422</v>
      </c>
      <c r="FKS28" s="238">
        <f t="shared" ref="FKS28" si="2177">FKQ28*$C$28</f>
        <v>75135483867460.469</v>
      </c>
      <c r="FKU28" s="238">
        <f t="shared" ref="FKU28" si="2178">FKS28*$C$28</f>
        <v>75886838706135.078</v>
      </c>
      <c r="FKW28" s="238">
        <f t="shared" ref="FKW28" si="2179">FKU28*$C$28</f>
        <v>76645707093196.422</v>
      </c>
      <c r="FKY28" s="238">
        <f t="shared" ref="FKY28" si="2180">FKW28*$C$28</f>
        <v>77412164164128.391</v>
      </c>
      <c r="FLA28" s="238">
        <f t="shared" ref="FLA28" si="2181">FKY28*$C$28</f>
        <v>78186285805769.672</v>
      </c>
      <c r="FLC28" s="238">
        <f t="shared" ref="FLC28" si="2182">FLA28*$C$28</f>
        <v>78968148663827.375</v>
      </c>
      <c r="FLE28" s="238">
        <f t="shared" ref="FLE28" si="2183">FLC28*$C$28</f>
        <v>79757830150465.656</v>
      </c>
      <c r="FLG28" s="238">
        <f t="shared" ref="FLG28" si="2184">FLE28*$C$28</f>
        <v>80555408451970.313</v>
      </c>
      <c r="FLI28" s="238">
        <f t="shared" ref="FLI28" si="2185">FLG28*$C$28</f>
        <v>81360962536490.016</v>
      </c>
      <c r="FLK28" s="238">
        <f t="shared" ref="FLK28" si="2186">FLI28*$C$28</f>
        <v>82174572161854.922</v>
      </c>
      <c r="FLM28" s="238">
        <f t="shared" ref="FLM28" si="2187">FLK28*$C$28</f>
        <v>82996317883473.469</v>
      </c>
      <c r="FLO28" s="238">
        <f t="shared" ref="FLO28" si="2188">FLM28*$C$28</f>
        <v>83826281062308.203</v>
      </c>
      <c r="FLQ28" s="238">
        <f t="shared" ref="FLQ28" si="2189">FLO28*$C$28</f>
        <v>84664543872931.281</v>
      </c>
      <c r="FLS28" s="238">
        <f t="shared" ref="FLS28" si="2190">FLQ28*$C$28</f>
        <v>85511189311660.594</v>
      </c>
      <c r="FLU28" s="238">
        <f t="shared" ref="FLU28" si="2191">FLS28*$C$28</f>
        <v>86366301204777.203</v>
      </c>
      <c r="FLW28" s="238">
        <f t="shared" ref="FLW28" si="2192">FLU28*$C$28</f>
        <v>87229964216824.969</v>
      </c>
      <c r="FLY28" s="238">
        <f t="shared" ref="FLY28" si="2193">FLW28*$C$28</f>
        <v>88102263858993.219</v>
      </c>
      <c r="FMA28" s="238">
        <f t="shared" ref="FMA28" si="2194">FLY28*$C$28</f>
        <v>88983286497583.156</v>
      </c>
      <c r="FMC28" s="238">
        <f t="shared" ref="FMC28" si="2195">FMA28*$C$28</f>
        <v>89873119362558.984</v>
      </c>
      <c r="FME28" s="238">
        <f t="shared" ref="FME28" si="2196">FMC28*$C$28</f>
        <v>90771850556184.578</v>
      </c>
      <c r="FMG28" s="238">
        <f t="shared" ref="FMG28" si="2197">FME28*$C$28</f>
        <v>91679569061746.422</v>
      </c>
      <c r="FMI28" s="238">
        <f t="shared" ref="FMI28" si="2198">FMG28*$C$28</f>
        <v>92596364752363.891</v>
      </c>
      <c r="FMK28" s="238">
        <f t="shared" ref="FMK28" si="2199">FMI28*$C$28</f>
        <v>93522328399887.531</v>
      </c>
      <c r="FMM28" s="238">
        <f t="shared" ref="FMM28" si="2200">FMK28*$C$28</f>
        <v>94457551683886.406</v>
      </c>
      <c r="FMO28" s="238">
        <f t="shared" ref="FMO28" si="2201">FMM28*$C$28</f>
        <v>95402127200725.266</v>
      </c>
      <c r="FMQ28" s="238">
        <f t="shared" ref="FMQ28" si="2202">FMO28*$C$28</f>
        <v>96356148472732.516</v>
      </c>
      <c r="FMS28" s="238">
        <f t="shared" ref="FMS28" si="2203">FMQ28*$C$28</f>
        <v>97319709957459.844</v>
      </c>
      <c r="FMU28" s="238">
        <f t="shared" ref="FMU28" si="2204">FMS28*$C$28</f>
        <v>98292907057034.438</v>
      </c>
      <c r="FMW28" s="238">
        <f t="shared" ref="FMW28" si="2205">FMU28*$C$28</f>
        <v>99275836127604.781</v>
      </c>
      <c r="FMY28" s="238">
        <f t="shared" ref="FMY28" si="2206">FMW28*$C$28</f>
        <v>100268594488880.83</v>
      </c>
      <c r="FNA28" s="238">
        <f t="shared" ref="FNA28" si="2207">FMY28*$C$28</f>
        <v>101271280433769.64</v>
      </c>
      <c r="FNC28" s="238">
        <f t="shared" ref="FNC28" si="2208">FNA28*$C$28</f>
        <v>102283993238107.34</v>
      </c>
      <c r="FNE28" s="238">
        <f t="shared" ref="FNE28" si="2209">FNC28*$C$28</f>
        <v>103306833170488.42</v>
      </c>
      <c r="FNG28" s="238">
        <f t="shared" ref="FNG28" si="2210">FNE28*$C$28</f>
        <v>104339901502193.31</v>
      </c>
      <c r="FNI28" s="238">
        <f t="shared" ref="FNI28" si="2211">FNG28*$C$28</f>
        <v>105383300517215.25</v>
      </c>
      <c r="FNK28" s="238">
        <f t="shared" ref="FNK28" si="2212">FNI28*$C$28</f>
        <v>106437133522387.41</v>
      </c>
      <c r="FNM28" s="238">
        <f t="shared" ref="FNM28" si="2213">FNK28*$C$28</f>
        <v>107501504857611.28</v>
      </c>
      <c r="FNO28" s="238">
        <f t="shared" ref="FNO28" si="2214">FNM28*$C$28</f>
        <v>108576519906187.39</v>
      </c>
      <c r="FNQ28" s="238">
        <f t="shared" ref="FNQ28" si="2215">FNO28*$C$28</f>
        <v>109662285105249.27</v>
      </c>
      <c r="FNS28" s="238">
        <f t="shared" ref="FNS28" si="2216">FNQ28*$C$28</f>
        <v>110758907956301.77</v>
      </c>
      <c r="FNU28" s="238">
        <f t="shared" ref="FNU28" si="2217">FNS28*$C$28</f>
        <v>111866497035864.78</v>
      </c>
      <c r="FNW28" s="238">
        <f t="shared" ref="FNW28" si="2218">FNU28*$C$28</f>
        <v>112985162006223.44</v>
      </c>
      <c r="FNY28" s="238">
        <f t="shared" ref="FNY28" si="2219">FNW28*$C$28</f>
        <v>114115013626285.67</v>
      </c>
      <c r="FOA28" s="238">
        <f t="shared" ref="FOA28" si="2220">FNY28*$C$28</f>
        <v>115256163762548.53</v>
      </c>
      <c r="FOC28" s="238">
        <f t="shared" ref="FOC28" si="2221">FOA28*$C$28</f>
        <v>116408725400174.02</v>
      </c>
      <c r="FOE28" s="238">
        <f t="shared" ref="FOE28" si="2222">FOC28*$C$28</f>
        <v>117572812654175.75</v>
      </c>
      <c r="FOG28" s="238">
        <f t="shared" ref="FOG28" si="2223">FOE28*$C$28</f>
        <v>118748540780717.52</v>
      </c>
      <c r="FOI28" s="238">
        <f t="shared" ref="FOI28" si="2224">FOG28*$C$28</f>
        <v>119936026188524.69</v>
      </c>
      <c r="FOK28" s="238">
        <f t="shared" ref="FOK28" si="2225">FOI28*$C$28</f>
        <v>121135386450409.94</v>
      </c>
      <c r="FOM28" s="238">
        <f t="shared" ref="FOM28" si="2226">FOK28*$C$28</f>
        <v>122346740314914.03</v>
      </c>
      <c r="FOO28" s="238">
        <f t="shared" ref="FOO28" si="2227">FOM28*$C$28</f>
        <v>123570207718063.17</v>
      </c>
      <c r="FOQ28" s="238">
        <f t="shared" ref="FOQ28" si="2228">FOO28*$C$28</f>
        <v>124805909795243.81</v>
      </c>
      <c r="FOS28" s="238">
        <f t="shared" ref="FOS28" si="2229">FOQ28*$C$28</f>
        <v>126053968893196.25</v>
      </c>
      <c r="FOU28" s="238">
        <f t="shared" ref="FOU28" si="2230">FOS28*$C$28</f>
        <v>127314508582128.22</v>
      </c>
      <c r="FOW28" s="238">
        <f t="shared" ref="FOW28" si="2231">FOU28*$C$28</f>
        <v>128587653667949.5</v>
      </c>
      <c r="FOY28" s="238">
        <f t="shared" ref="FOY28" si="2232">FOW28*$C$28</f>
        <v>129873530204629</v>
      </c>
      <c r="FPA28" s="238">
        <f t="shared" ref="FPA28" si="2233">FOY28*$C$28</f>
        <v>131172265506675.3</v>
      </c>
      <c r="FPC28" s="238">
        <f t="shared" ref="FPC28" si="2234">FPA28*$C$28</f>
        <v>132483988161742.05</v>
      </c>
      <c r="FPE28" s="238">
        <f t="shared" ref="FPE28" si="2235">FPC28*$C$28</f>
        <v>133808828043359.47</v>
      </c>
      <c r="FPG28" s="238">
        <f t="shared" ref="FPG28" si="2236">FPE28*$C$28</f>
        <v>135146916323793.06</v>
      </c>
      <c r="FPI28" s="238">
        <f t="shared" ref="FPI28" si="2237">FPG28*$C$28</f>
        <v>136498385487031</v>
      </c>
      <c r="FPK28" s="238">
        <f t="shared" ref="FPK28" si="2238">FPI28*$C$28</f>
        <v>137863369341901.31</v>
      </c>
      <c r="FPM28" s="238">
        <f t="shared" ref="FPM28" si="2239">FPK28*$C$28</f>
        <v>139242003035320.33</v>
      </c>
      <c r="FPO28" s="238">
        <f t="shared" ref="FPO28" si="2240">FPM28*$C$28</f>
        <v>140634423065673.53</v>
      </c>
      <c r="FPQ28" s="238">
        <f t="shared" ref="FPQ28" si="2241">FPO28*$C$28</f>
        <v>142040767296330.28</v>
      </c>
      <c r="FPS28" s="238">
        <f t="shared" ref="FPS28" si="2242">FPQ28*$C$28</f>
        <v>143461174969293.59</v>
      </c>
      <c r="FPU28" s="238">
        <f t="shared" ref="FPU28" si="2243">FPS28*$C$28</f>
        <v>144895786718986.53</v>
      </c>
      <c r="FPW28" s="238">
        <f t="shared" ref="FPW28" si="2244">FPU28*$C$28</f>
        <v>146344744586176.41</v>
      </c>
      <c r="FPY28" s="238">
        <f t="shared" ref="FPY28" si="2245">FPW28*$C$28</f>
        <v>147808192032038.16</v>
      </c>
      <c r="FQA28" s="238">
        <f t="shared" ref="FQA28" si="2246">FPY28*$C$28</f>
        <v>149286273952358.53</v>
      </c>
      <c r="FQC28" s="238">
        <f t="shared" ref="FQC28" si="2247">FQA28*$C$28</f>
        <v>150779136691882.13</v>
      </c>
      <c r="FQE28" s="238">
        <f t="shared" ref="FQE28" si="2248">FQC28*$C$28</f>
        <v>152286928058800.94</v>
      </c>
      <c r="FQG28" s="238">
        <f t="shared" ref="FQG28" si="2249">FQE28*$C$28</f>
        <v>153809797339388.94</v>
      </c>
      <c r="FQI28" s="238">
        <f t="shared" ref="FQI28" si="2250">FQG28*$C$28</f>
        <v>155347895312782.84</v>
      </c>
      <c r="FQK28" s="238">
        <f t="shared" ref="FQK28" si="2251">FQI28*$C$28</f>
        <v>156901374265910.69</v>
      </c>
      <c r="FQM28" s="238">
        <f t="shared" ref="FQM28" si="2252">FQK28*$C$28</f>
        <v>158470388008569.78</v>
      </c>
      <c r="FQO28" s="238">
        <f t="shared" ref="FQO28" si="2253">FQM28*$C$28</f>
        <v>160055091888655.47</v>
      </c>
      <c r="FQQ28" s="238">
        <f t="shared" ref="FQQ28" si="2254">FQO28*$C$28</f>
        <v>161655642807542.03</v>
      </c>
      <c r="FQS28" s="238">
        <f t="shared" ref="FQS28" si="2255">FQQ28*$C$28</f>
        <v>163272199235617.44</v>
      </c>
      <c r="FQU28" s="238">
        <f t="shared" ref="FQU28" si="2256">FQS28*$C$28</f>
        <v>164904921227973.63</v>
      </c>
      <c r="FQW28" s="238">
        <f t="shared" ref="FQW28" si="2257">FQU28*$C$28</f>
        <v>166553970440253.38</v>
      </c>
      <c r="FQY28" s="238">
        <f t="shared" ref="FQY28" si="2258">FQW28*$C$28</f>
        <v>168219510144655.91</v>
      </c>
      <c r="FRA28" s="238">
        <f t="shared" ref="FRA28" si="2259">FQY28*$C$28</f>
        <v>169901705246102.47</v>
      </c>
      <c r="FRC28" s="238">
        <f t="shared" ref="FRC28" si="2260">FRA28*$C$28</f>
        <v>171600722298563.5</v>
      </c>
      <c r="FRE28" s="238">
        <f t="shared" ref="FRE28" si="2261">FRC28*$C$28</f>
        <v>173316729521549.13</v>
      </c>
      <c r="FRG28" s="238">
        <f t="shared" ref="FRG28" si="2262">FRE28*$C$28</f>
        <v>175049896816764.63</v>
      </c>
      <c r="FRI28" s="238">
        <f t="shared" ref="FRI28" si="2263">FRG28*$C$28</f>
        <v>176800395784932.28</v>
      </c>
      <c r="FRK28" s="238">
        <f t="shared" ref="FRK28" si="2264">FRI28*$C$28</f>
        <v>178568399742781.59</v>
      </c>
      <c r="FRM28" s="238">
        <f t="shared" ref="FRM28" si="2265">FRK28*$C$28</f>
        <v>180354083740209.41</v>
      </c>
      <c r="FRO28" s="238">
        <f t="shared" ref="FRO28" si="2266">FRM28*$C$28</f>
        <v>182157624577611.5</v>
      </c>
      <c r="FRQ28" s="238">
        <f t="shared" ref="FRQ28" si="2267">FRO28*$C$28</f>
        <v>183979200823387.63</v>
      </c>
      <c r="FRS28" s="238">
        <f t="shared" ref="FRS28" si="2268">FRQ28*$C$28</f>
        <v>185818992831621.5</v>
      </c>
      <c r="FRU28" s="238">
        <f t="shared" ref="FRU28" si="2269">FRS28*$C$28</f>
        <v>187677182759937.72</v>
      </c>
      <c r="FRW28" s="238">
        <f t="shared" ref="FRW28" si="2270">FRU28*$C$28</f>
        <v>189553954587537.09</v>
      </c>
      <c r="FRY28" s="238">
        <f t="shared" ref="FRY28" si="2271">FRW28*$C$28</f>
        <v>191449494133412.47</v>
      </c>
      <c r="FSA28" s="238">
        <f t="shared" ref="FSA28" si="2272">FRY28*$C$28</f>
        <v>193363989074746.59</v>
      </c>
      <c r="FSC28" s="238">
        <f t="shared" ref="FSC28" si="2273">FSA28*$C$28</f>
        <v>195297628965494.06</v>
      </c>
      <c r="FSE28" s="238">
        <f t="shared" ref="FSE28" si="2274">FSC28*$C$28</f>
        <v>197250605255149</v>
      </c>
      <c r="FSG28" s="238">
        <f t="shared" ref="FSG28" si="2275">FSE28*$C$28</f>
        <v>199223111307700.5</v>
      </c>
      <c r="FSI28" s="238">
        <f t="shared" ref="FSI28" si="2276">FSG28*$C$28</f>
        <v>201215342420777.5</v>
      </c>
      <c r="FSK28" s="238">
        <f t="shared" ref="FSK28" si="2277">FSI28*$C$28</f>
        <v>203227495844985.28</v>
      </c>
      <c r="FSM28" s="238">
        <f t="shared" ref="FSM28" si="2278">FSK28*$C$28</f>
        <v>205259770803435.13</v>
      </c>
      <c r="FSO28" s="238">
        <f t="shared" ref="FSO28" si="2279">FSM28*$C$28</f>
        <v>207312368511469.47</v>
      </c>
      <c r="FSQ28" s="238">
        <f t="shared" ref="FSQ28" si="2280">FSO28*$C$28</f>
        <v>209385492196584.16</v>
      </c>
      <c r="FSS28" s="238">
        <f t="shared" ref="FSS28" si="2281">FSQ28*$C$28</f>
        <v>211479347118550</v>
      </c>
      <c r="FSU28" s="238">
        <f t="shared" ref="FSU28" si="2282">FSS28*$C$28</f>
        <v>213594140589735.5</v>
      </c>
      <c r="FSW28" s="238">
        <f t="shared" ref="FSW28" si="2283">FSU28*$C$28</f>
        <v>215730081995632.84</v>
      </c>
      <c r="FSY28" s="238">
        <f t="shared" ref="FSY28" si="2284">FSW28*$C$28</f>
        <v>217887382815589.19</v>
      </c>
      <c r="FTA28" s="238">
        <f t="shared" ref="FTA28" si="2285">FSY28*$C$28</f>
        <v>220066256643745.09</v>
      </c>
      <c r="FTC28" s="238">
        <f t="shared" ref="FTC28" si="2286">FTA28*$C$28</f>
        <v>222266919210182.53</v>
      </c>
      <c r="FTE28" s="238">
        <f t="shared" ref="FTE28" si="2287">FTC28*$C$28</f>
        <v>224489588402284.34</v>
      </c>
      <c r="FTG28" s="238">
        <f t="shared" ref="FTG28" si="2288">FTE28*$C$28</f>
        <v>226734484286307.19</v>
      </c>
      <c r="FTI28" s="238">
        <f t="shared" ref="FTI28" si="2289">FTG28*$C$28</f>
        <v>229001829129170.25</v>
      </c>
      <c r="FTK28" s="238">
        <f t="shared" ref="FTK28" si="2290">FTI28*$C$28</f>
        <v>231291847420461.97</v>
      </c>
      <c r="FTM28" s="238">
        <f t="shared" ref="FTM28" si="2291">FTK28*$C$28</f>
        <v>233604765894666.59</v>
      </c>
      <c r="FTO28" s="238">
        <f t="shared" ref="FTO28" si="2292">FTM28*$C$28</f>
        <v>235940813553613.25</v>
      </c>
      <c r="FTQ28" s="238">
        <f t="shared" ref="FTQ28" si="2293">FTO28*$C$28</f>
        <v>238300221689149.38</v>
      </c>
      <c r="FTS28" s="238">
        <f t="shared" ref="FTS28" si="2294">FTQ28*$C$28</f>
        <v>240683223906040.88</v>
      </c>
      <c r="FTU28" s="238">
        <f t="shared" ref="FTU28" si="2295">FTS28*$C$28</f>
        <v>243090056145101.28</v>
      </c>
      <c r="FTW28" s="238">
        <f t="shared" ref="FTW28" si="2296">FTU28*$C$28</f>
        <v>245520956706552.28</v>
      </c>
      <c r="FTY28" s="238">
        <f t="shared" ref="FTY28" si="2297">FTW28*$C$28</f>
        <v>247976166273617.81</v>
      </c>
      <c r="FUA28" s="238">
        <f t="shared" ref="FUA28" si="2298">FTY28*$C$28</f>
        <v>250455927936354</v>
      </c>
      <c r="FUC28" s="238">
        <f t="shared" ref="FUC28" si="2299">FUA28*$C$28</f>
        <v>252960487215717.53</v>
      </c>
      <c r="FUE28" s="238">
        <f t="shared" ref="FUE28" si="2300">FUC28*$C$28</f>
        <v>255490092087874.72</v>
      </c>
      <c r="FUG28" s="238">
        <f t="shared" ref="FUG28" si="2301">FUE28*$C$28</f>
        <v>258044993008753.47</v>
      </c>
      <c r="FUI28" s="238">
        <f t="shared" ref="FUI28" si="2302">FUG28*$C$28</f>
        <v>260625442938841</v>
      </c>
      <c r="FUK28" s="238">
        <f t="shared" ref="FUK28" si="2303">FUI28*$C$28</f>
        <v>263231697368229.41</v>
      </c>
      <c r="FUM28" s="238">
        <f t="shared" ref="FUM28" si="2304">FUK28*$C$28</f>
        <v>265864014341911.69</v>
      </c>
      <c r="FUO28" s="238">
        <f t="shared" ref="FUO28" si="2305">FUM28*$C$28</f>
        <v>268522654485330.81</v>
      </c>
      <c r="FUQ28" s="238">
        <f t="shared" ref="FUQ28" si="2306">FUO28*$C$28</f>
        <v>271207881030184.13</v>
      </c>
      <c r="FUS28" s="238">
        <f t="shared" ref="FUS28" si="2307">FUQ28*$C$28</f>
        <v>273919959840485.97</v>
      </c>
      <c r="FUU28" s="238">
        <f t="shared" ref="FUU28" si="2308">FUS28*$C$28</f>
        <v>276659159438890.84</v>
      </c>
      <c r="FUW28" s="238">
        <f t="shared" ref="FUW28" si="2309">FUU28*$C$28</f>
        <v>279425751033279.75</v>
      </c>
      <c r="FUY28" s="238">
        <f t="shared" ref="FUY28" si="2310">FUW28*$C$28</f>
        <v>282220008543612.56</v>
      </c>
      <c r="FVA28" s="238">
        <f t="shared" ref="FVA28" si="2311">FUY28*$C$28</f>
        <v>285042208629048.69</v>
      </c>
      <c r="FVC28" s="238">
        <f t="shared" ref="FVC28" si="2312">FVA28*$C$28</f>
        <v>287892630715339.19</v>
      </c>
      <c r="FVE28" s="238">
        <f t="shared" ref="FVE28" si="2313">FVC28*$C$28</f>
        <v>290771557022492.56</v>
      </c>
      <c r="FVG28" s="238">
        <f t="shared" ref="FVG28" si="2314">FVE28*$C$28</f>
        <v>293679272592717.5</v>
      </c>
      <c r="FVI28" s="238">
        <f t="shared" ref="FVI28" si="2315">FVG28*$C$28</f>
        <v>296616065318644.69</v>
      </c>
      <c r="FVK28" s="238">
        <f t="shared" ref="FVK28" si="2316">FVI28*$C$28</f>
        <v>299582225971831.13</v>
      </c>
      <c r="FVM28" s="238">
        <f t="shared" ref="FVM28" si="2317">FVK28*$C$28</f>
        <v>302578048231549.44</v>
      </c>
      <c r="FVO28" s="238">
        <f t="shared" ref="FVO28" si="2318">FVM28*$C$28</f>
        <v>305603828713864.94</v>
      </c>
      <c r="FVQ28" s="238">
        <f t="shared" ref="FVQ28" si="2319">FVO28*$C$28</f>
        <v>308659867001003.56</v>
      </c>
      <c r="FVS28" s="238">
        <f t="shared" ref="FVS28" si="2320">FVQ28*$C$28</f>
        <v>311746465671013.63</v>
      </c>
      <c r="FVU28" s="238">
        <f t="shared" ref="FVU28" si="2321">FVS28*$C$28</f>
        <v>314863930327723.75</v>
      </c>
      <c r="FVW28" s="238">
        <f t="shared" ref="FVW28" si="2322">FVU28*$C$28</f>
        <v>318012569631001</v>
      </c>
      <c r="FVY28" s="238">
        <f t="shared" ref="FVY28" si="2323">FVW28*$C$28</f>
        <v>321192695327311</v>
      </c>
      <c r="FWA28" s="238">
        <f t="shared" ref="FWA28" si="2324">FVY28*$C$28</f>
        <v>324404622280584.13</v>
      </c>
      <c r="FWC28" s="238">
        <f t="shared" ref="FWC28" si="2325">FWA28*$C$28</f>
        <v>327648668503390</v>
      </c>
      <c r="FWE28" s="238">
        <f t="shared" ref="FWE28" si="2326">FWC28*$C$28</f>
        <v>330925155188423.88</v>
      </c>
      <c r="FWG28" s="238">
        <f t="shared" ref="FWG28" si="2327">FWE28*$C$28</f>
        <v>334234406740308.13</v>
      </c>
      <c r="FWI28" s="238">
        <f t="shared" ref="FWI28" si="2328">FWG28*$C$28</f>
        <v>337576750807711.19</v>
      </c>
      <c r="FWK28" s="238">
        <f t="shared" ref="FWK28" si="2329">FWI28*$C$28</f>
        <v>340952518315788.31</v>
      </c>
      <c r="FWM28" s="238">
        <f t="shared" ref="FWM28" si="2330">FWK28*$C$28</f>
        <v>344362043498946.19</v>
      </c>
      <c r="FWO28" s="238">
        <f t="shared" ref="FWO28" si="2331">FWM28*$C$28</f>
        <v>347805663933935.63</v>
      </c>
      <c r="FWQ28" s="238">
        <f t="shared" ref="FWQ28" si="2332">FWO28*$C$28</f>
        <v>351283720573275</v>
      </c>
      <c r="FWS28" s="238">
        <f t="shared" ref="FWS28" si="2333">FWQ28*$C$28</f>
        <v>354796557779007.75</v>
      </c>
      <c r="FWU28" s="238">
        <f t="shared" ref="FWU28" si="2334">FWS28*$C$28</f>
        <v>358344523356797.81</v>
      </c>
      <c r="FWW28" s="238">
        <f t="shared" ref="FWW28" si="2335">FWU28*$C$28</f>
        <v>361927968590365.81</v>
      </c>
      <c r="FWY28" s="238">
        <f t="shared" ref="FWY28" si="2336">FWW28*$C$28</f>
        <v>365547248276269.5</v>
      </c>
      <c r="FXA28" s="238">
        <f t="shared" ref="FXA28" si="2337">FWY28*$C$28</f>
        <v>369202720759032.19</v>
      </c>
      <c r="FXC28" s="238">
        <f t="shared" ref="FXC28" si="2338">FXA28*$C$28</f>
        <v>372894747966622.5</v>
      </c>
      <c r="FXE28" s="238">
        <f t="shared" ref="FXE28" si="2339">FXC28*$C$28</f>
        <v>376623695446288.75</v>
      </c>
      <c r="FXG28" s="238">
        <f t="shared" ref="FXG28" si="2340">FXE28*$C$28</f>
        <v>380389932400751.63</v>
      </c>
      <c r="FXI28" s="238">
        <f t="shared" ref="FXI28" si="2341">FXG28*$C$28</f>
        <v>384193831724759.13</v>
      </c>
      <c r="FXK28" s="238">
        <f t="shared" ref="FXK28" si="2342">FXI28*$C$28</f>
        <v>388035770042006.75</v>
      </c>
      <c r="FXM28" s="238">
        <f t="shared" ref="FXM28" si="2343">FXK28*$C$28</f>
        <v>391916127742426.81</v>
      </c>
      <c r="FXO28" s="238">
        <f t="shared" ref="FXO28" si="2344">FXM28*$C$28</f>
        <v>395835289019851.06</v>
      </c>
      <c r="FXQ28" s="238">
        <f t="shared" ref="FXQ28" si="2345">FXO28*$C$28</f>
        <v>399793641910049.56</v>
      </c>
      <c r="FXS28" s="238">
        <f t="shared" ref="FXS28" si="2346">FXQ28*$C$28</f>
        <v>403791578329150.06</v>
      </c>
      <c r="FXU28" s="238">
        <f t="shared" ref="FXU28" si="2347">FXS28*$C$28</f>
        <v>407829494112441.56</v>
      </c>
      <c r="FXW28" s="238">
        <f t="shared" ref="FXW28" si="2348">FXU28*$C$28</f>
        <v>411907789053566</v>
      </c>
      <c r="FXY28" s="238">
        <f t="shared" ref="FXY28" si="2349">FXW28*$C$28</f>
        <v>416026866944101.69</v>
      </c>
      <c r="FYA28" s="238">
        <f t="shared" ref="FYA28" si="2350">FXY28*$C$28</f>
        <v>420187135613542.69</v>
      </c>
      <c r="FYC28" s="238">
        <f t="shared" ref="FYC28" si="2351">FYA28*$C$28</f>
        <v>424389006969678.13</v>
      </c>
      <c r="FYE28" s="238">
        <f t="shared" ref="FYE28" si="2352">FYC28*$C$28</f>
        <v>428632897039374.94</v>
      </c>
      <c r="FYG28" s="238">
        <f t="shared" ref="FYG28" si="2353">FYE28*$C$28</f>
        <v>432919226009768.69</v>
      </c>
      <c r="FYI28" s="238">
        <f t="shared" ref="FYI28" si="2354">FYG28*$C$28</f>
        <v>437248418269866.38</v>
      </c>
      <c r="FYK28" s="238">
        <f t="shared" ref="FYK28" si="2355">FYI28*$C$28</f>
        <v>441620902452565.06</v>
      </c>
      <c r="FYM28" s="238">
        <f t="shared" ref="FYM28" si="2356">FYK28*$C$28</f>
        <v>446037111477090.69</v>
      </c>
      <c r="FYO28" s="238">
        <f t="shared" ref="FYO28" si="2357">FYM28*$C$28</f>
        <v>450497482591861.63</v>
      </c>
      <c r="FYQ28" s="238">
        <f t="shared" ref="FYQ28" si="2358">FYO28*$C$28</f>
        <v>455002457417780.25</v>
      </c>
      <c r="FYS28" s="238">
        <f t="shared" ref="FYS28" si="2359">FYQ28*$C$28</f>
        <v>459552481991958.06</v>
      </c>
      <c r="FYU28" s="238">
        <f t="shared" ref="FYU28" si="2360">FYS28*$C$28</f>
        <v>464148006811877.63</v>
      </c>
      <c r="FYW28" s="238">
        <f t="shared" ref="FYW28" si="2361">FYU28*$C$28</f>
        <v>468789486879996.38</v>
      </c>
      <c r="FYY28" s="238">
        <f t="shared" ref="FYY28" si="2362">FYW28*$C$28</f>
        <v>473477381748796.31</v>
      </c>
      <c r="FZA28" s="238">
        <f t="shared" ref="FZA28" si="2363">FYY28*$C$28</f>
        <v>478212155566284.25</v>
      </c>
      <c r="FZC28" s="238">
        <f t="shared" ref="FZC28" si="2364">FZA28*$C$28</f>
        <v>482994277121947.13</v>
      </c>
      <c r="FZE28" s="238">
        <f t="shared" ref="FZE28" si="2365">FZC28*$C$28</f>
        <v>487824219893166.63</v>
      </c>
      <c r="FZG28" s="238">
        <f t="shared" ref="FZG28" si="2366">FZE28*$C$28</f>
        <v>492702462092098.31</v>
      </c>
      <c r="FZI28" s="238">
        <f t="shared" ref="FZI28" si="2367">FZG28*$C$28</f>
        <v>497629486713019.31</v>
      </c>
      <c r="FZK28" s="238">
        <f t="shared" ref="FZK28" si="2368">FZI28*$C$28</f>
        <v>502605781580149.5</v>
      </c>
      <c r="FZM28" s="238">
        <f t="shared" ref="FZM28" si="2369">FZK28*$C$28</f>
        <v>507631839395951</v>
      </c>
      <c r="FZO28" s="238">
        <f t="shared" ref="FZO28" si="2370">FZM28*$C$28</f>
        <v>512708157789910.5</v>
      </c>
      <c r="FZQ28" s="238">
        <f t="shared" ref="FZQ28" si="2371">FZO28*$C$28</f>
        <v>517835239367809.63</v>
      </c>
      <c r="FZS28" s="238">
        <f t="shared" ref="FZS28" si="2372">FZQ28*$C$28</f>
        <v>523013591761487.75</v>
      </c>
      <c r="FZU28" s="238">
        <f t="shared" ref="FZU28" si="2373">FZS28*$C$28</f>
        <v>528243727679102.63</v>
      </c>
      <c r="FZW28" s="238">
        <f t="shared" ref="FZW28" si="2374">FZU28*$C$28</f>
        <v>533526164955893.63</v>
      </c>
      <c r="FZY28" s="238">
        <f t="shared" ref="FZY28" si="2375">FZW28*$C$28</f>
        <v>538861426605452.56</v>
      </c>
      <c r="GAA28" s="238">
        <f t="shared" ref="GAA28" si="2376">FZY28*$C$28</f>
        <v>544250040871507.06</v>
      </c>
      <c r="GAC28" s="238">
        <f t="shared" ref="GAC28" si="2377">GAA28*$C$28</f>
        <v>549692541280222.13</v>
      </c>
      <c r="GAE28" s="238">
        <f t="shared" ref="GAE28" si="2378">GAC28*$C$28</f>
        <v>555189466693024.38</v>
      </c>
      <c r="GAG28" s="238">
        <f t="shared" ref="GAG28" si="2379">GAE28*$C$28</f>
        <v>560741361359954.63</v>
      </c>
      <c r="GAI28" s="238">
        <f t="shared" ref="GAI28" si="2380">GAG28*$C$28</f>
        <v>566348774973554.13</v>
      </c>
      <c r="GAK28" s="238">
        <f t="shared" ref="GAK28" si="2381">GAI28*$C$28</f>
        <v>572012262723289.63</v>
      </c>
      <c r="GAM28" s="238">
        <f t="shared" ref="GAM28" si="2382">GAK28*$C$28</f>
        <v>577732385350522.5</v>
      </c>
      <c r="GAO28" s="238">
        <f t="shared" ref="GAO28" si="2383">GAM28*$C$28</f>
        <v>583509709204027.75</v>
      </c>
      <c r="GAQ28" s="238">
        <f t="shared" ref="GAQ28" si="2384">GAO28*$C$28</f>
        <v>589344806296068</v>
      </c>
      <c r="GAS28" s="238">
        <f t="shared" ref="GAS28" si="2385">GAQ28*$C$28</f>
        <v>595238254359028.63</v>
      </c>
      <c r="GAU28" s="238">
        <f t="shared" ref="GAU28" si="2386">GAS28*$C$28</f>
        <v>601190636902618.88</v>
      </c>
      <c r="GAW28" s="238">
        <f t="shared" ref="GAW28" si="2387">GAU28*$C$28</f>
        <v>607202543271645.13</v>
      </c>
      <c r="GAY28" s="238">
        <f t="shared" ref="GAY28" si="2388">GAW28*$C$28</f>
        <v>613274568704361.63</v>
      </c>
      <c r="GBA28" s="238">
        <f t="shared" ref="GBA28" si="2389">GAY28*$C$28</f>
        <v>619407314391405.25</v>
      </c>
      <c r="GBC28" s="238">
        <f t="shared" ref="GBC28" si="2390">GBA28*$C$28</f>
        <v>625601387535319.25</v>
      </c>
      <c r="GBE28" s="238">
        <f t="shared" ref="GBE28" si="2391">GBC28*$C$28</f>
        <v>631857401410672.5</v>
      </c>
      <c r="GBG28" s="238">
        <f t="shared" ref="GBG28" si="2392">GBE28*$C$28</f>
        <v>638175975424779.25</v>
      </c>
      <c r="GBI28" s="238">
        <f t="shared" ref="GBI28" si="2393">GBG28*$C$28</f>
        <v>644557735179027</v>
      </c>
      <c r="GBK28" s="238">
        <f t="shared" ref="GBK28" si="2394">GBI28*$C$28</f>
        <v>651003312530817.25</v>
      </c>
      <c r="GBM28" s="238">
        <f t="shared" ref="GBM28" si="2395">GBK28*$C$28</f>
        <v>657513345656125.38</v>
      </c>
      <c r="GBO28" s="238">
        <f t="shared" ref="GBO28" si="2396">GBM28*$C$28</f>
        <v>664088479112686.63</v>
      </c>
      <c r="GBQ28" s="238">
        <f t="shared" ref="GBQ28" si="2397">GBO28*$C$28</f>
        <v>670729363903813.5</v>
      </c>
      <c r="GBS28" s="238">
        <f t="shared" ref="GBS28" si="2398">GBQ28*$C$28</f>
        <v>677436657542851.63</v>
      </c>
      <c r="GBU28" s="238">
        <f t="shared" ref="GBU28" si="2399">GBS28*$C$28</f>
        <v>684211024118280.13</v>
      </c>
      <c r="GBW28" s="238">
        <f t="shared" ref="GBW28" si="2400">GBU28*$C$28</f>
        <v>691053134359462.88</v>
      </c>
      <c r="GBY28" s="238">
        <f t="shared" ref="GBY28" si="2401">GBW28*$C$28</f>
        <v>697963665703057.5</v>
      </c>
      <c r="GCA28" s="238">
        <f t="shared" ref="GCA28" si="2402">GBY28*$C$28</f>
        <v>704943302360088.13</v>
      </c>
      <c r="GCC28" s="238">
        <f t="shared" ref="GCC28" si="2403">GCA28*$C$28</f>
        <v>711992735383689</v>
      </c>
      <c r="GCE28" s="238">
        <f t="shared" ref="GCE28" si="2404">GCC28*$C$28</f>
        <v>719112662737525.88</v>
      </c>
      <c r="GCG28" s="238">
        <f t="shared" ref="GCG28" si="2405">GCE28*$C$28</f>
        <v>726303789364901.13</v>
      </c>
      <c r="GCI28" s="238">
        <f t="shared" ref="GCI28" si="2406">GCG28*$C$28</f>
        <v>733566827258550.13</v>
      </c>
      <c r="GCK28" s="238">
        <f t="shared" ref="GCK28" si="2407">GCI28*$C$28</f>
        <v>740902495531135.63</v>
      </c>
      <c r="GCM28" s="238">
        <f t="shared" ref="GCM28" si="2408">GCK28*$C$28</f>
        <v>748311520486447</v>
      </c>
      <c r="GCO28" s="238">
        <f t="shared" ref="GCO28" si="2409">GCM28*$C$28</f>
        <v>755794635691311.5</v>
      </c>
      <c r="GCQ28" s="238">
        <f t="shared" ref="GCQ28" si="2410">GCO28*$C$28</f>
        <v>763352582048224.63</v>
      </c>
      <c r="GCS28" s="238">
        <f t="shared" ref="GCS28" si="2411">GCQ28*$C$28</f>
        <v>770986107868706.88</v>
      </c>
      <c r="GCU28" s="238">
        <f t="shared" ref="GCU28" si="2412">GCS28*$C$28</f>
        <v>778695968947394</v>
      </c>
      <c r="GCW28" s="238">
        <f t="shared" ref="GCW28" si="2413">GCU28*$C$28</f>
        <v>786482928636868</v>
      </c>
      <c r="GCY28" s="238">
        <f t="shared" ref="GCY28" si="2414">GCW28*$C$28</f>
        <v>794347757923236.63</v>
      </c>
      <c r="GDA28" s="238">
        <f t="shared" ref="GDA28" si="2415">GCY28*$C$28</f>
        <v>802291235502469</v>
      </c>
      <c r="GDC28" s="238">
        <f t="shared" ref="GDC28" si="2416">GDA28*$C$28</f>
        <v>810314147857493.75</v>
      </c>
      <c r="GDE28" s="238">
        <f t="shared" ref="GDE28" si="2417">GDC28*$C$28</f>
        <v>818417289336068.75</v>
      </c>
      <c r="GDG28" s="238">
        <f t="shared" ref="GDG28" si="2418">GDE28*$C$28</f>
        <v>826601462229429.5</v>
      </c>
      <c r="GDI28" s="238">
        <f t="shared" ref="GDI28" si="2419">GDG28*$C$28</f>
        <v>834867476851723.75</v>
      </c>
      <c r="GDK28" s="238">
        <f t="shared" ref="GDK28" si="2420">GDI28*$C$28</f>
        <v>843216151620241</v>
      </c>
      <c r="GDM28" s="238">
        <f t="shared" ref="GDM28" si="2421">GDK28*$C$28</f>
        <v>851648313136443.38</v>
      </c>
      <c r="GDO28" s="238">
        <f t="shared" ref="GDO28" si="2422">GDM28*$C$28</f>
        <v>860164796267807.88</v>
      </c>
      <c r="GDQ28" s="238">
        <f t="shared" ref="GDQ28" si="2423">GDO28*$C$28</f>
        <v>868766444230486</v>
      </c>
      <c r="GDS28" s="238">
        <f t="shared" ref="GDS28" si="2424">GDQ28*$C$28</f>
        <v>877454108672790.88</v>
      </c>
      <c r="GDU28" s="238">
        <f t="shared" ref="GDU28" si="2425">GDS28*$C$28</f>
        <v>886228649759518.75</v>
      </c>
      <c r="GDW28" s="238">
        <f t="shared" ref="GDW28" si="2426">GDU28*$C$28</f>
        <v>895090936257114</v>
      </c>
      <c r="GDY28" s="238">
        <f t="shared" ref="GDY28" si="2427">GDW28*$C$28</f>
        <v>904041845619685.13</v>
      </c>
      <c r="GEA28" s="238">
        <f t="shared" ref="GEA28" si="2428">GDY28*$C$28</f>
        <v>913082264075882</v>
      </c>
      <c r="GEC28" s="238">
        <f t="shared" ref="GEC28" si="2429">GEA28*$C$28</f>
        <v>922213086716640.88</v>
      </c>
      <c r="GEE28" s="238">
        <f t="shared" ref="GEE28" si="2430">GEC28*$C$28</f>
        <v>931435217583807.25</v>
      </c>
      <c r="GEG28" s="238">
        <f t="shared" ref="GEG28" si="2431">GEE28*$C$28</f>
        <v>940749569759645.38</v>
      </c>
      <c r="GEI28" s="238">
        <f t="shared" ref="GEI28" si="2432">GEG28*$C$28</f>
        <v>950157065457241.88</v>
      </c>
      <c r="GEK28" s="238">
        <f t="shared" ref="GEK28" si="2433">GEI28*$C$28</f>
        <v>959658636111814.25</v>
      </c>
      <c r="GEM28" s="238">
        <f t="shared" ref="GEM28" si="2434">GEK28*$C$28</f>
        <v>969255222472932.38</v>
      </c>
      <c r="GEO28" s="238">
        <f t="shared" ref="GEO28" si="2435">GEM28*$C$28</f>
        <v>978947774697661.75</v>
      </c>
      <c r="GEQ28" s="238">
        <f t="shared" ref="GEQ28" si="2436">GEO28*$C$28</f>
        <v>988737252444638.38</v>
      </c>
      <c r="GES28" s="238">
        <f t="shared" ref="GES28" si="2437">GEQ28*$C$28</f>
        <v>998624624969084.75</v>
      </c>
      <c r="GEU28" s="238">
        <f t="shared" ref="GEU28" si="2438">GES28*$C$28</f>
        <v>1008610871218775.6</v>
      </c>
      <c r="GEW28" s="238">
        <f t="shared" ref="GEW28" si="2439">GEU28*$C$28</f>
        <v>1018696979930963.4</v>
      </c>
      <c r="GEY28" s="238">
        <f t="shared" ref="GEY28" si="2440">GEW28*$C$28</f>
        <v>1028883949730273</v>
      </c>
      <c r="GFA28" s="238">
        <f t="shared" ref="GFA28" si="2441">GEY28*$C$28</f>
        <v>1039172789227575.8</v>
      </c>
      <c r="GFC28" s="238">
        <f t="shared" ref="GFC28" si="2442">GFA28*$C$28</f>
        <v>1049564517119851.5</v>
      </c>
      <c r="GFE28" s="238">
        <f t="shared" ref="GFE28" si="2443">GFC28*$C$28</f>
        <v>1060060162291050</v>
      </c>
      <c r="GFG28" s="238">
        <f t="shared" ref="GFG28" si="2444">GFE28*$C$28</f>
        <v>1070660763913960.5</v>
      </c>
      <c r="GFI28" s="238">
        <f t="shared" ref="GFI28" si="2445">GFG28*$C$28</f>
        <v>1081367371553100.1</v>
      </c>
      <c r="GFK28" s="238">
        <f t="shared" ref="GFK28" si="2446">GFI28*$C$28</f>
        <v>1092181045268631.1</v>
      </c>
      <c r="GFM28" s="238">
        <f t="shared" ref="GFM28" si="2447">GFK28*$C$28</f>
        <v>1103102855721317.5</v>
      </c>
      <c r="GFO28" s="238">
        <f t="shared" ref="GFO28" si="2448">GFM28*$C$28</f>
        <v>1114133884278530.6</v>
      </c>
      <c r="GFQ28" s="238">
        <f t="shared" ref="GFQ28" si="2449">GFO28*$C$28</f>
        <v>1125275223121316</v>
      </c>
      <c r="GFS28" s="238">
        <f t="shared" ref="GFS28" si="2450">GFQ28*$C$28</f>
        <v>1136527975352529.3</v>
      </c>
      <c r="GFU28" s="238">
        <f t="shared" ref="GFU28" si="2451">GFS28*$C$28</f>
        <v>1147893255106054.5</v>
      </c>
      <c r="GFW28" s="238">
        <f t="shared" ref="GFW28" si="2452">GFU28*$C$28</f>
        <v>1159372187657115</v>
      </c>
      <c r="GFY28" s="238">
        <f t="shared" ref="GFY28" si="2453">GFW28*$C$28</f>
        <v>1170965909533686.3</v>
      </c>
      <c r="GGA28" s="238">
        <f t="shared" ref="GGA28" si="2454">GFY28*$C$28</f>
        <v>1182675568629023</v>
      </c>
      <c r="GGC28" s="238">
        <f t="shared" ref="GGC28" si="2455">GGA28*$C$28</f>
        <v>1194502324315313.3</v>
      </c>
      <c r="GGE28" s="238">
        <f t="shared" ref="GGE28" si="2456">GGC28*$C$28</f>
        <v>1206447347558466.5</v>
      </c>
      <c r="GGG28" s="238">
        <f t="shared" ref="GGG28" si="2457">GGE28*$C$28</f>
        <v>1218511821034051.3</v>
      </c>
      <c r="GGI28" s="238">
        <f t="shared" ref="GGI28" si="2458">GGG28*$C$28</f>
        <v>1230696939244391.8</v>
      </c>
      <c r="GGK28" s="238">
        <f t="shared" ref="GGK28" si="2459">GGI28*$C$28</f>
        <v>1243003908636835.8</v>
      </c>
      <c r="GGM28" s="238">
        <f t="shared" ref="GGM28" si="2460">GGK28*$C$28</f>
        <v>1255433947723204</v>
      </c>
      <c r="GGO28" s="238">
        <f t="shared" ref="GGO28" si="2461">GGM28*$C$28</f>
        <v>1267988287200436</v>
      </c>
      <c r="GGQ28" s="238">
        <f t="shared" ref="GGQ28" si="2462">GGO28*$C$28</f>
        <v>1280668170072440.3</v>
      </c>
      <c r="GGS28" s="238">
        <f t="shared" ref="GGS28" si="2463">GGQ28*$C$28</f>
        <v>1293474851773164.8</v>
      </c>
      <c r="GGU28" s="238">
        <f t="shared" ref="GGU28" si="2464">GGS28*$C$28</f>
        <v>1306409600290896.5</v>
      </c>
      <c r="GGW28" s="238">
        <f t="shared" ref="GGW28" si="2465">GGU28*$C$28</f>
        <v>1319473696293805.5</v>
      </c>
      <c r="GGY28" s="238">
        <f t="shared" ref="GGY28" si="2466">GGW28*$C$28</f>
        <v>1332668433256743.5</v>
      </c>
      <c r="GHA28" s="238">
        <f t="shared" ref="GHA28" si="2467">GGY28*$C$28</f>
        <v>1345995117589311</v>
      </c>
      <c r="GHC28" s="238">
        <f t="shared" ref="GHC28" si="2468">GHA28*$C$28</f>
        <v>1359455068765204</v>
      </c>
      <c r="GHE28" s="238">
        <f t="shared" ref="GHE28" si="2469">GHC28*$C$28</f>
        <v>1373049619452856</v>
      </c>
      <c r="GHG28" s="238">
        <f t="shared" ref="GHG28" si="2470">GHE28*$C$28</f>
        <v>1386780115647384.5</v>
      </c>
      <c r="GHI28" s="238">
        <f t="shared" ref="GHI28" si="2471">GHG28*$C$28</f>
        <v>1400647916803858.3</v>
      </c>
      <c r="GHK28" s="238">
        <f t="shared" ref="GHK28" si="2472">GHI28*$C$28</f>
        <v>1414654395971896.8</v>
      </c>
      <c r="GHM28" s="238">
        <f t="shared" ref="GHM28" si="2473">GHK28*$C$28</f>
        <v>1428800939931615.8</v>
      </c>
      <c r="GHO28" s="238">
        <f t="shared" ref="GHO28" si="2474">GHM28*$C$28</f>
        <v>1443088949330932</v>
      </c>
      <c r="GHQ28" s="238">
        <f t="shared" ref="GHQ28" si="2475">GHO28*$C$28</f>
        <v>1457519838824241.3</v>
      </c>
      <c r="GHS28" s="238">
        <f t="shared" ref="GHS28" si="2476">GHQ28*$C$28</f>
        <v>1472095037212483.8</v>
      </c>
      <c r="GHU28" s="238">
        <f t="shared" ref="GHU28" si="2477">GHS28*$C$28</f>
        <v>1486815987584608.5</v>
      </c>
      <c r="GHW28" s="238">
        <f t="shared" ref="GHW28" si="2478">GHU28*$C$28</f>
        <v>1501684147460454.5</v>
      </c>
      <c r="GHY28" s="238">
        <f t="shared" ref="GHY28" si="2479">GHW28*$C$28</f>
        <v>1516700988935059</v>
      </c>
      <c r="GIA28" s="238">
        <f t="shared" ref="GIA28" si="2480">GHY28*$C$28</f>
        <v>1531867998824409.5</v>
      </c>
      <c r="GIC28" s="238">
        <f t="shared" ref="GIC28" si="2481">GIA28*$C$28</f>
        <v>1547186678812653.5</v>
      </c>
      <c r="GIE28" s="238">
        <f t="shared" ref="GIE28" si="2482">GIC28*$C$28</f>
        <v>1562658545600780</v>
      </c>
      <c r="GIG28" s="238">
        <f t="shared" ref="GIG28" si="2483">GIE28*$C$28</f>
        <v>1578285131056787.8</v>
      </c>
      <c r="GII28" s="238">
        <f t="shared" ref="GII28" si="2484">GIG28*$C$28</f>
        <v>1594067982367355.8</v>
      </c>
      <c r="GIK28" s="238">
        <f t="shared" ref="GIK28" si="2485">GII28*$C$28</f>
        <v>1610008662191029.3</v>
      </c>
      <c r="GIM28" s="238">
        <f t="shared" ref="GIM28" si="2486">GIK28*$C$28</f>
        <v>1626108748812939.5</v>
      </c>
      <c r="GIO28" s="238">
        <f t="shared" ref="GIO28" si="2487">GIM28*$C$28</f>
        <v>1642369836301069</v>
      </c>
      <c r="GIQ28" s="238">
        <f t="shared" ref="GIQ28" si="2488">GIO28*$C$28</f>
        <v>1658793534664079.8</v>
      </c>
      <c r="GIS28" s="238">
        <f t="shared" ref="GIS28" si="2489">GIQ28*$C$28</f>
        <v>1675381470010720.5</v>
      </c>
      <c r="GIU28" s="238">
        <f t="shared" ref="GIU28" si="2490">GIS28*$C$28</f>
        <v>1692135284710827.8</v>
      </c>
      <c r="GIW28" s="238">
        <f t="shared" ref="GIW28" si="2491">GIU28*$C$28</f>
        <v>1709056637557936</v>
      </c>
      <c r="GIY28" s="238">
        <f t="shared" ref="GIY28" si="2492">GIW28*$C$28</f>
        <v>1726147203933515.5</v>
      </c>
      <c r="GJA28" s="238">
        <f t="shared" ref="GJA28" si="2493">GIY28*$C$28</f>
        <v>1743408675972850.8</v>
      </c>
      <c r="GJC28" s="238">
        <f t="shared" ref="GJC28" si="2494">GJA28*$C$28</f>
        <v>1760842762732579.3</v>
      </c>
      <c r="GJE28" s="238">
        <f t="shared" ref="GJE28" si="2495">GJC28*$C$28</f>
        <v>1778451190359905</v>
      </c>
      <c r="GJG28" s="238">
        <f t="shared" ref="GJG28" si="2496">GJE28*$C$28</f>
        <v>1796235702263504</v>
      </c>
      <c r="GJI28" s="238">
        <f t="shared" ref="GJI28" si="2497">GJG28*$C$28</f>
        <v>1814198059286139</v>
      </c>
      <c r="GJK28" s="238">
        <f t="shared" ref="GJK28" si="2498">GJI28*$C$28</f>
        <v>1832340039879000.5</v>
      </c>
      <c r="GJM28" s="238">
        <f t="shared" ref="GJM28" si="2499">GJK28*$C$28</f>
        <v>1850663440277790.5</v>
      </c>
      <c r="GJO28" s="238">
        <f t="shared" ref="GJO28" si="2500">GJM28*$C$28</f>
        <v>1869170074680568.5</v>
      </c>
      <c r="GJQ28" s="238">
        <f t="shared" ref="GJQ28" si="2501">GJO28*$C$28</f>
        <v>1887861775427374.3</v>
      </c>
      <c r="GJS28" s="238">
        <f t="shared" ref="GJS28" si="2502">GJQ28*$C$28</f>
        <v>1906740393181648</v>
      </c>
      <c r="GJU28" s="238">
        <f t="shared" ref="GJU28" si="2503">GJS28*$C$28</f>
        <v>1925807797113464.5</v>
      </c>
      <c r="GJW28" s="238">
        <f t="shared" ref="GJW28" si="2504">GJU28*$C$28</f>
        <v>1945065875084599.3</v>
      </c>
      <c r="GJY28" s="238">
        <f t="shared" ref="GJY28" si="2505">GJW28*$C$28</f>
        <v>1964516533835445.3</v>
      </c>
      <c r="GKA28" s="238">
        <f t="shared" ref="GKA28" si="2506">GJY28*$C$28</f>
        <v>1984161699173799.8</v>
      </c>
      <c r="GKC28" s="238">
        <f t="shared" ref="GKC28" si="2507">GKA28*$C$28</f>
        <v>2004003316165537.8</v>
      </c>
      <c r="GKE28" s="238">
        <f t="shared" ref="GKE28" si="2508">GKC28*$C$28</f>
        <v>2024043349327193.3</v>
      </c>
      <c r="GKG28" s="238">
        <f t="shared" ref="GKG28" si="2509">GKE28*$C$28</f>
        <v>2044283782820465.3</v>
      </c>
      <c r="GKI28" s="238">
        <f t="shared" ref="GKI28" si="2510">GKG28*$C$28</f>
        <v>2064726620648670</v>
      </c>
      <c r="GKK28" s="238">
        <f t="shared" ref="GKK28" si="2511">GKI28*$C$28</f>
        <v>2085373886855156.8</v>
      </c>
      <c r="GKM28" s="238">
        <f t="shared" ref="GKM28" si="2512">GKK28*$C$28</f>
        <v>2106227625723708.3</v>
      </c>
      <c r="GKO28" s="238">
        <f t="shared" ref="GKO28" si="2513">GKM28*$C$28</f>
        <v>2127289901980945.3</v>
      </c>
      <c r="GKQ28" s="238">
        <f t="shared" ref="GKQ28" si="2514">GKO28*$C$28</f>
        <v>2148562801000754.8</v>
      </c>
      <c r="GKS28" s="238">
        <f t="shared" ref="GKS28" si="2515">GKQ28*$C$28</f>
        <v>2170048429010762.3</v>
      </c>
      <c r="GKU28" s="238">
        <f t="shared" ref="GKU28" si="2516">GKS28*$C$28</f>
        <v>2191748913300870</v>
      </c>
      <c r="GKW28" s="238">
        <f t="shared" ref="GKW28" si="2517">GKU28*$C$28</f>
        <v>2213666402433878.8</v>
      </c>
      <c r="GKY28" s="238">
        <f t="shared" ref="GKY28" si="2518">GKW28*$C$28</f>
        <v>2235803066458217.5</v>
      </c>
      <c r="GLA28" s="238">
        <f t="shared" ref="GLA28" si="2519">GKY28*$C$28</f>
        <v>2258161097122799.5</v>
      </c>
      <c r="GLC28" s="238">
        <f t="shared" ref="GLC28" si="2520">GLA28*$C$28</f>
        <v>2280742708094027.5</v>
      </c>
      <c r="GLE28" s="238">
        <f t="shared" ref="GLE28" si="2521">GLC28*$C$28</f>
        <v>2303550135174968</v>
      </c>
      <c r="GLG28" s="238">
        <f t="shared" ref="GLG28" si="2522">GLE28*$C$28</f>
        <v>2326585636526717.5</v>
      </c>
      <c r="GLI28" s="238">
        <f t="shared" ref="GLI28" si="2523">GLG28*$C$28</f>
        <v>2349851492891984.5</v>
      </c>
      <c r="GLK28" s="238">
        <f t="shared" ref="GLK28" si="2524">GLI28*$C$28</f>
        <v>2373350007820904.5</v>
      </c>
      <c r="GLM28" s="238">
        <f t="shared" ref="GLM28" si="2525">GLK28*$C$28</f>
        <v>2397083507899113.5</v>
      </c>
      <c r="GLO28" s="238">
        <f t="shared" ref="GLO28" si="2526">GLM28*$C$28</f>
        <v>2421054342978104.5</v>
      </c>
      <c r="GLQ28" s="238">
        <f t="shared" ref="GLQ28" si="2527">GLO28*$C$28</f>
        <v>2445264886407885.5</v>
      </c>
      <c r="GLS28" s="238">
        <f t="shared" ref="GLS28" si="2528">GLQ28*$C$28</f>
        <v>2469717535271964.5</v>
      </c>
      <c r="GLU28" s="238">
        <f t="shared" ref="GLU28" si="2529">GLS28*$C$28</f>
        <v>2494414710624684</v>
      </c>
      <c r="GLW28" s="238">
        <f t="shared" ref="GLW28" si="2530">GLU28*$C$28</f>
        <v>2519358857730931</v>
      </c>
      <c r="GLY28" s="238">
        <f t="shared" ref="GLY28" si="2531">GLW28*$C$28</f>
        <v>2544552446308240.5</v>
      </c>
      <c r="GMA28" s="238">
        <f t="shared" ref="GMA28" si="2532">GLY28*$C$28</f>
        <v>2569997970771323</v>
      </c>
      <c r="GMC28" s="238">
        <f t="shared" ref="GMC28" si="2533">GMA28*$C$28</f>
        <v>2595697950479036.5</v>
      </c>
      <c r="GME28" s="238">
        <f t="shared" ref="GME28" si="2534">GMC28*$C$28</f>
        <v>2621654929983827</v>
      </c>
      <c r="GMG28" s="238">
        <f t="shared" ref="GMG28" si="2535">GME28*$C$28</f>
        <v>2647871479283665.5</v>
      </c>
      <c r="GMI28" s="238">
        <f t="shared" ref="GMI28" si="2536">GMG28*$C$28</f>
        <v>2674350194076502</v>
      </c>
      <c r="GMK28" s="238">
        <f t="shared" ref="GMK28" si="2537">GMI28*$C$28</f>
        <v>2701093696017267</v>
      </c>
      <c r="GMM28" s="238">
        <f t="shared" ref="GMM28" si="2538">GMK28*$C$28</f>
        <v>2728104632977439.5</v>
      </c>
      <c r="GMO28" s="238">
        <f t="shared" ref="GMO28" si="2539">GMM28*$C$28</f>
        <v>2755385679307214</v>
      </c>
      <c r="GMQ28" s="238">
        <f t="shared" ref="GMQ28" si="2540">GMO28*$C$28</f>
        <v>2782939536100286</v>
      </c>
      <c r="GMS28" s="238">
        <f t="shared" ref="GMS28" si="2541">GMQ28*$C$28</f>
        <v>2810768931461289</v>
      </c>
      <c r="GMU28" s="238">
        <f t="shared" ref="GMU28" si="2542">GMS28*$C$28</f>
        <v>2838876620775902</v>
      </c>
      <c r="GMW28" s="238">
        <f t="shared" ref="GMW28" si="2543">GMU28*$C$28</f>
        <v>2867265386983661</v>
      </c>
      <c r="GMY28" s="238">
        <f t="shared" ref="GMY28" si="2544">GMW28*$C$28</f>
        <v>2895938040853497.5</v>
      </c>
      <c r="GNA28" s="238">
        <f t="shared" ref="GNA28" si="2545">GMY28*$C$28</f>
        <v>2924897421262032.5</v>
      </c>
      <c r="GNC28" s="238">
        <f t="shared" ref="GNC28" si="2546">GNA28*$C$28</f>
        <v>2954146395474653</v>
      </c>
      <c r="GNE28" s="238">
        <f t="shared" ref="GNE28" si="2547">GNC28*$C$28</f>
        <v>2983687859429399.5</v>
      </c>
      <c r="GNG28" s="238">
        <f t="shared" ref="GNG28" si="2548">GNE28*$C$28</f>
        <v>3013524738023693.5</v>
      </c>
      <c r="GNI28" s="238">
        <f t="shared" ref="GNI28" si="2549">GNG28*$C$28</f>
        <v>3043659985403930.5</v>
      </c>
      <c r="GNK28" s="238">
        <f t="shared" ref="GNK28" si="2550">GNI28*$C$28</f>
        <v>3074096585257970</v>
      </c>
      <c r="GNM28" s="238">
        <f t="shared" ref="GNM28" si="2551">GNK28*$C$28</f>
        <v>3104837551110549.5</v>
      </c>
      <c r="GNO28" s="238">
        <f t="shared" ref="GNO28" si="2552">GNM28*$C$28</f>
        <v>3135885926621655</v>
      </c>
      <c r="GNQ28" s="238">
        <f t="shared" ref="GNQ28" si="2553">GNO28*$C$28</f>
        <v>3167244785887871.5</v>
      </c>
      <c r="GNS28" s="238">
        <f t="shared" ref="GNS28" si="2554">GNQ28*$C$28</f>
        <v>3198917233746750</v>
      </c>
      <c r="GNU28" s="238">
        <f t="shared" ref="GNU28" si="2555">GNS28*$C$28</f>
        <v>3230906406084217.5</v>
      </c>
      <c r="GNW28" s="238">
        <f t="shared" ref="GNW28" si="2556">GNU28*$C$28</f>
        <v>3263215470145059.5</v>
      </c>
      <c r="GNY28" s="238">
        <f t="shared" ref="GNY28" si="2557">GNW28*$C$28</f>
        <v>3295847624846510</v>
      </c>
      <c r="GOA28" s="238">
        <f t="shared" ref="GOA28" si="2558">GNY28*$C$28</f>
        <v>3328806101094975</v>
      </c>
      <c r="GOC28" s="238">
        <f t="shared" ref="GOC28" si="2559">GOA28*$C$28</f>
        <v>3362094162105925</v>
      </c>
      <c r="GOE28" s="238">
        <f t="shared" ref="GOE28" si="2560">GOC28*$C$28</f>
        <v>3395715103726984.5</v>
      </c>
      <c r="GOG28" s="238">
        <f t="shared" ref="GOG28" si="2561">GOE28*$C$28</f>
        <v>3429672254764254.5</v>
      </c>
      <c r="GOI28" s="238">
        <f t="shared" ref="GOI28" si="2562">GOG28*$C$28</f>
        <v>3463968977311897</v>
      </c>
      <c r="GOK28" s="238">
        <f t="shared" ref="GOK28" si="2563">GOI28*$C$28</f>
        <v>3498608667085016</v>
      </c>
      <c r="GOM28" s="238">
        <f t="shared" ref="GOM28" si="2564">GOK28*$C$28</f>
        <v>3533594753755866</v>
      </c>
      <c r="GOO28" s="238">
        <f t="shared" ref="GOO28" si="2565">GOM28*$C$28</f>
        <v>3568930701293424.5</v>
      </c>
      <c r="GOQ28" s="238">
        <f t="shared" ref="GOQ28" si="2566">GOO28*$C$28</f>
        <v>3604620008306359</v>
      </c>
      <c r="GOS28" s="238">
        <f t="shared" ref="GOS28" si="2567">GOQ28*$C$28</f>
        <v>3640666208389422.5</v>
      </c>
      <c r="GOU28" s="238">
        <f t="shared" ref="GOU28" si="2568">GOS28*$C$28</f>
        <v>3677072870473317</v>
      </c>
      <c r="GOW28" s="238">
        <f t="shared" ref="GOW28" si="2569">GOU28*$C$28</f>
        <v>3713843599178050</v>
      </c>
      <c r="GOY28" s="238">
        <f t="shared" ref="GOY28" si="2570">GOW28*$C$28</f>
        <v>3750982035169830.5</v>
      </c>
      <c r="GPA28" s="238">
        <f t="shared" ref="GPA28" si="2571">GOY28*$C$28</f>
        <v>3788491855521529</v>
      </c>
      <c r="GPC28" s="238">
        <f t="shared" ref="GPC28" si="2572">GPA28*$C$28</f>
        <v>3826376774076744.5</v>
      </c>
      <c r="GPE28" s="238">
        <f t="shared" ref="GPE28" si="2573">GPC28*$C$28</f>
        <v>3864640541817512</v>
      </c>
      <c r="GPG28" s="238">
        <f t="shared" ref="GPG28" si="2574">GPE28*$C$28</f>
        <v>3903286947235687</v>
      </c>
      <c r="GPI28" s="238">
        <f t="shared" ref="GPI28" si="2575">GPG28*$C$28</f>
        <v>3942319816708044</v>
      </c>
      <c r="GPK28" s="238">
        <f t="shared" ref="GPK28" si="2576">GPI28*$C$28</f>
        <v>3981743014875124.5</v>
      </c>
      <c r="GPM28" s="238">
        <f t="shared" ref="GPM28" si="2577">GPK28*$C$28</f>
        <v>4021560445023876</v>
      </c>
      <c r="GPO28" s="238">
        <f t="shared" ref="GPO28" si="2578">GPM28*$C$28</f>
        <v>4061776049474115</v>
      </c>
      <c r="GPQ28" s="238">
        <f t="shared" ref="GPQ28" si="2579">GPO28*$C$28</f>
        <v>4102393809968856</v>
      </c>
      <c r="GPS28" s="238">
        <f t="shared" ref="GPS28" si="2580">GPQ28*$C$28</f>
        <v>4143417748068544.5</v>
      </c>
      <c r="GPU28" s="238">
        <f t="shared" ref="GPU28" si="2581">GPS28*$C$28</f>
        <v>4184851925549230</v>
      </c>
      <c r="GPW28" s="238">
        <f t="shared" ref="GPW28" si="2582">GPU28*$C$28</f>
        <v>4226700444804722.5</v>
      </c>
      <c r="GPY28" s="238">
        <f t="shared" ref="GPY28" si="2583">GPW28*$C$28</f>
        <v>4268967449252770</v>
      </c>
      <c r="GQA28" s="238">
        <f t="shared" ref="GQA28" si="2584">GPY28*$C$28</f>
        <v>4311657123745297.5</v>
      </c>
      <c r="GQC28" s="238">
        <f t="shared" ref="GQC28" si="2585">GQA28*$C$28</f>
        <v>4354773694982750.5</v>
      </c>
      <c r="GQE28" s="238">
        <f t="shared" ref="GQE28" si="2586">GQC28*$C$28</f>
        <v>4398321431932578</v>
      </c>
      <c r="GQG28" s="238">
        <f t="shared" ref="GQG28" si="2587">GQE28*$C$28</f>
        <v>4442304646251904</v>
      </c>
      <c r="GQI28" s="238">
        <f t="shared" ref="GQI28" si="2588">GQG28*$C$28</f>
        <v>4486727692714423</v>
      </c>
      <c r="GQK28" s="238">
        <f t="shared" ref="GQK28" si="2589">GQI28*$C$28</f>
        <v>4531594969641567</v>
      </c>
      <c r="GQM28" s="238">
        <f t="shared" ref="GQM28" si="2590">GQK28*$C$28</f>
        <v>4576910919337983</v>
      </c>
      <c r="GQO28" s="238">
        <f t="shared" ref="GQO28" si="2591">GQM28*$C$28</f>
        <v>4622680028531363</v>
      </c>
      <c r="GQQ28" s="238">
        <f t="shared" ref="GQQ28" si="2592">GQO28*$C$28</f>
        <v>4668906828816677</v>
      </c>
      <c r="GQS28" s="238">
        <f t="shared" ref="GQS28" si="2593">GQQ28*$C$28</f>
        <v>4715595897104844</v>
      </c>
      <c r="GQU28" s="238">
        <f t="shared" ref="GQU28" si="2594">GQS28*$C$28</f>
        <v>4762751856075892</v>
      </c>
      <c r="GQW28" s="238">
        <f t="shared" ref="GQW28" si="2595">GQU28*$C$28</f>
        <v>4810379374636651</v>
      </c>
      <c r="GQY28" s="238">
        <f t="shared" ref="GQY28" si="2596">GQW28*$C$28</f>
        <v>4858483168383018</v>
      </c>
      <c r="GRA28" s="238">
        <f t="shared" ref="GRA28" si="2597">GQY28*$C$28</f>
        <v>4907068000066848</v>
      </c>
      <c r="GRC28" s="238">
        <f t="shared" ref="GRC28" si="2598">GRA28*$C$28</f>
        <v>4956138680067517</v>
      </c>
      <c r="GRE28" s="238">
        <f t="shared" ref="GRE28" si="2599">GRC28*$C$28</f>
        <v>5005700066868192</v>
      </c>
      <c r="GRG28" s="238">
        <f t="shared" ref="GRG28" si="2600">GRE28*$C$28</f>
        <v>5055757067536874</v>
      </c>
      <c r="GRI28" s="238">
        <f t="shared" ref="GRI28" si="2601">GRG28*$C$28</f>
        <v>5106314638212243</v>
      </c>
      <c r="GRK28" s="238">
        <f t="shared" ref="GRK28" si="2602">GRI28*$C$28</f>
        <v>5157377784594365</v>
      </c>
      <c r="GRM28" s="238">
        <f t="shared" ref="GRM28" si="2603">GRK28*$C$28</f>
        <v>5208951562440309</v>
      </c>
      <c r="GRO28" s="238">
        <f t="shared" ref="GRO28" si="2604">GRM28*$C$28</f>
        <v>5261041078064712</v>
      </c>
      <c r="GRQ28" s="238">
        <f t="shared" ref="GRQ28" si="2605">GRO28*$C$28</f>
        <v>5313651488845359</v>
      </c>
      <c r="GRS28" s="238">
        <f t="shared" ref="GRS28" si="2606">GRQ28*$C$28</f>
        <v>5366788003733813</v>
      </c>
      <c r="GRU28" s="238">
        <f t="shared" ref="GRU28" si="2607">GRS28*$C$28</f>
        <v>5420455883771151</v>
      </c>
      <c r="GRW28" s="238">
        <f t="shared" ref="GRW28" si="2608">GRU28*$C$28</f>
        <v>5474660442608863</v>
      </c>
      <c r="GRY28" s="238">
        <f t="shared" ref="GRY28" si="2609">GRW28*$C$28</f>
        <v>5529407047034952</v>
      </c>
      <c r="GSA28" s="238">
        <f t="shared" ref="GSA28" si="2610">GRY28*$C$28</f>
        <v>5584701117505302</v>
      </c>
      <c r="GSC28" s="238">
        <f t="shared" ref="GSC28" si="2611">GSA28*$C$28</f>
        <v>5640548128680355</v>
      </c>
      <c r="GSE28" s="238">
        <f t="shared" ref="GSE28" si="2612">GSC28*$C$28</f>
        <v>5696953609967159</v>
      </c>
      <c r="GSG28" s="238">
        <f t="shared" ref="GSG28" si="2613">GSE28*$C$28</f>
        <v>5753923146066831</v>
      </c>
      <c r="GSI28" s="238">
        <f t="shared" ref="GSI28" si="2614">GSG28*$C$28</f>
        <v>5811462377527499</v>
      </c>
      <c r="GSK28" s="238">
        <f t="shared" ref="GSK28" si="2615">GSI28*$C$28</f>
        <v>5869577001302774</v>
      </c>
      <c r="GSM28" s="238">
        <f t="shared" ref="GSM28" si="2616">GSK28*$C$28</f>
        <v>5928272771315802</v>
      </c>
      <c r="GSO28" s="238">
        <f t="shared" ref="GSO28" si="2617">GSM28*$C$28</f>
        <v>5987555499028960</v>
      </c>
      <c r="GSQ28" s="238">
        <f t="shared" ref="GSQ28" si="2618">GSO28*$C$28</f>
        <v>6047431054019250</v>
      </c>
      <c r="GSS28" s="238">
        <f t="shared" ref="GSS28" si="2619">GSQ28*$C$28</f>
        <v>6107905364559443</v>
      </c>
      <c r="GSU28" s="238">
        <f t="shared" ref="GSU28" si="2620">GSS28*$C$28</f>
        <v>6168984418205037</v>
      </c>
      <c r="GSW28" s="238">
        <f t="shared" ref="GSW28" si="2621">GSU28*$C$28</f>
        <v>6230674262387087</v>
      </c>
      <c r="GSY28" s="238">
        <f t="shared" ref="GSY28" si="2622">GSW28*$C$28</f>
        <v>6292981005010958</v>
      </c>
      <c r="GTA28" s="238">
        <f t="shared" ref="GTA28" si="2623">GSY28*$C$28</f>
        <v>6355910815061068</v>
      </c>
      <c r="GTC28" s="238">
        <f t="shared" ref="GTC28" si="2624">GTA28*$C$28</f>
        <v>6419469923211679</v>
      </c>
      <c r="GTE28" s="238">
        <f t="shared" ref="GTE28" si="2625">GTC28*$C$28</f>
        <v>6483664622443796</v>
      </c>
      <c r="GTG28" s="238">
        <f t="shared" ref="GTG28" si="2626">GTE28*$C$28</f>
        <v>6548501268668234</v>
      </c>
      <c r="GTI28" s="238">
        <f t="shared" ref="GTI28" si="2627">GTG28*$C$28</f>
        <v>6613986281354916</v>
      </c>
      <c r="GTK28" s="238">
        <f t="shared" ref="GTK28" si="2628">GTI28*$C$28</f>
        <v>6680126144168465</v>
      </c>
      <c r="GTM28" s="238">
        <f t="shared" ref="GTM28" si="2629">GTK28*$C$28</f>
        <v>6746927405610150</v>
      </c>
      <c r="GTO28" s="238">
        <f t="shared" ref="GTO28" si="2630">GTM28*$C$28</f>
        <v>6814396679666252</v>
      </c>
      <c r="GTQ28" s="238">
        <f t="shared" ref="GTQ28" si="2631">GTO28*$C$28</f>
        <v>6882540646462915</v>
      </c>
      <c r="GTS28" s="238">
        <f t="shared" ref="GTS28" si="2632">GTQ28*$C$28</f>
        <v>6951366052927544</v>
      </c>
      <c r="GTU28" s="238">
        <f t="shared" ref="GTU28" si="2633">GTS28*$C$28</f>
        <v>7020879713456820</v>
      </c>
      <c r="GTW28" s="238">
        <f t="shared" ref="GTW28" si="2634">GTU28*$C$28</f>
        <v>7091088510591388</v>
      </c>
      <c r="GTY28" s="238">
        <f t="shared" ref="GTY28" si="2635">GTW28*$C$28</f>
        <v>7161999395697302</v>
      </c>
      <c r="GUA28" s="238">
        <f t="shared" ref="GUA28" si="2636">GTY28*$C$28</f>
        <v>7233619389654275</v>
      </c>
      <c r="GUC28" s="238">
        <f t="shared" ref="GUC28" si="2637">GUA28*$C$28</f>
        <v>7305955583550818</v>
      </c>
      <c r="GUE28" s="238">
        <f t="shared" ref="GUE28" si="2638">GUC28*$C$28</f>
        <v>7379015139386326</v>
      </c>
      <c r="GUG28" s="238">
        <f t="shared" ref="GUG28" si="2639">GUE28*$C$28</f>
        <v>7452805290780189</v>
      </c>
      <c r="GUI28" s="238">
        <f t="shared" ref="GUI28" si="2640">GUG28*$C$28</f>
        <v>7527333343687991</v>
      </c>
      <c r="GUK28" s="238">
        <f t="shared" ref="GUK28" si="2641">GUI28*$C$28</f>
        <v>7602606677124871</v>
      </c>
      <c r="GUM28" s="238">
        <f t="shared" ref="GUM28" si="2642">GUK28*$C$28</f>
        <v>7678632743896120</v>
      </c>
      <c r="GUO28" s="238">
        <f t="shared" ref="GUO28" si="2643">GUM28*$C$28</f>
        <v>7755419071335081</v>
      </c>
      <c r="GUQ28" s="238">
        <f t="shared" ref="GUQ28" si="2644">GUO28*$C$28</f>
        <v>7832973262048432</v>
      </c>
      <c r="GUS28" s="238">
        <f t="shared" ref="GUS28" si="2645">GUQ28*$C$28</f>
        <v>7911302994668916</v>
      </c>
      <c r="GUU28" s="238">
        <f t="shared" ref="GUU28" si="2646">GUS28*$C$28</f>
        <v>7990416024615605</v>
      </c>
      <c r="GUW28" s="238">
        <f t="shared" ref="GUW28" si="2647">GUU28*$C$28</f>
        <v>8070320184861761</v>
      </c>
      <c r="GUY28" s="238">
        <f t="shared" ref="GUY28" si="2648">GUW28*$C$28</f>
        <v>8151023386710379</v>
      </c>
      <c r="GVA28" s="238">
        <f t="shared" ref="GVA28" si="2649">GUY28*$C$28</f>
        <v>8232533620577483</v>
      </c>
      <c r="GVC28" s="238">
        <f t="shared" ref="GVC28" si="2650">GVA28*$C$28</f>
        <v>8314858956783258</v>
      </c>
      <c r="GVE28" s="238">
        <f t="shared" ref="GVE28" si="2651">GVC28*$C$28</f>
        <v>8398007546351091</v>
      </c>
      <c r="GVG28" s="238">
        <f t="shared" ref="GVG28" si="2652">GVE28*$C$28</f>
        <v>8481987621814602</v>
      </c>
      <c r="GVI28" s="238">
        <f t="shared" ref="GVI28" si="2653">GVG28*$C$28</f>
        <v>8566807498032748</v>
      </c>
      <c r="GVK28" s="238">
        <f t="shared" ref="GVK28" si="2654">GVI28*$C$28</f>
        <v>8652475573013076</v>
      </c>
      <c r="GVM28" s="238">
        <f t="shared" ref="GVM28" si="2655">GVK28*$C$28</f>
        <v>8739000328743207</v>
      </c>
      <c r="GVO28" s="238">
        <f t="shared" ref="GVO28" si="2656">GVM28*$C$28</f>
        <v>8826390332030639</v>
      </c>
      <c r="GVQ28" s="238">
        <f t="shared" ref="GVQ28" si="2657">GVO28*$C$28</f>
        <v>8914654235350945</v>
      </c>
      <c r="GVS28" s="238">
        <f t="shared" ref="GVS28" si="2658">GVQ28*$C$28</f>
        <v>9003800777704455</v>
      </c>
      <c r="GVU28" s="238">
        <f t="shared" ref="GVU28" si="2659">GVS28*$C$28</f>
        <v>9093838785481500</v>
      </c>
      <c r="GVW28" s="238">
        <f t="shared" ref="GVW28" si="2660">GVU28*$C$28</f>
        <v>9184777173336316</v>
      </c>
      <c r="GVY28" s="238">
        <f t="shared" ref="GVY28" si="2661">GVW28*$C$28</f>
        <v>9276624945069680</v>
      </c>
      <c r="GWA28" s="238">
        <f t="shared" ref="GWA28" si="2662">GVY28*$C$28</f>
        <v>9369391194520376</v>
      </c>
      <c r="GWC28" s="238">
        <f t="shared" ref="GWC28" si="2663">GWA28*$C$28</f>
        <v>9463085106465580</v>
      </c>
      <c r="GWE28" s="238">
        <f t="shared" ref="GWE28" si="2664">GWC28*$C$28</f>
        <v>9557715957530236</v>
      </c>
      <c r="GWG28" s="238">
        <f t="shared" ref="GWG28" si="2665">GWE28*$C$28</f>
        <v>9653293117105538</v>
      </c>
      <c r="GWI28" s="238">
        <f t="shared" ref="GWI28" si="2666">GWG28*$C$28</f>
        <v>9749826048276594</v>
      </c>
      <c r="GWK28" s="238">
        <f t="shared" ref="GWK28" si="2667">GWI28*$C$28</f>
        <v>9847324308759360</v>
      </c>
      <c r="GWM28" s="238">
        <f t="shared" ref="GWM28" si="2668">GWK28*$C$28</f>
        <v>9945797551846954</v>
      </c>
      <c r="GWO28" s="238">
        <f t="shared" ref="GWO28" si="2669">GWM28*$C$28</f>
        <v>1.0045255527365424E+16</v>
      </c>
      <c r="GWQ28" s="238">
        <f t="shared" ref="GWQ28" si="2670">GWO28*$C$28</f>
        <v>1.0145708082639078E+16</v>
      </c>
      <c r="GWS28" s="238">
        <f t="shared" ref="GWS28" si="2671">GWQ28*$C$28</f>
        <v>1.0247165163465468E+16</v>
      </c>
      <c r="GWU28" s="238">
        <f t="shared" ref="GWU28" si="2672">GWS28*$C$28</f>
        <v>1.0349636815100122E+16</v>
      </c>
      <c r="GWW28" s="238">
        <f t="shared" ref="GWW28" si="2673">GWU28*$C$28</f>
        <v>1.0453133183251124E+16</v>
      </c>
      <c r="GWY28" s="238">
        <f t="shared" ref="GWY28" si="2674">GWW28*$C$28</f>
        <v>1.0557664515083636E+16</v>
      </c>
      <c r="GXA28" s="238">
        <f t="shared" ref="GXA28" si="2675">GWY28*$C$28</f>
        <v>1.0663241160234472E+16</v>
      </c>
      <c r="GXC28" s="238">
        <f t="shared" ref="GXC28" si="2676">GXA28*$C$28</f>
        <v>1.0769873571836816E+16</v>
      </c>
      <c r="GXE28" s="238">
        <f t="shared" ref="GXE28" si="2677">GXC28*$C$28</f>
        <v>1.0877572307555184E+16</v>
      </c>
      <c r="GXG28" s="238">
        <f t="shared" ref="GXG28" si="2678">GXE28*$C$28</f>
        <v>1.0986348030630736E+16</v>
      </c>
      <c r="GXI28" s="238">
        <f t="shared" ref="GXI28" si="2679">GXG28*$C$28</f>
        <v>1.1096211510937044E+16</v>
      </c>
      <c r="GXK28" s="238">
        <f t="shared" ref="GXK28" si="2680">GXI28*$C$28</f>
        <v>1.1207173626046414E+16</v>
      </c>
      <c r="GXM28" s="238">
        <f t="shared" ref="GXM28" si="2681">GXK28*$C$28</f>
        <v>1.1319245362306878E+16</v>
      </c>
      <c r="GXO28" s="238">
        <f t="shared" ref="GXO28" si="2682">GXM28*$C$28</f>
        <v>1.1432437815929946E+16</v>
      </c>
      <c r="GXQ28" s="238">
        <f t="shared" ref="GXQ28" si="2683">GXO28*$C$28</f>
        <v>1.1546762194089246E+16</v>
      </c>
      <c r="GXS28" s="238">
        <f t="shared" ref="GXS28" si="2684">GXQ28*$C$28</f>
        <v>1.1662229816030138E+16</v>
      </c>
      <c r="GXU28" s="238">
        <f t="shared" ref="GXU28" si="2685">GXS28*$C$28</f>
        <v>1.177885211419044E+16</v>
      </c>
      <c r="GXW28" s="238">
        <f t="shared" ref="GXW28" si="2686">GXU28*$C$28</f>
        <v>1.1896640635332344E+16</v>
      </c>
      <c r="GXY28" s="238">
        <f t="shared" ref="GXY28" si="2687">GXW28*$C$28</f>
        <v>1.2015607041685668E+16</v>
      </c>
      <c r="GYA28" s="238">
        <f t="shared" ref="GYA28" si="2688">GXY28*$C$28</f>
        <v>1.2135763112102524E+16</v>
      </c>
      <c r="GYC28" s="238">
        <f t="shared" ref="GYC28" si="2689">GYA28*$C$28</f>
        <v>1.225712074322355E+16</v>
      </c>
      <c r="GYE28" s="238">
        <f t="shared" ref="GYE28" si="2690">GYC28*$C$28</f>
        <v>1.2379691950655786E+16</v>
      </c>
      <c r="GYG28" s="238">
        <f t="shared" ref="GYG28" si="2691">GYE28*$C$28</f>
        <v>1.2503488870162344E+16</v>
      </c>
      <c r="GYI28" s="238">
        <f t="shared" ref="GYI28" si="2692">GYG28*$C$28</f>
        <v>1.2628523758863968E+16</v>
      </c>
      <c r="GYK28" s="238">
        <f t="shared" ref="GYK28" si="2693">GYI28*$C$28</f>
        <v>1.2754808996452608E+16</v>
      </c>
      <c r="GYM28" s="238">
        <f t="shared" ref="GYM28" si="2694">GYK28*$C$28</f>
        <v>1.2882357086417134E+16</v>
      </c>
      <c r="GYO28" s="238">
        <f t="shared" ref="GYO28" si="2695">GYM28*$C$28</f>
        <v>1.3011180657281306E+16</v>
      </c>
      <c r="GYQ28" s="238">
        <f t="shared" ref="GYQ28" si="2696">GYO28*$C$28</f>
        <v>1.314129246385412E+16</v>
      </c>
      <c r="GYS28" s="238">
        <f t="shared" ref="GYS28" si="2697">GYQ28*$C$28</f>
        <v>1.3272705388492662E+16</v>
      </c>
      <c r="GYU28" s="238">
        <f t="shared" ref="GYU28" si="2698">GYS28*$C$28</f>
        <v>1.3405432442377588E+16</v>
      </c>
      <c r="GYW28" s="238">
        <f t="shared" ref="GYW28" si="2699">GYU28*$C$28</f>
        <v>1.3539486766801364E+16</v>
      </c>
      <c r="GYY28" s="238">
        <f t="shared" ref="GYY28" si="2700">GYW28*$C$28</f>
        <v>1.3674881634469378E+16</v>
      </c>
      <c r="GZA28" s="238">
        <f t="shared" ref="GZA28" si="2701">GYY28*$C$28</f>
        <v>1.3811630450814072E+16</v>
      </c>
      <c r="GZC28" s="238">
        <f t="shared" ref="GZC28" si="2702">GZA28*$C$28</f>
        <v>1.3949746755322212E+16</v>
      </c>
      <c r="GZE28" s="238">
        <f t="shared" ref="GZE28" si="2703">GZC28*$C$28</f>
        <v>1.4089244222875434E+16</v>
      </c>
      <c r="GZG28" s="238">
        <f t="shared" ref="GZG28" si="2704">GZE28*$C$28</f>
        <v>1.4230136665104188E+16</v>
      </c>
      <c r="GZI28" s="238">
        <f t="shared" ref="GZI28" si="2705">GZG28*$C$28</f>
        <v>1.437243803175523E+16</v>
      </c>
      <c r="GZK28" s="238">
        <f t="shared" ref="GZK28" si="2706">GZI28*$C$28</f>
        <v>1.4516162412072782E+16</v>
      </c>
      <c r="GZM28" s="238">
        <f t="shared" ref="GZM28" si="2707">GZK28*$C$28</f>
        <v>1.466132403619351E+16</v>
      </c>
      <c r="GZO28" s="238">
        <f t="shared" ref="GZO28" si="2708">GZM28*$C$28</f>
        <v>1.4807937276555446E+16</v>
      </c>
      <c r="GZQ28" s="238">
        <f t="shared" ref="GZQ28" si="2709">GZO28*$C$28</f>
        <v>1.4956016649321E+16</v>
      </c>
      <c r="GZS28" s="238">
        <f t="shared" ref="GZS28" si="2710">GZQ28*$C$28</f>
        <v>1.510557681581421E+16</v>
      </c>
      <c r="GZU28" s="238">
        <f t="shared" ref="GZU28" si="2711">GZS28*$C$28</f>
        <v>1.5256632583972352E+16</v>
      </c>
      <c r="GZW28" s="238">
        <f t="shared" ref="GZW28" si="2712">GZU28*$C$28</f>
        <v>1.5409198909812076E+16</v>
      </c>
      <c r="GZY28" s="238">
        <f t="shared" ref="GZY28" si="2713">GZW28*$C$28</f>
        <v>1.5563290898910196E+16</v>
      </c>
      <c r="HAA28" s="238">
        <f t="shared" ref="HAA28" si="2714">GZY28*$C$28</f>
        <v>1.5718923807899298E+16</v>
      </c>
      <c r="HAC28" s="238">
        <f t="shared" ref="HAC28" si="2715">HAA28*$C$28</f>
        <v>1.5876113045978292E+16</v>
      </c>
      <c r="HAE28" s="238">
        <f t="shared" ref="HAE28" si="2716">HAC28*$C$28</f>
        <v>1.6034874176438076E+16</v>
      </c>
      <c r="HAG28" s="238">
        <f t="shared" ref="HAG28" si="2717">HAE28*$C$28</f>
        <v>1.6195222918202456E+16</v>
      </c>
      <c r="HAI28" s="238">
        <f t="shared" ref="HAI28" si="2718">HAG28*$C$28</f>
        <v>1.635717514738448E+16</v>
      </c>
      <c r="HAK28" s="238">
        <f t="shared" ref="HAK28" si="2719">HAI28*$C$28</f>
        <v>1.6520746898858324E+16</v>
      </c>
      <c r="HAM28" s="238">
        <f t="shared" ref="HAM28" si="2720">HAK28*$C$28</f>
        <v>1.6685954367846908E+16</v>
      </c>
      <c r="HAO28" s="238">
        <f t="shared" ref="HAO28" si="2721">HAM28*$C$28</f>
        <v>1.6852813911525378E+16</v>
      </c>
      <c r="HAQ28" s="238">
        <f t="shared" ref="HAQ28" si="2722">HAO28*$C$28</f>
        <v>1.7021342050640632E+16</v>
      </c>
      <c r="HAS28" s="238">
        <f t="shared" ref="HAS28" si="2723">HAQ28*$C$28</f>
        <v>1.7191555471147038E+16</v>
      </c>
      <c r="HAU28" s="238">
        <f t="shared" ref="HAU28" si="2724">HAS28*$C$28</f>
        <v>1.7363471025858508E+16</v>
      </c>
      <c r="HAW28" s="238">
        <f t="shared" ref="HAW28" si="2725">HAU28*$C$28</f>
        <v>1.7537105736117094E+16</v>
      </c>
      <c r="HAY28" s="238">
        <f t="shared" ref="HAY28" si="2726">HAW28*$C$28</f>
        <v>1.7712476793478266E+16</v>
      </c>
      <c r="HBA28" s="238">
        <f t="shared" ref="HBA28" si="2727">HAY28*$C$28</f>
        <v>1.7889601561413048E+16</v>
      </c>
      <c r="HBC28" s="238">
        <f t="shared" ref="HBC28" si="2728">HBA28*$C$28</f>
        <v>1.806849757702718E+16</v>
      </c>
      <c r="HBE28" s="238">
        <f t="shared" ref="HBE28" si="2729">HBC28*$C$28</f>
        <v>1.8249182552797452E+16</v>
      </c>
      <c r="HBG28" s="238">
        <f t="shared" ref="HBG28" si="2730">HBE28*$C$28</f>
        <v>1.8431674378325428E+16</v>
      </c>
      <c r="HBI28" s="238">
        <f t="shared" ref="HBI28" si="2731">HBG28*$C$28</f>
        <v>1.8615991122108684E+16</v>
      </c>
      <c r="HBK28" s="238">
        <f t="shared" ref="HBK28" si="2732">HBI28*$C$28</f>
        <v>1.8802151033329772E+16</v>
      </c>
      <c r="HBM28" s="238">
        <f t="shared" ref="HBM28" si="2733">HBK28*$C$28</f>
        <v>1.8990172543663068E+16</v>
      </c>
      <c r="HBO28" s="238">
        <f t="shared" ref="HBO28" si="2734">HBM28*$C$28</f>
        <v>1.91800742690997E+16</v>
      </c>
      <c r="HBQ28" s="238">
        <f t="shared" ref="HBQ28" si="2735">HBO28*$C$28</f>
        <v>1.9371875011790696E+16</v>
      </c>
      <c r="HBS28" s="238">
        <f t="shared" ref="HBS28" si="2736">HBQ28*$C$28</f>
        <v>1.9565593761908604E+16</v>
      </c>
      <c r="HBU28" s="238">
        <f t="shared" ref="HBU28" si="2737">HBS28*$C$28</f>
        <v>1.9761249699527692E+16</v>
      </c>
      <c r="HBW28" s="238">
        <f t="shared" ref="HBW28" si="2738">HBU28*$C$28</f>
        <v>1.9958862196522968E+16</v>
      </c>
      <c r="HBY28" s="238">
        <f t="shared" ref="HBY28" si="2739">HBW28*$C$28</f>
        <v>2.0158450818488196E+16</v>
      </c>
      <c r="HCA28" s="238">
        <f t="shared" ref="HCA28" si="2740">HBY28*$C$28</f>
        <v>2.036003532667308E+16</v>
      </c>
      <c r="HCC28" s="238">
        <f t="shared" ref="HCC28" si="2741">HCA28*$C$28</f>
        <v>2.0563635679939812E+16</v>
      </c>
      <c r="HCE28" s="238">
        <f t="shared" ref="HCE28" si="2742">HCC28*$C$28</f>
        <v>2.0769272036739212E+16</v>
      </c>
      <c r="HCG28" s="238">
        <f t="shared" ref="HCG28" si="2743">HCE28*$C$28</f>
        <v>2.0976964757106604E+16</v>
      </c>
      <c r="HCI28" s="238">
        <f t="shared" ref="HCI28" si="2744">HCG28*$C$28</f>
        <v>2.1186734404677672E+16</v>
      </c>
      <c r="HCK28" s="238">
        <f t="shared" ref="HCK28" si="2745">HCI28*$C$28</f>
        <v>2.1398601748724448E+16</v>
      </c>
      <c r="HCM28" s="238">
        <f t="shared" ref="HCM28" si="2746">HCK28*$C$28</f>
        <v>2.1612587766211692E+16</v>
      </c>
      <c r="HCO28" s="238">
        <f t="shared" ref="HCO28" si="2747">HCM28*$C$28</f>
        <v>2.1828713643873808E+16</v>
      </c>
      <c r="HCQ28" s="238">
        <f t="shared" ref="HCQ28" si="2748">HCO28*$C$28</f>
        <v>2.2047000780312548E+16</v>
      </c>
      <c r="HCS28" s="238">
        <f t="shared" ref="HCS28" si="2749">HCQ28*$C$28</f>
        <v>2.2267470788115672E+16</v>
      </c>
      <c r="HCU28" s="238">
        <f t="shared" ref="HCU28" si="2750">HCS28*$C$28</f>
        <v>2.2490145495996828E+16</v>
      </c>
      <c r="HCW28" s="238">
        <f t="shared" ref="HCW28" si="2751">HCU28*$C$28</f>
        <v>2.2715046950956796E+16</v>
      </c>
      <c r="HCY28" s="238">
        <f t="shared" ref="HCY28" si="2752">HCW28*$C$28</f>
        <v>2.2942197420466364E+16</v>
      </c>
      <c r="HDA28" s="238">
        <f t="shared" ref="HDA28" si="2753">HCY28*$C$28</f>
        <v>2.3171619394671028E+16</v>
      </c>
      <c r="HDC28" s="238">
        <f t="shared" ref="HDC28" si="2754">HDA28*$C$28</f>
        <v>2.340333558861774E+16</v>
      </c>
      <c r="HDE28" s="238">
        <f t="shared" ref="HDE28" si="2755">HDC28*$C$28</f>
        <v>2.3637368944503916E+16</v>
      </c>
      <c r="HDG28" s="238">
        <f t="shared" ref="HDG28" si="2756">HDE28*$C$28</f>
        <v>2.3873742633948956E+16</v>
      </c>
      <c r="HDI28" s="238">
        <f t="shared" ref="HDI28" si="2757">HDG28*$C$28</f>
        <v>2.4112480060288444E+16</v>
      </c>
      <c r="HDK28" s="238">
        <f t="shared" ref="HDK28" si="2758">HDI28*$C$28</f>
        <v>2.4353604860891328E+16</v>
      </c>
      <c r="HDM28" s="238">
        <f t="shared" ref="HDM28" si="2759">HDK28*$C$28</f>
        <v>2.459714090950024E+16</v>
      </c>
      <c r="HDO28" s="238">
        <f t="shared" ref="HDO28" si="2760">HDM28*$C$28</f>
        <v>2.4843112318595244E+16</v>
      </c>
      <c r="HDQ28" s="238">
        <f t="shared" ref="HDQ28" si="2761">HDO28*$C$28</f>
        <v>2.5091543441781196E+16</v>
      </c>
      <c r="HDS28" s="238">
        <f t="shared" ref="HDS28" si="2762">HDQ28*$C$28</f>
        <v>2.5342458876199008E+16</v>
      </c>
      <c r="HDU28" s="238">
        <f t="shared" ref="HDU28" si="2763">HDS28*$C$28</f>
        <v>2.5595883464961E+16</v>
      </c>
      <c r="HDW28" s="238">
        <f t="shared" ref="HDW28" si="2764">HDU28*$C$28</f>
        <v>2.5851842299610612E+16</v>
      </c>
      <c r="HDY28" s="238">
        <f t="shared" ref="HDY28" si="2765">HDW28*$C$28</f>
        <v>2.611036072260672E+16</v>
      </c>
      <c r="HEA28" s="238">
        <f t="shared" ref="HEA28" si="2766">HDY28*$C$28</f>
        <v>2.6371464329832788E+16</v>
      </c>
      <c r="HEC28" s="238">
        <f t="shared" ref="HEC28" si="2767">HEA28*$C$28</f>
        <v>2.6635178973131116E+16</v>
      </c>
      <c r="HEE28" s="238">
        <f t="shared" ref="HEE28" si="2768">HEC28*$C$28</f>
        <v>2.6901530762862428E+16</v>
      </c>
      <c r="HEG28" s="238">
        <f t="shared" ref="HEG28" si="2769">HEE28*$C$28</f>
        <v>2.7170546070491052E+16</v>
      </c>
      <c r="HEI28" s="238">
        <f t="shared" ref="HEI28" si="2770">HEG28*$C$28</f>
        <v>2.7442251531195964E+16</v>
      </c>
      <c r="HEK28" s="238">
        <f t="shared" ref="HEK28" si="2771">HEI28*$C$28</f>
        <v>2.7716674046507924E+16</v>
      </c>
      <c r="HEM28" s="238">
        <f t="shared" ref="HEM28" si="2772">HEK28*$C$28</f>
        <v>2.7993840786973004E+16</v>
      </c>
      <c r="HEO28" s="238">
        <f t="shared" ref="HEO28" si="2773">HEM28*$C$28</f>
        <v>2.8273779194842736E+16</v>
      </c>
      <c r="HEQ28" s="238">
        <f t="shared" ref="HEQ28" si="2774">HEO28*$C$28</f>
        <v>2.8556516986791164E+16</v>
      </c>
      <c r="HES28" s="238">
        <f t="shared" ref="HES28" si="2775">HEQ28*$C$28</f>
        <v>2.8842082156659076E+16</v>
      </c>
      <c r="HEU28" s="238">
        <f t="shared" ref="HEU28" si="2776">HES28*$C$28</f>
        <v>2.9130502978225668E+16</v>
      </c>
      <c r="HEW28" s="238">
        <f t="shared" ref="HEW28" si="2777">HEU28*$C$28</f>
        <v>2.9421808008007924E+16</v>
      </c>
      <c r="HEY28" s="238">
        <f t="shared" ref="HEY28" si="2778">HEW28*$C$28</f>
        <v>2.9716026088088004E+16</v>
      </c>
      <c r="HFA28" s="238">
        <f t="shared" ref="HFA28" si="2779">HEY28*$C$28</f>
        <v>3.0013186348968884E+16</v>
      </c>
      <c r="HFC28" s="238">
        <f t="shared" ref="HFC28" si="2780">HFA28*$C$28</f>
        <v>3.0313318212458572E+16</v>
      </c>
      <c r="HFE28" s="238">
        <f t="shared" ref="HFE28" si="2781">HFC28*$C$28</f>
        <v>3.0616451394583156E+16</v>
      </c>
      <c r="HFG28" s="238">
        <f t="shared" ref="HFG28" si="2782">HFE28*$C$28</f>
        <v>3.0922615908528988E+16</v>
      </c>
      <c r="HFI28" s="238">
        <f t="shared" ref="HFI28" si="2783">HFG28*$C$28</f>
        <v>3.123184206761428E+16</v>
      </c>
      <c r="HFK28" s="238">
        <f t="shared" ref="HFK28" si="2784">HFI28*$C$28</f>
        <v>3.1544160488290424E+16</v>
      </c>
      <c r="HFM28" s="238">
        <f t="shared" ref="HFM28" si="2785">HFK28*$C$28</f>
        <v>3.1859602093173328E+16</v>
      </c>
      <c r="HFO28" s="238">
        <f t="shared" ref="HFO28" si="2786">HFM28*$C$28</f>
        <v>3.217819811410506E+16</v>
      </c>
      <c r="HFQ28" s="238">
        <f t="shared" ref="HFQ28" si="2787">HFO28*$C$28</f>
        <v>3.2499980095246112E+16</v>
      </c>
      <c r="HFS28" s="238">
        <f t="shared" ref="HFS28" si="2788">HFQ28*$C$28</f>
        <v>3.2824979896198572E+16</v>
      </c>
      <c r="HFU28" s="238">
        <f t="shared" ref="HFU28" si="2789">HFS28*$C$28</f>
        <v>3.315322969516056E+16</v>
      </c>
      <c r="HFW28" s="238">
        <f t="shared" ref="HFW28" si="2790">HFU28*$C$28</f>
        <v>3.3484761992112164E+16</v>
      </c>
      <c r="HFY28" s="238">
        <f t="shared" ref="HFY28" si="2791">HFW28*$C$28</f>
        <v>3.3819609612033284E+16</v>
      </c>
      <c r="HGA28" s="238">
        <f t="shared" ref="HGA28" si="2792">HFY28*$C$28</f>
        <v>3.4157805708153616E+16</v>
      </c>
      <c r="HGC28" s="238">
        <f t="shared" ref="HGC28" si="2793">HGA28*$C$28</f>
        <v>3.4499383765235152E+16</v>
      </c>
      <c r="HGE28" s="238">
        <f t="shared" ref="HGE28" si="2794">HGC28*$C$28</f>
        <v>3.4844377602887504E+16</v>
      </c>
      <c r="HGG28" s="238">
        <f t="shared" ref="HGG28" si="2795">HGE28*$C$28</f>
        <v>3.519282137891638E+16</v>
      </c>
      <c r="HGI28" s="238">
        <f t="shared" ref="HGI28" si="2796">HGG28*$C$28</f>
        <v>3.5544749592705544E+16</v>
      </c>
      <c r="HGK28" s="238">
        <f t="shared" ref="HGK28" si="2797">HGI28*$C$28</f>
        <v>3.59001970886326E+16</v>
      </c>
      <c r="HGM28" s="238">
        <f t="shared" ref="HGM28" si="2798">HGK28*$C$28</f>
        <v>3.6259199059518928E+16</v>
      </c>
      <c r="HGO28" s="238">
        <f t="shared" ref="HGO28" si="2799">HGM28*$C$28</f>
        <v>3.662179105011412E+16</v>
      </c>
      <c r="HGQ28" s="238">
        <f t="shared" ref="HGQ28" si="2800">HGO28*$C$28</f>
        <v>3.6988008960615264E+16</v>
      </c>
      <c r="HGS28" s="238">
        <f t="shared" ref="HGS28" si="2801">HGQ28*$C$28</f>
        <v>3.7357889050221416E+16</v>
      </c>
      <c r="HGU28" s="238">
        <f t="shared" ref="HGU28" si="2802">HGS28*$C$28</f>
        <v>3.7731467940723632E+16</v>
      </c>
      <c r="HGW28" s="238">
        <f t="shared" ref="HGW28" si="2803">HGU28*$C$28</f>
        <v>3.8108782620130872E+16</v>
      </c>
      <c r="HGY28" s="238">
        <f t="shared" ref="HGY28" si="2804">HGW28*$C$28</f>
        <v>3.8489870446332184E+16</v>
      </c>
      <c r="HHA28" s="238">
        <f t="shared" ref="HHA28" si="2805">HGY28*$C$28</f>
        <v>3.8874769150795504E+16</v>
      </c>
      <c r="HHC28" s="238">
        <f t="shared" ref="HHC28" si="2806">HHA28*$C$28</f>
        <v>3.9263516842303456E+16</v>
      </c>
      <c r="HHE28" s="238">
        <f t="shared" ref="HHE28" si="2807">HHC28*$C$28</f>
        <v>3.9656152010726488E+16</v>
      </c>
      <c r="HHG28" s="238">
        <f t="shared" ref="HHG28" si="2808">HHE28*$C$28</f>
        <v>4.0052713530833752E+16</v>
      </c>
      <c r="HHI28" s="238">
        <f t="shared" ref="HHI28" si="2809">HHG28*$C$28</f>
        <v>4.0453240666142088E+16</v>
      </c>
      <c r="HHK28" s="238">
        <f t="shared" ref="HHK28" si="2810">HHI28*$C$28</f>
        <v>4.0857773072803512E+16</v>
      </c>
      <c r="HHM28" s="238">
        <f t="shared" ref="HHM28" si="2811">HHK28*$C$28</f>
        <v>4.1266350803531544E+16</v>
      </c>
      <c r="HHO28" s="238">
        <f t="shared" ref="HHO28" si="2812">HHM28*$C$28</f>
        <v>4.1679014311566856E+16</v>
      </c>
      <c r="HHQ28" s="238">
        <f t="shared" ref="HHQ28" si="2813">HHO28*$C$28</f>
        <v>4.2095804454682528E+16</v>
      </c>
      <c r="HHS28" s="238">
        <f t="shared" ref="HHS28" si="2814">HHQ28*$C$28</f>
        <v>4.2516762499229352E+16</v>
      </c>
      <c r="HHU28" s="238">
        <f t="shared" ref="HHU28" si="2815">HHS28*$C$28</f>
        <v>4.2941930124221648E+16</v>
      </c>
      <c r="HHW28" s="238">
        <f t="shared" ref="HHW28" si="2816">HHU28*$C$28</f>
        <v>4.3371349425463864E+16</v>
      </c>
      <c r="HHY28" s="238">
        <f t="shared" ref="HHY28" si="2817">HHW28*$C$28</f>
        <v>4.3805062919718504E+16</v>
      </c>
      <c r="HIA28" s="238">
        <f t="shared" ref="HIA28" si="2818">HHY28*$C$28</f>
        <v>4.4243113548915688E+16</v>
      </c>
      <c r="HIC28" s="238">
        <f t="shared" ref="HIC28" si="2819">HIA28*$C$28</f>
        <v>4.4685544684404848E+16</v>
      </c>
      <c r="HIE28" s="238">
        <f t="shared" ref="HIE28" si="2820">HIC28*$C$28</f>
        <v>4.5132400131248896E+16</v>
      </c>
      <c r="HIG28" s="238">
        <f t="shared" ref="HIG28" si="2821">HIE28*$C$28</f>
        <v>4.5583724132561384E+16</v>
      </c>
      <c r="HII28" s="238">
        <f t="shared" ref="HII28" si="2822">HIG28*$C$28</f>
        <v>4.6039561373887E+16</v>
      </c>
      <c r="HIK28" s="238">
        <f t="shared" ref="HIK28" si="2823">HII28*$C$28</f>
        <v>4.6499956987625872E+16</v>
      </c>
      <c r="HIM28" s="238">
        <f t="shared" ref="HIM28" si="2824">HIK28*$C$28</f>
        <v>4.6964956557502128E+16</v>
      </c>
      <c r="HIO28" s="238">
        <f t="shared" ref="HIO28" si="2825">HIM28*$C$28</f>
        <v>4.7434606123077152E+16</v>
      </c>
      <c r="HIQ28" s="238">
        <f t="shared" ref="HIQ28" si="2826">HIO28*$C$28</f>
        <v>4.790895218430792E+16</v>
      </c>
      <c r="HIS28" s="238">
        <f t="shared" ref="HIS28" si="2827">HIQ28*$C$28</f>
        <v>4.8388041706151E+16</v>
      </c>
      <c r="HIU28" s="238">
        <f t="shared" ref="HIU28" si="2828">HIS28*$C$28</f>
        <v>4.8871922123212512E+16</v>
      </c>
      <c r="HIW28" s="238">
        <f t="shared" ref="HIW28" si="2829">HIU28*$C$28</f>
        <v>4.936064134444464E+16</v>
      </c>
      <c r="HIY28" s="238">
        <f t="shared" ref="HIY28" si="2830">HIW28*$C$28</f>
        <v>4.9854247757889088E+16</v>
      </c>
      <c r="HJA28" s="238">
        <f t="shared" ref="HJA28" si="2831">HIY28*$C$28</f>
        <v>5.0352790235467976E+16</v>
      </c>
      <c r="HJC28" s="238">
        <f t="shared" ref="HJC28" si="2832">HJA28*$C$28</f>
        <v>5.0856318137822656E+16</v>
      </c>
      <c r="HJE28" s="238">
        <f t="shared" ref="HJE28" si="2833">HJC28*$C$28</f>
        <v>5.136488131920088E+16</v>
      </c>
      <c r="HJG28" s="238">
        <f t="shared" ref="HJG28" si="2834">HJE28*$C$28</f>
        <v>5.1878530132392888E+16</v>
      </c>
      <c r="HJI28" s="238">
        <f t="shared" ref="HJI28" si="2835">HJG28*$C$28</f>
        <v>5.2397315433716816E+16</v>
      </c>
      <c r="HJK28" s="238">
        <f t="shared" ref="HJK28" si="2836">HJI28*$C$28</f>
        <v>5.2921288588053984E+16</v>
      </c>
      <c r="HJM28" s="238">
        <f t="shared" ref="HJM28" si="2837">HJK28*$C$28</f>
        <v>5.3450501473934528E+16</v>
      </c>
      <c r="HJO28" s="238">
        <f t="shared" ref="HJO28" si="2838">HJM28*$C$28</f>
        <v>5.3985006488673872E+16</v>
      </c>
      <c r="HJQ28" s="238">
        <f t="shared" ref="HJQ28" si="2839">HJO28*$C$28</f>
        <v>5.4524856553560608E+16</v>
      </c>
      <c r="HJS28" s="238">
        <f t="shared" ref="HJS28" si="2840">HJQ28*$C$28</f>
        <v>5.5070105119096216E+16</v>
      </c>
      <c r="HJU28" s="238">
        <f t="shared" ref="HJU28" si="2841">HJS28*$C$28</f>
        <v>5.5620806170287176E+16</v>
      </c>
      <c r="HJW28" s="238">
        <f t="shared" ref="HJW28" si="2842">HJU28*$C$28</f>
        <v>5.6177014231990048E+16</v>
      </c>
      <c r="HJY28" s="238">
        <f t="shared" ref="HJY28" si="2843">HJW28*$C$28</f>
        <v>5.6738784374309952E+16</v>
      </c>
      <c r="HKA28" s="238">
        <f t="shared" ref="HKA28" si="2844">HJY28*$C$28</f>
        <v>5.7306172218053056E+16</v>
      </c>
      <c r="HKC28" s="238">
        <f t="shared" ref="HKC28" si="2845">HKA28*$C$28</f>
        <v>5.7879233940233584E+16</v>
      </c>
      <c r="HKE28" s="238">
        <f t="shared" ref="HKE28" si="2846">HKC28*$C$28</f>
        <v>5.845802627963592E+16</v>
      </c>
      <c r="HKG28" s="238">
        <f t="shared" ref="HKG28" si="2847">HKE28*$C$28</f>
        <v>5.904260654243228E+16</v>
      </c>
      <c r="HKI28" s="238">
        <f t="shared" ref="HKI28" si="2848">HKG28*$C$28</f>
        <v>5.96330326078566E+16</v>
      </c>
      <c r="HKK28" s="238">
        <f t="shared" ref="HKK28" si="2849">HKI28*$C$28</f>
        <v>6.0229362933935168E+16</v>
      </c>
      <c r="HKM28" s="238">
        <f t="shared" ref="HKM28" si="2850">HKK28*$C$28</f>
        <v>6.083165656327452E+16</v>
      </c>
      <c r="HKO28" s="238">
        <f t="shared" ref="HKO28" si="2851">HKM28*$C$28</f>
        <v>6.1439973128907264E+16</v>
      </c>
      <c r="HKQ28" s="238">
        <f t="shared" ref="HKQ28" si="2852">HKO28*$C$28</f>
        <v>6.2054372860196336E+16</v>
      </c>
      <c r="HKS28" s="238">
        <f t="shared" ref="HKS28" si="2853">HKQ28*$C$28</f>
        <v>6.2674916588798296E+16</v>
      </c>
      <c r="HKU28" s="238">
        <f t="shared" ref="HKU28" si="2854">HKS28*$C$28</f>
        <v>6.330166575468628E+16</v>
      </c>
      <c r="HKW28" s="238">
        <f t="shared" ref="HKW28" si="2855">HKU28*$C$28</f>
        <v>6.3934682412233144E+16</v>
      </c>
      <c r="HKY28" s="238">
        <f t="shared" ref="HKY28" si="2856">HKW28*$C$28</f>
        <v>6.457402923635548E+16</v>
      </c>
      <c r="HLA28" s="238">
        <f t="shared" ref="HLA28" si="2857">HKY28*$C$28</f>
        <v>6.5219769528719032E+16</v>
      </c>
      <c r="HLC28" s="238">
        <f t="shared" ref="HLC28" si="2858">HLA28*$C$28</f>
        <v>6.5871967224006224E+16</v>
      </c>
      <c r="HLE28" s="238">
        <f t="shared" ref="HLE28" si="2859">HLC28*$C$28</f>
        <v>6.6530686896246288E+16</v>
      </c>
      <c r="HLG28" s="238">
        <f t="shared" ref="HLG28" si="2860">HLE28*$C$28</f>
        <v>6.7195993765208752E+16</v>
      </c>
      <c r="HLI28" s="238">
        <f t="shared" ref="HLI28" si="2861">HLG28*$C$28</f>
        <v>6.786795370286084E+16</v>
      </c>
      <c r="HLK28" s="238">
        <f t="shared" ref="HLK28" si="2862">HLI28*$C$28</f>
        <v>6.8546633239889448E+16</v>
      </c>
      <c r="HLM28" s="238">
        <f t="shared" ref="HLM28" si="2863">HLK28*$C$28</f>
        <v>6.9232099572288344E+16</v>
      </c>
      <c r="HLO28" s="238">
        <f t="shared" ref="HLO28" si="2864">HLM28*$C$28</f>
        <v>6.9924420568011232E+16</v>
      </c>
      <c r="HLQ28" s="238">
        <f t="shared" ref="HLQ28" si="2865">HLO28*$C$28</f>
        <v>7.0623664773691344E+16</v>
      </c>
      <c r="HLS28" s="238">
        <f t="shared" ref="HLS28" si="2866">HLQ28*$C$28</f>
        <v>7.1329901421428256E+16</v>
      </c>
      <c r="HLU28" s="238">
        <f t="shared" ref="HLU28" si="2867">HLS28*$C$28</f>
        <v>7.2043200435642536E+16</v>
      </c>
      <c r="HLW28" s="238">
        <f t="shared" ref="HLW28" si="2868">HLU28*$C$28</f>
        <v>7.276363243999896E+16</v>
      </c>
      <c r="HLY28" s="238">
        <f t="shared" ref="HLY28" si="2869">HLW28*$C$28</f>
        <v>7.3491268764398944E+16</v>
      </c>
      <c r="HMA28" s="238">
        <f t="shared" ref="HMA28" si="2870">HLY28*$C$28</f>
        <v>7.4226181452042928E+16</v>
      </c>
      <c r="HMC28" s="238">
        <f t="shared" ref="HMC28" si="2871">HMA28*$C$28</f>
        <v>7.496844326656336E+16</v>
      </c>
      <c r="HME28" s="238">
        <f t="shared" ref="HME28" si="2872">HMC28*$C$28</f>
        <v>7.5718127699228992E+16</v>
      </c>
      <c r="HMG28" s="238">
        <f t="shared" ref="HMG28" si="2873">HME28*$C$28</f>
        <v>7.647530897622128E+16</v>
      </c>
      <c r="HMI28" s="238">
        <f t="shared" ref="HMI28" si="2874">HMG28*$C$28</f>
        <v>7.7240062065983488E+16</v>
      </c>
      <c r="HMK28" s="238">
        <f t="shared" ref="HMK28" si="2875">HMI28*$C$28</f>
        <v>7.8012462686643328E+16</v>
      </c>
      <c r="HMM28" s="238">
        <f t="shared" ref="HMM28" si="2876">HMK28*$C$28</f>
        <v>7.879258731350976E+16</v>
      </c>
      <c r="HMO28" s="238">
        <f t="shared" ref="HMO28" si="2877">HMM28*$C$28</f>
        <v>7.9580513186644864E+16</v>
      </c>
      <c r="HMQ28" s="238">
        <f t="shared" ref="HMQ28" si="2878">HMO28*$C$28</f>
        <v>8.0376318318511312E+16</v>
      </c>
      <c r="HMS28" s="238">
        <f t="shared" ref="HMS28" si="2879">HMQ28*$C$28</f>
        <v>8.1180081501696432E+16</v>
      </c>
      <c r="HMU28" s="238">
        <f t="shared" ref="HMU28" si="2880">HMS28*$C$28</f>
        <v>8.1991882316713392E+16</v>
      </c>
      <c r="HMW28" s="238">
        <f t="shared" ref="HMW28" si="2881">HMU28*$C$28</f>
        <v>8.2811801139880528E+16</v>
      </c>
      <c r="HMY28" s="238">
        <f t="shared" ref="HMY28" si="2882">HMW28*$C$28</f>
        <v>8.3639919151279328E+16</v>
      </c>
      <c r="HNA28" s="238">
        <f t="shared" ref="HNA28" si="2883">HMY28*$C$28</f>
        <v>8.4476318342792128E+16</v>
      </c>
      <c r="HNC28" s="238">
        <f t="shared" ref="HNC28" si="2884">HNA28*$C$28</f>
        <v>8.5321081526220048E+16</v>
      </c>
      <c r="HNE28" s="238">
        <f t="shared" ref="HNE28" si="2885">HNC28*$C$28</f>
        <v>8.6174292341482256E+16</v>
      </c>
      <c r="HNG28" s="238">
        <f t="shared" ref="HNG28" si="2886">HNE28*$C$28</f>
        <v>8.7036035264897072E+16</v>
      </c>
      <c r="HNI28" s="238">
        <f t="shared" ref="HNI28" si="2887">HNG28*$C$28</f>
        <v>8.7906395617546048E+16</v>
      </c>
      <c r="HNK28" s="238">
        <f t="shared" ref="HNK28" si="2888">HNI28*$C$28</f>
        <v>8.8785459573721504E+16</v>
      </c>
      <c r="HNM28" s="238">
        <f t="shared" ref="HNM28" si="2889">HNK28*$C$28</f>
        <v>8.967331416945872E+16</v>
      </c>
      <c r="HNO28" s="238">
        <f t="shared" ref="HNO28" si="2890">HNM28*$C$28</f>
        <v>9.0570047311153312E+16</v>
      </c>
      <c r="HNQ28" s="238">
        <f t="shared" ref="HNQ28" si="2891">HNO28*$C$28</f>
        <v>9.1475747784264848E+16</v>
      </c>
      <c r="HNS28" s="238">
        <f t="shared" ref="HNS28" si="2892">HNQ28*$C$28</f>
        <v>9.2390505262107504E+16</v>
      </c>
      <c r="HNU28" s="238">
        <f t="shared" ref="HNU28" si="2893">HNS28*$C$28</f>
        <v>9.3314410314728576E+16</v>
      </c>
      <c r="HNW28" s="238">
        <f t="shared" ref="HNW28" si="2894">HNU28*$C$28</f>
        <v>9.4247554417875856E+16</v>
      </c>
      <c r="HNY28" s="238">
        <f t="shared" ref="HNY28" si="2895">HNW28*$C$28</f>
        <v>9.5190029962054608E+16</v>
      </c>
      <c r="HOA28" s="238">
        <f t="shared" ref="HOA28" si="2896">HNY28*$C$28</f>
        <v>9.6141930261675152E+16</v>
      </c>
      <c r="HOC28" s="238">
        <f t="shared" ref="HOC28" si="2897">HOA28*$C$28</f>
        <v>9.7103349564291904E+16</v>
      </c>
      <c r="HOE28" s="238">
        <f t="shared" ref="HOE28" si="2898">HOC28*$C$28</f>
        <v>9.8074383059934816E+16</v>
      </c>
      <c r="HOG28" s="238">
        <f t="shared" ref="HOG28" si="2899">HOE28*$C$28</f>
        <v>9.905512689053416E+16</v>
      </c>
      <c r="HOI28" s="238">
        <f t="shared" ref="HOI28" si="2900">HOG28*$C$28</f>
        <v>1.000456781594395E+17</v>
      </c>
      <c r="HOK28" s="238">
        <f t="shared" ref="HOK28" si="2901">HOI28*$C$28</f>
        <v>1.010461349410339E+17</v>
      </c>
      <c r="HOM28" s="238">
        <f t="shared" ref="HOM28" si="2902">HOK28*$C$28</f>
        <v>1.0205659629044424E+17</v>
      </c>
      <c r="HOO28" s="238">
        <f t="shared" ref="HOO28" si="2903">HOM28*$C$28</f>
        <v>1.0307716225334869E+17</v>
      </c>
      <c r="HOQ28" s="238">
        <f t="shared" ref="HOQ28" si="2904">HOO28*$C$28</f>
        <v>1.0410793387588218E+17</v>
      </c>
      <c r="HOS28" s="238">
        <f t="shared" ref="HOS28" si="2905">HOQ28*$C$28</f>
        <v>1.0514901321464099E+17</v>
      </c>
      <c r="HOU28" s="238">
        <f t="shared" ref="HOU28" si="2906">HOS28*$C$28</f>
        <v>1.0620050334678741E+17</v>
      </c>
      <c r="HOW28" s="238">
        <f t="shared" ref="HOW28" si="2907">HOU28*$C$28</f>
        <v>1.0726250838025528E+17</v>
      </c>
      <c r="HOY28" s="238">
        <f t="shared" ref="HOY28" si="2908">HOW28*$C$28</f>
        <v>1.0833513346405784E+17</v>
      </c>
      <c r="HPA28" s="238">
        <f t="shared" ref="HPA28" si="2909">HOY28*$C$28</f>
        <v>1.0941848479869842E+17</v>
      </c>
      <c r="HPC28" s="238">
        <f t="shared" ref="HPC28" si="2910">HPA28*$C$28</f>
        <v>1.1051266964668541E+17</v>
      </c>
      <c r="HPE28" s="238">
        <f t="shared" ref="HPE28" si="2911">HPC28*$C$28</f>
        <v>1.1161779634315226E+17</v>
      </c>
      <c r="HPG28" s="238">
        <f t="shared" ref="HPG28" si="2912">HPE28*$C$28</f>
        <v>1.1273397430658378E+17</v>
      </c>
      <c r="HPI28" s="238">
        <f t="shared" ref="HPI28" si="2913">HPG28*$C$28</f>
        <v>1.1386131404964962E+17</v>
      </c>
      <c r="HPK28" s="238">
        <f t="shared" ref="HPK28" si="2914">HPI28*$C$28</f>
        <v>1.1499992719014611E+17</v>
      </c>
      <c r="HPM28" s="238">
        <f t="shared" ref="HPM28" si="2915">HPK28*$C$28</f>
        <v>1.1614992646204757E+17</v>
      </c>
      <c r="HPO28" s="238">
        <f t="shared" ref="HPO28" si="2916">HPM28*$C$28</f>
        <v>1.1731142572666805E+17</v>
      </c>
      <c r="HPQ28" s="238">
        <f t="shared" ref="HPQ28" si="2917">HPO28*$C$28</f>
        <v>1.1848453998393474E+17</v>
      </c>
      <c r="HPS28" s="238">
        <f t="shared" ref="HPS28" si="2918">HPQ28*$C$28</f>
        <v>1.1966938538377408E+17</v>
      </c>
      <c r="HPU28" s="238">
        <f t="shared" ref="HPU28" si="2919">HPS28*$C$28</f>
        <v>1.2086607923761182E+17</v>
      </c>
      <c r="HPW28" s="238">
        <f t="shared" ref="HPW28" si="2920">HPU28*$C$28</f>
        <v>1.2207474002998794E+17</v>
      </c>
      <c r="HPY28" s="238">
        <f t="shared" ref="HPY28" si="2921">HPW28*$C$28</f>
        <v>1.2329548743028782E+17</v>
      </c>
      <c r="HQA28" s="238">
        <f t="shared" ref="HQA28" si="2922">HPY28*$C$28</f>
        <v>1.245284423045907E+17</v>
      </c>
      <c r="HQC28" s="238">
        <f t="shared" ref="HQC28" si="2923">HQA28*$C$28</f>
        <v>1.2577372672763661E+17</v>
      </c>
      <c r="HQE28" s="238">
        <f t="shared" ref="HQE28" si="2924">HQC28*$C$28</f>
        <v>1.2703146399491298E+17</v>
      </c>
      <c r="HQG28" s="238">
        <f t="shared" ref="HQG28" si="2925">HQE28*$C$28</f>
        <v>1.2830177863486211E+17</v>
      </c>
      <c r="HQI28" s="238">
        <f t="shared" ref="HQI28" si="2926">HQG28*$C$28</f>
        <v>1.2958479642121074E+17</v>
      </c>
      <c r="HQK28" s="238">
        <f t="shared" ref="HQK28" si="2927">HQI28*$C$28</f>
        <v>1.3088064438542285E+17</v>
      </c>
      <c r="HQM28" s="238">
        <f t="shared" ref="HQM28" si="2928">HQK28*$C$28</f>
        <v>1.3218945082927707E+17</v>
      </c>
      <c r="HQO28" s="238">
        <f t="shared" ref="HQO28" si="2929">HQM28*$C$28</f>
        <v>1.3351134533756984E+17</v>
      </c>
      <c r="HQQ28" s="238">
        <f t="shared" ref="HQQ28" si="2930">HQO28*$C$28</f>
        <v>1.3484645879094554E+17</v>
      </c>
      <c r="HQS28" s="238">
        <f t="shared" ref="HQS28" si="2931">HQQ28*$C$28</f>
        <v>1.3619492337885499E+17</v>
      </c>
      <c r="HQU28" s="238">
        <f t="shared" ref="HQU28" si="2932">HQS28*$C$28</f>
        <v>1.3755687261264354E+17</v>
      </c>
      <c r="HQW28" s="238">
        <f t="shared" ref="HQW28" si="2933">HQU28*$C$28</f>
        <v>1.3893244133876997E+17</v>
      </c>
      <c r="HQY28" s="238">
        <f t="shared" ref="HQY28" si="2934">HQW28*$C$28</f>
        <v>1.4032176575215766E+17</v>
      </c>
      <c r="HRA28" s="238">
        <f t="shared" ref="HRA28" si="2935">HQY28*$C$28</f>
        <v>1.4172498340967925E+17</v>
      </c>
      <c r="HRC28" s="238">
        <f t="shared" ref="HRC28" si="2936">HRA28*$C$28</f>
        <v>1.4314223324377605E+17</v>
      </c>
      <c r="HRE28" s="238">
        <f t="shared" ref="HRE28" si="2937">HRC28*$C$28</f>
        <v>1.4457365557621382E+17</v>
      </c>
      <c r="HRG28" s="238">
        <f t="shared" ref="HRG28" si="2938">HRE28*$C$28</f>
        <v>1.4601939213197597E+17</v>
      </c>
      <c r="HRI28" s="238">
        <f t="shared" ref="HRI28" si="2939">HRG28*$C$28</f>
        <v>1.4747958605329574E+17</v>
      </c>
      <c r="HRK28" s="238">
        <f t="shared" ref="HRK28" si="2940">HRI28*$C$28</f>
        <v>1.489543819138287E+17</v>
      </c>
      <c r="HRM28" s="238">
        <f t="shared" ref="HRM28" si="2941">HRK28*$C$28</f>
        <v>1.5044392573296701E+17</v>
      </c>
      <c r="HRO28" s="238">
        <f t="shared" ref="HRO28" si="2942">HRM28*$C$28</f>
        <v>1.5194836499029667E+17</v>
      </c>
      <c r="HRQ28" s="238">
        <f t="shared" ref="HRQ28" si="2943">HRO28*$C$28</f>
        <v>1.5346784864019965E+17</v>
      </c>
      <c r="HRS28" s="238">
        <f t="shared" ref="HRS28" si="2944">HRQ28*$C$28</f>
        <v>1.5500252712660163E+17</v>
      </c>
      <c r="HRU28" s="238">
        <f t="shared" ref="HRU28" si="2945">HRS28*$C$28</f>
        <v>1.5655255239786765E+17</v>
      </c>
      <c r="HRW28" s="238">
        <f t="shared" ref="HRW28" si="2946">HRU28*$C$28</f>
        <v>1.5811807792184634E+17</v>
      </c>
      <c r="HRY28" s="238">
        <f t="shared" ref="HRY28" si="2947">HRW28*$C$28</f>
        <v>1.596992587010648E+17</v>
      </c>
      <c r="HSA28" s="238">
        <f t="shared" ref="HSA28" si="2948">HRY28*$C$28</f>
        <v>1.6129625128807546E+17</v>
      </c>
      <c r="HSC28" s="238">
        <f t="shared" ref="HSC28" si="2949">HSA28*$C$28</f>
        <v>1.6290921380095622E+17</v>
      </c>
      <c r="HSE28" s="238">
        <f t="shared" ref="HSE28" si="2950">HSC28*$C$28</f>
        <v>1.6453830593896579E+17</v>
      </c>
      <c r="HSG28" s="238">
        <f t="shared" ref="HSG28" si="2951">HSE28*$C$28</f>
        <v>1.6618368899835546E+17</v>
      </c>
      <c r="HSI28" s="238">
        <f t="shared" ref="HSI28" si="2952">HSG28*$C$28</f>
        <v>1.6784552588833901E+17</v>
      </c>
      <c r="HSK28" s="238">
        <f t="shared" ref="HSK28" si="2953">HSI28*$C$28</f>
        <v>1.695239811472224E+17</v>
      </c>
      <c r="HSM28" s="238">
        <f t="shared" ref="HSM28" si="2954">HSK28*$C$28</f>
        <v>1.7121922095869462E+17</v>
      </c>
      <c r="HSO28" s="238">
        <f t="shared" ref="HSO28" si="2955">HSM28*$C$28</f>
        <v>1.7293141316828157E+17</v>
      </c>
      <c r="HSQ28" s="238">
        <f t="shared" ref="HSQ28" si="2956">HSO28*$C$28</f>
        <v>1.7466072729996438E+17</v>
      </c>
      <c r="HSS28" s="238">
        <f t="shared" ref="HSS28" si="2957">HSQ28*$C$28</f>
        <v>1.7640733457296403E+17</v>
      </c>
      <c r="HSU28" s="238">
        <f t="shared" ref="HSU28" si="2958">HSS28*$C$28</f>
        <v>1.7817140791869366E+17</v>
      </c>
      <c r="HSW28" s="238">
        <f t="shared" ref="HSW28" si="2959">HSU28*$C$28</f>
        <v>1.7995312199788061E+17</v>
      </c>
      <c r="HSY28" s="238">
        <f t="shared" ref="HSY28" si="2960">HSW28*$C$28</f>
        <v>1.8175265321785942E+17</v>
      </c>
      <c r="HTA28" s="238">
        <f t="shared" ref="HTA28" si="2961">HSY28*$C$28</f>
        <v>1.8357017975003802E+17</v>
      </c>
      <c r="HTC28" s="238">
        <f t="shared" ref="HTC28" si="2962">HTA28*$C$28</f>
        <v>1.854058815475384E+17</v>
      </c>
      <c r="HTE28" s="238">
        <f t="shared" ref="HTE28" si="2963">HTC28*$C$28</f>
        <v>1.8725994036301379E+17</v>
      </c>
      <c r="HTG28" s="238">
        <f t="shared" ref="HTG28" si="2964">HTE28*$C$28</f>
        <v>1.8913253976664394E+17</v>
      </c>
      <c r="HTI28" s="238">
        <f t="shared" ref="HTI28" si="2965">HTG28*$C$28</f>
        <v>1.9102386516431037E+17</v>
      </c>
      <c r="HTK28" s="238">
        <f t="shared" ref="HTK28" si="2966">HTI28*$C$28</f>
        <v>1.9293410381595347E+17</v>
      </c>
      <c r="HTM28" s="238">
        <f t="shared" ref="HTM28" si="2967">HTK28*$C$28</f>
        <v>1.9486344485411302E+17</v>
      </c>
      <c r="HTO28" s="238">
        <f t="shared" ref="HTO28" si="2968">HTM28*$C$28</f>
        <v>1.9681207930265414E+17</v>
      </c>
      <c r="HTQ28" s="238">
        <f t="shared" ref="HTQ28" si="2969">HTO28*$C$28</f>
        <v>1.9878020009568067E+17</v>
      </c>
      <c r="HTS28" s="238">
        <f t="shared" ref="HTS28" si="2970">HTQ28*$C$28</f>
        <v>2.0076800209663747E+17</v>
      </c>
      <c r="HTU28" s="238">
        <f t="shared" ref="HTU28" si="2971">HTS28*$C$28</f>
        <v>2.0277568211760384E+17</v>
      </c>
      <c r="HTW28" s="238">
        <f t="shared" ref="HTW28" si="2972">HTU28*$C$28</f>
        <v>2.0480343893877987E+17</v>
      </c>
      <c r="HTY28" s="238">
        <f t="shared" ref="HTY28" si="2973">HTW28*$C$28</f>
        <v>2.0685147332816768E+17</v>
      </c>
      <c r="HUA28" s="238">
        <f t="shared" ref="HUA28" si="2974">HTY28*$C$28</f>
        <v>2.0891998806144934E+17</v>
      </c>
      <c r="HUC28" s="238">
        <f t="shared" ref="HUC28" si="2975">HUA28*$C$28</f>
        <v>2.1100918794206384E+17</v>
      </c>
      <c r="HUE28" s="238">
        <f t="shared" ref="HUE28" si="2976">HUC28*$C$28</f>
        <v>2.1311927982148448E+17</v>
      </c>
      <c r="HUG28" s="238">
        <f t="shared" ref="HUG28" si="2977">HUE28*$C$28</f>
        <v>2.1525047261969933E+17</v>
      </c>
      <c r="HUI28" s="238">
        <f t="shared" ref="HUI28" si="2978">HUG28*$C$28</f>
        <v>2.1740297734589632E+17</v>
      </c>
      <c r="HUK28" s="238">
        <f t="shared" ref="HUK28" si="2979">HUI28*$C$28</f>
        <v>2.195770071193553E+17</v>
      </c>
      <c r="HUM28" s="238">
        <f t="shared" ref="HUM28" si="2980">HUK28*$C$28</f>
        <v>2.2177277719054886E+17</v>
      </c>
      <c r="HUO28" s="238">
        <f t="shared" ref="HUO28" si="2981">HUM28*$C$28</f>
        <v>2.2399050496245437E+17</v>
      </c>
      <c r="HUQ28" s="238">
        <f t="shared" ref="HUQ28" si="2982">HUO28*$C$28</f>
        <v>2.2623041001207891E+17</v>
      </c>
      <c r="HUS28" s="238">
        <f t="shared" ref="HUS28" si="2983">HUQ28*$C$28</f>
        <v>2.2849271411219971E+17</v>
      </c>
      <c r="HUU28" s="238">
        <f t="shared" ref="HUU28" si="2984">HUS28*$C$28</f>
        <v>2.307776412533217E+17</v>
      </c>
      <c r="HUW28" s="238">
        <f t="shared" ref="HUW28" si="2985">HUU28*$C$28</f>
        <v>2.3308541766585491E+17</v>
      </c>
      <c r="HUY28" s="238">
        <f t="shared" ref="HUY28" si="2986">HUW28*$C$28</f>
        <v>2.3541627184251347E+17</v>
      </c>
      <c r="HVA28" s="238">
        <f t="shared" ref="HVA28" si="2987">HUY28*$C$28</f>
        <v>2.3777043456093862E+17</v>
      </c>
      <c r="HVC28" s="238">
        <f t="shared" ref="HVC28" si="2988">HVA28*$C$28</f>
        <v>2.40148138906548E+17</v>
      </c>
      <c r="HVE28" s="238">
        <f t="shared" ref="HVE28" si="2989">HVC28*$C$28</f>
        <v>2.4254962029561347E+17</v>
      </c>
      <c r="HVG28" s="238">
        <f t="shared" ref="HVG28" si="2990">HVE28*$C$28</f>
        <v>2.449751164985696E+17</v>
      </c>
      <c r="HVI28" s="238">
        <f t="shared" ref="HVI28" si="2991">HVG28*$C$28</f>
        <v>2.474248676635553E+17</v>
      </c>
      <c r="HVK28" s="238">
        <f t="shared" ref="HVK28" si="2992">HVI28*$C$28</f>
        <v>2.4989911634019085E+17</v>
      </c>
      <c r="HVM28" s="238">
        <f t="shared" ref="HVM28" si="2993">HVK28*$C$28</f>
        <v>2.5239810750359277E+17</v>
      </c>
      <c r="HVO28" s="238">
        <f t="shared" ref="HVO28" si="2994">HVM28*$C$28</f>
        <v>2.549220885786287E+17</v>
      </c>
      <c r="HVQ28" s="238">
        <f t="shared" ref="HVQ28" si="2995">HVO28*$C$28</f>
        <v>2.5747130946441501E+17</v>
      </c>
      <c r="HVS28" s="238">
        <f t="shared" ref="HVS28" si="2996">HVQ28*$C$28</f>
        <v>2.6004602255905917E+17</v>
      </c>
      <c r="HVU28" s="238">
        <f t="shared" ref="HVU28" si="2997">HVS28*$C$28</f>
        <v>2.6264648278464976E+17</v>
      </c>
      <c r="HVW28" s="238">
        <f t="shared" ref="HVW28" si="2998">HVU28*$C$28</f>
        <v>2.6527294761249626E+17</v>
      </c>
      <c r="HVY28" s="238">
        <f t="shared" ref="HVY28" si="2999">HVW28*$C$28</f>
        <v>2.6792567708862122E+17</v>
      </c>
      <c r="HWA28" s="238">
        <f t="shared" ref="HWA28" si="3000">HVY28*$C$28</f>
        <v>2.7060493385950742E+17</v>
      </c>
      <c r="HWC28" s="238">
        <f t="shared" ref="HWC28" si="3001">HWA28*$C$28</f>
        <v>2.733109831981025E+17</v>
      </c>
      <c r="HWE28" s="238">
        <f t="shared" ref="HWE28" si="3002">HWC28*$C$28</f>
        <v>2.7604409303008352E+17</v>
      </c>
      <c r="HWG28" s="238">
        <f t="shared" ref="HWG28" si="3003">HWE28*$C$28</f>
        <v>2.7880453396038435E+17</v>
      </c>
      <c r="HWI28" s="238">
        <f t="shared" ref="HWI28" si="3004">HWG28*$C$28</f>
        <v>2.8159257929998819E+17</v>
      </c>
      <c r="HWK28" s="238">
        <f t="shared" ref="HWK28" si="3005">HWI28*$C$28</f>
        <v>2.8440850509298806E+17</v>
      </c>
      <c r="HWM28" s="238">
        <f t="shared" ref="HWM28" si="3006">HWK28*$C$28</f>
        <v>2.8725259014391795E+17</v>
      </c>
      <c r="HWO28" s="238">
        <f t="shared" ref="HWO28" si="3007">HWM28*$C$28</f>
        <v>2.9012511604535712E+17</v>
      </c>
      <c r="HWQ28" s="238">
        <f t="shared" ref="HWQ28" si="3008">HWO28*$C$28</f>
        <v>2.9302636720581069E+17</v>
      </c>
      <c r="HWS28" s="238">
        <f t="shared" ref="HWS28" si="3009">HWQ28*$C$28</f>
        <v>2.959566308778688E+17</v>
      </c>
      <c r="HWU28" s="238">
        <f t="shared" ref="HWU28" si="3010">HWS28*$C$28</f>
        <v>2.9891619718664749E+17</v>
      </c>
      <c r="HWW28" s="238">
        <f t="shared" ref="HWW28" si="3011">HWU28*$C$28</f>
        <v>3.0190535915851398E+17</v>
      </c>
      <c r="HWY28" s="238">
        <f t="shared" ref="HWY28" si="3012">HWW28*$C$28</f>
        <v>3.0492441275009914E+17</v>
      </c>
      <c r="HXA28" s="238">
        <f t="shared" ref="HXA28" si="3013">HWY28*$C$28</f>
        <v>3.0797365687760013E+17</v>
      </c>
      <c r="HXC28" s="238">
        <f t="shared" ref="HXC28" si="3014">HXA28*$C$28</f>
        <v>3.1105339344637613E+17</v>
      </c>
      <c r="HXE28" s="238">
        <f t="shared" ref="HXE28" si="3015">HXC28*$C$28</f>
        <v>3.1416392738083987E+17</v>
      </c>
      <c r="HXG28" s="238">
        <f t="shared" ref="HXG28" si="3016">HXE28*$C$28</f>
        <v>3.1730556665464826E+17</v>
      </c>
      <c r="HXI28" s="238">
        <f t="shared" ref="HXI28" si="3017">HXG28*$C$28</f>
        <v>3.2047862232119475E+17</v>
      </c>
      <c r="HXK28" s="238">
        <f t="shared" ref="HXK28" si="3018">HXI28*$C$28</f>
        <v>3.2368340854440672E+17</v>
      </c>
      <c r="HXM28" s="238">
        <f t="shared" ref="HXM28" si="3019">HXK28*$C$28</f>
        <v>3.2692024262985082E+17</v>
      </c>
      <c r="HXO28" s="238">
        <f t="shared" ref="HXO28" si="3020">HXM28*$C$28</f>
        <v>3.3018944505614931E+17</v>
      </c>
      <c r="HXQ28" s="238">
        <f t="shared" ref="HXQ28" si="3021">HXO28*$C$28</f>
        <v>3.3349133950671078E+17</v>
      </c>
      <c r="HXS28" s="238">
        <f t="shared" ref="HXS28" si="3022">HXQ28*$C$28</f>
        <v>3.3682625290177792E+17</v>
      </c>
      <c r="HXU28" s="238">
        <f t="shared" ref="HXU28" si="3023">HXS28*$C$28</f>
        <v>3.4019451543079571E+17</v>
      </c>
      <c r="HXW28" s="238">
        <f t="shared" ref="HXW28" si="3024">HXU28*$C$28</f>
        <v>3.4359646058510368E+17</v>
      </c>
      <c r="HXY28" s="238">
        <f t="shared" ref="HXY28" si="3025">HXW28*$C$28</f>
        <v>3.4703242519095469E+17</v>
      </c>
      <c r="HYA28" s="238">
        <f t="shared" ref="HYA28" si="3026">HXY28*$C$28</f>
        <v>3.5050274944286426E+17</v>
      </c>
      <c r="HYC28" s="238">
        <f t="shared" ref="HYC28" si="3027">HYA28*$C$28</f>
        <v>3.5400777693729293E+17</v>
      </c>
      <c r="HYE28" s="238">
        <f t="shared" ref="HYE28" si="3028">HYC28*$C$28</f>
        <v>3.5754785470666586E+17</v>
      </c>
      <c r="HYG28" s="238">
        <f t="shared" ref="HYG28" si="3029">HYE28*$C$28</f>
        <v>3.6112333325373254E+17</v>
      </c>
      <c r="HYI28" s="238">
        <f t="shared" ref="HYI28" si="3030">HYG28*$C$28</f>
        <v>3.6473456658626989E+17</v>
      </c>
      <c r="HYK28" s="238">
        <f t="shared" ref="HYK28" si="3031">HYI28*$C$28</f>
        <v>3.6838191225213261E+17</v>
      </c>
      <c r="HYM28" s="238">
        <f t="shared" ref="HYM28" si="3032">HYK28*$C$28</f>
        <v>3.7206573137465395E+17</v>
      </c>
      <c r="HYO28" s="238">
        <f t="shared" ref="HYO28" si="3033">HYM28*$C$28</f>
        <v>3.7578638868840051E+17</v>
      </c>
      <c r="HYQ28" s="238">
        <f t="shared" ref="HYQ28" si="3034">HYO28*$C$28</f>
        <v>3.7954425257528454E+17</v>
      </c>
      <c r="HYS28" s="238">
        <f t="shared" ref="HYS28" si="3035">HYQ28*$C$28</f>
        <v>3.8333969510103738E+17</v>
      </c>
      <c r="HYU28" s="238">
        <f t="shared" ref="HYU28" si="3036">HYS28*$C$28</f>
        <v>3.8717309205204774E+17</v>
      </c>
      <c r="HYW28" s="238">
        <f t="shared" ref="HYW28" si="3037">HYU28*$C$28</f>
        <v>3.9104482297256826E+17</v>
      </c>
      <c r="HYY28" s="238">
        <f t="shared" ref="HYY28" si="3038">HYW28*$C$28</f>
        <v>3.9495527120229395E+17</v>
      </c>
      <c r="HZA28" s="238">
        <f t="shared" ref="HZA28" si="3039">HYY28*$C$28</f>
        <v>3.9890482391431686E+17</v>
      </c>
      <c r="HZC28" s="238">
        <f t="shared" ref="HZC28" si="3040">HZA28*$C$28</f>
        <v>4.0289387215346003E+17</v>
      </c>
      <c r="HZE28" s="238">
        <f t="shared" ref="HZE28" si="3041">HZC28*$C$28</f>
        <v>4.0692281087499462E+17</v>
      </c>
      <c r="HZG28" s="238">
        <f t="shared" ref="HZG28" si="3042">HZE28*$C$28</f>
        <v>4.1099203898374458E+17</v>
      </c>
      <c r="HZI28" s="238">
        <f t="shared" ref="HZI28" si="3043">HZG28*$C$28</f>
        <v>4.1510195937358202E+17</v>
      </c>
      <c r="HZK28" s="238">
        <f t="shared" ref="HZK28" si="3044">HZI28*$C$28</f>
        <v>4.1925297896731782E+17</v>
      </c>
      <c r="HZM28" s="238">
        <f t="shared" ref="HZM28" si="3045">HZK28*$C$28</f>
        <v>4.2344550875699098E+17</v>
      </c>
      <c r="HZO28" s="238">
        <f t="shared" ref="HZO28" si="3046">HZM28*$C$28</f>
        <v>4.276799638445609E+17</v>
      </c>
      <c r="HZQ28" s="238">
        <f t="shared" ref="HZQ28" si="3047">HZO28*$C$28</f>
        <v>4.3195676348300653E+17</v>
      </c>
      <c r="HZS28" s="238">
        <f t="shared" ref="HZS28" si="3048">HZQ28*$C$28</f>
        <v>4.3627633111783661E+17</v>
      </c>
      <c r="HZU28" s="238">
        <f t="shared" ref="HZU28" si="3049">HZS28*$C$28</f>
        <v>4.4063909442901498E+17</v>
      </c>
      <c r="HZW28" s="238">
        <f t="shared" ref="HZW28" si="3050">HZU28*$C$28</f>
        <v>4.4504548537330515E+17</v>
      </c>
      <c r="HZY28" s="238">
        <f t="shared" ref="HZY28" si="3051">HZW28*$C$28</f>
        <v>4.4949594022703821E+17</v>
      </c>
      <c r="IAA28" s="238">
        <f t="shared" ref="IAA28" si="3052">HZY28*$C$28</f>
        <v>4.5399089962930861E+17</v>
      </c>
      <c r="IAC28" s="238">
        <f t="shared" ref="IAC28" si="3053">IAA28*$C$28</f>
        <v>4.5853080862560173E+17</v>
      </c>
      <c r="IAE28" s="238">
        <f t="shared" ref="IAE28" si="3054">IAC28*$C$28</f>
        <v>4.6311611671185773E+17</v>
      </c>
      <c r="IAG28" s="238">
        <f t="shared" ref="IAG28" si="3055">IAE28*$C$28</f>
        <v>4.6774727787897632E+17</v>
      </c>
      <c r="IAI28" s="238">
        <f t="shared" ref="IAI28" si="3056">IAG28*$C$28</f>
        <v>4.7242475065776608E+17</v>
      </c>
      <c r="IAK28" s="238">
        <f t="shared" ref="IAK28" si="3057">IAI28*$C$28</f>
        <v>4.7714899816434374E+17</v>
      </c>
      <c r="IAM28" s="238">
        <f t="shared" ref="IAM28" si="3058">IAK28*$C$28</f>
        <v>4.819204881459872E+17</v>
      </c>
      <c r="IAO28" s="238">
        <f t="shared" ref="IAO28" si="3059">IAM28*$C$28</f>
        <v>4.867396930274471E+17</v>
      </c>
      <c r="IAQ28" s="238">
        <f t="shared" ref="IAQ28" si="3060">IAO28*$C$28</f>
        <v>4.916070899577216E+17</v>
      </c>
      <c r="IAS28" s="238">
        <f t="shared" ref="IAS28" si="3061">IAQ28*$C$28</f>
        <v>4.9652316085729882E+17</v>
      </c>
      <c r="IAU28" s="238">
        <f t="shared" ref="IAU28" si="3062">IAS28*$C$28</f>
        <v>5.0148839246587181E+17</v>
      </c>
      <c r="IAW28" s="238">
        <f t="shared" ref="IAW28" si="3063">IAU28*$C$28</f>
        <v>5.0650327639053056E+17</v>
      </c>
      <c r="IAY28" s="238">
        <f t="shared" ref="IAY28" si="3064">IAW28*$C$28</f>
        <v>5.1156830915443584E+17</v>
      </c>
      <c r="IBA28" s="238">
        <f t="shared" ref="IBA28" si="3065">IAY28*$C$28</f>
        <v>5.1668399224598022E+17</v>
      </c>
      <c r="IBC28" s="238">
        <f t="shared" ref="IBC28" si="3066">IBA28*$C$28</f>
        <v>5.2185083216844E+17</v>
      </c>
      <c r="IBE28" s="238">
        <f t="shared" ref="IBE28" si="3067">IBC28*$C$28</f>
        <v>5.2706934049012442E+17</v>
      </c>
      <c r="IBG28" s="238">
        <f t="shared" ref="IBG28" si="3068">IBE28*$C$28</f>
        <v>5.3234003389502566E+17</v>
      </c>
      <c r="IBI28" s="238">
        <f t="shared" ref="IBI28" si="3069">IBG28*$C$28</f>
        <v>5.3766343423397594E+17</v>
      </c>
      <c r="IBK28" s="238">
        <f t="shared" ref="IBK28" si="3070">IBI28*$C$28</f>
        <v>5.4304006857631571E+17</v>
      </c>
      <c r="IBM28" s="238">
        <f t="shared" ref="IBM28" si="3071">IBK28*$C$28</f>
        <v>5.4847046926207885E+17</v>
      </c>
      <c r="IBO28" s="238">
        <f t="shared" ref="IBO28" si="3072">IBM28*$C$28</f>
        <v>5.5395517395469965E+17</v>
      </c>
      <c r="IBQ28" s="238">
        <f t="shared" ref="IBQ28" si="3073">IBO28*$C$28</f>
        <v>5.5949472569424666E+17</v>
      </c>
      <c r="IBS28" s="238">
        <f t="shared" ref="IBS28" si="3074">IBQ28*$C$28</f>
        <v>5.6508967295118912E+17</v>
      </c>
      <c r="IBU28" s="238">
        <f t="shared" ref="IBU28" si="3075">IBS28*$C$28</f>
        <v>5.7074056968070099E+17</v>
      </c>
      <c r="IBW28" s="238">
        <f t="shared" ref="IBW28" si="3076">IBU28*$C$28</f>
        <v>5.7644797537750803E+17</v>
      </c>
      <c r="IBY28" s="238">
        <f t="shared" ref="IBY28" si="3077">IBW28*$C$28</f>
        <v>5.8221245513128307E+17</v>
      </c>
      <c r="ICA28" s="238">
        <f t="shared" ref="ICA28" si="3078">IBY28*$C$28</f>
        <v>5.8803457968259597E+17</v>
      </c>
      <c r="ICC28" s="238">
        <f t="shared" ref="ICC28" si="3079">ICA28*$C$28</f>
        <v>5.9391492547942195E+17</v>
      </c>
      <c r="ICE28" s="238">
        <f t="shared" ref="ICE28" si="3080">ICC28*$C$28</f>
        <v>5.9985407473421619E+17</v>
      </c>
      <c r="ICG28" s="238">
        <f t="shared" ref="ICG28" si="3081">ICE28*$C$28</f>
        <v>6.058526154815584E+17</v>
      </c>
      <c r="ICI28" s="238">
        <f t="shared" ref="ICI28" si="3082">ICG28*$C$28</f>
        <v>6.1191114163637402E+17</v>
      </c>
      <c r="ICK28" s="238">
        <f t="shared" ref="ICK28" si="3083">ICI28*$C$28</f>
        <v>6.1803025305273779E+17</v>
      </c>
      <c r="ICM28" s="238">
        <f t="shared" ref="ICM28" si="3084">ICK28*$C$28</f>
        <v>6.2421055558326515E+17</v>
      </c>
      <c r="ICO28" s="238">
        <f t="shared" ref="ICO28" si="3085">ICM28*$C$28</f>
        <v>6.3045266113909786E+17</v>
      </c>
      <c r="ICQ28" s="238">
        <f t="shared" ref="ICQ28" si="3086">ICO28*$C$28</f>
        <v>6.3675718775048883E+17</v>
      </c>
      <c r="ICS28" s="238">
        <f t="shared" ref="ICS28" si="3087">ICQ28*$C$28</f>
        <v>6.4312475962799373E+17</v>
      </c>
      <c r="ICU28" s="238">
        <f t="shared" ref="ICU28" si="3088">ICS28*$C$28</f>
        <v>6.4955600722427366E+17</v>
      </c>
      <c r="ICW28" s="238">
        <f t="shared" ref="ICW28" si="3089">ICU28*$C$28</f>
        <v>6.5605156729651635E+17</v>
      </c>
      <c r="ICY28" s="238">
        <f t="shared" ref="ICY28" si="3090">ICW28*$C$28</f>
        <v>6.6261208296948147E+17</v>
      </c>
      <c r="IDA28" s="238">
        <f t="shared" ref="IDA28" si="3091">ICY28*$C$28</f>
        <v>6.6923820379917632E+17</v>
      </c>
      <c r="IDC28" s="238">
        <f t="shared" ref="IDC28" si="3092">IDA28*$C$28</f>
        <v>6.7593058583716813E+17</v>
      </c>
      <c r="IDE28" s="238">
        <f t="shared" ref="IDE28" si="3093">IDC28*$C$28</f>
        <v>6.8268989169553984E+17</v>
      </c>
      <c r="IDG28" s="238">
        <f t="shared" ref="IDG28" si="3094">IDE28*$C$28</f>
        <v>6.8951679061249523E+17</v>
      </c>
      <c r="IDI28" s="238">
        <f t="shared" ref="IDI28" si="3095">IDG28*$C$28</f>
        <v>6.9641195851862016E+17</v>
      </c>
      <c r="IDK28" s="238">
        <f t="shared" ref="IDK28" si="3096">IDI28*$C$28</f>
        <v>7.0337607810380634E+17</v>
      </c>
      <c r="IDM28" s="238">
        <f t="shared" ref="IDM28" si="3097">IDK28*$C$28</f>
        <v>7.1040983888484442E+17</v>
      </c>
      <c r="IDO28" s="238">
        <f t="shared" ref="IDO28" si="3098">IDM28*$C$28</f>
        <v>7.1751393727369293E+17</v>
      </c>
      <c r="IDQ28" s="238">
        <f t="shared" ref="IDQ28" si="3099">IDO28*$C$28</f>
        <v>7.2468907664642982E+17</v>
      </c>
      <c r="IDS28" s="238">
        <f t="shared" ref="IDS28" si="3100">IDQ28*$C$28</f>
        <v>7.3193596741289408E+17</v>
      </c>
      <c r="IDU28" s="238">
        <f t="shared" ref="IDU28" si="3101">IDS28*$C$28</f>
        <v>7.3925532708702298E+17</v>
      </c>
      <c r="IDW28" s="238">
        <f t="shared" ref="IDW28" si="3102">IDU28*$C$28</f>
        <v>7.4664788035789325E+17</v>
      </c>
      <c r="IDY28" s="238">
        <f t="shared" ref="IDY28" si="3103">IDW28*$C$28</f>
        <v>7.5411435916147213E+17</v>
      </c>
      <c r="IEA28" s="238">
        <f t="shared" ref="IEA28" si="3104">IDY28*$C$28</f>
        <v>7.6165550275308685E+17</v>
      </c>
      <c r="IEC28" s="238">
        <f t="shared" ref="IEC28" si="3105">IEA28*$C$28</f>
        <v>7.6927205778061773E+17</v>
      </c>
      <c r="IEE28" s="238">
        <f t="shared" ref="IEE28" si="3106">IEC28*$C$28</f>
        <v>7.7696477835842394E+17</v>
      </c>
      <c r="IEG28" s="238">
        <f t="shared" ref="IEG28" si="3107">IEE28*$C$28</f>
        <v>7.8473442614200819E+17</v>
      </c>
      <c r="IEI28" s="238">
        <f t="shared" ref="IEI28" si="3108">IEG28*$C$28</f>
        <v>7.9258177040342822E+17</v>
      </c>
      <c r="IEK28" s="238">
        <f t="shared" ref="IEK28" si="3109">IEI28*$C$28</f>
        <v>8.0050758810746253E+17</v>
      </c>
      <c r="IEM28" s="238">
        <f t="shared" ref="IEM28" si="3110">IEK28*$C$28</f>
        <v>8.0851266398853722E+17</v>
      </c>
      <c r="IEO28" s="238">
        <f t="shared" ref="IEO28" si="3111">IEM28*$C$28</f>
        <v>8.1659779062842266E+17</v>
      </c>
      <c r="IEQ28" s="238">
        <f t="shared" ref="IEQ28" si="3112">IEO28*$C$28</f>
        <v>8.2476376853470694E+17</v>
      </c>
      <c r="IES28" s="238">
        <f t="shared" ref="IES28" si="3113">IEQ28*$C$28</f>
        <v>8.3301140622005402E+17</v>
      </c>
      <c r="IEU28" s="238">
        <f t="shared" ref="IEU28" si="3114">IES28*$C$28</f>
        <v>8.4134152028225459E+17</v>
      </c>
      <c r="IEW28" s="238">
        <f t="shared" ref="IEW28" si="3115">IEU28*$C$28</f>
        <v>8.4975493548507712E+17</v>
      </c>
      <c r="IEY28" s="238">
        <f t="shared" ref="IEY28" si="3116">IEW28*$C$28</f>
        <v>8.5825248483992794E+17</v>
      </c>
      <c r="IFA28" s="238">
        <f t="shared" ref="IFA28" si="3117">IEY28*$C$28</f>
        <v>8.6683500968832717E+17</v>
      </c>
      <c r="IFC28" s="238">
        <f t="shared" ref="IFC28" si="3118">IFA28*$C$28</f>
        <v>8.755033597852105E+17</v>
      </c>
      <c r="IFE28" s="238">
        <f t="shared" ref="IFE28" si="3119">IFC28*$C$28</f>
        <v>8.8425839338306266E+17</v>
      </c>
      <c r="IFG28" s="238">
        <f t="shared" ref="IFG28" si="3120">IFE28*$C$28</f>
        <v>8.9310097731689331E+17</v>
      </c>
      <c r="IFI28" s="238">
        <f t="shared" ref="IFI28" si="3121">IFG28*$C$28</f>
        <v>9.0203198709006221E+17</v>
      </c>
      <c r="IFK28" s="238">
        <f t="shared" ref="IFK28" si="3122">IFI28*$C$28</f>
        <v>9.1105230696096282E+17</v>
      </c>
      <c r="IFM28" s="238">
        <f t="shared" ref="IFM28" si="3123">IFK28*$C$28</f>
        <v>9.2016283003057242E+17</v>
      </c>
      <c r="IFO28" s="238">
        <f t="shared" ref="IFO28" si="3124">IFM28*$C$28</f>
        <v>9.2936445833087821E+17</v>
      </c>
      <c r="IFQ28" s="238">
        <f t="shared" ref="IFQ28" si="3125">IFO28*$C$28</f>
        <v>9.3865810291418701E+17</v>
      </c>
      <c r="IFS28" s="238">
        <f t="shared" ref="IFS28" si="3126">IFQ28*$C$28</f>
        <v>9.480446839433289E+17</v>
      </c>
      <c r="IFU28" s="238">
        <f t="shared" ref="IFU28" si="3127">IFS28*$C$28</f>
        <v>9.5752513078276224E+17</v>
      </c>
      <c r="IFW28" s="238">
        <f t="shared" ref="IFW28" si="3128">IFU28*$C$28</f>
        <v>9.6710038209058982E+17</v>
      </c>
      <c r="IFY28" s="238">
        <f t="shared" ref="IFY28" si="3129">IFW28*$C$28</f>
        <v>9.7677138591149568E+17</v>
      </c>
      <c r="IGA28" s="238">
        <f t="shared" ref="IGA28" si="3130">IFY28*$C$28</f>
        <v>9.8653909977061069E+17</v>
      </c>
      <c r="IGC28" s="238">
        <f t="shared" ref="IGC28" si="3131">IGA28*$C$28</f>
        <v>9.964044907683168E+17</v>
      </c>
      <c r="IGE28" s="238">
        <f t="shared" ref="IGE28" si="3132">IGC28*$C$28</f>
        <v>1.006368535676E+18</v>
      </c>
      <c r="IGG28" s="238">
        <f t="shared" ref="IGG28" si="3133">IGE28*$C$28</f>
        <v>1.0164322210327601E+18</v>
      </c>
      <c r="IGI28" s="238">
        <f t="shared" ref="IGI28" si="3134">IGG28*$C$28</f>
        <v>1.0265965432430876E+18</v>
      </c>
      <c r="IGK28" s="238">
        <f t="shared" ref="IGK28" si="3135">IGI28*$C$28</f>
        <v>1.0368625086755185E+18</v>
      </c>
      <c r="IGM28" s="238">
        <f t="shared" ref="IGM28" si="3136">IGK28*$C$28</f>
        <v>1.0472311337622737E+18</v>
      </c>
      <c r="IGO28" s="238">
        <f t="shared" ref="IGO28" si="3137">IGM28*$C$28</f>
        <v>1.0577034450998964E+18</v>
      </c>
      <c r="IGQ28" s="238">
        <f t="shared" ref="IGQ28" si="3138">IGO28*$C$28</f>
        <v>1.0682804795508954E+18</v>
      </c>
      <c r="IGS28" s="238">
        <f t="shared" ref="IGS28" si="3139">IGQ28*$C$28</f>
        <v>1.0789632843464044E+18</v>
      </c>
      <c r="IGU28" s="238">
        <f t="shared" ref="IGU28" si="3140">IGS28*$C$28</f>
        <v>1.0897529171898684E+18</v>
      </c>
      <c r="IGW28" s="238">
        <f t="shared" ref="IGW28" si="3141">IGU28*$C$28</f>
        <v>1.1006504463617672E+18</v>
      </c>
      <c r="IGY28" s="238">
        <f t="shared" ref="IGY28" si="3142">IGW28*$C$28</f>
        <v>1.1116569508253848E+18</v>
      </c>
      <c r="IHA28" s="238">
        <f t="shared" ref="IHA28" si="3143">IGY28*$C$28</f>
        <v>1.1227735203336387E+18</v>
      </c>
      <c r="IHC28" s="238">
        <f t="shared" ref="IHC28" si="3144">IHA28*$C$28</f>
        <v>1.1340012555369751E+18</v>
      </c>
      <c r="IHE28" s="238">
        <f t="shared" ref="IHE28" si="3145">IHC28*$C$28</f>
        <v>1.1453412680923448E+18</v>
      </c>
      <c r="IHG28" s="238">
        <f t="shared" ref="IHG28" si="3146">IHE28*$C$28</f>
        <v>1.1567946807732682E+18</v>
      </c>
      <c r="IHI28" s="238">
        <f t="shared" ref="IHI28" si="3147">IHG28*$C$28</f>
        <v>1.168362627581001E+18</v>
      </c>
      <c r="IHK28" s="238">
        <f t="shared" ref="IHK28" si="3148">IHI28*$C$28</f>
        <v>1.180046253856811E+18</v>
      </c>
      <c r="IHM28" s="238">
        <f t="shared" ref="IHM28" si="3149">IHK28*$C$28</f>
        <v>1.1918467163953792E+18</v>
      </c>
      <c r="IHO28" s="238">
        <f t="shared" ref="IHO28" si="3150">IHM28*$C$28</f>
        <v>1.2037651835593331E+18</v>
      </c>
      <c r="IHQ28" s="238">
        <f t="shared" ref="IHQ28" si="3151">IHO28*$C$28</f>
        <v>1.2158028353949263E+18</v>
      </c>
      <c r="IHS28" s="238">
        <f t="shared" ref="IHS28" si="3152">IHQ28*$C$28</f>
        <v>1.2279608637488755E+18</v>
      </c>
      <c r="IHU28" s="238">
        <f t="shared" ref="IHU28" si="3153">IHS28*$C$28</f>
        <v>1.2402404723863642E+18</v>
      </c>
      <c r="IHW28" s="238">
        <f t="shared" ref="IHW28" si="3154">IHU28*$C$28</f>
        <v>1.2526428771102277E+18</v>
      </c>
      <c r="IHY28" s="238">
        <f t="shared" ref="IHY28" si="3155">IHW28*$C$28</f>
        <v>1.2651693058813299E+18</v>
      </c>
      <c r="IIA28" s="238">
        <f t="shared" ref="IIA28" si="3156">IHY28*$C$28</f>
        <v>1.2778209989401431E+18</v>
      </c>
      <c r="IIC28" s="238">
        <f t="shared" ref="IIC28" si="3157">IIA28*$C$28</f>
        <v>1.2905992089295444E+18</v>
      </c>
      <c r="IIE28" s="238">
        <f t="shared" ref="IIE28" si="3158">IIC28*$C$28</f>
        <v>1.3035052010188398E+18</v>
      </c>
      <c r="IIG28" s="238">
        <f t="shared" ref="IIG28" si="3159">IIE28*$C$28</f>
        <v>1.3165402530290281E+18</v>
      </c>
      <c r="III28" s="238">
        <f t="shared" ref="III28" si="3160">IIG28*$C$28</f>
        <v>1.3297056555593183E+18</v>
      </c>
      <c r="IIK28" s="238">
        <f t="shared" ref="IIK28" si="3161">III28*$C$28</f>
        <v>1.3430027121149115E+18</v>
      </c>
      <c r="IIM28" s="238">
        <f t="shared" ref="IIM28" si="3162">IIK28*$C$28</f>
        <v>1.3564327392360607E+18</v>
      </c>
      <c r="IIO28" s="238">
        <f t="shared" ref="IIO28" si="3163">IIM28*$C$28</f>
        <v>1.3699970666284214E+18</v>
      </c>
      <c r="IIQ28" s="238">
        <f t="shared" ref="IIQ28" si="3164">IIO28*$C$28</f>
        <v>1.3836970372947057E+18</v>
      </c>
      <c r="IIS28" s="238">
        <f t="shared" ref="IIS28" si="3165">IIQ28*$C$28</f>
        <v>1.3975340076676526E+18</v>
      </c>
      <c r="IIU28" s="238">
        <f t="shared" ref="IIU28" si="3166">IIS28*$C$28</f>
        <v>1.4115093477443292E+18</v>
      </c>
      <c r="IIW28" s="238">
        <f t="shared" ref="IIW28" si="3167">IIU28*$C$28</f>
        <v>1.4256244412217725E+18</v>
      </c>
      <c r="IIY28" s="238">
        <f t="shared" ref="IIY28" si="3168">IIW28*$C$28</f>
        <v>1.4398806856339904E+18</v>
      </c>
      <c r="IJA28" s="238">
        <f t="shared" ref="IJA28" si="3169">IIY28*$C$28</f>
        <v>1.4542794924903304E+18</v>
      </c>
      <c r="IJC28" s="238">
        <f t="shared" ref="IJC28" si="3170">IJA28*$C$28</f>
        <v>1.4688222874152338E+18</v>
      </c>
      <c r="IJE28" s="238">
        <f t="shared" ref="IJE28" si="3171">IJC28*$C$28</f>
        <v>1.4835105102893862E+18</v>
      </c>
      <c r="IJG28" s="238">
        <f t="shared" ref="IJG28" si="3172">IJE28*$C$28</f>
        <v>1.4983456153922801E+18</v>
      </c>
      <c r="IJI28" s="238">
        <f t="shared" ref="IJI28" si="3173">IJG28*$C$28</f>
        <v>1.5133290715462029E+18</v>
      </c>
      <c r="IJK28" s="238">
        <f t="shared" ref="IJK28" si="3174">IJI28*$C$28</f>
        <v>1.528462362261665E+18</v>
      </c>
      <c r="IJM28" s="238">
        <f t="shared" ref="IJM28" si="3175">IJK28*$C$28</f>
        <v>1.5437469858842816E+18</v>
      </c>
      <c r="IJO28" s="238">
        <f t="shared" ref="IJO28" si="3176">IJM28*$C$28</f>
        <v>1.5591844557431245E+18</v>
      </c>
      <c r="IJQ28" s="238">
        <f t="shared" ref="IJQ28" si="3177">IJO28*$C$28</f>
        <v>1.5747763003005558E+18</v>
      </c>
      <c r="IJS28" s="238">
        <f t="shared" ref="IJS28" si="3178">IJQ28*$C$28</f>
        <v>1.5905240633035615E+18</v>
      </c>
      <c r="IJU28" s="238">
        <f t="shared" ref="IJU28" si="3179">IJS28*$C$28</f>
        <v>1.606429303936597E+18</v>
      </c>
      <c r="IJW28" s="238">
        <f t="shared" ref="IJW28" si="3180">IJU28*$C$28</f>
        <v>1.6224935969759629E+18</v>
      </c>
      <c r="IJY28" s="238">
        <f t="shared" ref="IJY28" si="3181">IJW28*$C$28</f>
        <v>1.6387185329457226E+18</v>
      </c>
      <c r="IKA28" s="238">
        <f t="shared" ref="IKA28" si="3182">IJY28*$C$28</f>
        <v>1.6551057182751798E+18</v>
      </c>
      <c r="IKC28" s="238">
        <f t="shared" ref="IKC28" si="3183">IKA28*$C$28</f>
        <v>1.6716567754579315E+18</v>
      </c>
      <c r="IKE28" s="238">
        <f t="shared" ref="IKE28" si="3184">IKC28*$C$28</f>
        <v>1.688373343212511E+18</v>
      </c>
      <c r="IKG28" s="238">
        <f t="shared" ref="IKG28" si="3185">IKE28*$C$28</f>
        <v>1.7052570766446362E+18</v>
      </c>
      <c r="IKI28" s="238">
        <f t="shared" ref="IKI28" si="3186">IKG28*$C$28</f>
        <v>1.7223096474110825E+18</v>
      </c>
      <c r="IKK28" s="238">
        <f t="shared" ref="IKK28" si="3187">IKI28*$C$28</f>
        <v>1.7395327438851932E+18</v>
      </c>
      <c r="IKM28" s="238">
        <f t="shared" ref="IKM28" si="3188">IKK28*$C$28</f>
        <v>1.7569280713240451E+18</v>
      </c>
      <c r="IKO28" s="238">
        <f t="shared" ref="IKO28" si="3189">IKM28*$C$28</f>
        <v>1.7744973520372856E+18</v>
      </c>
      <c r="IKQ28" s="238">
        <f t="shared" ref="IKQ28" si="3190">IKO28*$C$28</f>
        <v>1.7922423255576586E+18</v>
      </c>
      <c r="IKS28" s="238">
        <f t="shared" ref="IKS28" si="3191">IKQ28*$C$28</f>
        <v>1.8101647488132352E+18</v>
      </c>
      <c r="IKU28" s="238">
        <f t="shared" ref="IKU28" si="3192">IKS28*$C$28</f>
        <v>1.8282663963013676E+18</v>
      </c>
      <c r="IKW28" s="238">
        <f t="shared" ref="IKW28" si="3193">IKU28*$C$28</f>
        <v>1.8465490602643812E+18</v>
      </c>
      <c r="IKY28" s="238">
        <f t="shared" ref="IKY28" si="3194">IKW28*$C$28</f>
        <v>1.8650145508670249E+18</v>
      </c>
      <c r="ILA28" s="238">
        <f t="shared" ref="ILA28" si="3195">IKY28*$C$28</f>
        <v>1.8836646963756951E+18</v>
      </c>
      <c r="ILC28" s="238">
        <f t="shared" ref="ILC28" si="3196">ILA28*$C$28</f>
        <v>1.9025013433394522E+18</v>
      </c>
      <c r="ILE28" s="238">
        <f t="shared" ref="ILE28" si="3197">ILC28*$C$28</f>
        <v>1.9215263567728466E+18</v>
      </c>
      <c r="ILG28" s="238">
        <f t="shared" ref="ILG28" si="3198">ILE28*$C$28</f>
        <v>1.940741620340575E+18</v>
      </c>
      <c r="ILI28" s="238">
        <f t="shared" ref="ILI28" si="3199">ILG28*$C$28</f>
        <v>1.9601490365439808E+18</v>
      </c>
      <c r="ILK28" s="238">
        <f t="shared" ref="ILK28" si="3200">ILI28*$C$28</f>
        <v>1.9797505269094205E+18</v>
      </c>
      <c r="ILM28" s="238">
        <f t="shared" ref="ILM28" si="3201">ILK28*$C$28</f>
        <v>1.9995480321785147E+18</v>
      </c>
      <c r="ILO28" s="238">
        <f t="shared" ref="ILO28" si="3202">ILM28*$C$28</f>
        <v>2.0195435125002998E+18</v>
      </c>
      <c r="ILQ28" s="238">
        <f t="shared" ref="ILQ28" si="3203">ILO28*$C$28</f>
        <v>2.0397389476253028E+18</v>
      </c>
      <c r="ILS28" s="238">
        <f t="shared" ref="ILS28" si="3204">ILQ28*$C$28</f>
        <v>2.0601363371015557E+18</v>
      </c>
      <c r="ILU28" s="238">
        <f t="shared" ref="ILU28" si="3205">ILS28*$C$28</f>
        <v>2.0807377004725714E+18</v>
      </c>
      <c r="ILW28" s="238">
        <f t="shared" ref="ILW28" si="3206">ILU28*$C$28</f>
        <v>2.1015450774772972E+18</v>
      </c>
      <c r="ILY28" s="238">
        <f t="shared" ref="ILY28" si="3207">ILW28*$C$28</f>
        <v>2.1225605282520701E+18</v>
      </c>
      <c r="IMA28" s="238">
        <f t="shared" ref="IMA28" si="3208">ILY28*$C$28</f>
        <v>2.143786133534591E+18</v>
      </c>
      <c r="IMC28" s="238">
        <f t="shared" ref="IMC28" si="3209">IMA28*$C$28</f>
        <v>2.1652239948699369E+18</v>
      </c>
      <c r="IME28" s="238">
        <f t="shared" ref="IME28" si="3210">IMC28*$C$28</f>
        <v>2.1868762348186363E+18</v>
      </c>
      <c r="IMG28" s="238">
        <f t="shared" ref="IMG28" si="3211">IME28*$C$28</f>
        <v>2.2087449971668227E+18</v>
      </c>
      <c r="IMI28" s="238">
        <f t="shared" ref="IMI28" si="3212">IMG28*$C$28</f>
        <v>2.2308324471384909E+18</v>
      </c>
      <c r="IMK28" s="238">
        <f t="shared" ref="IMK28" si="3213">IMI28*$C$28</f>
        <v>2.2531407716098757E+18</v>
      </c>
      <c r="IMM28" s="238">
        <f t="shared" ref="IMM28" si="3214">IMK28*$C$28</f>
        <v>2.2756721793259745E+18</v>
      </c>
      <c r="IMO28" s="238">
        <f t="shared" ref="IMO28" si="3215">IMM28*$C$28</f>
        <v>2.2984289011192343E+18</v>
      </c>
      <c r="IMQ28" s="238">
        <f t="shared" ref="IMQ28" si="3216">IMO28*$C$28</f>
        <v>2.3214131901304269E+18</v>
      </c>
      <c r="IMS28" s="238">
        <f t="shared" ref="IMS28" si="3217">IMQ28*$C$28</f>
        <v>2.3446273220317312E+18</v>
      </c>
      <c r="IMU28" s="238">
        <f t="shared" ref="IMU28" si="3218">IMS28*$C$28</f>
        <v>2.3680735952520484E+18</v>
      </c>
      <c r="IMW28" s="238">
        <f t="shared" ref="IMW28" si="3219">IMU28*$C$28</f>
        <v>2.3917543312045691E+18</v>
      </c>
      <c r="IMY28" s="238">
        <f t="shared" ref="IMY28" si="3220">IMW28*$C$28</f>
        <v>2.4156718745166147E+18</v>
      </c>
      <c r="INA28" s="238">
        <f t="shared" ref="INA28" si="3221">IMY28*$C$28</f>
        <v>2.439828593261781E+18</v>
      </c>
      <c r="INC28" s="238">
        <f t="shared" ref="INC28" si="3222">INA28*$C$28</f>
        <v>2.4642268791943987E+18</v>
      </c>
      <c r="INE28" s="238">
        <f t="shared" ref="INE28" si="3223">INC28*$C$28</f>
        <v>2.4888691479863429E+18</v>
      </c>
      <c r="ING28" s="238">
        <f t="shared" ref="ING28" si="3224">INE28*$C$28</f>
        <v>2.5137578394662062E+18</v>
      </c>
      <c r="INI28" s="238">
        <f t="shared" ref="INI28" si="3225">ING28*$C$28</f>
        <v>2.5388954178608681E+18</v>
      </c>
      <c r="INK28" s="238">
        <f t="shared" ref="INK28" si="3226">INI28*$C$28</f>
        <v>2.5642843720394767E+18</v>
      </c>
      <c r="INM28" s="238">
        <f t="shared" ref="INM28" si="3227">INK28*$C$28</f>
        <v>2.5899272157598715E+18</v>
      </c>
      <c r="INO28" s="238">
        <f t="shared" ref="INO28" si="3228">INM28*$C$28</f>
        <v>2.6158264879174702E+18</v>
      </c>
      <c r="INQ28" s="238">
        <f t="shared" ref="INQ28" si="3229">INO28*$C$28</f>
        <v>2.6419847527966449E+18</v>
      </c>
      <c r="INS28" s="238">
        <f t="shared" ref="INS28" si="3230">INQ28*$C$28</f>
        <v>2.6684046003246116E+18</v>
      </c>
      <c r="INU28" s="238">
        <f t="shared" ref="INU28" si="3231">INS28*$C$28</f>
        <v>2.6950886463278577E+18</v>
      </c>
      <c r="INW28" s="238">
        <f t="shared" ref="INW28" si="3232">INU28*$C$28</f>
        <v>2.7220395327911363E+18</v>
      </c>
      <c r="INY28" s="238">
        <f t="shared" ref="INY28" si="3233">INW28*$C$28</f>
        <v>2.7492599281190477E+18</v>
      </c>
      <c r="IOA28" s="238">
        <f t="shared" ref="IOA28" si="3234">INY28*$C$28</f>
        <v>2.7767525274002381E+18</v>
      </c>
      <c r="IOC28" s="238">
        <f t="shared" ref="IOC28" si="3235">IOA28*$C$28</f>
        <v>2.8045200526742405E+18</v>
      </c>
      <c r="IOE28" s="238">
        <f t="shared" ref="IOE28" si="3236">IOC28*$C$28</f>
        <v>2.832565253200983E+18</v>
      </c>
      <c r="IOG28" s="238">
        <f t="shared" ref="IOG28" si="3237">IOE28*$C$28</f>
        <v>2.860890905732993E+18</v>
      </c>
      <c r="IOI28" s="238">
        <f t="shared" ref="IOI28" si="3238">IOG28*$C$28</f>
        <v>2.8894998147903232E+18</v>
      </c>
      <c r="IOK28" s="238">
        <f t="shared" ref="IOK28" si="3239">IOI28*$C$28</f>
        <v>2.9183948129382267E+18</v>
      </c>
      <c r="IOM28" s="238">
        <f t="shared" ref="IOM28" si="3240">IOK28*$C$28</f>
        <v>2.9475787610676091E+18</v>
      </c>
      <c r="IOO28" s="238">
        <f t="shared" ref="IOO28" si="3241">IOM28*$C$28</f>
        <v>2.9770545486782853E+18</v>
      </c>
      <c r="IOQ28" s="238">
        <f t="shared" ref="IOQ28" si="3242">IOO28*$C$28</f>
        <v>3.0068250941650683E+18</v>
      </c>
      <c r="IOS28" s="238">
        <f t="shared" ref="IOS28" si="3243">IOQ28*$C$28</f>
        <v>3.0368933451067192E+18</v>
      </c>
      <c r="IOU28" s="238">
        <f t="shared" ref="IOU28" si="3244">IOS28*$C$28</f>
        <v>3.0672622785577866E+18</v>
      </c>
      <c r="IOW28" s="238">
        <f t="shared" ref="IOW28" si="3245">IOU28*$C$28</f>
        <v>3.0979349013433646E+18</v>
      </c>
      <c r="IOY28" s="238">
        <f t="shared" ref="IOY28" si="3246">IOW28*$C$28</f>
        <v>3.1289142503567985E+18</v>
      </c>
      <c r="IPA28" s="238">
        <f t="shared" ref="IPA28" si="3247">IOY28*$C$28</f>
        <v>3.1602033928603663E+18</v>
      </c>
      <c r="IPC28" s="238">
        <f t="shared" ref="IPC28" si="3248">IPA28*$C$28</f>
        <v>3.19180542678897E+18</v>
      </c>
      <c r="IPE28" s="238">
        <f t="shared" ref="IPE28" si="3249">IPC28*$C$28</f>
        <v>3.2237234810568596E+18</v>
      </c>
      <c r="IPG28" s="238">
        <f t="shared" ref="IPG28" si="3250">IPE28*$C$28</f>
        <v>3.2559607158674284E+18</v>
      </c>
      <c r="IPI28" s="238">
        <f t="shared" ref="IPI28" si="3251">IPG28*$C$28</f>
        <v>3.2885203230261028E+18</v>
      </c>
      <c r="IPK28" s="238">
        <f t="shared" ref="IPK28" si="3252">IPI28*$C$28</f>
        <v>3.321405526256364E+18</v>
      </c>
      <c r="IPM28" s="238">
        <f t="shared" ref="IPM28" si="3253">IPK28*$C$28</f>
        <v>3.3546195815189279E+18</v>
      </c>
      <c r="IPO28" s="238">
        <f t="shared" ref="IPO28" si="3254">IPM28*$C$28</f>
        <v>3.3881657773341174E+18</v>
      </c>
      <c r="IPQ28" s="238">
        <f t="shared" ref="IPQ28" si="3255">IPO28*$C$28</f>
        <v>3.4220474351074586E+18</v>
      </c>
      <c r="IPS28" s="238">
        <f t="shared" ref="IPS28" si="3256">IPQ28*$C$28</f>
        <v>3.4562679094585334E+18</v>
      </c>
      <c r="IPU28" s="238">
        <f t="shared" ref="IPU28" si="3257">IPS28*$C$28</f>
        <v>3.4908305885531187E+18</v>
      </c>
      <c r="IPW28" s="238">
        <f t="shared" ref="IPW28" si="3258">IPU28*$C$28</f>
        <v>3.5257388944386499E+18</v>
      </c>
      <c r="IPY28" s="238">
        <f t="shared" ref="IPY28" si="3259">IPW28*$C$28</f>
        <v>3.5609962833830364E+18</v>
      </c>
      <c r="IQA28" s="238">
        <f t="shared" ref="IQA28" si="3260">IPY28*$C$28</f>
        <v>3.5966062462168668E+18</v>
      </c>
      <c r="IQC28" s="238">
        <f t="shared" ref="IQC28" si="3261">IQA28*$C$28</f>
        <v>3.6325723086790354E+18</v>
      </c>
      <c r="IQE28" s="238">
        <f t="shared" ref="IQE28" si="3262">IQC28*$C$28</f>
        <v>3.6688980317658255E+18</v>
      </c>
      <c r="IQG28" s="238">
        <f t="shared" ref="IQG28" si="3263">IQE28*$C$28</f>
        <v>3.7055870120834836E+18</v>
      </c>
      <c r="IQI28" s="238">
        <f t="shared" ref="IQI28" si="3264">IQG28*$C$28</f>
        <v>3.7426428822043187E+18</v>
      </c>
      <c r="IQK28" s="238">
        <f t="shared" ref="IQK28" si="3265">IQI28*$C$28</f>
        <v>3.7800693110263619E+18</v>
      </c>
      <c r="IQM28" s="238">
        <f t="shared" ref="IQM28" si="3266">IQK28*$C$28</f>
        <v>3.8178700041366257E+18</v>
      </c>
      <c r="IQO28" s="238">
        <f t="shared" ref="IQO28" si="3267">IQM28*$C$28</f>
        <v>3.8560487041779922E+18</v>
      </c>
      <c r="IQQ28" s="238">
        <f t="shared" ref="IQQ28" si="3268">IQO28*$C$28</f>
        <v>3.8946091912197719E+18</v>
      </c>
      <c r="IQS28" s="238">
        <f t="shared" ref="IQS28" si="3269">IQQ28*$C$28</f>
        <v>3.9335552831319695E+18</v>
      </c>
      <c r="IQU28" s="238">
        <f t="shared" ref="IQU28" si="3270">IQS28*$C$28</f>
        <v>3.9728908359632891E+18</v>
      </c>
      <c r="IQW28" s="238">
        <f t="shared" ref="IQW28" si="3271">IQU28*$C$28</f>
        <v>4.012619744322922E+18</v>
      </c>
      <c r="IQY28" s="238">
        <f t="shared" ref="IQY28" si="3272">IQW28*$C$28</f>
        <v>4.0527459417661512E+18</v>
      </c>
      <c r="IRA28" s="238">
        <f t="shared" ref="IRA28" si="3273">IQY28*$C$28</f>
        <v>4.0932734011838126E+18</v>
      </c>
      <c r="IRC28" s="238">
        <f t="shared" ref="IRC28" si="3274">IRA28*$C$28</f>
        <v>4.1342061351956506E+18</v>
      </c>
      <c r="IRE28" s="238">
        <f t="shared" ref="IRE28" si="3275">IRC28*$C$28</f>
        <v>4.175548196547607E+18</v>
      </c>
      <c r="IRG28" s="238">
        <f t="shared" ref="IRG28" si="3276">IRE28*$C$28</f>
        <v>4.2173036785130834E+18</v>
      </c>
      <c r="IRI28" s="238">
        <f t="shared" ref="IRI28" si="3277">IRG28*$C$28</f>
        <v>4.2594767152982144E+18</v>
      </c>
      <c r="IRK28" s="238">
        <f t="shared" ref="IRK28" si="3278">IRI28*$C$28</f>
        <v>4.3020714824511964E+18</v>
      </c>
      <c r="IRM28" s="238">
        <f t="shared" ref="IRM28" si="3279">IRK28*$C$28</f>
        <v>4.3450921972757084E+18</v>
      </c>
      <c r="IRO28" s="238">
        <f t="shared" ref="IRO28" si="3280">IRM28*$C$28</f>
        <v>4.3885431192484654E+18</v>
      </c>
      <c r="IRQ28" s="238">
        <f t="shared" ref="IRQ28" si="3281">IRO28*$C$28</f>
        <v>4.4324285504409503E+18</v>
      </c>
      <c r="IRS28" s="238">
        <f t="shared" ref="IRS28" si="3282">IRQ28*$C$28</f>
        <v>4.4767528359453599E+18</v>
      </c>
      <c r="IRU28" s="238">
        <f t="shared" ref="IRU28" si="3283">IRS28*$C$28</f>
        <v>4.5215203643048136E+18</v>
      </c>
      <c r="IRW28" s="238">
        <f t="shared" ref="IRW28" si="3284">IRU28*$C$28</f>
        <v>4.5667355679478615E+18</v>
      </c>
      <c r="IRY28" s="238">
        <f t="shared" ref="IRY28" si="3285">IRW28*$C$28</f>
        <v>4.6124029236273398E+18</v>
      </c>
      <c r="ISA28" s="238">
        <f t="shared" ref="ISA28" si="3286">IRY28*$C$28</f>
        <v>4.6585269528636129E+18</v>
      </c>
      <c r="ISC28" s="238">
        <f t="shared" ref="ISC28" si="3287">ISA28*$C$28</f>
        <v>4.7051122223922493E+18</v>
      </c>
      <c r="ISE28" s="238">
        <f t="shared" ref="ISE28" si="3288">ISC28*$C$28</f>
        <v>4.7521633446161715E+18</v>
      </c>
      <c r="ISG28" s="238">
        <f t="shared" ref="ISG28" si="3289">ISE28*$C$28</f>
        <v>4.7996849780623329E+18</v>
      </c>
      <c r="ISI28" s="238">
        <f t="shared" ref="ISI28" si="3290">ISG28*$C$28</f>
        <v>4.8476818278429563E+18</v>
      </c>
      <c r="ISK28" s="238">
        <f t="shared" ref="ISK28" si="3291">ISI28*$C$28</f>
        <v>4.896158646121386E+18</v>
      </c>
      <c r="ISM28" s="238">
        <f t="shared" ref="ISM28" si="3292">ISK28*$C$28</f>
        <v>4.9451202325825997E+18</v>
      </c>
      <c r="ISO28" s="238">
        <f t="shared" ref="ISO28" si="3293">ISM28*$C$28</f>
        <v>4.9945714349084252E+18</v>
      </c>
      <c r="ISQ28" s="238">
        <f t="shared" ref="ISQ28" si="3294">ISO28*$C$28</f>
        <v>5.0445171492575099E+18</v>
      </c>
      <c r="ISS28" s="238">
        <f t="shared" ref="ISS28" si="3295">ISQ28*$C$28</f>
        <v>5.0949623207500851E+18</v>
      </c>
      <c r="ISU28" s="238">
        <f t="shared" ref="ISU28" si="3296">ISS28*$C$28</f>
        <v>5.1459119439575859E+18</v>
      </c>
      <c r="ISW28" s="238">
        <f t="shared" ref="ISW28" si="3297">ISU28*$C$28</f>
        <v>5.197371063397162E+18</v>
      </c>
      <c r="ISY28" s="238">
        <f t="shared" ref="ISY28" si="3298">ISW28*$C$28</f>
        <v>5.2493447740311337E+18</v>
      </c>
      <c r="ITA28" s="238">
        <f t="shared" ref="ITA28" si="3299">ISY28*$C$28</f>
        <v>5.3018382217714452E+18</v>
      </c>
      <c r="ITC28" s="238">
        <f t="shared" ref="ITC28" si="3300">ITA28*$C$28</f>
        <v>5.3548566039891599E+18</v>
      </c>
      <c r="ITE28" s="238">
        <f t="shared" ref="ITE28" si="3301">ITC28*$C$28</f>
        <v>5.4084051700290519E+18</v>
      </c>
      <c r="ITG28" s="238">
        <f t="shared" ref="ITG28" si="3302">ITE28*$C$28</f>
        <v>5.4624892217293425E+18</v>
      </c>
      <c r="ITI28" s="238">
        <f t="shared" ref="ITI28" si="3303">ITG28*$C$28</f>
        <v>5.5171141139466363E+18</v>
      </c>
      <c r="ITK28" s="238">
        <f t="shared" ref="ITK28" si="3304">ITI28*$C$28</f>
        <v>5.5722852550861025E+18</v>
      </c>
      <c r="ITM28" s="238">
        <f t="shared" ref="ITM28" si="3305">ITK28*$C$28</f>
        <v>5.6280081076369633E+18</v>
      </c>
      <c r="ITO28" s="238">
        <f t="shared" ref="ITO28" si="3306">ITM28*$C$28</f>
        <v>5.6842881887133327E+18</v>
      </c>
      <c r="ITQ28" s="238">
        <f t="shared" ref="ITQ28" si="3307">ITO28*$C$28</f>
        <v>5.7411310706004664E+18</v>
      </c>
      <c r="ITS28" s="238">
        <f t="shared" ref="ITS28" si="3308">ITQ28*$C$28</f>
        <v>5.7985423813064714E+18</v>
      </c>
      <c r="ITU28" s="238">
        <f t="shared" ref="ITU28" si="3309">ITS28*$C$28</f>
        <v>5.8565278051195361E+18</v>
      </c>
      <c r="ITW28" s="238">
        <f t="shared" ref="ITW28" si="3310">ITU28*$C$28</f>
        <v>5.915093083170732E+18</v>
      </c>
      <c r="ITY28" s="238">
        <f t="shared" ref="ITY28" si="3311">ITW28*$C$28</f>
        <v>5.9742440140024392E+18</v>
      </c>
      <c r="IUA28" s="238">
        <f t="shared" ref="IUA28" si="3312">ITY28*$C$28</f>
        <v>6.033986454142464E+18</v>
      </c>
      <c r="IUC28" s="238">
        <f t="shared" ref="IUC28" si="3313">IUA28*$C$28</f>
        <v>6.0943263186838886E+18</v>
      </c>
      <c r="IUE28" s="238">
        <f t="shared" ref="IUE28" si="3314">IUC28*$C$28</f>
        <v>6.1552695818707272E+18</v>
      </c>
      <c r="IUG28" s="238">
        <f t="shared" ref="IUG28" si="3315">IUE28*$C$28</f>
        <v>6.2168222776894341E+18</v>
      </c>
      <c r="IUI28" s="238">
        <f t="shared" ref="IUI28" si="3316">IUG28*$C$28</f>
        <v>6.2789905004663286E+18</v>
      </c>
      <c r="IUK28" s="238">
        <f t="shared" ref="IUK28" si="3317">IUI28*$C$28</f>
        <v>6.3417804054709924E+18</v>
      </c>
      <c r="IUM28" s="238">
        <f t="shared" ref="IUM28" si="3318">IUK28*$C$28</f>
        <v>6.4051982095257027E+18</v>
      </c>
      <c r="IUO28" s="238">
        <f t="shared" ref="IUO28" si="3319">IUM28*$C$28</f>
        <v>6.4692501916209592E+18</v>
      </c>
      <c r="IUQ28" s="238">
        <f t="shared" ref="IUQ28" si="3320">IUO28*$C$28</f>
        <v>6.5339426935371684E+18</v>
      </c>
      <c r="IUS28" s="238">
        <f t="shared" ref="IUS28" si="3321">IUQ28*$C$28</f>
        <v>6.5992821204725402E+18</v>
      </c>
      <c r="IUU28" s="238">
        <f t="shared" ref="IUU28" si="3322">IUS28*$C$28</f>
        <v>6.6652749416772659E+18</v>
      </c>
      <c r="IUW28" s="238">
        <f t="shared" ref="IUW28" si="3323">IUU28*$C$28</f>
        <v>6.7319276910940385E+18</v>
      </c>
      <c r="IUY28" s="238">
        <f t="shared" ref="IUY28" si="3324">IUW28*$C$28</f>
        <v>6.7992469680049787E+18</v>
      </c>
      <c r="IVA28" s="238">
        <f t="shared" ref="IVA28" si="3325">IUY28*$C$28</f>
        <v>6.8672394376850289E+18</v>
      </c>
      <c r="IVC28" s="238">
        <f t="shared" ref="IVC28" si="3326">IVA28*$C$28</f>
        <v>6.9359118320618793E+18</v>
      </c>
      <c r="IVE28" s="238">
        <f t="shared" ref="IVE28" si="3327">IVC28*$C$28</f>
        <v>7.0052709503824978E+18</v>
      </c>
      <c r="IVG28" s="238">
        <f t="shared" ref="IVG28" si="3328">IVE28*$C$28</f>
        <v>7.0753236598863227E+18</v>
      </c>
      <c r="IVI28" s="238">
        <f t="shared" ref="IVI28" si="3329">IVG28*$C$28</f>
        <v>7.1460768964851855E+18</v>
      </c>
      <c r="IVK28" s="238">
        <f t="shared" ref="IVK28" si="3330">IVI28*$C$28</f>
        <v>7.2175376654500372E+18</v>
      </c>
      <c r="IVM28" s="238">
        <f t="shared" ref="IVM28" si="3331">IVK28*$C$28</f>
        <v>7.2897130421045381E+18</v>
      </c>
      <c r="IVO28" s="238">
        <f t="shared" ref="IVO28" si="3332">IVM28*$C$28</f>
        <v>7.3626101725255834E+18</v>
      </c>
      <c r="IVQ28" s="238">
        <f t="shared" ref="IVQ28" si="3333">IVO28*$C$28</f>
        <v>7.436236274250839E+18</v>
      </c>
      <c r="IVS28" s="238">
        <f t="shared" ref="IVS28" si="3334">IVQ28*$C$28</f>
        <v>7.5105986369933476E+18</v>
      </c>
      <c r="IVU28" s="238">
        <f t="shared" ref="IVU28" si="3335">IVS28*$C$28</f>
        <v>7.5857046233632809E+18</v>
      </c>
      <c r="IVW28" s="238">
        <f t="shared" ref="IVW28" si="3336">IVU28*$C$28</f>
        <v>7.6615616695969137E+18</v>
      </c>
      <c r="IVY28" s="238">
        <f t="shared" ref="IVY28" si="3337">IVW28*$C$28</f>
        <v>7.7381772862928824E+18</v>
      </c>
      <c r="IWA28" s="238">
        <f t="shared" ref="IWA28" si="3338">IVY28*$C$28</f>
        <v>7.8155590591558113E+18</v>
      </c>
      <c r="IWC28" s="238">
        <f t="shared" ref="IWC28" si="3339">IWA28*$C$28</f>
        <v>7.89371464974737E+18</v>
      </c>
      <c r="IWE28" s="238">
        <f t="shared" ref="IWE28" si="3340">IWC28*$C$28</f>
        <v>7.9726517962448435E+18</v>
      </c>
      <c r="IWG28" s="238">
        <f t="shared" ref="IWG28" si="3341">IWE28*$C$28</f>
        <v>8.0523783142072924E+18</v>
      </c>
      <c r="IWI28" s="238">
        <f t="shared" ref="IWI28" si="3342">IWG28*$C$28</f>
        <v>8.1329020973493658E+18</v>
      </c>
      <c r="IWK28" s="238">
        <f t="shared" ref="IWK28" si="3343">IWI28*$C$28</f>
        <v>8.214231118322859E+18</v>
      </c>
      <c r="IWM28" s="238">
        <f t="shared" ref="IWM28" si="3344">IWK28*$C$28</f>
        <v>8.2963734295060879E+18</v>
      </c>
      <c r="IWO28" s="238">
        <f t="shared" ref="IWO28" si="3345">IWM28*$C$28</f>
        <v>8.3793371638011484E+18</v>
      </c>
      <c r="IWQ28" s="238">
        <f t="shared" ref="IWQ28" si="3346">IWO28*$C$28</f>
        <v>8.4631305354391603E+18</v>
      </c>
      <c r="IWS28" s="238">
        <f t="shared" ref="IWS28" si="3347">IWQ28*$C$28</f>
        <v>8.5477618407935519E+18</v>
      </c>
      <c r="IWU28" s="238">
        <f t="shared" ref="IWU28" si="3348">IWS28*$C$28</f>
        <v>8.6332394592014879E+18</v>
      </c>
      <c r="IWW28" s="238">
        <f t="shared" ref="IWW28" si="3349">IWU28*$C$28</f>
        <v>8.7195718537935032E+18</v>
      </c>
      <c r="IWY28" s="238">
        <f t="shared" ref="IWY28" si="3350">IWW28*$C$28</f>
        <v>8.8067675723314381E+18</v>
      </c>
      <c r="IXA28" s="238">
        <f t="shared" ref="IXA28" si="3351">IWY28*$C$28</f>
        <v>8.8948352480547523E+18</v>
      </c>
      <c r="IXC28" s="238">
        <f t="shared" ref="IXC28" si="3352">IXA28*$C$28</f>
        <v>8.9837836005353001E+18</v>
      </c>
      <c r="IXE28" s="238">
        <f t="shared" ref="IXE28" si="3353">IXC28*$C$28</f>
        <v>9.0736214365406536E+18</v>
      </c>
      <c r="IXG28" s="238">
        <f t="shared" ref="IXG28" si="3354">IXE28*$C$28</f>
        <v>9.1643576509060598E+18</v>
      </c>
      <c r="IXI28" s="238">
        <f t="shared" ref="IXI28" si="3355">IXG28*$C$28</f>
        <v>9.2560012274151199E+18</v>
      </c>
      <c r="IXK28" s="238">
        <f t="shared" ref="IXK28" si="3356">IXI28*$C$28</f>
        <v>9.3485612396892713E+18</v>
      </c>
      <c r="IXM28" s="238">
        <f t="shared" ref="IXM28" si="3357">IXK28*$C$28</f>
        <v>9.4420468520861635E+18</v>
      </c>
      <c r="IXO28" s="238">
        <f t="shared" ref="IXO28" si="3358">IXM28*$C$28</f>
        <v>9.5364673206070252E+18</v>
      </c>
      <c r="IXQ28" s="238">
        <f t="shared" ref="IXQ28" si="3359">IXO28*$C$28</f>
        <v>9.6318319938130964E+18</v>
      </c>
      <c r="IXS28" s="238">
        <f t="shared" ref="IXS28" si="3360">IXQ28*$C$28</f>
        <v>9.7281503137512284E+18</v>
      </c>
      <c r="IXU28" s="238">
        <f t="shared" ref="IXU28" si="3361">IXS28*$C$28</f>
        <v>9.8254318168887398E+18</v>
      </c>
      <c r="IXW28" s="238">
        <f t="shared" ref="IXW28" si="3362">IXU28*$C$28</f>
        <v>9.9236861350576271E+18</v>
      </c>
      <c r="IXY28" s="238">
        <f t="shared" ref="IXY28" si="3363">IXW28*$C$28</f>
        <v>1.0022922996408203E+19</v>
      </c>
      <c r="IYA28" s="238">
        <f t="shared" ref="IYA28" si="3364">IXY28*$C$28</f>
        <v>1.0123152226372284E+19</v>
      </c>
      <c r="IYC28" s="238">
        <f t="shared" ref="IYC28" si="3365">IYA28*$C$28</f>
        <v>1.0224383748636006E+19</v>
      </c>
      <c r="IYE28" s="238">
        <f t="shared" ref="IYE28" si="3366">IYC28*$C$28</f>
        <v>1.0326627586122367E+19</v>
      </c>
      <c r="IYG28" s="238">
        <f t="shared" ref="IYG28" si="3367">IYE28*$C$28</f>
        <v>1.042989386198359E+19</v>
      </c>
      <c r="IYI28" s="238">
        <f t="shared" ref="IYI28" si="3368">IYG28*$C$28</f>
        <v>1.0534192800603427E+19</v>
      </c>
      <c r="IYK28" s="238">
        <f t="shared" ref="IYK28" si="3369">IYI28*$C$28</f>
        <v>1.063953472860946E+19</v>
      </c>
      <c r="IYM28" s="238">
        <f t="shared" ref="IYM28" si="3370">IYK28*$C$28</f>
        <v>1.0745930075895554E+19</v>
      </c>
      <c r="IYO28" s="238">
        <f t="shared" ref="IYO28" si="3371">IYM28*$C$28</f>
        <v>1.085338937665451E+19</v>
      </c>
      <c r="IYQ28" s="238">
        <f t="shared" ref="IYQ28" si="3372">IYO28*$C$28</f>
        <v>1.0961923270421055E+19</v>
      </c>
      <c r="IYS28" s="238">
        <f t="shared" ref="IYS28" si="3373">IYQ28*$C$28</f>
        <v>1.1071542503125266E+19</v>
      </c>
      <c r="IYU28" s="238">
        <f t="shared" ref="IYU28" si="3374">IYS28*$C$28</f>
        <v>1.1182257928156518E+19</v>
      </c>
      <c r="IYW28" s="238">
        <f t="shared" ref="IYW28" si="3375">IYU28*$C$28</f>
        <v>1.1294080507438084E+19</v>
      </c>
      <c r="IYY28" s="238">
        <f t="shared" ref="IYY28" si="3376">IYW28*$C$28</f>
        <v>1.1407021312512465E+19</v>
      </c>
      <c r="IZA28" s="238">
        <f t="shared" ref="IZA28" si="3377">IYY28*$C$28</f>
        <v>1.1521091525637589E+19</v>
      </c>
      <c r="IZC28" s="238">
        <f t="shared" ref="IZC28" si="3378">IZA28*$C$28</f>
        <v>1.1636302440893964E+19</v>
      </c>
      <c r="IZE28" s="238">
        <f t="shared" ref="IZE28" si="3379">IZC28*$C$28</f>
        <v>1.1752665465302905E+19</v>
      </c>
      <c r="IZG28" s="238">
        <f t="shared" ref="IZG28" si="3380">IZE28*$C$28</f>
        <v>1.1870192119955933E+19</v>
      </c>
      <c r="IZI28" s="238">
        <f t="shared" ref="IZI28" si="3381">IZG28*$C$28</f>
        <v>1.1988894041155492E+19</v>
      </c>
      <c r="IZK28" s="238">
        <f t="shared" ref="IZK28" si="3382">IZI28*$C$28</f>
        <v>1.2108782981567048E+19</v>
      </c>
      <c r="IZM28" s="238">
        <f t="shared" ref="IZM28" si="3383">IZK28*$C$28</f>
        <v>1.2229870811382718E+19</v>
      </c>
      <c r="IZO28" s="238">
        <f t="shared" ref="IZO28" si="3384">IZM28*$C$28</f>
        <v>1.2352169519496546E+19</v>
      </c>
      <c r="IZQ28" s="238">
        <f t="shared" ref="IZQ28" si="3385">IZO28*$C$28</f>
        <v>1.2475691214691512E+19</v>
      </c>
      <c r="IZS28" s="238">
        <f t="shared" ref="IZS28" si="3386">IZQ28*$C$28</f>
        <v>1.2600448126838428E+19</v>
      </c>
      <c r="IZU28" s="238">
        <f t="shared" ref="IZU28" si="3387">IZS28*$C$28</f>
        <v>1.2726452608106811E+19</v>
      </c>
      <c r="IZW28" s="238">
        <f t="shared" ref="IZW28" si="3388">IZU28*$C$28</f>
        <v>1.285371713418788E+19</v>
      </c>
      <c r="IZY28" s="238">
        <f t="shared" ref="IZY28" si="3389">IZW28*$C$28</f>
        <v>1.298225430552976E+19</v>
      </c>
      <c r="JAA28" s="238">
        <f t="shared" ref="JAA28" si="3390">IZY28*$C$28</f>
        <v>1.3112076848585058E+19</v>
      </c>
      <c r="JAC28" s="238">
        <f t="shared" ref="JAC28" si="3391">JAA28*$C$28</f>
        <v>1.3243197617070909E+19</v>
      </c>
      <c r="JAE28" s="238">
        <f t="shared" ref="JAE28" si="3392">JAC28*$C$28</f>
        <v>1.3375629593241618E+19</v>
      </c>
      <c r="JAG28" s="238">
        <f t="shared" ref="JAG28" si="3393">JAE28*$C$28</f>
        <v>1.3509385889174034E+19</v>
      </c>
      <c r="JAI28" s="238">
        <f t="shared" ref="JAI28" si="3394">JAG28*$C$28</f>
        <v>1.3644479748065776E+19</v>
      </c>
      <c r="JAK28" s="238">
        <f t="shared" ref="JAK28" si="3395">JAI28*$C$28</f>
        <v>1.3780924545546433E+19</v>
      </c>
      <c r="JAM28" s="238">
        <f t="shared" ref="JAM28" si="3396">JAK28*$C$28</f>
        <v>1.3918733791001897E+19</v>
      </c>
      <c r="JAO28" s="238">
        <f t="shared" ref="JAO28" si="3397">JAM28*$C$28</f>
        <v>1.4057921128911917E+19</v>
      </c>
      <c r="JAQ28" s="238">
        <f t="shared" ref="JAQ28" si="3398">JAO28*$C$28</f>
        <v>1.4198500340201036E+19</v>
      </c>
      <c r="JAS28" s="238">
        <f t="shared" ref="JAS28" si="3399">JAQ28*$C$28</f>
        <v>1.4340485343603046E+19</v>
      </c>
      <c r="JAU28" s="238">
        <f t="shared" ref="JAU28" si="3400">JAS28*$C$28</f>
        <v>1.4483890197039077E+19</v>
      </c>
      <c r="JAW28" s="238">
        <f t="shared" ref="JAW28" si="3401">JAU28*$C$28</f>
        <v>1.4628729099009468E+19</v>
      </c>
      <c r="JAY28" s="238">
        <f t="shared" ref="JAY28" si="3402">JAW28*$C$28</f>
        <v>1.4775016389999563E+19</v>
      </c>
      <c r="JBA28" s="238">
        <f t="shared" ref="JBA28" si="3403">JAY28*$C$28</f>
        <v>1.4922766553899559E+19</v>
      </c>
      <c r="JBC28" s="238">
        <f t="shared" ref="JBC28" si="3404">JBA28*$C$28</f>
        <v>1.5071994219438555E+19</v>
      </c>
      <c r="JBE28" s="238">
        <f t="shared" ref="JBE28" si="3405">JBC28*$C$28</f>
        <v>1.522271416163294E+19</v>
      </c>
      <c r="JBG28" s="238">
        <f t="shared" ref="JBG28" si="3406">JBE28*$C$28</f>
        <v>1.5374941303249269E+19</v>
      </c>
      <c r="JBI28" s="238">
        <f t="shared" ref="JBI28" si="3407">JBG28*$C$28</f>
        <v>1.5528690716281762E+19</v>
      </c>
      <c r="JBK28" s="238">
        <f t="shared" ref="JBK28" si="3408">JBI28*$C$28</f>
        <v>1.568397762344458E+19</v>
      </c>
      <c r="JBM28" s="238">
        <f t="shared" ref="JBM28" si="3409">JBK28*$C$28</f>
        <v>1.5840817399679027E+19</v>
      </c>
      <c r="JBO28" s="238">
        <f t="shared" ref="JBO28" si="3410">JBM28*$C$28</f>
        <v>1.5999225573675817E+19</v>
      </c>
      <c r="JBQ28" s="238">
        <f t="shared" ref="JBQ28" si="3411">JBO28*$C$28</f>
        <v>1.6159217829412575E+19</v>
      </c>
      <c r="JBS28" s="238">
        <f t="shared" ref="JBS28" si="3412">JBQ28*$C$28</f>
        <v>1.6320810007706702E+19</v>
      </c>
      <c r="JBU28" s="238">
        <f t="shared" ref="JBU28" si="3413">JBS28*$C$28</f>
        <v>1.6484018107783768E+19</v>
      </c>
      <c r="JBW28" s="238">
        <f t="shared" ref="JBW28" si="3414">JBU28*$C$28</f>
        <v>1.6648858288861606E+19</v>
      </c>
      <c r="JBY28" s="238">
        <f t="shared" ref="JBY28" si="3415">JBW28*$C$28</f>
        <v>1.6815346871750222E+19</v>
      </c>
      <c r="JCA28" s="238">
        <f t="shared" ref="JCA28" si="3416">JBY28*$C$28</f>
        <v>1.6983500340467724E+19</v>
      </c>
      <c r="JCC28" s="238">
        <f t="shared" ref="JCC28" si="3417">JCA28*$C$28</f>
        <v>1.7153335343872401E+19</v>
      </c>
      <c r="JCE28" s="238">
        <f t="shared" ref="JCE28" si="3418">JCC28*$C$28</f>
        <v>1.7324868697311126E+19</v>
      </c>
      <c r="JCG28" s="238">
        <f t="shared" ref="JCG28" si="3419">JCE28*$C$28</f>
        <v>1.7498117384284238E+19</v>
      </c>
      <c r="JCI28" s="238">
        <f t="shared" ref="JCI28" si="3420">JCG28*$C$28</f>
        <v>1.7673098558127079E+19</v>
      </c>
      <c r="JCK28" s="238">
        <f t="shared" ref="JCK28" si="3421">JCI28*$C$28</f>
        <v>1.784982954370835E+19</v>
      </c>
      <c r="JCM28" s="238">
        <f t="shared" ref="JCM28" si="3422">JCK28*$C$28</f>
        <v>1.8028327839145435E+19</v>
      </c>
      <c r="JCO28" s="238">
        <f t="shared" ref="JCO28" si="3423">JCM28*$C$28</f>
        <v>1.8208611117536889E+19</v>
      </c>
      <c r="JCQ28" s="238">
        <f t="shared" ref="JCQ28" si="3424">JCO28*$C$28</f>
        <v>1.8390697228712258E+19</v>
      </c>
      <c r="JCS28" s="238">
        <f t="shared" ref="JCS28" si="3425">JCQ28*$C$28</f>
        <v>1.8574604200999379E+19</v>
      </c>
      <c r="JCU28" s="238">
        <f t="shared" ref="JCU28" si="3426">JCS28*$C$28</f>
        <v>1.8760350243009372E+19</v>
      </c>
      <c r="JCW28" s="238">
        <f t="shared" ref="JCW28" si="3427">JCU28*$C$28</f>
        <v>1.8947953745439465E+19</v>
      </c>
      <c r="JCY28" s="238">
        <f t="shared" ref="JCY28" si="3428">JCW28*$C$28</f>
        <v>1.9137433282893861E+19</v>
      </c>
      <c r="JDA28" s="238">
        <f t="shared" ref="JDA28" si="3429">JCY28*$C$28</f>
        <v>1.9328807615722799E+19</v>
      </c>
      <c r="JDC28" s="238">
        <f t="shared" ref="JDC28" si="3430">JDA28*$C$28</f>
        <v>1.9522095691880026E+19</v>
      </c>
      <c r="JDE28" s="238">
        <f t="shared" ref="JDE28" si="3431">JDC28*$C$28</f>
        <v>1.9717316648798826E+19</v>
      </c>
      <c r="JDG28" s="238">
        <f t="shared" ref="JDG28" si="3432">JDE28*$C$28</f>
        <v>1.9914489815286817E+19</v>
      </c>
      <c r="JDI28" s="238">
        <f t="shared" ref="JDI28" si="3433">JDG28*$C$28</f>
        <v>2.0113634713439687E+19</v>
      </c>
      <c r="JDK28" s="238">
        <f t="shared" ref="JDK28" si="3434">JDI28*$C$28</f>
        <v>2.0314771060574085E+19</v>
      </c>
      <c r="JDM28" s="238">
        <f t="shared" ref="JDM28" si="3435">JDK28*$C$28</f>
        <v>2.0517918771179827E+19</v>
      </c>
      <c r="JDO28" s="238">
        <f t="shared" ref="JDO28" si="3436">JDM28*$C$28</f>
        <v>2.0723097958891626E+19</v>
      </c>
      <c r="JDQ28" s="238">
        <f t="shared" ref="JDQ28" si="3437">JDO28*$C$28</f>
        <v>2.0930328938480542E+19</v>
      </c>
      <c r="JDS28" s="238">
        <f t="shared" ref="JDS28" si="3438">JDQ28*$C$28</f>
        <v>2.1139632227865346E+19</v>
      </c>
      <c r="JDU28" s="238">
        <f t="shared" ref="JDU28" si="3439">JDS28*$C$28</f>
        <v>2.1351028550144E+19</v>
      </c>
      <c r="JDW28" s="238">
        <f t="shared" ref="JDW28" si="3440">JDU28*$C$28</f>
        <v>2.156453883564544E+19</v>
      </c>
      <c r="JDY28" s="238">
        <f t="shared" ref="JDY28" si="3441">JDW28*$C$28</f>
        <v>2.1780184224001896E+19</v>
      </c>
      <c r="JEA28" s="238">
        <f t="shared" ref="JEA28" si="3442">JDY28*$C$28</f>
        <v>2.1997986066241917E+19</v>
      </c>
      <c r="JEC28" s="238">
        <f t="shared" ref="JEC28" si="3443">JEA28*$C$28</f>
        <v>2.2217965926904336E+19</v>
      </c>
      <c r="JEE28" s="238">
        <f t="shared" ref="JEE28" si="3444">JEC28*$C$28</f>
        <v>2.2440145586173379E+19</v>
      </c>
      <c r="JEG28" s="238">
        <f t="shared" ref="JEG28" si="3445">JEE28*$C$28</f>
        <v>2.2664547042035114E+19</v>
      </c>
      <c r="JEI28" s="238">
        <f t="shared" ref="JEI28" si="3446">JEG28*$C$28</f>
        <v>2.2891192512455467E+19</v>
      </c>
      <c r="JEK28" s="238">
        <f t="shared" ref="JEK28" si="3447">JEI28*$C$28</f>
        <v>2.3120104437580022E+19</v>
      </c>
      <c r="JEM28" s="238">
        <f t="shared" ref="JEM28" si="3448">JEK28*$C$28</f>
        <v>2.3351305481955824E+19</v>
      </c>
      <c r="JEO28" s="238">
        <f t="shared" ref="JEO28" si="3449">JEM28*$C$28</f>
        <v>2.3584818536775381E+19</v>
      </c>
      <c r="JEQ28" s="238">
        <f t="shared" ref="JEQ28" si="3450">JEO28*$C$28</f>
        <v>2.3820666722143134E+19</v>
      </c>
      <c r="JES28" s="238">
        <f t="shared" ref="JES28" si="3451">JEQ28*$C$28</f>
        <v>2.4058873389364564E+19</v>
      </c>
      <c r="JEU28" s="238">
        <f t="shared" ref="JEU28" si="3452">JES28*$C$28</f>
        <v>2.4299462123258208E+19</v>
      </c>
      <c r="JEW28" s="238">
        <f t="shared" ref="JEW28" si="3453">JEU28*$C$28</f>
        <v>2.4542456744490791E+19</v>
      </c>
      <c r="JEY28" s="238">
        <f t="shared" ref="JEY28" si="3454">JEW28*$C$28</f>
        <v>2.4787881311935701E+19</v>
      </c>
      <c r="JFA28" s="238">
        <f t="shared" ref="JFA28" si="3455">JEY28*$C$28</f>
        <v>2.5035760125055058E+19</v>
      </c>
      <c r="JFC28" s="238">
        <f t="shared" ref="JFC28" si="3456">JFA28*$C$28</f>
        <v>2.5286117726305608E+19</v>
      </c>
      <c r="JFE28" s="238">
        <f t="shared" ref="JFE28" si="3457">JFC28*$C$28</f>
        <v>2.5538978903568663E+19</v>
      </c>
      <c r="JFG28" s="238">
        <f t="shared" ref="JFG28" si="3458">JFE28*$C$28</f>
        <v>2.579436869260435E+19</v>
      </c>
      <c r="JFI28" s="238">
        <f t="shared" ref="JFI28" si="3459">JFG28*$C$28</f>
        <v>2.6052312379530396E+19</v>
      </c>
      <c r="JFK28" s="238">
        <f t="shared" ref="JFK28" si="3460">JFI28*$C$28</f>
        <v>2.63128355033257E+19</v>
      </c>
      <c r="JFM28" s="238">
        <f t="shared" ref="JFM28" si="3461">JFK28*$C$28</f>
        <v>2.6575963858358956E+19</v>
      </c>
      <c r="JFO28" s="238">
        <f t="shared" ref="JFO28" si="3462">JFM28*$C$28</f>
        <v>2.6841723496942547E+19</v>
      </c>
      <c r="JFQ28" s="238">
        <f t="shared" ref="JFQ28" si="3463">JFO28*$C$28</f>
        <v>2.7110140731911971E+19</v>
      </c>
      <c r="JFS28" s="238">
        <f t="shared" ref="JFS28" si="3464">JFQ28*$C$28</f>
        <v>2.7381242139231093E+19</v>
      </c>
      <c r="JFU28" s="238">
        <f t="shared" ref="JFU28" si="3465">JFS28*$C$28</f>
        <v>2.7655054560623403E+19</v>
      </c>
      <c r="JFW28" s="238">
        <f t="shared" ref="JFW28" si="3466">JFU28*$C$28</f>
        <v>2.7931605106229637E+19</v>
      </c>
      <c r="JFY28" s="238">
        <f t="shared" ref="JFY28" si="3467">JFW28*$C$28</f>
        <v>2.8210921157291934E+19</v>
      </c>
      <c r="JGA28" s="238">
        <f t="shared" ref="JGA28" si="3468">JFY28*$C$28</f>
        <v>2.8493030368864854E+19</v>
      </c>
      <c r="JGC28" s="238">
        <f t="shared" ref="JGC28" si="3469">JGA28*$C$28</f>
        <v>2.8777960672553505E+19</v>
      </c>
      <c r="JGE28" s="238">
        <f t="shared" ref="JGE28" si="3470">JGC28*$C$28</f>
        <v>2.9065740279279038E+19</v>
      </c>
      <c r="JGG28" s="238">
        <f t="shared" ref="JGG28" si="3471">JGE28*$C$28</f>
        <v>2.9356397682071831E+19</v>
      </c>
      <c r="JGI28" s="238">
        <f t="shared" ref="JGI28" si="3472">JGG28*$C$28</f>
        <v>2.964996165889255E+19</v>
      </c>
      <c r="JGK28" s="238">
        <f t="shared" ref="JGK28" si="3473">JGI28*$C$28</f>
        <v>2.9946461275481477E+19</v>
      </c>
      <c r="JGM28" s="238">
        <f t="shared" ref="JGM28" si="3474">JGK28*$C$28</f>
        <v>3.0245925888236294E+19</v>
      </c>
      <c r="JGO28" s="238">
        <f t="shared" ref="JGO28" si="3475">JGM28*$C$28</f>
        <v>3.0548385147118658E+19</v>
      </c>
      <c r="JGQ28" s="238">
        <f t="shared" ref="JGQ28" si="3476">JGO28*$C$28</f>
        <v>3.0853868998589846E+19</v>
      </c>
      <c r="JGS28" s="238">
        <f t="shared" ref="JGS28" si="3477">JGQ28*$C$28</f>
        <v>3.1162407688575746E+19</v>
      </c>
      <c r="JGU28" s="238">
        <f t="shared" ref="JGU28" si="3478">JGS28*$C$28</f>
        <v>3.1474031765461504E+19</v>
      </c>
      <c r="JGW28" s="238">
        <f t="shared" ref="JGW28" si="3479">JGU28*$C$28</f>
        <v>3.1788772083116118E+19</v>
      </c>
      <c r="JGY28" s="238">
        <f t="shared" ref="JGY28" si="3480">JGW28*$C$28</f>
        <v>3.2106659803947278E+19</v>
      </c>
      <c r="JHA28" s="238">
        <f t="shared" ref="JHA28" si="3481">JGY28*$C$28</f>
        <v>3.2427726401986753E+19</v>
      </c>
      <c r="JHC28" s="238">
        <f t="shared" ref="JHC28" si="3482">JHA28*$C$28</f>
        <v>3.2752003666006622E+19</v>
      </c>
      <c r="JHE28" s="238">
        <f t="shared" ref="JHE28" si="3483">JHC28*$C$28</f>
        <v>3.3079523702666691E+19</v>
      </c>
      <c r="JHG28" s="238">
        <f t="shared" ref="JHG28" si="3484">JHE28*$C$28</f>
        <v>3.3410318939693359E+19</v>
      </c>
      <c r="JHI28" s="238">
        <f t="shared" ref="JHI28" si="3485">JHG28*$C$28</f>
        <v>3.3744422129090294E+19</v>
      </c>
      <c r="JHK28" s="238">
        <f t="shared" ref="JHK28" si="3486">JHI28*$C$28</f>
        <v>3.4081866350381195E+19</v>
      </c>
      <c r="JHM28" s="238">
        <f t="shared" ref="JHM28" si="3487">JHK28*$C$28</f>
        <v>3.4422685013885006E+19</v>
      </c>
      <c r="JHO28" s="238">
        <f t="shared" ref="JHO28" si="3488">JHM28*$C$28</f>
        <v>3.4766911864023855E+19</v>
      </c>
      <c r="JHQ28" s="238">
        <f t="shared" ref="JHQ28" si="3489">JHO28*$C$28</f>
        <v>3.5114580982664094E+19</v>
      </c>
      <c r="JHS28" s="238">
        <f t="shared" ref="JHS28" si="3490">JHQ28*$C$28</f>
        <v>3.5465726792490734E+19</v>
      </c>
      <c r="JHU28" s="238">
        <f t="shared" ref="JHU28" si="3491">JHS28*$C$28</f>
        <v>3.582038406041564E+19</v>
      </c>
      <c r="JHW28" s="238">
        <f t="shared" ref="JHW28" si="3492">JHU28*$C$28</f>
        <v>3.6178587901019795E+19</v>
      </c>
      <c r="JHY28" s="238">
        <f t="shared" ref="JHY28" si="3493">JHW28*$C$28</f>
        <v>3.6540373780029993E+19</v>
      </c>
      <c r="JIA28" s="238">
        <f t="shared" ref="JIA28" si="3494">JHY28*$C$28</f>
        <v>3.6905777517830291E+19</v>
      </c>
      <c r="JIC28" s="238">
        <f t="shared" ref="JIC28" si="3495">JIA28*$C$28</f>
        <v>3.7274835293008593E+19</v>
      </c>
      <c r="JIE28" s="238">
        <f t="shared" ref="JIE28" si="3496">JIC28*$C$28</f>
        <v>3.764758364593868E+19</v>
      </c>
      <c r="JIG28" s="238">
        <f t="shared" ref="JIG28" si="3497">JIE28*$C$28</f>
        <v>3.8024059482398065E+19</v>
      </c>
      <c r="JII28" s="238">
        <f t="shared" ref="JII28" si="3498">JIG28*$C$28</f>
        <v>3.8404300077222044E+19</v>
      </c>
      <c r="JIK28" s="238">
        <f t="shared" ref="JIK28" si="3499">JII28*$C$28</f>
        <v>3.8788343077994267E+19</v>
      </c>
      <c r="JIM28" s="238">
        <f t="shared" ref="JIM28" si="3500">JIK28*$C$28</f>
        <v>3.9176226508774212E+19</v>
      </c>
      <c r="JIO28" s="238">
        <f t="shared" ref="JIO28" si="3501">JIM28*$C$28</f>
        <v>3.9567988773861958E+19</v>
      </c>
      <c r="JIQ28" s="238">
        <f t="shared" ref="JIQ28" si="3502">JIO28*$C$28</f>
        <v>3.9963668661600575E+19</v>
      </c>
      <c r="JIS28" s="238">
        <f t="shared" ref="JIS28" si="3503">JIQ28*$C$28</f>
        <v>4.0363305348216578E+19</v>
      </c>
      <c r="JIU28" s="238">
        <f t="shared" ref="JIU28" si="3504">JIS28*$C$28</f>
        <v>4.0766938401698742E+19</v>
      </c>
      <c r="JIW28" s="238">
        <f t="shared" ref="JIW28" si="3505">JIU28*$C$28</f>
        <v>4.1174607785715728E+19</v>
      </c>
      <c r="JIY28" s="238">
        <f t="shared" ref="JIY28" si="3506">JIW28*$C$28</f>
        <v>4.158635386357289E+19</v>
      </c>
      <c r="JJA28" s="238">
        <f t="shared" ref="JJA28" si="3507">JIY28*$C$28</f>
        <v>4.2002217402208616E+19</v>
      </c>
      <c r="JJC28" s="238">
        <f t="shared" ref="JJC28" si="3508">JJA28*$C$28</f>
        <v>4.2422239576230699E+19</v>
      </c>
      <c r="JJE28" s="238">
        <f t="shared" ref="JJE28" si="3509">JJC28*$C$28</f>
        <v>4.284646197199301E+19</v>
      </c>
      <c r="JJG28" s="238">
        <f t="shared" ref="JJG28" si="3510">JJE28*$C$28</f>
        <v>4.3274926591712944E+19</v>
      </c>
      <c r="JJI28" s="238">
        <f t="shared" ref="JJI28" si="3511">JJG28*$C$28</f>
        <v>4.3707675857630077E+19</v>
      </c>
      <c r="JJK28" s="238">
        <f t="shared" ref="JJK28" si="3512">JJI28*$C$28</f>
        <v>4.4144752616206377E+19</v>
      </c>
      <c r="JJM28" s="238">
        <f t="shared" ref="JJM28" si="3513">JJK28*$C$28</f>
        <v>4.458620014236844E+19</v>
      </c>
      <c r="JJO28" s="238">
        <f t="shared" ref="JJO28" si="3514">JJM28*$C$28</f>
        <v>4.5032062143792128E+19</v>
      </c>
      <c r="JJQ28" s="238">
        <f t="shared" ref="JJQ28" si="3515">JJO28*$C$28</f>
        <v>4.5482382765230047E+19</v>
      </c>
      <c r="JJS28" s="238">
        <f t="shared" ref="JJS28" si="3516">JJQ28*$C$28</f>
        <v>4.5937206592882352E+19</v>
      </c>
      <c r="JJU28" s="238">
        <f t="shared" ref="JJU28" si="3517">JJS28*$C$28</f>
        <v>4.6396578658811175E+19</v>
      </c>
      <c r="JJW28" s="238">
        <f t="shared" ref="JJW28" si="3518">JJU28*$C$28</f>
        <v>4.6860544445399286E+19</v>
      </c>
      <c r="JJY28" s="238">
        <f t="shared" ref="JJY28" si="3519">JJW28*$C$28</f>
        <v>4.7329149889853276E+19</v>
      </c>
      <c r="JKA28" s="238">
        <f t="shared" ref="JKA28" si="3520">JJY28*$C$28</f>
        <v>4.7802441388751806E+19</v>
      </c>
      <c r="JKC28" s="238">
        <f t="shared" ref="JKC28" si="3521">JKA28*$C$28</f>
        <v>4.8280465802639327E+19</v>
      </c>
      <c r="JKE28" s="238">
        <f t="shared" ref="JKE28" si="3522">JKC28*$C$28</f>
        <v>4.8763270460665725E+19</v>
      </c>
      <c r="JKG28" s="238">
        <f t="shared" ref="JKG28" si="3523">JKE28*$C$28</f>
        <v>4.9250903165272383E+19</v>
      </c>
      <c r="JKI28" s="238">
        <f t="shared" ref="JKI28" si="3524">JKG28*$C$28</f>
        <v>4.9743412196925104E+19</v>
      </c>
      <c r="JKK28" s="238">
        <f t="shared" ref="JKK28" si="3525">JKI28*$C$28</f>
        <v>5.0240846318894359E+19</v>
      </c>
      <c r="JKM28" s="238">
        <f t="shared" ref="JKM28" si="3526">JKK28*$C$28</f>
        <v>5.0743254782083301E+19</v>
      </c>
      <c r="JKO28" s="238">
        <f t="shared" ref="JKO28" si="3527">JKM28*$C$28</f>
        <v>5.1250687329904132E+19</v>
      </c>
      <c r="JKQ28" s="238">
        <f t="shared" ref="JKQ28" si="3528">JKO28*$C$28</f>
        <v>5.1763194203203174E+19</v>
      </c>
      <c r="JKS28" s="238">
        <f t="shared" ref="JKS28" si="3529">JKQ28*$C$28</f>
        <v>5.2280826145235206E+19</v>
      </c>
      <c r="JKU28" s="238">
        <f t="shared" ref="JKU28" si="3530">JKS28*$C$28</f>
        <v>5.2803634406687556E+19</v>
      </c>
      <c r="JKW28" s="238">
        <f t="shared" ref="JKW28" si="3531">JKU28*$C$28</f>
        <v>5.3331670750754431E+19</v>
      </c>
      <c r="JKY28" s="238">
        <f t="shared" ref="JKY28" si="3532">JKW28*$C$28</f>
        <v>5.3864987458261975E+19</v>
      </c>
      <c r="JLA28" s="238">
        <f t="shared" ref="JLA28" si="3533">JKY28*$C$28</f>
        <v>5.4403637332844593E+19</v>
      </c>
      <c r="JLC28" s="238">
        <f t="shared" ref="JLC28" si="3534">JLA28*$C$28</f>
        <v>5.4947673706173039E+19</v>
      </c>
      <c r="JLE28" s="238">
        <f t="shared" ref="JLE28" si="3535">JLC28*$C$28</f>
        <v>5.5497150443234771E+19</v>
      </c>
      <c r="JLG28" s="238">
        <f t="shared" ref="JLG28" si="3536">JLE28*$C$28</f>
        <v>5.605212194766712E+19</v>
      </c>
      <c r="JLI28" s="238">
        <f t="shared" ref="JLI28" si="3537">JLG28*$C$28</f>
        <v>5.6612643167143789E+19</v>
      </c>
      <c r="JLK28" s="238">
        <f t="shared" ref="JLK28" si="3538">JLI28*$C$28</f>
        <v>5.7178769598815224E+19</v>
      </c>
      <c r="JLM28" s="238">
        <f t="shared" ref="JLM28" si="3539">JLK28*$C$28</f>
        <v>5.7750557294803378E+19</v>
      </c>
      <c r="JLO28" s="238">
        <f t="shared" ref="JLO28" si="3540">JLM28*$C$28</f>
        <v>5.8328062867751412E+19</v>
      </c>
      <c r="JLQ28" s="238">
        <f t="shared" ref="JLQ28" si="3541">JLO28*$C$28</f>
        <v>5.8911343496428929E+19</v>
      </c>
      <c r="JLS28" s="238">
        <f t="shared" ref="JLS28" si="3542">JLQ28*$C$28</f>
        <v>5.9500456931393217E+19</v>
      </c>
      <c r="JLU28" s="238">
        <f t="shared" ref="JLU28" si="3543">JLS28*$C$28</f>
        <v>6.0095461500707152E+19</v>
      </c>
      <c r="JLW28" s="238">
        <f t="shared" ref="JLW28" si="3544">JLU28*$C$28</f>
        <v>6.069641611571422E+19</v>
      </c>
      <c r="JLY28" s="238">
        <f t="shared" ref="JLY28" si="3545">JLW28*$C$28</f>
        <v>6.1303380276871365E+19</v>
      </c>
      <c r="JMA28" s="238">
        <f t="shared" ref="JMA28" si="3546">JLY28*$C$28</f>
        <v>6.1916414079640076E+19</v>
      </c>
      <c r="JMC28" s="238">
        <f t="shared" ref="JMC28" si="3547">JMA28*$C$28</f>
        <v>6.253557822043648E+19</v>
      </c>
      <c r="JME28" s="238">
        <f t="shared" ref="JME28" si="3548">JMC28*$C$28</f>
        <v>6.3160934002640847E+19</v>
      </c>
      <c r="JMG28" s="238">
        <f t="shared" ref="JMG28" si="3549">JME28*$C$28</f>
        <v>6.379254334266726E+19</v>
      </c>
      <c r="JMI28" s="238">
        <f t="shared" ref="JMI28" si="3550">JMG28*$C$28</f>
        <v>6.4430468776093934E+19</v>
      </c>
      <c r="JMK28" s="238">
        <f t="shared" ref="JMK28" si="3551">JMI28*$C$28</f>
        <v>6.5074773463854875E+19</v>
      </c>
      <c r="JMM28" s="238">
        <f t="shared" ref="JMM28" si="3552">JMK28*$C$28</f>
        <v>6.5725521198493426E+19</v>
      </c>
      <c r="JMO28" s="238">
        <f t="shared" ref="JMO28" si="3553">JMM28*$C$28</f>
        <v>6.6382776410478363E+19</v>
      </c>
      <c r="JMQ28" s="238">
        <f t="shared" ref="JMQ28" si="3554">JMO28*$C$28</f>
        <v>6.7046604174583144E+19</v>
      </c>
      <c r="JMS28" s="238">
        <f t="shared" ref="JMS28" si="3555">JMQ28*$C$28</f>
        <v>6.7717070216328978E+19</v>
      </c>
      <c r="JMU28" s="238">
        <f t="shared" ref="JMU28" si="3556">JMS28*$C$28</f>
        <v>6.8394240918492266E+19</v>
      </c>
      <c r="JMW28" s="238">
        <f t="shared" ref="JMW28" si="3557">JMU28*$C$28</f>
        <v>6.9078183327677186E+19</v>
      </c>
      <c r="JMY28" s="238">
        <f t="shared" ref="JMY28" si="3558">JMW28*$C$28</f>
        <v>6.9768965160953962E+19</v>
      </c>
      <c r="JNA28" s="238">
        <f t="shared" ref="JNA28" si="3559">JMY28*$C$28</f>
        <v>7.0466654812563505E+19</v>
      </c>
      <c r="JNC28" s="238">
        <f t="shared" ref="JNC28" si="3560">JNA28*$C$28</f>
        <v>7.1171321360689144E+19</v>
      </c>
      <c r="JNE28" s="238">
        <f t="shared" ref="JNE28" si="3561">JNC28*$C$28</f>
        <v>7.1883034574296039E+19</v>
      </c>
      <c r="JNG28" s="238">
        <f t="shared" ref="JNG28" si="3562">JNE28*$C$28</f>
        <v>7.2601864920038998E+19</v>
      </c>
      <c r="JNI28" s="238">
        <f t="shared" ref="JNI28" si="3563">JNG28*$C$28</f>
        <v>7.3327883569239392E+19</v>
      </c>
      <c r="JNK28" s="238">
        <f t="shared" ref="JNK28" si="3564">JNI28*$C$28</f>
        <v>7.4061162404931781E+19</v>
      </c>
      <c r="JNM28" s="238">
        <f t="shared" ref="JNM28" si="3565">JNK28*$C$28</f>
        <v>7.4801774028981092E+19</v>
      </c>
      <c r="JNO28" s="238">
        <f t="shared" ref="JNO28" si="3566">JNM28*$C$28</f>
        <v>7.5549791769270911E+19</v>
      </c>
      <c r="JNQ28" s="238">
        <f t="shared" ref="JNQ28" si="3567">JNO28*$C$28</f>
        <v>7.6305289686963618E+19</v>
      </c>
      <c r="JNS28" s="238">
        <f t="shared" ref="JNS28" si="3568">JNQ28*$C$28</f>
        <v>7.7068342583833248E+19</v>
      </c>
      <c r="JNU28" s="238">
        <f t="shared" ref="JNU28" si="3569">JNS28*$C$28</f>
        <v>7.7839026009671582E+19</v>
      </c>
      <c r="JNW28" s="238">
        <f t="shared" ref="JNW28" si="3570">JNU28*$C$28</f>
        <v>7.8617416269768294E+19</v>
      </c>
      <c r="JNY28" s="238">
        <f t="shared" ref="JNY28" si="3571">JNW28*$C$28</f>
        <v>7.9403590432465977E+19</v>
      </c>
      <c r="JOA28" s="238">
        <f t="shared" ref="JOA28" si="3572">JNY28*$C$28</f>
        <v>8.0197626336790643E+19</v>
      </c>
      <c r="JOC28" s="238">
        <f t="shared" ref="JOC28" si="3573">JOA28*$C$28</f>
        <v>8.0999602600158544E+19</v>
      </c>
      <c r="JOE28" s="238">
        <f t="shared" ref="JOE28" si="3574">JOC28*$C$28</f>
        <v>8.1809598626160132E+19</v>
      </c>
      <c r="JOG28" s="238">
        <f t="shared" ref="JOG28" si="3575">JOE28*$C$28</f>
        <v>8.2627694612421738E+19</v>
      </c>
      <c r="JOI28" s="238">
        <f t="shared" ref="JOI28" si="3576">JOG28*$C$28</f>
        <v>8.3453971558545949E+19</v>
      </c>
      <c r="JOK28" s="238">
        <f t="shared" ref="JOK28" si="3577">JOI28*$C$28</f>
        <v>8.4288511274131407E+19</v>
      </c>
      <c r="JOM28" s="238">
        <f t="shared" ref="JOM28" si="3578">JOK28*$C$28</f>
        <v>8.5131396386872721E+19</v>
      </c>
      <c r="JOO28" s="238">
        <f t="shared" ref="JOO28" si="3579">JOM28*$C$28</f>
        <v>8.5982710350741455E+19</v>
      </c>
      <c r="JOQ28" s="238">
        <f t="shared" ref="JOQ28" si="3580">JOO28*$C$28</f>
        <v>8.684253745424887E+19</v>
      </c>
      <c r="JOS28" s="238">
        <f t="shared" ref="JOS28" si="3581">JOQ28*$C$28</f>
        <v>8.7710962828791366E+19</v>
      </c>
      <c r="JOU28" s="238">
        <f t="shared" ref="JOU28" si="3582">JOS28*$C$28</f>
        <v>8.8588072457079276E+19</v>
      </c>
      <c r="JOW28" s="238">
        <f t="shared" ref="JOW28" si="3583">JOU28*$C$28</f>
        <v>8.9473953181650076E+19</v>
      </c>
      <c r="JOY28" s="238">
        <f t="shared" ref="JOY28" si="3584">JOW28*$C$28</f>
        <v>9.0368692713466577E+19</v>
      </c>
      <c r="JPA28" s="238">
        <f t="shared" ref="JPA28" si="3585">JOY28*$C$28</f>
        <v>9.1272379640601248E+19</v>
      </c>
      <c r="JPC28" s="238">
        <f t="shared" ref="JPC28" si="3586">JPA28*$C$28</f>
        <v>9.2185103437007258E+19</v>
      </c>
      <c r="JPE28" s="238">
        <f t="shared" ref="JPE28" si="3587">JPC28*$C$28</f>
        <v>9.3106954471377338E+19</v>
      </c>
      <c r="JPG28" s="238">
        <f t="shared" ref="JPG28" si="3588">JPE28*$C$28</f>
        <v>9.403802401609112E+19</v>
      </c>
      <c r="JPI28" s="238">
        <f t="shared" ref="JPI28" si="3589">JPG28*$C$28</f>
        <v>9.4978404256252035E+19</v>
      </c>
      <c r="JPK28" s="238">
        <f t="shared" ref="JPK28" si="3590">JPI28*$C$28</f>
        <v>9.5928188298814554E+19</v>
      </c>
      <c r="JPM28" s="238">
        <f t="shared" ref="JPM28" si="3591">JPK28*$C$28</f>
        <v>9.6887470181802705E+19</v>
      </c>
      <c r="JPO28" s="238">
        <f t="shared" ref="JPO28" si="3592">JPM28*$C$28</f>
        <v>9.7856344883620725E+19</v>
      </c>
      <c r="JPQ28" s="238">
        <f t="shared" ref="JPQ28" si="3593">JPO28*$C$28</f>
        <v>9.8834908332456935E+19</v>
      </c>
      <c r="JPS28" s="238">
        <f t="shared" ref="JPS28" si="3594">JPQ28*$C$28</f>
        <v>9.9823257415781499E+19</v>
      </c>
      <c r="JPU28" s="238">
        <f t="shared" ref="JPU28" si="3595">JPS28*$C$28</f>
        <v>1.0082148998993931E+20</v>
      </c>
      <c r="JPW28" s="238">
        <f t="shared" ref="JPW28" si="3596">JPU28*$C$28</f>
        <v>1.0182970488983871E+20</v>
      </c>
      <c r="JPY28" s="238">
        <f t="shared" ref="JPY28" si="3597">JPW28*$C$28</f>
        <v>1.028480019387371E+20</v>
      </c>
      <c r="JQA28" s="238">
        <f t="shared" ref="JQA28" si="3598">JPY28*$C$28</f>
        <v>1.0387648195812447E+20</v>
      </c>
      <c r="JQC28" s="238">
        <f t="shared" ref="JQC28" si="3599">JQA28*$C$28</f>
        <v>1.0491524677770571E+20</v>
      </c>
      <c r="JQE28" s="238">
        <f t="shared" ref="JQE28" si="3600">JQC28*$C$28</f>
        <v>1.0596439924548277E+20</v>
      </c>
      <c r="JQG28" s="238">
        <f t="shared" ref="JQG28" si="3601">JQE28*$C$28</f>
        <v>1.0702404323793759E+20</v>
      </c>
      <c r="JQI28" s="238">
        <f t="shared" ref="JQI28" si="3602">JQG28*$C$28</f>
        <v>1.0809428367031697E+20</v>
      </c>
      <c r="JQK28" s="238">
        <f t="shared" ref="JQK28" si="3603">JQI28*$C$28</f>
        <v>1.0917522650702014E+20</v>
      </c>
      <c r="JQM28" s="238">
        <f t="shared" ref="JQM28" si="3604">JQK28*$C$28</f>
        <v>1.1026697877209034E+20</v>
      </c>
      <c r="JQO28" s="238">
        <f t="shared" ref="JQO28" si="3605">JQM28*$C$28</f>
        <v>1.1136964855981125E+20</v>
      </c>
      <c r="JQQ28" s="238">
        <f t="shared" ref="JQQ28" si="3606">JQO28*$C$28</f>
        <v>1.1248334504540937E+20</v>
      </c>
      <c r="JQS28" s="238">
        <f t="shared" ref="JQS28" si="3607">JQQ28*$C$28</f>
        <v>1.1360817849586346E+20</v>
      </c>
      <c r="JQU28" s="238">
        <f t="shared" ref="JQU28" si="3608">JQS28*$C$28</f>
        <v>1.1474426028082209E+20</v>
      </c>
      <c r="JQW28" s="238">
        <f t="shared" ref="JQW28" si="3609">JQU28*$C$28</f>
        <v>1.1589170288363032E+20</v>
      </c>
      <c r="JQY28" s="238">
        <f t="shared" ref="JQY28" si="3610">JQW28*$C$28</f>
        <v>1.1705061991246663E+20</v>
      </c>
      <c r="JRA28" s="238">
        <f t="shared" ref="JRA28" si="3611">JQY28*$C$28</f>
        <v>1.182211261115913E+20</v>
      </c>
      <c r="JRC28" s="238">
        <f t="shared" ref="JRC28" si="3612">JRA28*$C$28</f>
        <v>1.1940333737270721E+20</v>
      </c>
      <c r="JRE28" s="238">
        <f t="shared" ref="JRE28" si="3613">JRC28*$C$28</f>
        <v>1.2059737074643429E+20</v>
      </c>
      <c r="JRG28" s="238">
        <f t="shared" ref="JRG28" si="3614">JRE28*$C$28</f>
        <v>1.2180334445389863E+20</v>
      </c>
      <c r="JRI28" s="238">
        <f t="shared" ref="JRI28" si="3615">JRG28*$C$28</f>
        <v>1.2302137789843762E+20</v>
      </c>
      <c r="JRK28" s="238">
        <f t="shared" ref="JRK28" si="3616">JRI28*$C$28</f>
        <v>1.2425159167742199E+20</v>
      </c>
      <c r="JRM28" s="238">
        <f t="shared" ref="JRM28" si="3617">JRK28*$C$28</f>
        <v>1.2549410759419622E+20</v>
      </c>
      <c r="JRO28" s="238">
        <f t="shared" ref="JRO28" si="3618">JRM28*$C$28</f>
        <v>1.2674904867013819E+20</v>
      </c>
      <c r="JRQ28" s="238">
        <f t="shared" ref="JRQ28" si="3619">JRO28*$C$28</f>
        <v>1.2801653915683956E+20</v>
      </c>
      <c r="JRS28" s="238">
        <f t="shared" ref="JRS28" si="3620">JRQ28*$C$28</f>
        <v>1.2929670454840797E+20</v>
      </c>
      <c r="JRU28" s="238">
        <f t="shared" ref="JRU28" si="3621">JRS28*$C$28</f>
        <v>1.3058967159389205E+20</v>
      </c>
      <c r="JRW28" s="238">
        <f t="shared" ref="JRW28" si="3622">JRU28*$C$28</f>
        <v>1.3189556830983098E+20</v>
      </c>
      <c r="JRY28" s="238">
        <f t="shared" ref="JRY28" si="3623">JRW28*$C$28</f>
        <v>1.3321452399292929E+20</v>
      </c>
      <c r="JSA28" s="238">
        <f t="shared" ref="JSA28" si="3624">JRY28*$C$28</f>
        <v>1.3454666923285858E+20</v>
      </c>
      <c r="JSC28" s="238">
        <f t="shared" ref="JSC28" si="3625">JSA28*$C$28</f>
        <v>1.3589213592518717E+20</v>
      </c>
      <c r="JSE28" s="238">
        <f t="shared" ref="JSE28" si="3626">JSC28*$C$28</f>
        <v>1.3725105728443903E+20</v>
      </c>
      <c r="JSG28" s="238">
        <f t="shared" ref="JSG28" si="3627">JSE28*$C$28</f>
        <v>1.3862356785728342E+20</v>
      </c>
      <c r="JSI28" s="238">
        <f t="shared" ref="JSI28" si="3628">JSG28*$C$28</f>
        <v>1.4000980353585625E+20</v>
      </c>
      <c r="JSK28" s="238">
        <f t="shared" ref="JSK28" si="3629">JSI28*$C$28</f>
        <v>1.4140990157121482E+20</v>
      </c>
      <c r="JSM28" s="238">
        <f t="shared" ref="JSM28" si="3630">JSK28*$C$28</f>
        <v>1.4282400058692696E+20</v>
      </c>
      <c r="JSO28" s="238">
        <f t="shared" ref="JSO28" si="3631">JSM28*$C$28</f>
        <v>1.4425224059279624E+20</v>
      </c>
      <c r="JSQ28" s="238">
        <f t="shared" ref="JSQ28" si="3632">JSO28*$C$28</f>
        <v>1.456947629987242E+20</v>
      </c>
      <c r="JSS28" s="238">
        <f t="shared" ref="JSS28" si="3633">JSQ28*$C$28</f>
        <v>1.4715171062871145E+20</v>
      </c>
      <c r="JSU28" s="238">
        <f t="shared" ref="JSU28" si="3634">JSS28*$C$28</f>
        <v>1.4862322773499855E+20</v>
      </c>
      <c r="JSW28" s="238">
        <f t="shared" ref="JSW28" si="3635">JSU28*$C$28</f>
        <v>1.5010946001234854E+20</v>
      </c>
      <c r="JSY28" s="238">
        <f t="shared" ref="JSY28" si="3636">JSW28*$C$28</f>
        <v>1.5161055461247202E+20</v>
      </c>
      <c r="JTA28" s="238">
        <f t="shared" ref="JTA28" si="3637">JSY28*$C$28</f>
        <v>1.5312666015859674E+20</v>
      </c>
      <c r="JTC28" s="238">
        <f t="shared" ref="JTC28" si="3638">JTA28*$C$28</f>
        <v>1.5465792676018271E+20</v>
      </c>
      <c r="JTE28" s="238">
        <f t="shared" ref="JTE28" si="3639">JTC28*$C$28</f>
        <v>1.5620450602778454E+20</v>
      </c>
      <c r="JTG28" s="238">
        <f t="shared" ref="JTG28" si="3640">JTE28*$C$28</f>
        <v>1.577665510880624E+20</v>
      </c>
      <c r="JTI28" s="238">
        <f t="shared" ref="JTI28" si="3641">JTG28*$C$28</f>
        <v>1.5934421659894304E+20</v>
      </c>
      <c r="JTK28" s="238">
        <f t="shared" ref="JTK28" si="3642">JTI28*$C$28</f>
        <v>1.6093765876493248E+20</v>
      </c>
      <c r="JTM28" s="238">
        <f t="shared" ref="JTM28" si="3643">JTK28*$C$28</f>
        <v>1.625470353525818E+20</v>
      </c>
      <c r="JTO28" s="238">
        <f t="shared" ref="JTO28" si="3644">JTM28*$C$28</f>
        <v>1.6417250570610763E+20</v>
      </c>
      <c r="JTQ28" s="238">
        <f t="shared" ref="JTQ28" si="3645">JTO28*$C$28</f>
        <v>1.6581423076316873E+20</v>
      </c>
      <c r="JTS28" s="238">
        <f t="shared" ref="JTS28" si="3646">JTQ28*$C$28</f>
        <v>1.6747237307080042E+20</v>
      </c>
      <c r="JTU28" s="238">
        <f t="shared" ref="JTU28" si="3647">JTS28*$C$28</f>
        <v>1.6914709680150843E+20</v>
      </c>
      <c r="JTW28" s="238">
        <f t="shared" ref="JTW28" si="3648">JTU28*$C$28</f>
        <v>1.7083856776952352E+20</v>
      </c>
      <c r="JTY28" s="238">
        <f t="shared" ref="JTY28" si="3649">JTW28*$C$28</f>
        <v>1.7254695344721874E+20</v>
      </c>
      <c r="JUA28" s="238">
        <f t="shared" ref="JUA28" si="3650">JTY28*$C$28</f>
        <v>1.7427242298169092E+20</v>
      </c>
      <c r="JUC28" s="238">
        <f t="shared" ref="JUC28" si="3651">JUA28*$C$28</f>
        <v>1.7601514721150783E+20</v>
      </c>
      <c r="JUE28" s="238">
        <f t="shared" ref="JUE28" si="3652">JUC28*$C$28</f>
        <v>1.7777529868362292E+20</v>
      </c>
      <c r="JUG28" s="238">
        <f t="shared" ref="JUG28" si="3653">JUE28*$C$28</f>
        <v>1.7955305167045915E+20</v>
      </c>
      <c r="JUI28" s="238">
        <f t="shared" ref="JUI28" si="3654">JUG28*$C$28</f>
        <v>1.8134858218716375E+20</v>
      </c>
      <c r="JUK28" s="238">
        <f t="shared" ref="JUK28" si="3655">JUI28*$C$28</f>
        <v>1.831620680090354E+20</v>
      </c>
      <c r="JUM28" s="238">
        <f t="shared" ref="JUM28" si="3656">JUK28*$C$28</f>
        <v>1.8499368868912575E+20</v>
      </c>
      <c r="JUO28" s="238">
        <f t="shared" ref="JUO28" si="3657">JUM28*$C$28</f>
        <v>1.86843625576017E+20</v>
      </c>
      <c r="JUQ28" s="238">
        <f t="shared" ref="JUQ28" si="3658">JUO28*$C$28</f>
        <v>1.8871206183177719E+20</v>
      </c>
      <c r="JUS28" s="238">
        <f t="shared" ref="JUS28" si="3659">JUQ28*$C$28</f>
        <v>1.9059918245009496E+20</v>
      </c>
      <c r="JUU28" s="238">
        <f t="shared" ref="JUU28" si="3660">JUS28*$C$28</f>
        <v>1.9250517427459591E+20</v>
      </c>
      <c r="JUW28" s="238">
        <f t="shared" ref="JUW28" si="3661">JUU28*$C$28</f>
        <v>1.9443022601734187E+20</v>
      </c>
      <c r="JUY28" s="238">
        <f t="shared" ref="JUY28" si="3662">JUW28*$C$28</f>
        <v>1.9637452827751527E+20</v>
      </c>
      <c r="JVA28" s="238">
        <f t="shared" ref="JVA28" si="3663">JUY28*$C$28</f>
        <v>1.9833827356029043E+20</v>
      </c>
      <c r="JVC28" s="238">
        <f t="shared" ref="JVC28" si="3664">JVA28*$C$28</f>
        <v>2.0032165629589334E+20</v>
      </c>
      <c r="JVE28" s="238">
        <f t="shared" ref="JVE28" si="3665">JVC28*$C$28</f>
        <v>2.0232487285885226E+20</v>
      </c>
      <c r="JVG28" s="238">
        <f t="shared" ref="JVG28" si="3666">JVE28*$C$28</f>
        <v>2.0434812158744078E+20</v>
      </c>
      <c r="JVI28" s="238">
        <f t="shared" ref="JVI28" si="3667">JVG28*$C$28</f>
        <v>2.0639160280331518E+20</v>
      </c>
      <c r="JVK28" s="238">
        <f t="shared" ref="JVK28" si="3668">JVI28*$C$28</f>
        <v>2.0845551883134832E+20</v>
      </c>
      <c r="JVM28" s="238">
        <f t="shared" ref="JVM28" si="3669">JVK28*$C$28</f>
        <v>2.1054007401966181E+20</v>
      </c>
      <c r="JVO28" s="238">
        <f t="shared" ref="JVO28" si="3670">JVM28*$C$28</f>
        <v>2.1264547475985842E+20</v>
      </c>
      <c r="JVQ28" s="238">
        <f t="shared" ref="JVQ28" si="3671">JVO28*$C$28</f>
        <v>2.1477192950745701E+20</v>
      </c>
      <c r="JVS28" s="238">
        <f t="shared" ref="JVS28" si="3672">JVQ28*$C$28</f>
        <v>2.1691964880253157E+20</v>
      </c>
      <c r="JVU28" s="238">
        <f t="shared" ref="JVU28" si="3673">JVS28*$C$28</f>
        <v>2.1908884529055688E+20</v>
      </c>
      <c r="JVW28" s="238">
        <f t="shared" ref="JVW28" si="3674">JVU28*$C$28</f>
        <v>2.2127973374346245E+20</v>
      </c>
      <c r="JVY28" s="238">
        <f t="shared" ref="JVY28" si="3675">JVW28*$C$28</f>
        <v>2.2349253108089707E+20</v>
      </c>
      <c r="JWA28" s="238">
        <f t="shared" ref="JWA28" si="3676">JVY28*$C$28</f>
        <v>2.2572745639170605E+20</v>
      </c>
      <c r="JWC28" s="238">
        <f t="shared" ref="JWC28" si="3677">JWA28*$C$28</f>
        <v>2.279847309556231E+20</v>
      </c>
      <c r="JWE28" s="238">
        <f t="shared" ref="JWE28" si="3678">JWC28*$C$28</f>
        <v>2.3026457826517932E+20</v>
      </c>
      <c r="JWG28" s="238">
        <f t="shared" ref="JWG28" si="3679">JWE28*$C$28</f>
        <v>2.3256722404783112E+20</v>
      </c>
      <c r="JWI28" s="238">
        <f t="shared" ref="JWI28" si="3680">JWG28*$C$28</f>
        <v>2.3489289628830944E+20</v>
      </c>
      <c r="JWK28" s="238">
        <f t="shared" ref="JWK28" si="3681">JWI28*$C$28</f>
        <v>2.3724182525119254E+20</v>
      </c>
      <c r="JWM28" s="238">
        <f t="shared" ref="JWM28" si="3682">JWK28*$C$28</f>
        <v>2.3961424350370447E+20</v>
      </c>
      <c r="JWO28" s="238">
        <f t="shared" ref="JWO28" si="3683">JWM28*$C$28</f>
        <v>2.4201038593874153E+20</v>
      </c>
      <c r="JWQ28" s="238">
        <f t="shared" ref="JWQ28" si="3684">JWO28*$C$28</f>
        <v>2.4443048979812896E+20</v>
      </c>
      <c r="JWS28" s="238">
        <f t="shared" ref="JWS28" si="3685">JWQ28*$C$28</f>
        <v>2.4687479469611024E+20</v>
      </c>
      <c r="JWU28" s="238">
        <f t="shared" ref="JWU28" si="3686">JWS28*$C$28</f>
        <v>2.4934354264307135E+20</v>
      </c>
      <c r="JWW28" s="238">
        <f t="shared" ref="JWW28" si="3687">JWU28*$C$28</f>
        <v>2.5183697806950207E+20</v>
      </c>
      <c r="JWY28" s="238">
        <f t="shared" ref="JWY28" si="3688">JWW28*$C$28</f>
        <v>2.5435534785019707E+20</v>
      </c>
      <c r="JXA28" s="238">
        <f t="shared" ref="JXA28" si="3689">JWY28*$C$28</f>
        <v>2.5689890132869903E+20</v>
      </c>
      <c r="JXC28" s="238">
        <f t="shared" ref="JXC28" si="3690">JXA28*$C$28</f>
        <v>2.5946789034198601E+20</v>
      </c>
      <c r="JXE28" s="238">
        <f t="shared" ref="JXE28" si="3691">JXC28*$C$28</f>
        <v>2.6206256924540587E+20</v>
      </c>
      <c r="JXG28" s="238">
        <f t="shared" ref="JXG28" si="3692">JXE28*$C$28</f>
        <v>2.6468319493785993E+20</v>
      </c>
      <c r="JXI28" s="238">
        <f t="shared" ref="JXI28" si="3693">JXG28*$C$28</f>
        <v>2.6733002688723855E+20</v>
      </c>
      <c r="JXK28" s="238">
        <f t="shared" ref="JXK28" si="3694">JXI28*$C$28</f>
        <v>2.7000332715611095E+20</v>
      </c>
      <c r="JXM28" s="238">
        <f t="shared" ref="JXM28" si="3695">JXK28*$C$28</f>
        <v>2.7270336042767208E+20</v>
      </c>
      <c r="JXO28" s="238">
        <f t="shared" ref="JXO28" si="3696">JXM28*$C$28</f>
        <v>2.7543039403194879E+20</v>
      </c>
      <c r="JXQ28" s="238">
        <f t="shared" ref="JXQ28" si="3697">JXO28*$C$28</f>
        <v>2.7818469797226827E+20</v>
      </c>
      <c r="JXS28" s="238">
        <f t="shared" ref="JXS28" si="3698">JXQ28*$C$28</f>
        <v>2.8096654495199094E+20</v>
      </c>
      <c r="JXU28" s="238">
        <f t="shared" ref="JXU28" si="3699">JXS28*$C$28</f>
        <v>2.8377621040151085E+20</v>
      </c>
      <c r="JXW28" s="238">
        <f t="shared" ref="JXW28" si="3700">JXU28*$C$28</f>
        <v>2.8661397250552598E+20</v>
      </c>
      <c r="JXY28" s="238">
        <f t="shared" ref="JXY28" si="3701">JXW28*$C$28</f>
        <v>2.8948011223058124E+20</v>
      </c>
      <c r="JYA28" s="238">
        <f t="shared" ref="JYA28" si="3702">JXY28*$C$28</f>
        <v>2.9237491335288704E+20</v>
      </c>
      <c r="JYC28" s="238">
        <f t="shared" ref="JYC28" si="3703">JYA28*$C$28</f>
        <v>2.952986624864159E+20</v>
      </c>
      <c r="JYE28" s="238">
        <f t="shared" ref="JYE28" si="3704">JYC28*$C$28</f>
        <v>2.9825164911128006E+20</v>
      </c>
      <c r="JYG28" s="238">
        <f t="shared" ref="JYG28" si="3705">JYE28*$C$28</f>
        <v>3.0123416560239287E+20</v>
      </c>
      <c r="JYI28" s="238">
        <f t="shared" ref="JYI28" si="3706">JYG28*$C$28</f>
        <v>3.0424650725841679E+20</v>
      </c>
      <c r="JYK28" s="238">
        <f t="shared" ref="JYK28" si="3707">JYI28*$C$28</f>
        <v>3.0728897233100099E+20</v>
      </c>
      <c r="JYM28" s="238">
        <f t="shared" ref="JYM28" si="3708">JYK28*$C$28</f>
        <v>3.1036186205431097E+20</v>
      </c>
      <c r="JYO28" s="238">
        <f t="shared" ref="JYO28" si="3709">JYM28*$C$28</f>
        <v>3.1346548067485411E+20</v>
      </c>
      <c r="JYQ28" s="238">
        <f t="shared" ref="JYQ28" si="3710">JYO28*$C$28</f>
        <v>3.1660013548160267E+20</v>
      </c>
      <c r="JYS28" s="238">
        <f t="shared" ref="JYS28" si="3711">JYQ28*$C$28</f>
        <v>3.197661368364187E+20</v>
      </c>
      <c r="JYU28" s="238">
        <f t="shared" ref="JYU28" si="3712">JYS28*$C$28</f>
        <v>3.2296379820478287E+20</v>
      </c>
      <c r="JYW28" s="238">
        <f t="shared" ref="JYW28" si="3713">JYU28*$C$28</f>
        <v>3.261934361868307E+20</v>
      </c>
      <c r="JYY28" s="238">
        <f t="shared" ref="JYY28" si="3714">JYW28*$C$28</f>
        <v>3.29455370548699E+20</v>
      </c>
      <c r="JZA28" s="238">
        <f t="shared" ref="JZA28" si="3715">JYY28*$C$28</f>
        <v>3.3274992425418601E+20</v>
      </c>
      <c r="JZC28" s="238">
        <f t="shared" ref="JZC28" si="3716">JZA28*$C$28</f>
        <v>3.3607742349672789E+20</v>
      </c>
      <c r="JZE28" s="238">
        <f t="shared" ref="JZE28" si="3717">JZC28*$C$28</f>
        <v>3.394381977316952E+20</v>
      </c>
      <c r="JZG28" s="238">
        <f t="shared" ref="JZG28" si="3718">JZE28*$C$28</f>
        <v>3.4283257970901215E+20</v>
      </c>
      <c r="JZI28" s="238">
        <f t="shared" ref="JZI28" si="3719">JZG28*$C$28</f>
        <v>3.4626090550610225E+20</v>
      </c>
      <c r="JZK28" s="238">
        <f t="shared" ref="JZK28" si="3720">JZI28*$C$28</f>
        <v>3.497235145611633E+20</v>
      </c>
      <c r="JZM28" s="238">
        <f t="shared" ref="JZM28" si="3721">JZK28*$C$28</f>
        <v>3.532207497067749E+20</v>
      </c>
      <c r="JZO28" s="238">
        <f t="shared" ref="JZO28" si="3722">JZM28*$C$28</f>
        <v>3.5675295720384266E+20</v>
      </c>
      <c r="JZQ28" s="238">
        <f t="shared" ref="JZQ28" si="3723">JZO28*$C$28</f>
        <v>3.6032048677588107E+20</v>
      </c>
      <c r="JZS28" s="238">
        <f t="shared" ref="JZS28" si="3724">JZQ28*$C$28</f>
        <v>3.6392369164363989E+20</v>
      </c>
      <c r="JZU28" s="238">
        <f t="shared" ref="JZU28" si="3725">JZS28*$C$28</f>
        <v>3.6756292856007629E+20</v>
      </c>
      <c r="JZW28" s="238">
        <f t="shared" ref="JZW28" si="3726">JZU28*$C$28</f>
        <v>3.7123855784567708E+20</v>
      </c>
      <c r="JZY28" s="238">
        <f t="shared" ref="JZY28" si="3727">JZW28*$C$28</f>
        <v>3.7495094342413386E+20</v>
      </c>
      <c r="KAA28" s="238">
        <f t="shared" ref="KAA28" si="3728">JZY28*$C$28</f>
        <v>3.7870045285837518E+20</v>
      </c>
      <c r="KAC28" s="238">
        <f t="shared" ref="KAC28" si="3729">KAA28*$C$28</f>
        <v>3.8248745738695895E+20</v>
      </c>
      <c r="KAE28" s="238">
        <f t="shared" ref="KAE28" si="3730">KAC28*$C$28</f>
        <v>3.8631233196082856E+20</v>
      </c>
      <c r="KAG28" s="238">
        <f t="shared" ref="KAG28" si="3731">KAE28*$C$28</f>
        <v>3.9017545528043687E+20</v>
      </c>
      <c r="KAI28" s="238">
        <f t="shared" ref="KAI28" si="3732">KAG28*$C$28</f>
        <v>3.9407720983324125E+20</v>
      </c>
      <c r="KAK28" s="238">
        <f t="shared" ref="KAK28" si="3733">KAI28*$C$28</f>
        <v>3.9801798193157367E+20</v>
      </c>
      <c r="KAM28" s="238">
        <f t="shared" ref="KAM28" si="3734">KAK28*$C$28</f>
        <v>4.019981617508894E+20</v>
      </c>
      <c r="KAO28" s="238">
        <f t="shared" ref="KAO28" si="3735">KAM28*$C$28</f>
        <v>4.0601814336839831E+20</v>
      </c>
      <c r="KAQ28" s="238">
        <f t="shared" ref="KAQ28" si="3736">KAO28*$C$28</f>
        <v>4.1007832480208231E+20</v>
      </c>
      <c r="KAS28" s="238">
        <f t="shared" ref="KAS28" si="3737">KAQ28*$C$28</f>
        <v>4.1417910805010311E+20</v>
      </c>
      <c r="KAU28" s="238">
        <f t="shared" ref="KAU28" si="3738">KAS28*$C$28</f>
        <v>4.1832089913060413E+20</v>
      </c>
      <c r="KAW28" s="238">
        <f t="shared" ref="KAW28" si="3739">KAU28*$C$28</f>
        <v>4.2250410812191015E+20</v>
      </c>
      <c r="KAY28" s="238">
        <f t="shared" ref="KAY28" si="3740">KAW28*$C$28</f>
        <v>4.2672914920312924E+20</v>
      </c>
      <c r="KBA28" s="238">
        <f t="shared" ref="KBA28" si="3741">KAY28*$C$28</f>
        <v>4.309964406951605E+20</v>
      </c>
      <c r="KBC28" s="238">
        <f t="shared" ref="KBC28" si="3742">KBA28*$C$28</f>
        <v>4.3530640510211215E+20</v>
      </c>
      <c r="KBE28" s="238">
        <f t="shared" ref="KBE28" si="3743">KBC28*$C$28</f>
        <v>4.3965946915313326E+20</v>
      </c>
      <c r="KBG28" s="238">
        <f t="shared" ref="KBG28" si="3744">KBE28*$C$28</f>
        <v>4.4405606384466461E+20</v>
      </c>
      <c r="KBI28" s="238">
        <f t="shared" ref="KBI28" si="3745">KBG28*$C$28</f>
        <v>4.4849662448311127E+20</v>
      </c>
      <c r="KBK28" s="238">
        <f t="shared" ref="KBK28" si="3746">KBI28*$C$28</f>
        <v>4.5298159072794241E+20</v>
      </c>
      <c r="KBM28" s="238">
        <f t="shared" ref="KBM28" si="3747">KBK28*$C$28</f>
        <v>4.5751140663522184E+20</v>
      </c>
      <c r="KBO28" s="238">
        <f t="shared" ref="KBO28" si="3748">KBM28*$C$28</f>
        <v>4.6208652070157405E+20</v>
      </c>
      <c r="KBQ28" s="238">
        <f t="shared" ref="KBQ28" si="3749">KBO28*$C$28</f>
        <v>4.6670738590858982E+20</v>
      </c>
      <c r="KBS28" s="238">
        <f t="shared" ref="KBS28" si="3750">KBQ28*$C$28</f>
        <v>4.7137445976767575E+20</v>
      </c>
      <c r="KBU28" s="238">
        <f t="shared" ref="KBU28" si="3751">KBS28*$C$28</f>
        <v>4.7608820436535253E+20</v>
      </c>
      <c r="KBW28" s="238">
        <f t="shared" ref="KBW28" si="3752">KBU28*$C$28</f>
        <v>4.8084908640900606E+20</v>
      </c>
      <c r="KBY28" s="238">
        <f t="shared" ref="KBY28" si="3753">KBW28*$C$28</f>
        <v>4.8565757727309614E+20</v>
      </c>
      <c r="KCA28" s="238">
        <f t="shared" ref="KCA28" si="3754">KBY28*$C$28</f>
        <v>4.9051415304582713E+20</v>
      </c>
      <c r="KCC28" s="238">
        <f t="shared" ref="KCC28" si="3755">KCA28*$C$28</f>
        <v>4.9541929457628538E+20</v>
      </c>
      <c r="KCE28" s="238">
        <f t="shared" ref="KCE28" si="3756">KCC28*$C$28</f>
        <v>5.0037348752204825E+20</v>
      </c>
      <c r="KCG28" s="238">
        <f t="shared" ref="KCG28" si="3757">KCE28*$C$28</f>
        <v>5.0537722239726872E+20</v>
      </c>
      <c r="KCI28" s="238">
        <f t="shared" ref="KCI28" si="3758">KCG28*$C$28</f>
        <v>5.1043099462124143E+20</v>
      </c>
      <c r="KCK28" s="238">
        <f t="shared" ref="KCK28" si="3759">KCI28*$C$28</f>
        <v>5.1553530456745384E+20</v>
      </c>
      <c r="KCM28" s="238">
        <f t="shared" ref="KCM28" si="3760">KCK28*$C$28</f>
        <v>5.206906576131284E+20</v>
      </c>
      <c r="KCO28" s="238">
        <f t="shared" ref="KCO28" si="3761">KCM28*$C$28</f>
        <v>5.2589756418925966E+20</v>
      </c>
      <c r="KCQ28" s="238">
        <f t="shared" ref="KCQ28" si="3762">KCO28*$C$28</f>
        <v>5.3115653983115228E+20</v>
      </c>
      <c r="KCS28" s="238">
        <f t="shared" ref="KCS28" si="3763">KCQ28*$C$28</f>
        <v>5.3646810522946378E+20</v>
      </c>
      <c r="KCU28" s="238">
        <f t="shared" ref="KCU28" si="3764">KCS28*$C$28</f>
        <v>5.4183278628175839E+20</v>
      </c>
      <c r="KCW28" s="238">
        <f t="shared" ref="KCW28" si="3765">KCU28*$C$28</f>
        <v>5.4725111414457598E+20</v>
      </c>
      <c r="KCY28" s="238">
        <f t="shared" ref="KCY28" si="3766">KCW28*$C$28</f>
        <v>5.5272362528602174E+20</v>
      </c>
      <c r="KDA28" s="238">
        <f t="shared" ref="KDA28" si="3767">KCY28*$C$28</f>
        <v>5.5825086153888196E+20</v>
      </c>
      <c r="KDC28" s="238">
        <f t="shared" ref="KDC28" si="3768">KDA28*$C$28</f>
        <v>5.6383337015427079E+20</v>
      </c>
      <c r="KDE28" s="238">
        <f t="shared" ref="KDE28" si="3769">KDC28*$C$28</f>
        <v>5.6947170385581349E+20</v>
      </c>
      <c r="KDG28" s="238">
        <f t="shared" ref="KDG28" si="3770">KDE28*$C$28</f>
        <v>5.7516642089437161E+20</v>
      </c>
      <c r="KDI28" s="238">
        <f t="shared" ref="KDI28" si="3771">KDG28*$C$28</f>
        <v>5.8091808510331532E+20</v>
      </c>
      <c r="KDK28" s="238">
        <f t="shared" ref="KDK28" si="3772">KDI28*$C$28</f>
        <v>5.8672726595434847E+20</v>
      </c>
      <c r="KDM28" s="238">
        <f t="shared" ref="KDM28" si="3773">KDK28*$C$28</f>
        <v>5.9259453861389192E+20</v>
      </c>
      <c r="KDO28" s="238">
        <f t="shared" ref="KDO28" si="3774">KDM28*$C$28</f>
        <v>5.9852048400003079E+20</v>
      </c>
      <c r="KDQ28" s="238">
        <f t="shared" ref="KDQ28" si="3775">KDO28*$C$28</f>
        <v>6.0450568884003104E+20</v>
      </c>
      <c r="KDS28" s="238">
        <f t="shared" ref="KDS28" si="3776">KDQ28*$C$28</f>
        <v>6.1055074572843142E+20</v>
      </c>
      <c r="KDU28" s="238">
        <f t="shared" ref="KDU28" si="3777">KDS28*$C$28</f>
        <v>6.1665625318571573E+20</v>
      </c>
      <c r="KDW28" s="238">
        <f t="shared" ref="KDW28" si="3778">KDU28*$C$28</f>
        <v>6.2282281571757287E+20</v>
      </c>
      <c r="KDY28" s="238">
        <f t="shared" ref="KDY28" si="3779">KDW28*$C$28</f>
        <v>6.2905104387474863E+20</v>
      </c>
      <c r="KEA28" s="238">
        <f t="shared" ref="KEA28" si="3780">KDY28*$C$28</f>
        <v>6.353415543134961E+20</v>
      </c>
      <c r="KEC28" s="238">
        <f t="shared" ref="KEC28" si="3781">KEA28*$C$28</f>
        <v>6.4169496985663111E+20</v>
      </c>
      <c r="KEE28" s="238">
        <f t="shared" ref="KEE28" si="3782">KEC28*$C$28</f>
        <v>6.481119195551974E+20</v>
      </c>
      <c r="KEG28" s="238">
        <f t="shared" ref="KEG28" si="3783">KEE28*$C$28</f>
        <v>6.5459303875074943E+20</v>
      </c>
      <c r="KEI28" s="238">
        <f t="shared" ref="KEI28" si="3784">KEG28*$C$28</f>
        <v>6.6113896913825694E+20</v>
      </c>
      <c r="KEK28" s="238">
        <f t="shared" ref="KEK28" si="3785">KEI28*$C$28</f>
        <v>6.6775035882963953E+20</v>
      </c>
      <c r="KEM28" s="238">
        <f t="shared" ref="KEM28" si="3786">KEK28*$C$28</f>
        <v>6.7442786241793596E+20</v>
      </c>
      <c r="KEO28" s="238">
        <f t="shared" ref="KEO28" si="3787">KEM28*$C$28</f>
        <v>6.8117214104211528E+20</v>
      </c>
      <c r="KEQ28" s="238">
        <f t="shared" ref="KEQ28" si="3788">KEO28*$C$28</f>
        <v>6.8798386245253648E+20</v>
      </c>
      <c r="KES28" s="238">
        <f t="shared" ref="KES28" si="3789">KEQ28*$C$28</f>
        <v>6.948637010770618E+20</v>
      </c>
      <c r="KEU28" s="238">
        <f t="shared" ref="KEU28" si="3790">KES28*$C$28</f>
        <v>7.0181233808783245E+20</v>
      </c>
      <c r="KEW28" s="238">
        <f t="shared" ref="KEW28" si="3791">KEU28*$C$28</f>
        <v>7.088304614687108E+20</v>
      </c>
      <c r="KEY28" s="238">
        <f t="shared" ref="KEY28" si="3792">KEW28*$C$28</f>
        <v>7.1591876608339791E+20</v>
      </c>
      <c r="KFA28" s="238">
        <f t="shared" ref="KFA28" si="3793">KEY28*$C$28</f>
        <v>7.2307795374423186E+20</v>
      </c>
      <c r="KFC28" s="238">
        <f t="shared" ref="KFC28" si="3794">KFA28*$C$28</f>
        <v>7.303087332816742E+20</v>
      </c>
      <c r="KFE28" s="238">
        <f t="shared" ref="KFE28" si="3795">KFC28*$C$28</f>
        <v>7.3761182061449091E+20</v>
      </c>
      <c r="KFG28" s="238">
        <f t="shared" ref="KFG28" si="3796">KFE28*$C$28</f>
        <v>7.4498793882063589E+20</v>
      </c>
      <c r="KFI28" s="238">
        <f t="shared" ref="KFI28" si="3797">KFG28*$C$28</f>
        <v>7.5243781820884229E+20</v>
      </c>
      <c r="KFK28" s="238">
        <f t="shared" ref="KFK28" si="3798">KFI28*$C$28</f>
        <v>7.5996219639093068E+20</v>
      </c>
      <c r="KFM28" s="238">
        <f t="shared" ref="KFM28" si="3799">KFK28*$C$28</f>
        <v>7.6756181835483998E+20</v>
      </c>
      <c r="KFO28" s="238">
        <f t="shared" ref="KFO28" si="3800">KFM28*$C$28</f>
        <v>7.7523743653838835E+20</v>
      </c>
      <c r="KFQ28" s="238">
        <f t="shared" ref="KFQ28" si="3801">KFO28*$C$28</f>
        <v>7.829898109037723E+20</v>
      </c>
      <c r="KFS28" s="238">
        <f t="shared" ref="KFS28" si="3802">KFQ28*$C$28</f>
        <v>7.9081970901281001E+20</v>
      </c>
      <c r="KFU28" s="238">
        <f t="shared" ref="KFU28" si="3803">KFS28*$C$28</f>
        <v>7.9872790610293817E+20</v>
      </c>
      <c r="KFW28" s="238">
        <f t="shared" ref="KFW28" si="3804">KFU28*$C$28</f>
        <v>8.0671518516396753E+20</v>
      </c>
      <c r="KFY28" s="238">
        <f t="shared" ref="KFY28" si="3805">KFW28*$C$28</f>
        <v>8.147823370156072E+20</v>
      </c>
      <c r="KGA28" s="238">
        <f t="shared" ref="KGA28" si="3806">KFY28*$C$28</f>
        <v>8.2293016038576331E+20</v>
      </c>
      <c r="KGC28" s="238">
        <f t="shared" ref="KGC28" si="3807">KGA28*$C$28</f>
        <v>8.3115946198962091E+20</v>
      </c>
      <c r="KGE28" s="238">
        <f t="shared" ref="KGE28" si="3808">KGC28*$C$28</f>
        <v>8.3947105660951711E+20</v>
      </c>
      <c r="KGG28" s="238">
        <f t="shared" ref="KGG28" si="3809">KGE28*$C$28</f>
        <v>8.4786576717561227E+20</v>
      </c>
      <c r="KGI28" s="238">
        <f t="shared" ref="KGI28" si="3810">KGG28*$C$28</f>
        <v>8.5634442484736839E+20</v>
      </c>
      <c r="KGK28" s="238">
        <f t="shared" ref="KGK28" si="3811">KGI28*$C$28</f>
        <v>8.6490786909584202E+20</v>
      </c>
      <c r="KGM28" s="238">
        <f t="shared" ref="KGM28" si="3812">KGK28*$C$28</f>
        <v>8.7355694778680043E+20</v>
      </c>
      <c r="KGO28" s="238">
        <f t="shared" ref="KGO28" si="3813">KGM28*$C$28</f>
        <v>8.8229251726466849E+20</v>
      </c>
      <c r="KGQ28" s="238">
        <f t="shared" ref="KGQ28" si="3814">KGO28*$C$28</f>
        <v>8.9111544243731523E+20</v>
      </c>
      <c r="KGS28" s="238">
        <f t="shared" ref="KGS28" si="3815">KGQ28*$C$28</f>
        <v>9.0002659686168841E+20</v>
      </c>
      <c r="KGU28" s="238">
        <f t="shared" ref="KGU28" si="3816">KGS28*$C$28</f>
        <v>9.0902686283030528E+20</v>
      </c>
      <c r="KGW28" s="238">
        <f t="shared" ref="KGW28" si="3817">KGU28*$C$28</f>
        <v>9.1811713145860837E+20</v>
      </c>
      <c r="KGY28" s="238">
        <f t="shared" ref="KGY28" si="3818">KGW28*$C$28</f>
        <v>9.2729830277319452E+20</v>
      </c>
      <c r="KHA28" s="238">
        <f t="shared" ref="KHA28" si="3819">KGY28*$C$28</f>
        <v>9.3657128580092645E+20</v>
      </c>
      <c r="KHC28" s="238">
        <f t="shared" ref="KHC28" si="3820">KHA28*$C$28</f>
        <v>9.4593699865893575E+20</v>
      </c>
      <c r="KHE28" s="238">
        <f t="shared" ref="KHE28" si="3821">KHC28*$C$28</f>
        <v>9.5539636864552508E+20</v>
      </c>
      <c r="KHG28" s="238">
        <f t="shared" ref="KHG28" si="3822">KHE28*$C$28</f>
        <v>9.6495033233198036E+20</v>
      </c>
      <c r="KHI28" s="238">
        <f t="shared" ref="KHI28" si="3823">KHG28*$C$28</f>
        <v>9.7459983565530019E+20</v>
      </c>
      <c r="KHK28" s="238">
        <f t="shared" ref="KHK28" si="3824">KHI28*$C$28</f>
        <v>9.8434583401185319E+20</v>
      </c>
      <c r="KHM28" s="238">
        <f t="shared" ref="KHM28" si="3825">KHK28*$C$28</f>
        <v>9.9418929235197179E+20</v>
      </c>
      <c r="KHO28" s="238">
        <f t="shared" ref="KHO28" si="3826">KHM28*$C$28</f>
        <v>1.0041311852754915E+21</v>
      </c>
      <c r="KHQ28" s="238">
        <f t="shared" ref="KHQ28" si="3827">KHO28*$C$28</f>
        <v>1.0141724971282463E+21</v>
      </c>
      <c r="KHS28" s="238">
        <f t="shared" ref="KHS28" si="3828">KHQ28*$C$28</f>
        <v>1.0243142220995288E+21</v>
      </c>
      <c r="KHU28" s="238">
        <f t="shared" ref="KHU28" si="3829">KHS28*$C$28</f>
        <v>1.034557364320524E+21</v>
      </c>
      <c r="KHW28" s="238">
        <f t="shared" ref="KHW28" si="3830">KHU28*$C$28</f>
        <v>1.0449029379637293E+21</v>
      </c>
      <c r="KHY28" s="238">
        <f t="shared" ref="KHY28" si="3831">KHW28*$C$28</f>
        <v>1.0553519673433665E+21</v>
      </c>
      <c r="KIA28" s="238">
        <f t="shared" ref="KIA28" si="3832">KHY28*$C$28</f>
        <v>1.0659054870168002E+21</v>
      </c>
      <c r="KIC28" s="238">
        <f t="shared" ref="KIC28" si="3833">KIA28*$C$28</f>
        <v>1.0765645418869682E+21</v>
      </c>
      <c r="KIE28" s="238">
        <f t="shared" ref="KIE28" si="3834">KIC28*$C$28</f>
        <v>1.0873301873058379E+21</v>
      </c>
      <c r="KIG28" s="238">
        <f t="shared" ref="KIG28" si="3835">KIE28*$C$28</f>
        <v>1.0982034891788963E+21</v>
      </c>
      <c r="KII28" s="238">
        <f t="shared" ref="KII28" si="3836">KIG28*$C$28</f>
        <v>1.1091855240706852E+21</v>
      </c>
      <c r="KIK28" s="238">
        <f t="shared" ref="KIK28" si="3837">KII28*$C$28</f>
        <v>1.1202773793113921E+21</v>
      </c>
      <c r="KIM28" s="238">
        <f t="shared" ref="KIM28" si="3838">KIK28*$C$28</f>
        <v>1.131480153104506E+21</v>
      </c>
      <c r="KIO28" s="238">
        <f t="shared" ref="KIO28" si="3839">KIM28*$C$28</f>
        <v>1.142794954635551E+21</v>
      </c>
      <c r="KIQ28" s="238">
        <f t="shared" ref="KIQ28" si="3840">KIO28*$C$28</f>
        <v>1.1542229041819066E+21</v>
      </c>
      <c r="KIS28" s="238">
        <f t="shared" ref="KIS28" si="3841">KIQ28*$C$28</f>
        <v>1.1657651332237256E+21</v>
      </c>
      <c r="KIU28" s="238">
        <f t="shared" ref="KIU28" si="3842">KIS28*$C$28</f>
        <v>1.1774227845559629E+21</v>
      </c>
      <c r="KIW28" s="238">
        <f t="shared" ref="KIW28" si="3843">KIU28*$C$28</f>
        <v>1.1891970124015225E+21</v>
      </c>
      <c r="KIY28" s="238">
        <f t="shared" ref="KIY28" si="3844">KIW28*$C$28</f>
        <v>1.2010889825255377E+21</v>
      </c>
      <c r="KJA28" s="238">
        <f t="shared" ref="KJA28" si="3845">KIY28*$C$28</f>
        <v>1.2130998723507931E+21</v>
      </c>
      <c r="KJC28" s="238">
        <f t="shared" ref="KJC28" si="3846">KJA28*$C$28</f>
        <v>1.225230871074301E+21</v>
      </c>
      <c r="KJE28" s="238">
        <f t="shared" ref="KJE28" si="3847">KJC28*$C$28</f>
        <v>1.2374831797850441E+21</v>
      </c>
      <c r="KJG28" s="238">
        <f t="shared" ref="KJG28" si="3848">KJE28*$C$28</f>
        <v>1.2498580115828944E+21</v>
      </c>
      <c r="KJI28" s="238">
        <f t="shared" ref="KJI28" si="3849">KJG28*$C$28</f>
        <v>1.2623565916987235E+21</v>
      </c>
      <c r="KJK28" s="238">
        <f t="shared" ref="KJK28" si="3850">KJI28*$C$28</f>
        <v>1.2749801576157107E+21</v>
      </c>
      <c r="KJM28" s="238">
        <f t="shared" ref="KJM28" si="3851">KJK28*$C$28</f>
        <v>1.2877299591918678E+21</v>
      </c>
      <c r="KJO28" s="238">
        <f t="shared" ref="KJO28" si="3852">KJM28*$C$28</f>
        <v>1.3006072587837865E+21</v>
      </c>
      <c r="KJQ28" s="238">
        <f t="shared" ref="KJQ28" si="3853">KJO28*$C$28</f>
        <v>1.3136133313716242E+21</v>
      </c>
      <c r="KJS28" s="238">
        <f t="shared" ref="KJS28" si="3854">KJQ28*$C$28</f>
        <v>1.3267494646853405E+21</v>
      </c>
      <c r="KJU28" s="238">
        <f t="shared" ref="KJU28" si="3855">KJS28*$C$28</f>
        <v>1.3400169593321939E+21</v>
      </c>
      <c r="KJW28" s="238">
        <f t="shared" ref="KJW28" si="3856">KJU28*$C$28</f>
        <v>1.353417128925516E+21</v>
      </c>
      <c r="KJY28" s="238">
        <f t="shared" ref="KJY28" si="3857">KJW28*$C$28</f>
        <v>1.3669513002147712E+21</v>
      </c>
      <c r="KKA28" s="238">
        <f t="shared" ref="KKA28" si="3858">KJY28*$C$28</f>
        <v>1.3806208132169188E+21</v>
      </c>
      <c r="KKC28" s="238">
        <f t="shared" ref="KKC28" si="3859">KKA28*$C$28</f>
        <v>1.3944270213490879E+21</v>
      </c>
      <c r="KKE28" s="238">
        <f t="shared" ref="KKE28" si="3860">KKC28*$C$28</f>
        <v>1.4083712915625788E+21</v>
      </c>
      <c r="KKG28" s="238">
        <f t="shared" ref="KKG28" si="3861">KKE28*$C$28</f>
        <v>1.4224550044782045E+21</v>
      </c>
      <c r="KKI28" s="238">
        <f t="shared" ref="KKI28" si="3862">KKG28*$C$28</f>
        <v>1.4366795545229866E+21</v>
      </c>
      <c r="KKK28" s="238">
        <f t="shared" ref="KKK28" si="3863">KKI28*$C$28</f>
        <v>1.4510463500682165E+21</v>
      </c>
      <c r="KKM28" s="238">
        <f t="shared" ref="KKM28" si="3864">KKK28*$C$28</f>
        <v>1.4655568135688988E+21</v>
      </c>
      <c r="KKO28" s="238">
        <f t="shared" ref="KKO28" si="3865">KKM28*$C$28</f>
        <v>1.4802123817045878E+21</v>
      </c>
      <c r="KKQ28" s="238">
        <f t="shared" ref="KKQ28" si="3866">KKO28*$C$28</f>
        <v>1.4950145055216338E+21</v>
      </c>
      <c r="KKS28" s="238">
        <f t="shared" ref="KKS28" si="3867">KKQ28*$C$28</f>
        <v>1.5099646505768502E+21</v>
      </c>
      <c r="KKU28" s="238">
        <f t="shared" ref="KKU28" si="3868">KKS28*$C$28</f>
        <v>1.5250642970826186E+21</v>
      </c>
      <c r="KKW28" s="238">
        <f t="shared" ref="KKW28" si="3869">KKU28*$C$28</f>
        <v>1.5403149400534449E+21</v>
      </c>
      <c r="KKY28" s="238">
        <f t="shared" ref="KKY28" si="3870">KKW28*$C$28</f>
        <v>1.5557180894539793E+21</v>
      </c>
      <c r="KLA28" s="238">
        <f t="shared" ref="KLA28" si="3871">KKY28*$C$28</f>
        <v>1.571275270348519E+21</v>
      </c>
      <c r="KLC28" s="238">
        <f t="shared" ref="KLC28" si="3872">KLA28*$C$28</f>
        <v>1.5869880230520042E+21</v>
      </c>
      <c r="KLE28" s="238">
        <f t="shared" ref="KLE28" si="3873">KLC28*$C$28</f>
        <v>1.6028579032825243E+21</v>
      </c>
      <c r="KLG28" s="238">
        <f t="shared" ref="KLG28" si="3874">KLE28*$C$28</f>
        <v>1.6188864823153496E+21</v>
      </c>
      <c r="KLI28" s="238">
        <f t="shared" ref="KLI28" si="3875">KLG28*$C$28</f>
        <v>1.635075347138503E+21</v>
      </c>
      <c r="KLK28" s="238">
        <f t="shared" ref="KLK28" si="3876">KLI28*$C$28</f>
        <v>1.651426100609888E+21</v>
      </c>
      <c r="KLM28" s="238">
        <f t="shared" ref="KLM28" si="3877">KLK28*$C$28</f>
        <v>1.6679403616159869E+21</v>
      </c>
      <c r="KLO28" s="238">
        <f t="shared" ref="KLO28" si="3878">KLM28*$C$28</f>
        <v>1.6846197652321468E+21</v>
      </c>
      <c r="KLQ28" s="238">
        <f t="shared" ref="KLQ28" si="3879">KLO28*$C$28</f>
        <v>1.7014659628844683E+21</v>
      </c>
      <c r="KLS28" s="238">
        <f t="shared" ref="KLS28" si="3880">KLQ28*$C$28</f>
        <v>1.718480622513313E+21</v>
      </c>
      <c r="KLU28" s="238">
        <f t="shared" ref="KLU28" si="3881">KLS28*$C$28</f>
        <v>1.7356654287384462E+21</v>
      </c>
      <c r="KLW28" s="238">
        <f t="shared" ref="KLW28" si="3882">KLU28*$C$28</f>
        <v>1.7530220830258307E+21</v>
      </c>
      <c r="KLY28" s="238">
        <f t="shared" ref="KLY28" si="3883">KLW28*$C$28</f>
        <v>1.770552303856089E+21</v>
      </c>
      <c r="KMA28" s="238">
        <f t="shared" ref="KMA28" si="3884">KLY28*$C$28</f>
        <v>1.78825782689465E+21</v>
      </c>
      <c r="KMC28" s="238">
        <f t="shared" ref="KMC28" si="3885">KMA28*$C$28</f>
        <v>1.8061404051635964E+21</v>
      </c>
      <c r="KME28" s="238">
        <f t="shared" ref="KME28" si="3886">KMC28*$C$28</f>
        <v>1.8242018092152324E+21</v>
      </c>
      <c r="KMG28" s="238">
        <f t="shared" ref="KMG28" si="3887">KME28*$C$28</f>
        <v>1.8424438273073847E+21</v>
      </c>
      <c r="KMI28" s="238">
        <f t="shared" ref="KMI28" si="3888">KMG28*$C$28</f>
        <v>1.8608682655804584E+21</v>
      </c>
      <c r="KMK28" s="238">
        <f t="shared" ref="KMK28" si="3889">KMI28*$C$28</f>
        <v>1.879476948236263E+21</v>
      </c>
      <c r="KMM28" s="238">
        <f t="shared" ref="KMM28" si="3890">KMK28*$C$28</f>
        <v>1.8982717177186256E+21</v>
      </c>
      <c r="KMO28" s="238">
        <f t="shared" ref="KMO28" si="3891">KMM28*$C$28</f>
        <v>1.9172544348958118E+21</v>
      </c>
      <c r="KMQ28" s="238">
        <f t="shared" ref="KMQ28" si="3892">KMO28*$C$28</f>
        <v>1.9364269792447701E+21</v>
      </c>
      <c r="KMS28" s="238">
        <f t="shared" ref="KMS28" si="3893">KMQ28*$C$28</f>
        <v>1.9557912490372178E+21</v>
      </c>
      <c r="KMU28" s="238">
        <f t="shared" ref="KMU28" si="3894">KMS28*$C$28</f>
        <v>1.97534916152759E+21</v>
      </c>
      <c r="KMW28" s="238">
        <f t="shared" ref="KMW28" si="3895">KMU28*$C$28</f>
        <v>1.9951026531428658E+21</v>
      </c>
      <c r="KMY28" s="238">
        <f t="shared" ref="KMY28" si="3896">KMW28*$C$28</f>
        <v>2.0150536796742945E+21</v>
      </c>
      <c r="KNA28" s="238">
        <f t="shared" ref="KNA28" si="3897">KMY28*$C$28</f>
        <v>2.0352042164710374E+21</v>
      </c>
      <c r="KNC28" s="238">
        <f t="shared" ref="KNC28" si="3898">KNA28*$C$28</f>
        <v>2.0555562586357477E+21</v>
      </c>
      <c r="KNE28" s="238">
        <f t="shared" ref="KNE28" si="3899">KNC28*$C$28</f>
        <v>2.0761118212221051E+21</v>
      </c>
      <c r="KNG28" s="238">
        <f t="shared" ref="KNG28" si="3900">KNE28*$C$28</f>
        <v>2.0968729394343261E+21</v>
      </c>
      <c r="KNI28" s="238">
        <f t="shared" ref="KNI28" si="3901">KNG28*$C$28</f>
        <v>2.1178416688286694E+21</v>
      </c>
      <c r="KNK28" s="238">
        <f t="shared" ref="KNK28" si="3902">KNI28*$C$28</f>
        <v>2.1390200855169561E+21</v>
      </c>
      <c r="KNM28" s="238">
        <f t="shared" ref="KNM28" si="3903">KNK28*$C$28</f>
        <v>2.1604102863721257E+21</v>
      </c>
      <c r="KNO28" s="238">
        <f t="shared" ref="KNO28" si="3904">KNM28*$C$28</f>
        <v>2.182014389235847E+21</v>
      </c>
      <c r="KNQ28" s="238">
        <f t="shared" ref="KNQ28" si="3905">KNO28*$C$28</f>
        <v>2.2038345331282055E+21</v>
      </c>
      <c r="KNS28" s="238">
        <f t="shared" ref="KNS28" si="3906">KNQ28*$C$28</f>
        <v>2.2258728784594875E+21</v>
      </c>
      <c r="KNU28" s="238">
        <f t="shared" ref="KNU28" si="3907">KNS28*$C$28</f>
        <v>2.2481316072440825E+21</v>
      </c>
      <c r="KNW28" s="238">
        <f t="shared" ref="KNW28" si="3908">KNU28*$C$28</f>
        <v>2.2706129233165232E+21</v>
      </c>
      <c r="KNY28" s="238">
        <f t="shared" ref="KNY28" si="3909">KNW28*$C$28</f>
        <v>2.2933190525496884E+21</v>
      </c>
      <c r="KOA28" s="238">
        <f t="shared" ref="KOA28" si="3910">KNY28*$C$28</f>
        <v>2.3162522430751852E+21</v>
      </c>
      <c r="KOC28" s="238">
        <f t="shared" ref="KOC28" si="3911">KOA28*$C$28</f>
        <v>2.3394147655059371E+21</v>
      </c>
      <c r="KOE28" s="238">
        <f t="shared" ref="KOE28" si="3912">KOC28*$C$28</f>
        <v>2.3628089131609967E+21</v>
      </c>
      <c r="KOG28" s="238">
        <f t="shared" ref="KOG28" si="3913">KOE28*$C$28</f>
        <v>2.3864370022926065E+21</v>
      </c>
      <c r="KOI28" s="238">
        <f t="shared" ref="KOI28" si="3914">KOG28*$C$28</f>
        <v>2.4103013723155328E+21</v>
      </c>
      <c r="KOK28" s="238">
        <f t="shared" ref="KOK28" si="3915">KOI28*$C$28</f>
        <v>2.434404386038688E+21</v>
      </c>
      <c r="KOM28" s="238">
        <f t="shared" ref="KOM28" si="3916">KOK28*$C$28</f>
        <v>2.4587484298990746E+21</v>
      </c>
      <c r="KOO28" s="238">
        <f t="shared" ref="KOO28" si="3917">KOM28*$C$28</f>
        <v>2.4833359141980655E+21</v>
      </c>
      <c r="KOQ28" s="238">
        <f t="shared" ref="KOQ28" si="3918">KOO28*$C$28</f>
        <v>2.5081692733400463E+21</v>
      </c>
      <c r="KOS28" s="238">
        <f t="shared" ref="KOS28" si="3919">KOQ28*$C$28</f>
        <v>2.533250966073447E+21</v>
      </c>
      <c r="KOU28" s="238">
        <f t="shared" ref="KOU28" si="3920">KOS28*$C$28</f>
        <v>2.5585834757341813E+21</v>
      </c>
      <c r="KOW28" s="238">
        <f t="shared" ref="KOW28" si="3921">KOU28*$C$28</f>
        <v>2.5841693104915229E+21</v>
      </c>
      <c r="KOY28" s="238">
        <f t="shared" ref="KOY28" si="3922">KOW28*$C$28</f>
        <v>2.610011003596438E+21</v>
      </c>
      <c r="KPA28" s="238">
        <f t="shared" ref="KPA28" si="3923">KOY28*$C$28</f>
        <v>2.6361111136324026E+21</v>
      </c>
      <c r="KPC28" s="238">
        <f t="shared" ref="KPC28" si="3924">KPA28*$C$28</f>
        <v>2.6624722247687267E+21</v>
      </c>
      <c r="KPE28" s="238">
        <f t="shared" ref="KPE28" si="3925">KPC28*$C$28</f>
        <v>2.689096947016414E+21</v>
      </c>
      <c r="KPG28" s="238">
        <f t="shared" ref="KPG28" si="3926">KPE28*$C$28</f>
        <v>2.715987916486578E+21</v>
      </c>
      <c r="KPI28" s="238">
        <f t="shared" ref="KPI28" si="3927">KPG28*$C$28</f>
        <v>2.7431477956514436E+21</v>
      </c>
      <c r="KPK28" s="238">
        <f t="shared" ref="KPK28" si="3928">KPI28*$C$28</f>
        <v>2.770579273607958E+21</v>
      </c>
      <c r="KPM28" s="238">
        <f t="shared" ref="KPM28" si="3929">KPK28*$C$28</f>
        <v>2.7982850663440376E+21</v>
      </c>
      <c r="KPO28" s="238">
        <f t="shared" ref="KPO28" si="3930">KPM28*$C$28</f>
        <v>2.8262679170074778E+21</v>
      </c>
      <c r="KPQ28" s="238">
        <f t="shared" ref="KPQ28" si="3931">KPO28*$C$28</f>
        <v>2.8545305961775523E+21</v>
      </c>
      <c r="KPS28" s="238">
        <f t="shared" ref="KPS28" si="3932">KPQ28*$C$28</f>
        <v>2.8830759021393278E+21</v>
      </c>
      <c r="KPU28" s="238">
        <f t="shared" ref="KPU28" si="3933">KPS28*$C$28</f>
        <v>2.9119066611607211E+21</v>
      </c>
      <c r="KPW28" s="238">
        <f t="shared" ref="KPW28" si="3934">KPU28*$C$28</f>
        <v>2.9410257277723282E+21</v>
      </c>
      <c r="KPY28" s="238">
        <f t="shared" ref="KPY28" si="3935">KPW28*$C$28</f>
        <v>2.9704359850500513E+21</v>
      </c>
      <c r="KQA28" s="238">
        <f t="shared" ref="KQA28" si="3936">KPY28*$C$28</f>
        <v>3.000140344900552E+21</v>
      </c>
      <c r="KQC28" s="238">
        <f t="shared" ref="KQC28" si="3937">KQA28*$C$28</f>
        <v>3.0301417483495575E+21</v>
      </c>
      <c r="KQE28" s="238">
        <f t="shared" ref="KQE28" si="3938">KQC28*$C$28</f>
        <v>3.0604431658330531E+21</v>
      </c>
      <c r="KQG28" s="238">
        <f t="shared" ref="KQG28" si="3939">KQE28*$C$28</f>
        <v>3.0910475974913834E+21</v>
      </c>
      <c r="KQI28" s="238">
        <f t="shared" ref="KQI28" si="3940">KQG28*$C$28</f>
        <v>3.1219580734662975E+21</v>
      </c>
      <c r="KQK28" s="238">
        <f t="shared" ref="KQK28" si="3941">KQI28*$C$28</f>
        <v>3.1531776542009605E+21</v>
      </c>
      <c r="KQM28" s="238">
        <f t="shared" ref="KQM28" si="3942">KQK28*$C$28</f>
        <v>3.18470943074297E+21</v>
      </c>
      <c r="KQO28" s="238">
        <f t="shared" ref="KQO28" si="3943">KQM28*$C$28</f>
        <v>3.2165565250503998E+21</v>
      </c>
      <c r="KQQ28" s="238">
        <f t="shared" ref="KQQ28" si="3944">KQO28*$C$28</f>
        <v>3.2487220903009038E+21</v>
      </c>
      <c r="KQS28" s="238">
        <f t="shared" ref="KQS28" si="3945">KQQ28*$C$28</f>
        <v>3.2812093112039128E+21</v>
      </c>
      <c r="KQU28" s="238">
        <f t="shared" ref="KQU28" si="3946">KQS28*$C$28</f>
        <v>3.3140214043159518E+21</v>
      </c>
      <c r="KQW28" s="238">
        <f t="shared" ref="KQW28" si="3947">KQU28*$C$28</f>
        <v>3.3471616183591114E+21</v>
      </c>
      <c r="KQY28" s="238">
        <f t="shared" ref="KQY28" si="3948">KQW28*$C$28</f>
        <v>3.3806332345427024E+21</v>
      </c>
      <c r="KRA28" s="238">
        <f t="shared" ref="KRA28" si="3949">KQY28*$C$28</f>
        <v>3.4144395668881293E+21</v>
      </c>
      <c r="KRC28" s="238">
        <f t="shared" ref="KRC28" si="3950">KRA28*$C$28</f>
        <v>3.4485839625570107E+21</v>
      </c>
      <c r="KRE28" s="238">
        <f t="shared" ref="KRE28" si="3951">KRC28*$C$28</f>
        <v>3.4830698021825806E+21</v>
      </c>
      <c r="KRG28" s="238">
        <f t="shared" ref="KRG28" si="3952">KRE28*$C$28</f>
        <v>3.5179005002044067E+21</v>
      </c>
      <c r="KRI28" s="238">
        <f t="shared" ref="KRI28" si="3953">KRG28*$C$28</f>
        <v>3.5530795052064508E+21</v>
      </c>
      <c r="KRK28" s="238">
        <f t="shared" ref="KRK28" si="3954">KRI28*$C$28</f>
        <v>3.5886103002585152E+21</v>
      </c>
      <c r="KRM28" s="238">
        <f t="shared" ref="KRM28" si="3955">KRK28*$C$28</f>
        <v>3.6244964032611001E+21</v>
      </c>
      <c r="KRO28" s="238">
        <f t="shared" ref="KRO28" si="3956">KRM28*$C$28</f>
        <v>3.6607413672937112E+21</v>
      </c>
      <c r="KRQ28" s="238">
        <f t="shared" ref="KRQ28" si="3957">KRO28*$C$28</f>
        <v>3.6973487809666482E+21</v>
      </c>
      <c r="KRS28" s="238">
        <f t="shared" ref="KRS28" si="3958">KRQ28*$C$28</f>
        <v>3.7343222687763147E+21</v>
      </c>
      <c r="KRU28" s="238">
        <f t="shared" ref="KRU28" si="3959">KRS28*$C$28</f>
        <v>3.771665491464078E+21</v>
      </c>
      <c r="KRW28" s="238">
        <f t="shared" ref="KRW28" si="3960">KRU28*$C$28</f>
        <v>3.8093821463787188E+21</v>
      </c>
      <c r="KRY28" s="238">
        <f t="shared" ref="KRY28" si="3961">KRW28*$C$28</f>
        <v>3.847475967842506E+21</v>
      </c>
      <c r="KSA28" s="238">
        <f t="shared" ref="KSA28" si="3962">KRY28*$C$28</f>
        <v>3.8859507275209313E+21</v>
      </c>
      <c r="KSC28" s="238">
        <f t="shared" ref="KSC28" si="3963">KSA28*$C$28</f>
        <v>3.9248102347961407E+21</v>
      </c>
      <c r="KSE28" s="238">
        <f t="shared" ref="KSE28" si="3964">KSC28*$C$28</f>
        <v>3.9640583371441019E+21</v>
      </c>
      <c r="KSG28" s="238">
        <f t="shared" ref="KSG28" si="3965">KSE28*$C$28</f>
        <v>4.003698920515543E+21</v>
      </c>
      <c r="KSI28" s="238">
        <f t="shared" ref="KSI28" si="3966">KSG28*$C$28</f>
        <v>4.0437359097206984E+21</v>
      </c>
      <c r="KSK28" s="238">
        <f t="shared" ref="KSK28" si="3967">KSI28*$C$28</f>
        <v>4.0841732688179055E+21</v>
      </c>
      <c r="KSM28" s="238">
        <f t="shared" ref="KSM28" si="3968">KSK28*$C$28</f>
        <v>4.1250150015060846E+21</v>
      </c>
      <c r="KSO28" s="238">
        <f t="shared" ref="KSO28" si="3969">KSM28*$C$28</f>
        <v>4.1662651515211455E+21</v>
      </c>
      <c r="KSQ28" s="238">
        <f t="shared" ref="KSQ28" si="3970">KSO28*$C$28</f>
        <v>4.2079278030363568E+21</v>
      </c>
      <c r="KSS28" s="238">
        <f t="shared" ref="KSS28" si="3971">KSQ28*$C$28</f>
        <v>4.2500070810667204E+21</v>
      </c>
      <c r="KSU28" s="238">
        <f t="shared" ref="KSU28" si="3972">KSS28*$C$28</f>
        <v>4.2925071518773878E+21</v>
      </c>
      <c r="KSW28" s="238">
        <f t="shared" ref="KSW28" si="3973">KSU28*$C$28</f>
        <v>4.3354322233961617E+21</v>
      </c>
      <c r="KSY28" s="238">
        <f t="shared" ref="KSY28" si="3974">KSW28*$C$28</f>
        <v>4.3787865456301231E+21</v>
      </c>
      <c r="KTA28" s="238">
        <f t="shared" ref="KTA28" si="3975">KSY28*$C$28</f>
        <v>4.4225744110864244E+21</v>
      </c>
      <c r="KTC28" s="238">
        <f t="shared" ref="KTC28" si="3976">KTA28*$C$28</f>
        <v>4.4668001551972885E+21</v>
      </c>
      <c r="KTE28" s="238">
        <f t="shared" ref="KTE28" si="3977">KTC28*$C$28</f>
        <v>4.5114681567492613E+21</v>
      </c>
      <c r="KTG28" s="238">
        <f t="shared" ref="KTG28" si="3978">KTE28*$C$28</f>
        <v>4.5565828383167537E+21</v>
      </c>
      <c r="KTI28" s="238">
        <f t="shared" ref="KTI28" si="3979">KTG28*$C$28</f>
        <v>4.6021486666999215E+21</v>
      </c>
      <c r="KTK28" s="238">
        <f t="shared" ref="KTK28" si="3980">KTI28*$C$28</f>
        <v>4.6481701533669209E+21</v>
      </c>
      <c r="KTM28" s="238">
        <f t="shared" ref="KTM28" si="3981">KTK28*$C$28</f>
        <v>4.6946518549005903E+21</v>
      </c>
      <c r="KTO28" s="238">
        <f t="shared" ref="KTO28" si="3982">KTM28*$C$28</f>
        <v>4.7415983734495967E+21</v>
      </c>
      <c r="KTQ28" s="238">
        <f t="shared" ref="KTQ28" si="3983">KTO28*$C$28</f>
        <v>4.7890143571840923E+21</v>
      </c>
      <c r="KTS28" s="238">
        <f t="shared" ref="KTS28" si="3984">KTQ28*$C$28</f>
        <v>4.8369045007559337E+21</v>
      </c>
      <c r="KTU28" s="238">
        <f t="shared" ref="KTU28" si="3985">KTS28*$C$28</f>
        <v>4.8852735457634927E+21</v>
      </c>
      <c r="KTW28" s="238">
        <f t="shared" ref="KTW28" si="3986">KTU28*$C$28</f>
        <v>4.9341262812211273E+21</v>
      </c>
      <c r="KTY28" s="238">
        <f t="shared" ref="KTY28" si="3987">KTW28*$C$28</f>
        <v>4.9834675440333389E+21</v>
      </c>
      <c r="KUA28" s="238">
        <f t="shared" ref="KUA28" si="3988">KTY28*$C$28</f>
        <v>5.0333022194736719E+21</v>
      </c>
      <c r="KUC28" s="238">
        <f t="shared" ref="KUC28" si="3989">KUA28*$C$28</f>
        <v>5.0836352416684085E+21</v>
      </c>
      <c r="KUE28" s="238">
        <f t="shared" ref="KUE28" si="3990">KUC28*$C$28</f>
        <v>5.1344715940850922E+21</v>
      </c>
      <c r="KUG28" s="238">
        <f t="shared" ref="KUG28" si="3991">KUE28*$C$28</f>
        <v>5.185816310025943E+21</v>
      </c>
      <c r="KUI28" s="238">
        <f t="shared" ref="KUI28" si="3992">KUG28*$C$28</f>
        <v>5.2376744731262027E+21</v>
      </c>
      <c r="KUK28" s="238">
        <f t="shared" ref="KUK28" si="3993">KUI28*$C$28</f>
        <v>5.2900512178574648E+21</v>
      </c>
      <c r="KUM28" s="238">
        <f t="shared" ref="KUM28" si="3994">KUK28*$C$28</f>
        <v>5.3429517300360397E+21</v>
      </c>
      <c r="KUO28" s="238">
        <f t="shared" ref="KUO28" si="3995">KUM28*$C$28</f>
        <v>5.3963812473364E+21</v>
      </c>
      <c r="KUQ28" s="238">
        <f t="shared" ref="KUQ28" si="3996">KUO28*$C$28</f>
        <v>5.4503450598097646E+21</v>
      </c>
      <c r="KUS28" s="238">
        <f t="shared" ref="KUS28" si="3997">KUQ28*$C$28</f>
        <v>5.5048485104078626E+21</v>
      </c>
      <c r="KUU28" s="238">
        <f t="shared" ref="KUU28" si="3998">KUS28*$C$28</f>
        <v>5.5598969955119415E+21</v>
      </c>
      <c r="KUW28" s="238">
        <f t="shared" ref="KUW28" si="3999">KUU28*$C$28</f>
        <v>5.6154959654670607E+21</v>
      </c>
      <c r="KUY28" s="238">
        <f t="shared" ref="KUY28" si="4000">KUW28*$C$28</f>
        <v>5.6716509251217318E+21</v>
      </c>
      <c r="KVA28" s="238">
        <f t="shared" ref="KVA28" si="4001">KUY28*$C$28</f>
        <v>5.7283674343729487E+21</v>
      </c>
      <c r="KVC28" s="238">
        <f t="shared" ref="KVC28" si="4002">KVA28*$C$28</f>
        <v>5.7856511087166787E+21</v>
      </c>
      <c r="KVE28" s="238">
        <f t="shared" ref="KVE28" si="4003">KVC28*$C$28</f>
        <v>5.8435076198038451E+21</v>
      </c>
      <c r="KVG28" s="238">
        <f t="shared" ref="KVG28" si="4004">KVE28*$C$28</f>
        <v>5.9019426960018831E+21</v>
      </c>
      <c r="KVI28" s="238">
        <f t="shared" ref="KVI28" si="4005">KVG28*$C$28</f>
        <v>5.9609621229619024E+21</v>
      </c>
      <c r="KVK28" s="238">
        <f t="shared" ref="KVK28" si="4006">KVI28*$C$28</f>
        <v>6.020571744191521E+21</v>
      </c>
      <c r="KVM28" s="238">
        <f t="shared" ref="KVM28" si="4007">KVK28*$C$28</f>
        <v>6.0807774616334358E+21</v>
      </c>
      <c r="KVO28" s="238">
        <f t="shared" ref="KVO28" si="4008">KVM28*$C$28</f>
        <v>6.1415852362497702E+21</v>
      </c>
      <c r="KVQ28" s="238">
        <f t="shared" ref="KVQ28" si="4009">KVO28*$C$28</f>
        <v>6.2030010886122677E+21</v>
      </c>
      <c r="KVS28" s="238">
        <f t="shared" ref="KVS28" si="4010">KVQ28*$C$28</f>
        <v>6.2650310994983901E+21</v>
      </c>
      <c r="KVU28" s="238">
        <f t="shared" ref="KVU28" si="4011">KVS28*$C$28</f>
        <v>6.3276814104933737E+21</v>
      </c>
      <c r="KVW28" s="238">
        <f t="shared" ref="KVW28" si="4012">KVU28*$C$28</f>
        <v>6.3909582245983074E+21</v>
      </c>
      <c r="KVY28" s="238">
        <f t="shared" ref="KVY28" si="4013">KVW28*$C$28</f>
        <v>6.4548678068442906E+21</v>
      </c>
      <c r="KWA28" s="238">
        <f t="shared" ref="KWA28" si="4014">KVY28*$C$28</f>
        <v>6.5194164849127331E+21</v>
      </c>
      <c r="KWC28" s="238">
        <f t="shared" ref="KWC28" si="4015">KWA28*$C$28</f>
        <v>6.5846106497618606E+21</v>
      </c>
      <c r="KWE28" s="238">
        <f t="shared" ref="KWE28" si="4016">KWC28*$C$28</f>
        <v>6.6504567562594796E+21</v>
      </c>
      <c r="KWG28" s="238">
        <f t="shared" ref="KWG28" si="4017">KWE28*$C$28</f>
        <v>6.7169613238220746E+21</v>
      </c>
      <c r="KWI28" s="238">
        <f t="shared" ref="KWI28" si="4018">KWG28*$C$28</f>
        <v>6.7841309370602949E+21</v>
      </c>
      <c r="KWK28" s="238">
        <f t="shared" ref="KWK28" si="4019">KWI28*$C$28</f>
        <v>6.8519722464308982E+21</v>
      </c>
      <c r="KWM28" s="238">
        <f t="shared" ref="KWM28" si="4020">KWK28*$C$28</f>
        <v>6.9204919688952073E+21</v>
      </c>
      <c r="KWO28" s="238">
        <f t="shared" ref="KWO28" si="4021">KWM28*$C$28</f>
        <v>6.9896968885841596E+21</v>
      </c>
      <c r="KWQ28" s="238">
        <f t="shared" ref="KWQ28" si="4022">KWO28*$C$28</f>
        <v>7.0595938574700013E+21</v>
      </c>
      <c r="KWS28" s="238">
        <f t="shared" ref="KWS28" si="4023">KWQ28*$C$28</f>
        <v>7.1301897960447017E+21</v>
      </c>
      <c r="KWU28" s="238">
        <f t="shared" ref="KWU28" si="4024">KWS28*$C$28</f>
        <v>7.2014916940051492E+21</v>
      </c>
      <c r="KWW28" s="238">
        <f t="shared" ref="KWW28" si="4025">KWU28*$C$28</f>
        <v>7.2735066109452013E+21</v>
      </c>
      <c r="KWY28" s="238">
        <f t="shared" ref="KWY28" si="4026">KWW28*$C$28</f>
        <v>7.3462416770546532E+21</v>
      </c>
      <c r="KXA28" s="238">
        <f t="shared" ref="KXA28" si="4027">KWY28*$C$28</f>
        <v>7.4197040938251998E+21</v>
      </c>
      <c r="KXC28" s="238">
        <f t="shared" ref="KXC28" si="4028">KXA28*$C$28</f>
        <v>7.4939011347634517E+21</v>
      </c>
      <c r="KXE28" s="238">
        <f t="shared" ref="KXE28" si="4029">KXC28*$C$28</f>
        <v>7.5688401461110867E+21</v>
      </c>
      <c r="KXG28" s="238">
        <f t="shared" ref="KXG28" si="4030">KXE28*$C$28</f>
        <v>7.6445285475721979E+21</v>
      </c>
      <c r="KXI28" s="238">
        <f t="shared" ref="KXI28" si="4031">KXG28*$C$28</f>
        <v>7.7209738330479201E+21</v>
      </c>
      <c r="KXK28" s="238">
        <f t="shared" ref="KXK28" si="4032">KXI28*$C$28</f>
        <v>7.7981835713783991E+21</v>
      </c>
      <c r="KXM28" s="238">
        <f t="shared" ref="KXM28" si="4033">KXK28*$C$28</f>
        <v>7.8761654070921837E+21</v>
      </c>
      <c r="KXO28" s="238">
        <f t="shared" ref="KXO28" si="4034">KXM28*$C$28</f>
        <v>7.9549270611631056E+21</v>
      </c>
      <c r="KXQ28" s="238">
        <f t="shared" ref="KXQ28" si="4035">KXO28*$C$28</f>
        <v>8.0344763317747366E+21</v>
      </c>
      <c r="KXS28" s="238">
        <f t="shared" ref="KXS28" si="4036">KXQ28*$C$28</f>
        <v>8.1148210950924843E+21</v>
      </c>
      <c r="KXU28" s="238">
        <f t="shared" ref="KXU28" si="4037">KXS28*$C$28</f>
        <v>8.1959693060434087E+21</v>
      </c>
      <c r="KXW28" s="238">
        <f t="shared" ref="KXW28" si="4038">KXU28*$C$28</f>
        <v>8.2779289991038433E+21</v>
      </c>
      <c r="KXY28" s="238">
        <f t="shared" ref="KXY28" si="4039">KXW28*$C$28</f>
        <v>8.3607082890948814E+21</v>
      </c>
      <c r="KYA28" s="238">
        <f t="shared" ref="KYA28" si="4040">KXY28*$C$28</f>
        <v>8.4443153719858299E+21</v>
      </c>
      <c r="KYC28" s="238">
        <f t="shared" ref="KYC28" si="4041">KYA28*$C$28</f>
        <v>8.5287585257056884E+21</v>
      </c>
      <c r="KYE28" s="238">
        <f t="shared" ref="KYE28" si="4042">KYC28*$C$28</f>
        <v>8.6140461109627459E+21</v>
      </c>
      <c r="KYG28" s="238">
        <f t="shared" ref="KYG28" si="4043">KYE28*$C$28</f>
        <v>8.7001865720723732E+21</v>
      </c>
      <c r="KYI28" s="238">
        <f t="shared" ref="KYI28" si="4044">KYG28*$C$28</f>
        <v>8.7871884377930974E+21</v>
      </c>
      <c r="KYK28" s="238">
        <f t="shared" ref="KYK28" si="4045">KYI28*$C$28</f>
        <v>8.875060322171028E+21</v>
      </c>
      <c r="KYM28" s="238">
        <f t="shared" ref="KYM28" si="4046">KYK28*$C$28</f>
        <v>8.9638109253927384E+21</v>
      </c>
      <c r="KYO28" s="238">
        <f t="shared" ref="KYO28" si="4047">KYM28*$C$28</f>
        <v>9.0534490346466658E+21</v>
      </c>
      <c r="KYQ28" s="238">
        <f t="shared" ref="KYQ28" si="4048">KYO28*$C$28</f>
        <v>9.1439835249931327E+21</v>
      </c>
      <c r="KYS28" s="238">
        <f t="shared" ref="KYS28" si="4049">KYQ28*$C$28</f>
        <v>9.2354233602430636E+21</v>
      </c>
      <c r="KYU28" s="238">
        <f t="shared" ref="KYU28" si="4050">KYS28*$C$28</f>
        <v>9.3277775938454941E+21</v>
      </c>
      <c r="KYW28" s="238">
        <f t="shared" ref="KYW28" si="4051">KYU28*$C$28</f>
        <v>9.4210553697839486E+21</v>
      </c>
      <c r="KYY28" s="238">
        <f t="shared" ref="KYY28" si="4052">KYW28*$C$28</f>
        <v>9.5152659234817887E+21</v>
      </c>
      <c r="KZA28" s="238">
        <f t="shared" ref="KZA28" si="4053">KYY28*$C$28</f>
        <v>9.6104185827166068E+21</v>
      </c>
      <c r="KZC28" s="238">
        <f t="shared" ref="KZC28" si="4054">KZA28*$C$28</f>
        <v>9.7065227685437731E+21</v>
      </c>
      <c r="KZE28" s="238">
        <f t="shared" ref="KZE28" si="4055">KZC28*$C$28</f>
        <v>9.8035879962292099E+21</v>
      </c>
      <c r="KZG28" s="238">
        <f t="shared" ref="KZG28" si="4056">KZE28*$C$28</f>
        <v>9.9016238761915019E+21</v>
      </c>
      <c r="KZI28" s="238">
        <f t="shared" ref="KZI28" si="4057">KZG28*$C$28</f>
        <v>1.0000640114953418E+22</v>
      </c>
      <c r="KZK28" s="238">
        <f t="shared" ref="KZK28" si="4058">KZI28*$C$28</f>
        <v>1.0100646516102953E+22</v>
      </c>
      <c r="KZM28" s="238">
        <f t="shared" ref="KZM28" si="4059">KZK28*$C$28</f>
        <v>1.0201652981263982E+22</v>
      </c>
      <c r="KZO28" s="238">
        <f t="shared" ref="KZO28" si="4060">KZM28*$C$28</f>
        <v>1.0303669511076622E+22</v>
      </c>
      <c r="KZQ28" s="238">
        <f t="shared" ref="KZQ28" si="4061">KZO28*$C$28</f>
        <v>1.0406706206187389E+22</v>
      </c>
      <c r="KZS28" s="238">
        <f t="shared" ref="KZS28" si="4062">KZQ28*$C$28</f>
        <v>1.0510773268249263E+22</v>
      </c>
      <c r="KZU28" s="238">
        <f t="shared" ref="KZU28" si="4063">KZS28*$C$28</f>
        <v>1.0615881000931757E+22</v>
      </c>
      <c r="KZW28" s="238">
        <f t="shared" ref="KZW28" si="4064">KZU28*$C$28</f>
        <v>1.0722039810941073E+22</v>
      </c>
      <c r="KZY28" s="238">
        <f t="shared" ref="KZY28" si="4065">KZW28*$C$28</f>
        <v>1.0829260209050484E+22</v>
      </c>
      <c r="LAA28" s="238">
        <f t="shared" ref="LAA28" si="4066">KZY28*$C$28</f>
        <v>1.0937552811140988E+22</v>
      </c>
      <c r="LAC28" s="238">
        <f t="shared" ref="LAC28" si="4067">LAA28*$C$28</f>
        <v>1.1046928339252399E+22</v>
      </c>
      <c r="LAE28" s="238">
        <f t="shared" ref="LAE28" si="4068">LAC28*$C$28</f>
        <v>1.1157397622644923E+22</v>
      </c>
      <c r="LAG28" s="238">
        <f t="shared" ref="LAG28" si="4069">LAE28*$C$28</f>
        <v>1.1268971598871372E+22</v>
      </c>
      <c r="LAI28" s="238">
        <f t="shared" ref="LAI28" si="4070">LAG28*$C$28</f>
        <v>1.1381661314860087E+22</v>
      </c>
      <c r="LAK28" s="238">
        <f t="shared" ref="LAK28" si="4071">LAI28*$C$28</f>
        <v>1.1495477928008687E+22</v>
      </c>
      <c r="LAM28" s="238">
        <f t="shared" ref="LAM28" si="4072">LAK28*$C$28</f>
        <v>1.1610432707288774E+22</v>
      </c>
      <c r="LAO28" s="238">
        <f t="shared" ref="LAO28" si="4073">LAM28*$C$28</f>
        <v>1.1726537034361662E+22</v>
      </c>
      <c r="LAQ28" s="238">
        <f t="shared" ref="LAQ28" si="4074">LAO28*$C$28</f>
        <v>1.1843802404705278E+22</v>
      </c>
      <c r="LAS28" s="238">
        <f t="shared" ref="LAS28" si="4075">LAQ28*$C$28</f>
        <v>1.1962240428752331E+22</v>
      </c>
      <c r="LAU28" s="238">
        <f t="shared" ref="LAU28" si="4076">LAS28*$C$28</f>
        <v>1.2081862833039854E+22</v>
      </c>
      <c r="LAW28" s="238">
        <f t="shared" ref="LAW28" si="4077">LAU28*$C$28</f>
        <v>1.2202681461370253E+22</v>
      </c>
      <c r="LAY28" s="238">
        <f t="shared" ref="LAY28" si="4078">LAW28*$C$28</f>
        <v>1.2324708275983957E+22</v>
      </c>
      <c r="LBA28" s="238">
        <f t="shared" ref="LBA28" si="4079">LAY28*$C$28</f>
        <v>1.2447955358743796E+22</v>
      </c>
      <c r="LBC28" s="238">
        <f t="shared" ref="LBC28" si="4080">LBA28*$C$28</f>
        <v>1.2572434912331235E+22</v>
      </c>
      <c r="LBE28" s="238">
        <f t="shared" ref="LBE28" si="4081">LBC28*$C$28</f>
        <v>1.2698159261454548E+22</v>
      </c>
      <c r="LBG28" s="238">
        <f t="shared" ref="LBG28" si="4082">LBE28*$C$28</f>
        <v>1.2825140854069093E+22</v>
      </c>
      <c r="LBI28" s="238">
        <f t="shared" ref="LBI28" si="4083">LBG28*$C$28</f>
        <v>1.2953392262609784E+22</v>
      </c>
      <c r="LBK28" s="238">
        <f t="shared" ref="LBK28" si="4084">LBI28*$C$28</f>
        <v>1.3082926185235882E+22</v>
      </c>
      <c r="LBM28" s="238">
        <f t="shared" ref="LBM28" si="4085">LBK28*$C$28</f>
        <v>1.321375544708824E+22</v>
      </c>
      <c r="LBO28" s="238">
        <f t="shared" ref="LBO28" si="4086">LBM28*$C$28</f>
        <v>1.3345893001559122E+22</v>
      </c>
      <c r="LBQ28" s="238">
        <f t="shared" ref="LBQ28" si="4087">LBO28*$C$28</f>
        <v>1.3479351931574713E+22</v>
      </c>
      <c r="LBS28" s="238">
        <f t="shared" ref="LBS28" si="4088">LBQ28*$C$28</f>
        <v>1.361414545089046E+22</v>
      </c>
      <c r="LBU28" s="238">
        <f t="shared" ref="LBU28" si="4089">LBS28*$C$28</f>
        <v>1.3750286905399365E+22</v>
      </c>
      <c r="LBW28" s="238">
        <f t="shared" ref="LBW28" si="4090">LBU28*$C$28</f>
        <v>1.3887789774453359E+22</v>
      </c>
      <c r="LBY28" s="238">
        <f t="shared" ref="LBY28" si="4091">LBW28*$C$28</f>
        <v>1.4026667672197893E+22</v>
      </c>
      <c r="LCA28" s="238">
        <f t="shared" ref="LCA28" si="4092">LBY28*$C$28</f>
        <v>1.4166934348919873E+22</v>
      </c>
      <c r="LCC28" s="238">
        <f t="shared" ref="LCC28" si="4093">LCA28*$C$28</f>
        <v>1.4308603692409072E+22</v>
      </c>
      <c r="LCE28" s="238">
        <f t="shared" ref="LCE28" si="4094">LCC28*$C$28</f>
        <v>1.4451689729333163E+22</v>
      </c>
      <c r="LCG28" s="238">
        <f t="shared" ref="LCG28" si="4095">LCE28*$C$28</f>
        <v>1.4596206626626494E+22</v>
      </c>
      <c r="LCI28" s="238">
        <f t="shared" ref="LCI28" si="4096">LCG28*$C$28</f>
        <v>1.4742168692892759E+22</v>
      </c>
      <c r="LCK28" s="238">
        <f t="shared" ref="LCK28" si="4097">LCI28*$C$28</f>
        <v>1.4889590379821687E+22</v>
      </c>
      <c r="LCM28" s="238">
        <f t="shared" ref="LCM28" si="4098">LCK28*$C$28</f>
        <v>1.5038486283619905E+22</v>
      </c>
      <c r="LCO28" s="238">
        <f t="shared" ref="LCO28" si="4099">LCM28*$C$28</f>
        <v>1.5188871146456104E+22</v>
      </c>
      <c r="LCQ28" s="238">
        <f t="shared" ref="LCQ28" si="4100">LCO28*$C$28</f>
        <v>1.5340759857920666E+22</v>
      </c>
      <c r="LCS28" s="238">
        <f t="shared" ref="LCS28" si="4101">LCQ28*$C$28</f>
        <v>1.5494167456499873E+22</v>
      </c>
      <c r="LCU28" s="238">
        <f t="shared" ref="LCU28" si="4102">LCS28*$C$28</f>
        <v>1.5649109131064871E+22</v>
      </c>
      <c r="LCW28" s="238">
        <f t="shared" ref="LCW28" si="4103">LCU28*$C$28</f>
        <v>1.5805600222375521E+22</v>
      </c>
      <c r="LCY28" s="238">
        <f t="shared" ref="LCY28" si="4104">LCW28*$C$28</f>
        <v>1.5963656224599276E+22</v>
      </c>
      <c r="LDA28" s="238">
        <f t="shared" ref="LDA28" si="4105">LCY28*$C$28</f>
        <v>1.612329278684527E+22</v>
      </c>
      <c r="LDC28" s="238">
        <f t="shared" ref="LDC28" si="4106">LDA28*$C$28</f>
        <v>1.6284525714713721E+22</v>
      </c>
      <c r="LDE28" s="238">
        <f t="shared" ref="LDE28" si="4107">LDC28*$C$28</f>
        <v>1.6447370971860859E+22</v>
      </c>
      <c r="LDG28" s="238">
        <f t="shared" ref="LDG28" si="4108">LDE28*$C$28</f>
        <v>1.6611844681579467E+22</v>
      </c>
      <c r="LDI28" s="238">
        <f t="shared" ref="LDI28" si="4109">LDG28*$C$28</f>
        <v>1.6777963128395263E+22</v>
      </c>
      <c r="LDK28" s="238">
        <f t="shared" ref="LDK28" si="4110">LDI28*$C$28</f>
        <v>1.6945742759679215E+22</v>
      </c>
      <c r="LDM28" s="238">
        <f t="shared" ref="LDM28" si="4111">LDK28*$C$28</f>
        <v>1.7115200187276007E+22</v>
      </c>
      <c r="LDO28" s="238">
        <f t="shared" ref="LDO28" si="4112">LDM28*$C$28</f>
        <v>1.7286352189148767E+22</v>
      </c>
      <c r="LDQ28" s="238">
        <f t="shared" ref="LDQ28" si="4113">LDO28*$C$28</f>
        <v>1.7459215711040256E+22</v>
      </c>
      <c r="LDS28" s="238">
        <f t="shared" ref="LDS28" si="4114">LDQ28*$C$28</f>
        <v>1.7633807868150659E+22</v>
      </c>
      <c r="LDU28" s="238">
        <f t="shared" ref="LDU28" si="4115">LDS28*$C$28</f>
        <v>1.7810145946832166E+22</v>
      </c>
      <c r="LDW28" s="238">
        <f t="shared" ref="LDW28" si="4116">LDU28*$C$28</f>
        <v>1.7988247406300489E+22</v>
      </c>
      <c r="LDY28" s="238">
        <f t="shared" ref="LDY28" si="4117">LDW28*$C$28</f>
        <v>1.8168129880363494E+22</v>
      </c>
      <c r="LEA28" s="238">
        <f t="shared" ref="LEA28" si="4118">LDY28*$C$28</f>
        <v>1.8349811179167129E+22</v>
      </c>
      <c r="LEC28" s="238">
        <f t="shared" ref="LEC28" si="4119">LEA28*$C$28</f>
        <v>1.8533309290958801E+22</v>
      </c>
      <c r="LEE28" s="238">
        <f t="shared" ref="LEE28" si="4120">LEC28*$C$28</f>
        <v>1.8718642383868389E+22</v>
      </c>
      <c r="LEG28" s="238">
        <f t="shared" ref="LEG28" si="4121">LEE28*$C$28</f>
        <v>1.8905828807707074E+22</v>
      </c>
      <c r="LEI28" s="238">
        <f t="shared" ref="LEI28" si="4122">LEG28*$C$28</f>
        <v>1.9094887095784144E+22</v>
      </c>
      <c r="LEK28" s="238">
        <f t="shared" ref="LEK28" si="4123">LEI28*$C$28</f>
        <v>1.9285835966741985E+22</v>
      </c>
      <c r="LEM28" s="238">
        <f t="shared" ref="LEM28" si="4124">LEK28*$C$28</f>
        <v>1.9478694326409403E+22</v>
      </c>
      <c r="LEO28" s="238">
        <f t="shared" ref="LEO28" si="4125">LEM28*$C$28</f>
        <v>1.9673481269673497E+22</v>
      </c>
      <c r="LEQ28" s="238">
        <f t="shared" ref="LEQ28" si="4126">LEO28*$C$28</f>
        <v>1.9870216082370234E+22</v>
      </c>
      <c r="LES28" s="238">
        <f t="shared" ref="LES28" si="4127">LEQ28*$C$28</f>
        <v>2.0068918243193935E+22</v>
      </c>
      <c r="LEU28" s="238">
        <f t="shared" ref="LEU28" si="4128">LES28*$C$28</f>
        <v>2.0269607425625874E+22</v>
      </c>
      <c r="LEW28" s="238">
        <f t="shared" ref="LEW28" si="4129">LEU28*$C$28</f>
        <v>2.0472303499882132E+22</v>
      </c>
      <c r="LEY28" s="238">
        <f t="shared" ref="LEY28" si="4130">LEW28*$C$28</f>
        <v>2.0677026534880952E+22</v>
      </c>
      <c r="LFA28" s="238">
        <f t="shared" ref="LFA28" si="4131">LEY28*$C$28</f>
        <v>2.0883796800229761E+22</v>
      </c>
      <c r="LFC28" s="238">
        <f t="shared" ref="LFC28" si="4132">LFA28*$C$28</f>
        <v>2.1092634768232057E+22</v>
      </c>
      <c r="LFE28" s="238">
        <f t="shared" ref="LFE28" si="4133">LFC28*$C$28</f>
        <v>2.1303561115914377E+22</v>
      </c>
      <c r="LFG28" s="238">
        <f t="shared" ref="LFG28" si="4134">LFE28*$C$28</f>
        <v>2.1516596727073521E+22</v>
      </c>
      <c r="LFI28" s="238">
        <f t="shared" ref="LFI28" si="4135">LFG28*$C$28</f>
        <v>2.1731762694344256E+22</v>
      </c>
      <c r="LFK28" s="238">
        <f t="shared" ref="LFK28" si="4136">LFI28*$C$28</f>
        <v>2.1949080321287699E+22</v>
      </c>
      <c r="LFM28" s="238">
        <f t="shared" ref="LFM28" si="4137">LFK28*$C$28</f>
        <v>2.2168571124500576E+22</v>
      </c>
      <c r="LFO28" s="238">
        <f t="shared" ref="LFO28" si="4138">LFM28*$C$28</f>
        <v>2.2390256835745584E+22</v>
      </c>
      <c r="LFQ28" s="238">
        <f t="shared" ref="LFQ28" si="4139">LFO28*$C$28</f>
        <v>2.2614159404103039E+22</v>
      </c>
      <c r="LFS28" s="238">
        <f t="shared" ref="LFS28" si="4140">LFQ28*$C$28</f>
        <v>2.2840300998144071E+22</v>
      </c>
      <c r="LFU28" s="238">
        <f t="shared" ref="LFU28" si="4141">LFS28*$C$28</f>
        <v>2.3068704008125511E+22</v>
      </c>
      <c r="LFW28" s="238">
        <f t="shared" ref="LFW28" si="4142">LFU28*$C$28</f>
        <v>2.3299391048206766E+22</v>
      </c>
      <c r="LFY28" s="238">
        <f t="shared" ref="LFY28" si="4143">LFW28*$C$28</f>
        <v>2.3532384958688833E+22</v>
      </c>
      <c r="LGA28" s="238">
        <f t="shared" ref="LGA28" si="4144">LFY28*$C$28</f>
        <v>2.3767708808275722E+22</v>
      </c>
      <c r="LGC28" s="238">
        <f t="shared" ref="LGC28" si="4145">LGA28*$C$28</f>
        <v>2.400538589635848E+22</v>
      </c>
      <c r="LGE28" s="238">
        <f t="shared" ref="LGE28" si="4146">LGC28*$C$28</f>
        <v>2.4245439755322065E+22</v>
      </c>
      <c r="LGG28" s="238">
        <f t="shared" ref="LGG28" si="4147">LGE28*$C$28</f>
        <v>2.4487894152875285E+22</v>
      </c>
      <c r="LGI28" s="238">
        <f t="shared" ref="LGI28" si="4148">LGG28*$C$28</f>
        <v>2.4732773094404039E+22</v>
      </c>
      <c r="LGK28" s="238">
        <f t="shared" ref="LGK28" si="4149">LGI28*$C$28</f>
        <v>2.498010082534808E+22</v>
      </c>
      <c r="LGM28" s="238">
        <f t="shared" ref="LGM28" si="4150">LGK28*$C$28</f>
        <v>2.5229901833601563E+22</v>
      </c>
      <c r="LGO28" s="238">
        <f t="shared" ref="LGO28" si="4151">LGM28*$C$28</f>
        <v>2.5482200851937579E+22</v>
      </c>
      <c r="LGQ28" s="238">
        <f t="shared" ref="LGQ28" si="4152">LGO28*$C$28</f>
        <v>2.5737022860456955E+22</v>
      </c>
      <c r="LGS28" s="238">
        <f t="shared" ref="LGS28" si="4153">LGQ28*$C$28</f>
        <v>2.5994393089061526E+22</v>
      </c>
      <c r="LGU28" s="238">
        <f t="shared" ref="LGU28" si="4154">LGS28*$C$28</f>
        <v>2.625433701995214E+22</v>
      </c>
      <c r="LGW28" s="238">
        <f t="shared" ref="LGW28" si="4155">LGU28*$C$28</f>
        <v>2.651688039015166E+22</v>
      </c>
      <c r="LGY28" s="238">
        <f t="shared" ref="LGY28" si="4156">LGW28*$C$28</f>
        <v>2.6782049194053179E+22</v>
      </c>
      <c r="LHA28" s="238">
        <f t="shared" ref="LHA28" si="4157">LGY28*$C$28</f>
        <v>2.704986968599371E+22</v>
      </c>
      <c r="LHC28" s="238">
        <f t="shared" ref="LHC28" si="4158">LHA28*$C$28</f>
        <v>2.732036838285365E+22</v>
      </c>
      <c r="LHE28" s="238">
        <f t="shared" ref="LHE28" si="4159">LHC28*$C$28</f>
        <v>2.7593572066682185E+22</v>
      </c>
      <c r="LHG28" s="238">
        <f t="shared" ref="LHG28" si="4160">LHE28*$C$28</f>
        <v>2.7869507787349006E+22</v>
      </c>
      <c r="LHI28" s="238">
        <f t="shared" ref="LHI28" si="4161">LHG28*$C$28</f>
        <v>2.8148202865222497E+22</v>
      </c>
      <c r="LHK28" s="238">
        <f t="shared" ref="LHK28" si="4162">LHI28*$C$28</f>
        <v>2.8429684893874722E+22</v>
      </c>
      <c r="LHM28" s="238">
        <f t="shared" ref="LHM28" si="4163">LHK28*$C$28</f>
        <v>2.8713981742813471E+22</v>
      </c>
      <c r="LHO28" s="238">
        <f t="shared" ref="LHO28" si="4164">LHM28*$C$28</f>
        <v>2.9001121560241606E+22</v>
      </c>
      <c r="LHQ28" s="238">
        <f t="shared" ref="LHQ28" si="4165">LHO28*$C$28</f>
        <v>2.9291132775844022E+22</v>
      </c>
      <c r="LHS28" s="238">
        <f t="shared" ref="LHS28" si="4166">LHQ28*$C$28</f>
        <v>2.9584044103602461E+22</v>
      </c>
      <c r="LHU28" s="238">
        <f t="shared" ref="LHU28" si="4167">LHS28*$C$28</f>
        <v>2.9879884544638487E+22</v>
      </c>
      <c r="LHW28" s="238">
        <f t="shared" ref="LHW28" si="4168">LHU28*$C$28</f>
        <v>3.0178683390084875E+22</v>
      </c>
      <c r="LHY28" s="238">
        <f t="shared" ref="LHY28" si="4169">LHW28*$C$28</f>
        <v>3.0480470223985725E+22</v>
      </c>
      <c r="LIA28" s="238">
        <f t="shared" ref="LIA28" si="4170">LHY28*$C$28</f>
        <v>3.0785274926225584E+22</v>
      </c>
      <c r="LIC28" s="238">
        <f t="shared" ref="LIC28" si="4171">LIA28*$C$28</f>
        <v>3.1093127675487841E+22</v>
      </c>
      <c r="LIE28" s="238">
        <f t="shared" ref="LIE28" si="4172">LIC28*$C$28</f>
        <v>3.140405895224272E+22</v>
      </c>
      <c r="LIG28" s="238">
        <f t="shared" ref="LIG28" si="4173">LIE28*$C$28</f>
        <v>3.1718099541765147E+22</v>
      </c>
      <c r="LII28" s="238">
        <f t="shared" ref="LII28" si="4174">LIG28*$C$28</f>
        <v>3.20352805371828E+22</v>
      </c>
      <c r="LIK28" s="238">
        <f t="shared" ref="LIK28" si="4175">LII28*$C$28</f>
        <v>3.2355633342554629E+22</v>
      </c>
      <c r="LIM28" s="238">
        <f t="shared" ref="LIM28" si="4176">LIK28*$C$28</f>
        <v>3.2679189675980175E+22</v>
      </c>
      <c r="LIO28" s="238">
        <f t="shared" ref="LIO28" si="4177">LIM28*$C$28</f>
        <v>3.3005981572739979E+22</v>
      </c>
      <c r="LIQ28" s="238">
        <f t="shared" ref="LIQ28" si="4178">LIO28*$C$28</f>
        <v>3.3336041388467378E+22</v>
      </c>
      <c r="LIS28" s="238">
        <f t="shared" ref="LIS28" si="4179">LIQ28*$C$28</f>
        <v>3.3669401802352053E+22</v>
      </c>
      <c r="LIU28" s="238">
        <f t="shared" ref="LIU28" si="4180">LIS28*$C$28</f>
        <v>3.4006095820375575E+22</v>
      </c>
      <c r="LIW28" s="238">
        <f t="shared" ref="LIW28" si="4181">LIU28*$C$28</f>
        <v>3.434615677857933E+22</v>
      </c>
      <c r="LIY28" s="238">
        <f t="shared" ref="LIY28" si="4182">LIW28*$C$28</f>
        <v>3.4689618346365124E+22</v>
      </c>
      <c r="LJA28" s="238">
        <f t="shared" ref="LJA28" si="4183">LIY28*$C$28</f>
        <v>3.5036514529828776E+22</v>
      </c>
      <c r="LJC28" s="238">
        <f t="shared" ref="LJC28" si="4184">LJA28*$C$28</f>
        <v>3.5386879675127063E+22</v>
      </c>
      <c r="LJE28" s="238">
        <f t="shared" ref="LJE28" si="4185">LJC28*$C$28</f>
        <v>3.5740748471878336E+22</v>
      </c>
      <c r="LJG28" s="238">
        <f t="shared" ref="LJG28" si="4186">LJE28*$C$28</f>
        <v>3.609815595659712E+22</v>
      </c>
      <c r="LJI28" s="238">
        <f t="shared" ref="LJI28" si="4187">LJG28*$C$28</f>
        <v>3.6459137516163092E+22</v>
      </c>
      <c r="LJK28" s="238">
        <f t="shared" ref="LJK28" si="4188">LJI28*$C$28</f>
        <v>3.6823728891324724E+22</v>
      </c>
      <c r="LJM28" s="238">
        <f t="shared" ref="LJM28" si="4189">LJK28*$C$28</f>
        <v>3.7191966180237971E+22</v>
      </c>
      <c r="LJO28" s="238">
        <f t="shared" ref="LJO28" si="4190">LJM28*$C$28</f>
        <v>3.7563885842040351E+22</v>
      </c>
      <c r="LJQ28" s="238">
        <f t="shared" ref="LJQ28" si="4191">LJO28*$C$28</f>
        <v>3.7939524700460752E+22</v>
      </c>
      <c r="LJS28" s="238">
        <f t="shared" ref="LJS28" si="4192">LJQ28*$C$28</f>
        <v>3.8318919947465355E+22</v>
      </c>
      <c r="LJU28" s="238">
        <f t="shared" ref="LJU28" si="4193">LJS28*$C$28</f>
        <v>3.8702109146940009E+22</v>
      </c>
      <c r="LJW28" s="238">
        <f t="shared" ref="LJW28" si="4194">LJU28*$C$28</f>
        <v>3.9089130238409408E+22</v>
      </c>
      <c r="LJY28" s="238">
        <f t="shared" ref="LJY28" si="4195">LJW28*$C$28</f>
        <v>3.9480021540793506E+22</v>
      </c>
      <c r="LKA28" s="238">
        <f t="shared" ref="LKA28" si="4196">LJY28*$C$28</f>
        <v>3.9874821756201439E+22</v>
      </c>
      <c r="LKC28" s="238">
        <f t="shared" ref="LKC28" si="4197">LKA28*$C$28</f>
        <v>4.0273569973763452E+22</v>
      </c>
      <c r="LKE28" s="238">
        <f t="shared" ref="LKE28" si="4198">LKC28*$C$28</f>
        <v>4.0676305673501085E+22</v>
      </c>
      <c r="LKG28" s="238">
        <f t="shared" ref="LKG28" si="4199">LKE28*$C$28</f>
        <v>4.1083068730236098E+22</v>
      </c>
      <c r="LKI28" s="238">
        <f t="shared" ref="LKI28" si="4200">LKG28*$C$28</f>
        <v>4.1493899417538462E+22</v>
      </c>
      <c r="LKK28" s="238">
        <f t="shared" ref="LKK28" si="4201">LKI28*$C$28</f>
        <v>4.1908838411713844E+22</v>
      </c>
      <c r="LKM28" s="238">
        <f t="shared" ref="LKM28" si="4202">LKK28*$C$28</f>
        <v>4.2327926795830982E+22</v>
      </c>
      <c r="LKO28" s="238">
        <f t="shared" ref="LKO28" si="4203">LKM28*$C$28</f>
        <v>4.2751206063789293E+22</v>
      </c>
      <c r="LKQ28" s="238">
        <f t="shared" ref="LKQ28" si="4204">LKO28*$C$28</f>
        <v>4.3178718124427188E+22</v>
      </c>
      <c r="LKS28" s="238">
        <f t="shared" ref="LKS28" si="4205">LKQ28*$C$28</f>
        <v>4.361050530567146E+22</v>
      </c>
      <c r="LKU28" s="238">
        <f t="shared" ref="LKU28" si="4206">LKS28*$C$28</f>
        <v>4.4046610358728177E+22</v>
      </c>
      <c r="LKW28" s="238">
        <f t="shared" ref="LKW28" si="4207">LKU28*$C$28</f>
        <v>4.4487076462315461E+22</v>
      </c>
      <c r="LKY28" s="238">
        <f t="shared" ref="LKY28" si="4208">LKW28*$C$28</f>
        <v>4.4931947226938615E+22</v>
      </c>
      <c r="LLA28" s="238">
        <f t="shared" ref="LLA28" si="4209">LKY28*$C$28</f>
        <v>4.5381266699208006E+22</v>
      </c>
      <c r="LLC28" s="238">
        <f t="shared" ref="LLC28" si="4210">LLA28*$C$28</f>
        <v>4.5835079366200084E+22</v>
      </c>
      <c r="LLE28" s="238">
        <f t="shared" ref="LLE28" si="4211">LLC28*$C$28</f>
        <v>4.6293430159862087E+22</v>
      </c>
      <c r="LLG28" s="238">
        <f t="shared" ref="LLG28" si="4212">LLE28*$C$28</f>
        <v>4.675636446146071E+22</v>
      </c>
      <c r="LLI28" s="238">
        <f t="shared" ref="LLI28" si="4213">LLG28*$C$28</f>
        <v>4.7223928106075315E+22</v>
      </c>
      <c r="LLK28" s="238">
        <f t="shared" ref="LLK28" si="4214">LLI28*$C$28</f>
        <v>4.7696167387136067E+22</v>
      </c>
      <c r="LLM28" s="238">
        <f t="shared" ref="LLM28" si="4215">LLK28*$C$28</f>
        <v>4.8173129061007425E+22</v>
      </c>
      <c r="LLO28" s="238">
        <f t="shared" ref="LLO28" si="4216">LLM28*$C$28</f>
        <v>4.86548603516175E+22</v>
      </c>
      <c r="LLQ28" s="238">
        <f t="shared" ref="LLQ28" si="4217">LLO28*$C$28</f>
        <v>4.9141408955133675E+22</v>
      </c>
      <c r="LLS28" s="238">
        <f t="shared" ref="LLS28" si="4218">LLQ28*$C$28</f>
        <v>4.9632823044685013E+22</v>
      </c>
      <c r="LLU28" s="238">
        <f t="shared" ref="LLU28" si="4219">LLS28*$C$28</f>
        <v>5.012915127513186E+22</v>
      </c>
      <c r="LLW28" s="238">
        <f t="shared" ref="LLW28" si="4220">LLU28*$C$28</f>
        <v>5.0630442787883178E+22</v>
      </c>
      <c r="LLY28" s="238">
        <f t="shared" ref="LLY28" si="4221">LLW28*$C$28</f>
        <v>5.1136747215762007E+22</v>
      </c>
      <c r="LMA28" s="238">
        <f t="shared" ref="LMA28" si="4222">LLY28*$C$28</f>
        <v>5.1648114687919629E+22</v>
      </c>
      <c r="LMC28" s="238">
        <f t="shared" ref="LMC28" si="4223">LMA28*$C$28</f>
        <v>5.2164595834798828E+22</v>
      </c>
      <c r="LME28" s="238">
        <f t="shared" ref="LME28" si="4224">LMC28*$C$28</f>
        <v>5.2686241793146815E+22</v>
      </c>
      <c r="LMG28" s="238">
        <f t="shared" ref="LMG28" si="4225">LME28*$C$28</f>
        <v>5.3213104211078282E+22</v>
      </c>
      <c r="LMI28" s="238">
        <f t="shared" ref="LMI28" si="4226">LMG28*$C$28</f>
        <v>5.3745235253189063E+22</v>
      </c>
      <c r="LMK28" s="238">
        <f t="shared" ref="LMK28" si="4227">LMI28*$C$28</f>
        <v>5.4282687605720956E+22</v>
      </c>
      <c r="LMM28" s="238">
        <f t="shared" ref="LMM28" si="4228">LMK28*$C$28</f>
        <v>5.4825514481778166E+22</v>
      </c>
      <c r="LMO28" s="238">
        <f t="shared" ref="LMO28" si="4229">LMM28*$C$28</f>
        <v>5.5373769626595944E+22</v>
      </c>
      <c r="LMQ28" s="238">
        <f t="shared" ref="LMQ28" si="4230">LMO28*$C$28</f>
        <v>5.5927507322861901E+22</v>
      </c>
      <c r="LMS28" s="238">
        <f t="shared" ref="LMS28" si="4231">LMQ28*$C$28</f>
        <v>5.6486782396090521E+22</v>
      </c>
      <c r="LMU28" s="238">
        <f t="shared" ref="LMU28" si="4232">LMS28*$C$28</f>
        <v>5.7051650220051424E+22</v>
      </c>
      <c r="LMW28" s="238">
        <f t="shared" ref="LMW28" si="4233">LMU28*$C$28</f>
        <v>5.7622166722251938E+22</v>
      </c>
      <c r="LMY28" s="238">
        <f t="shared" ref="LMY28" si="4234">LMW28*$C$28</f>
        <v>5.8198388389474455E+22</v>
      </c>
      <c r="LNA28" s="238">
        <f t="shared" ref="LNA28" si="4235">LMY28*$C$28</f>
        <v>5.8780372273369201E+22</v>
      </c>
      <c r="LNC28" s="238">
        <f t="shared" ref="LNC28" si="4236">LNA28*$C$28</f>
        <v>5.9368175996102894E+22</v>
      </c>
      <c r="LNE28" s="238">
        <f t="shared" ref="LNE28" si="4237">LNC28*$C$28</f>
        <v>5.9961857756063926E+22</v>
      </c>
      <c r="LNG28" s="238">
        <f t="shared" ref="LNG28" si="4238">LNE28*$C$28</f>
        <v>6.0561476333624566E+22</v>
      </c>
      <c r="LNI28" s="238">
        <f t="shared" ref="LNI28" si="4239">LNG28*$C$28</f>
        <v>6.1167091096960809E+22</v>
      </c>
      <c r="LNK28" s="238">
        <f t="shared" ref="LNK28" si="4240">LNI28*$C$28</f>
        <v>6.1778762007930416E+22</v>
      </c>
      <c r="LNM28" s="238">
        <f t="shared" ref="LNM28" si="4241">LNK28*$C$28</f>
        <v>6.2396549628009722E+22</v>
      </c>
      <c r="LNO28" s="238">
        <f t="shared" ref="LNO28" si="4242">LNM28*$C$28</f>
        <v>6.3020515124289819E+22</v>
      </c>
      <c r="LNQ28" s="238">
        <f t="shared" ref="LNQ28" si="4243">LNO28*$C$28</f>
        <v>6.3650720275532721E+22</v>
      </c>
      <c r="LNS28" s="238">
        <f t="shared" ref="LNS28" si="4244">LNQ28*$C$28</f>
        <v>6.4287227478288051E+22</v>
      </c>
      <c r="LNU28" s="238">
        <f t="shared" ref="LNU28" si="4245">LNS28*$C$28</f>
        <v>6.4930099753070933E+22</v>
      </c>
      <c r="LNW28" s="238">
        <f t="shared" ref="LNW28" si="4246">LNU28*$C$28</f>
        <v>6.5579400750601639E+22</v>
      </c>
      <c r="LNY28" s="238">
        <f t="shared" ref="LNY28" si="4247">LNW28*$C$28</f>
        <v>6.6235194758107656E+22</v>
      </c>
      <c r="LOA28" s="238">
        <f t="shared" ref="LOA28" si="4248">LNY28*$C$28</f>
        <v>6.6897546705688737E+22</v>
      </c>
      <c r="LOC28" s="238">
        <f t="shared" ref="LOC28" si="4249">LOA28*$C$28</f>
        <v>6.7566522172745628E+22</v>
      </c>
      <c r="LOE28" s="238">
        <f t="shared" ref="LOE28" si="4250">LOC28*$C$28</f>
        <v>6.8242187394473083E+22</v>
      </c>
      <c r="LOG28" s="238">
        <f t="shared" ref="LOG28" si="4251">LOE28*$C$28</f>
        <v>6.8924609268417812E+22</v>
      </c>
      <c r="LOI28" s="238">
        <f t="shared" ref="LOI28" si="4252">LOG28*$C$28</f>
        <v>6.9613855361101992E+22</v>
      </c>
      <c r="LOK28" s="238">
        <f t="shared" ref="LOK28" si="4253">LOI28*$C$28</f>
        <v>7.0309993914713011E+22</v>
      </c>
      <c r="LOM28" s="238">
        <f t="shared" ref="LOM28" si="4254">LOK28*$C$28</f>
        <v>7.1013093853860142E+22</v>
      </c>
      <c r="LOO28" s="238">
        <f t="shared" ref="LOO28" si="4255">LOM28*$C$28</f>
        <v>7.1723224792398742E+22</v>
      </c>
      <c r="LOQ28" s="238">
        <f t="shared" ref="LOQ28" si="4256">LOO28*$C$28</f>
        <v>7.2440457040322726E+22</v>
      </c>
      <c r="LOS28" s="238">
        <f t="shared" ref="LOS28" si="4257">LOQ28*$C$28</f>
        <v>7.3164861610725957E+22</v>
      </c>
      <c r="LOU28" s="238">
        <f t="shared" ref="LOU28" si="4258">LOS28*$C$28</f>
        <v>7.3896510226833219E+22</v>
      </c>
      <c r="LOW28" s="238">
        <f t="shared" ref="LOW28" si="4259">LOU28*$C$28</f>
        <v>7.4635475329101548E+22</v>
      </c>
      <c r="LOY28" s="238">
        <f t="shared" ref="LOY28" si="4260">LOW28*$C$28</f>
        <v>7.5381830082392568E+22</v>
      </c>
      <c r="LPA28" s="238">
        <f t="shared" ref="LPA28" si="4261">LOY28*$C$28</f>
        <v>7.6135648383216499E+22</v>
      </c>
      <c r="LPC28" s="238">
        <f t="shared" ref="LPC28" si="4262">LPA28*$C$28</f>
        <v>7.689700486704867E+22</v>
      </c>
      <c r="LPE28" s="238">
        <f t="shared" ref="LPE28" si="4263">LPC28*$C$28</f>
        <v>7.7665974915719154E+22</v>
      </c>
      <c r="LPG28" s="238">
        <f t="shared" ref="LPG28" si="4264">LPE28*$C$28</f>
        <v>7.8442634664876339E+22</v>
      </c>
      <c r="LPI28" s="238">
        <f t="shared" ref="LPI28" si="4265">LPG28*$C$28</f>
        <v>7.9227061011525103E+22</v>
      </c>
      <c r="LPK28" s="238">
        <f t="shared" ref="LPK28" si="4266">LPI28*$C$28</f>
        <v>8.0019331621640361E+22</v>
      </c>
      <c r="LPM28" s="238">
        <f t="shared" ref="LPM28" si="4267">LPK28*$C$28</f>
        <v>8.0819524937856772E+22</v>
      </c>
      <c r="LPO28" s="238">
        <f t="shared" ref="LPO28" si="4268">LPM28*$C$28</f>
        <v>8.1627720187235344E+22</v>
      </c>
      <c r="LPQ28" s="238">
        <f t="shared" ref="LPQ28" si="4269">LPO28*$C$28</f>
        <v>8.244399738910769E+22</v>
      </c>
      <c r="LPS28" s="238">
        <f t="shared" ref="LPS28" si="4270">LPQ28*$C$28</f>
        <v>8.3268437362998768E+22</v>
      </c>
      <c r="LPU28" s="238">
        <f t="shared" ref="LPU28" si="4271">LPS28*$C$28</f>
        <v>8.4101121736628754E+22</v>
      </c>
      <c r="LPW28" s="238">
        <f t="shared" ref="LPW28" si="4272">LPU28*$C$28</f>
        <v>8.4942132953995035E+22</v>
      </c>
      <c r="LPY28" s="238">
        <f t="shared" ref="LPY28" si="4273">LPW28*$C$28</f>
        <v>8.5791554283534989E+22</v>
      </c>
      <c r="LQA28" s="238">
        <f t="shared" ref="LQA28" si="4274">LPY28*$C$28</f>
        <v>8.6649469826370332E+22</v>
      </c>
      <c r="LQC28" s="238">
        <f t="shared" ref="LQC28" si="4275">LQA28*$C$28</f>
        <v>8.751596452463403E+22</v>
      </c>
      <c r="LQE28" s="238">
        <f t="shared" ref="LQE28" si="4276">LQC28*$C$28</f>
        <v>8.839112416988037E+22</v>
      </c>
      <c r="LQG28" s="238">
        <f t="shared" ref="LQG28" si="4277">LQE28*$C$28</f>
        <v>8.927503541157918E+22</v>
      </c>
      <c r="LQI28" s="238">
        <f t="shared" ref="LQI28" si="4278">LQG28*$C$28</f>
        <v>9.0167785765694972E+22</v>
      </c>
      <c r="LQK28" s="238">
        <f t="shared" ref="LQK28" si="4279">LQI28*$C$28</f>
        <v>9.1069463623351927E+22</v>
      </c>
      <c r="LQM28" s="238">
        <f t="shared" ref="LQM28" si="4280">LQK28*$C$28</f>
        <v>9.1980158259585454E+22</v>
      </c>
      <c r="LQO28" s="238">
        <f t="shared" ref="LQO28" si="4281">LQM28*$C$28</f>
        <v>9.2899959842181308E+22</v>
      </c>
      <c r="LQQ28" s="238">
        <f t="shared" ref="LQQ28" si="4282">LQO28*$C$28</f>
        <v>9.3828959440603126E+22</v>
      </c>
      <c r="LQS28" s="238">
        <f t="shared" ref="LQS28" si="4283">LQQ28*$C$28</f>
        <v>9.476724903500916E+22</v>
      </c>
      <c r="LQU28" s="238">
        <f t="shared" ref="LQU28" si="4284">LQS28*$C$28</f>
        <v>9.5714921525359252E+22</v>
      </c>
      <c r="LQW28" s="238">
        <f t="shared" ref="LQW28" si="4285">LQU28*$C$28</f>
        <v>9.667207074061284E+22</v>
      </c>
      <c r="LQY28" s="238">
        <f t="shared" ref="LQY28" si="4286">LQW28*$C$28</f>
        <v>9.7638791448018974E+22</v>
      </c>
      <c r="LRA28" s="238">
        <f t="shared" ref="LRA28" si="4287">LQY28*$C$28</f>
        <v>9.8615179362499161E+22</v>
      </c>
      <c r="LRC28" s="238">
        <f t="shared" ref="LRC28" si="4288">LRA28*$C$28</f>
        <v>9.9601331156124153E+22</v>
      </c>
      <c r="LRE28" s="238">
        <f t="shared" ref="LRE28" si="4289">LRC28*$C$28</f>
        <v>1.0059734446768539E+23</v>
      </c>
      <c r="LRG28" s="238">
        <f t="shared" ref="LRG28" si="4290">LRE28*$C$28</f>
        <v>1.0160331791236225E+23</v>
      </c>
      <c r="LRI28" s="238">
        <f t="shared" ref="LRI28" si="4291">LRG28*$C$28</f>
        <v>1.0261935109148586E+23</v>
      </c>
      <c r="LRK28" s="238">
        <f t="shared" ref="LRK28" si="4292">LRI28*$C$28</f>
        <v>1.0364554460240072E+23</v>
      </c>
      <c r="LRM28" s="238">
        <f t="shared" ref="LRM28" si="4293">LRK28*$C$28</f>
        <v>1.0468200004842473E+23</v>
      </c>
      <c r="LRO28" s="238">
        <f t="shared" ref="LRO28" si="4294">LRM28*$C$28</f>
        <v>1.0572882004890898E+23</v>
      </c>
      <c r="LRQ28" s="238">
        <f t="shared" ref="LRQ28" si="4295">LRO28*$C$28</f>
        <v>1.0678610824939806E+23</v>
      </c>
      <c r="LRS28" s="238">
        <f t="shared" ref="LRS28" si="4296">LRQ28*$C$28</f>
        <v>1.0785396933189205E+23</v>
      </c>
      <c r="LRU28" s="238">
        <f t="shared" ref="LRU28" si="4297">LRS28*$C$28</f>
        <v>1.0893250902521097E+23</v>
      </c>
      <c r="LRW28" s="238">
        <f t="shared" ref="LRW28" si="4298">LRU28*$C$28</f>
        <v>1.1002183411546307E+23</v>
      </c>
      <c r="LRY28" s="238">
        <f t="shared" ref="LRY28" si="4299">LRW28*$C$28</f>
        <v>1.111220524566177E+23</v>
      </c>
      <c r="LSA28" s="238">
        <f t="shared" ref="LSA28" si="4300">LRY28*$C$28</f>
        <v>1.1223327298118387E+23</v>
      </c>
      <c r="LSC28" s="238">
        <f t="shared" ref="LSC28" si="4301">LSA28*$C$28</f>
        <v>1.1335560571099571E+23</v>
      </c>
      <c r="LSE28" s="238">
        <f t="shared" ref="LSE28" si="4302">LSC28*$C$28</f>
        <v>1.1448916176810566E+23</v>
      </c>
      <c r="LSG28" s="238">
        <f t="shared" ref="LSG28" si="4303">LSE28*$C$28</f>
        <v>1.1563405338578672E+23</v>
      </c>
      <c r="LSI28" s="238">
        <f t="shared" ref="LSI28" si="4304">LSG28*$C$28</f>
        <v>1.1679039391964459E+23</v>
      </c>
      <c r="LSK28" s="238">
        <f t="shared" ref="LSK28" si="4305">LSI28*$C$28</f>
        <v>1.1795829785884104E+23</v>
      </c>
      <c r="LSM28" s="238">
        <f t="shared" ref="LSM28" si="4306">LSK28*$C$28</f>
        <v>1.1913788083742945E+23</v>
      </c>
      <c r="LSO28" s="238">
        <f t="shared" ref="LSO28" si="4307">LSM28*$C$28</f>
        <v>1.2032925964580374E+23</v>
      </c>
      <c r="LSQ28" s="238">
        <f t="shared" ref="LSQ28" si="4308">LSO28*$C$28</f>
        <v>1.2153255224226178E+23</v>
      </c>
      <c r="LSS28" s="238">
        <f t="shared" ref="LSS28" si="4309">LSQ28*$C$28</f>
        <v>1.227478777646844E+23</v>
      </c>
      <c r="LSU28" s="238">
        <f t="shared" ref="LSU28" si="4310">LSS28*$C$28</f>
        <v>1.2397535654233125E+23</v>
      </c>
      <c r="LSW28" s="238">
        <f t="shared" ref="LSW28" si="4311">LSU28*$C$28</f>
        <v>1.2521511010775457E+23</v>
      </c>
      <c r="LSY28" s="238">
        <f t="shared" ref="LSY28" si="4312">LSW28*$C$28</f>
        <v>1.2646726120883211E+23</v>
      </c>
      <c r="LTA28" s="238">
        <f t="shared" ref="LTA28" si="4313">LSY28*$C$28</f>
        <v>1.2773193382092043E+23</v>
      </c>
      <c r="LTC28" s="238">
        <f t="shared" ref="LTC28" si="4314">LTA28*$C$28</f>
        <v>1.2900925315912964E+23</v>
      </c>
      <c r="LTE28" s="238">
        <f t="shared" ref="LTE28" si="4315">LTC28*$C$28</f>
        <v>1.3029934569072094E+23</v>
      </c>
      <c r="LTG28" s="238">
        <f t="shared" ref="LTG28" si="4316">LTE28*$C$28</f>
        <v>1.3160233914762816E+23</v>
      </c>
      <c r="LTI28" s="238">
        <f t="shared" ref="LTI28" si="4317">LTG28*$C$28</f>
        <v>1.3291836253910445E+23</v>
      </c>
      <c r="LTK28" s="238">
        <f t="shared" ref="LTK28" si="4318">LTI28*$C$28</f>
        <v>1.3424754616449549E+23</v>
      </c>
      <c r="LTM28" s="238">
        <f t="shared" ref="LTM28" si="4319">LTK28*$C$28</f>
        <v>1.3559002162614045E+23</v>
      </c>
      <c r="LTO28" s="238">
        <f t="shared" ref="LTO28" si="4320">LTM28*$C$28</f>
        <v>1.3694592184240184E+23</v>
      </c>
      <c r="LTQ28" s="238">
        <f t="shared" ref="LTQ28" si="4321">LTO28*$C$28</f>
        <v>1.3831538106082587E+23</v>
      </c>
      <c r="LTS28" s="238">
        <f t="shared" ref="LTS28" si="4322">LTQ28*$C$28</f>
        <v>1.3969853487143412E+23</v>
      </c>
      <c r="LTU28" s="238">
        <f t="shared" ref="LTU28" si="4323">LTS28*$C$28</f>
        <v>1.4109552022014847E+23</v>
      </c>
      <c r="LTW28" s="238">
        <f t="shared" ref="LTW28" si="4324">LTU28*$C$28</f>
        <v>1.4250647542234996E+23</v>
      </c>
      <c r="LTY28" s="238">
        <f t="shared" ref="LTY28" si="4325">LTW28*$C$28</f>
        <v>1.4393154017657346E+23</v>
      </c>
      <c r="LUA28" s="238">
        <f t="shared" ref="LUA28" si="4326">LTY28*$C$28</f>
        <v>1.4537085557833919E+23</v>
      </c>
      <c r="LUC28" s="238">
        <f t="shared" ref="LUC28" si="4327">LUA28*$C$28</f>
        <v>1.4682456413412258E+23</v>
      </c>
      <c r="LUE28" s="238">
        <f t="shared" ref="LUE28" si="4328">LUC28*$C$28</f>
        <v>1.482928097754638E+23</v>
      </c>
      <c r="LUG28" s="238">
        <f t="shared" ref="LUG28" si="4329">LUE28*$C$28</f>
        <v>1.4977573787321844E+23</v>
      </c>
      <c r="LUI28" s="238">
        <f t="shared" ref="LUI28" si="4330">LUG28*$C$28</f>
        <v>1.5127349525195064E+23</v>
      </c>
      <c r="LUK28" s="238">
        <f t="shared" ref="LUK28" si="4331">LUI28*$C$28</f>
        <v>1.5278623020447013E+23</v>
      </c>
      <c r="LUM28" s="238">
        <f t="shared" ref="LUM28" si="4332">LUK28*$C$28</f>
        <v>1.5431409250651485E+23</v>
      </c>
      <c r="LUO28" s="238">
        <f t="shared" ref="LUO28" si="4333">LUM28*$C$28</f>
        <v>1.5585723343158E+23</v>
      </c>
      <c r="LUQ28" s="238">
        <f t="shared" ref="LUQ28" si="4334">LUO28*$C$28</f>
        <v>1.5741580576589579E+23</v>
      </c>
      <c r="LUS28" s="238">
        <f t="shared" ref="LUS28" si="4335">LUQ28*$C$28</f>
        <v>1.5898996382355476E+23</v>
      </c>
      <c r="LUU28" s="238">
        <f t="shared" ref="LUU28" si="4336">LUS28*$C$28</f>
        <v>1.6057986346179031E+23</v>
      </c>
      <c r="LUW28" s="238">
        <f t="shared" ref="LUW28" si="4337">LUU28*$C$28</f>
        <v>1.6218566209640823E+23</v>
      </c>
      <c r="LUY28" s="238">
        <f t="shared" ref="LUY28" si="4338">LUW28*$C$28</f>
        <v>1.6380751871737232E+23</v>
      </c>
      <c r="LVA28" s="238">
        <f t="shared" ref="LVA28" si="4339">LUY28*$C$28</f>
        <v>1.6544559390454605E+23</v>
      </c>
      <c r="LVC28" s="238">
        <f t="shared" ref="LVC28" si="4340">LVA28*$C$28</f>
        <v>1.6710004984359151E+23</v>
      </c>
      <c r="LVE28" s="238">
        <f t="shared" ref="LVE28" si="4341">LVC28*$C$28</f>
        <v>1.6877105034202744E+23</v>
      </c>
      <c r="LVG28" s="238">
        <f t="shared" ref="LVG28" si="4342">LVE28*$C$28</f>
        <v>1.7045876084544773E+23</v>
      </c>
      <c r="LVI28" s="238">
        <f t="shared" ref="LVI28" si="4343">LVG28*$C$28</f>
        <v>1.7216334845390221E+23</v>
      </c>
      <c r="LVK28" s="238">
        <f t="shared" ref="LVK28" si="4344">LVI28*$C$28</f>
        <v>1.7388498193844123E+23</v>
      </c>
      <c r="LVM28" s="238">
        <f t="shared" ref="LVM28" si="4345">LVK28*$C$28</f>
        <v>1.7562383175782564E+23</v>
      </c>
      <c r="LVO28" s="238">
        <f t="shared" ref="LVO28" si="4346">LVM28*$C$28</f>
        <v>1.773800700754039E+23</v>
      </c>
      <c r="LVQ28" s="238">
        <f t="shared" ref="LVQ28" si="4347">LVO28*$C$28</f>
        <v>1.7915387077615795E+23</v>
      </c>
      <c r="LVS28" s="238">
        <f t="shared" ref="LVS28" si="4348">LVQ28*$C$28</f>
        <v>1.8094540948391954E+23</v>
      </c>
      <c r="LVU28" s="238">
        <f t="shared" ref="LVU28" si="4349">LVS28*$C$28</f>
        <v>1.8275486357875873E+23</v>
      </c>
      <c r="LVW28" s="238">
        <f t="shared" ref="LVW28" si="4350">LVU28*$C$28</f>
        <v>1.845824122145463E+23</v>
      </c>
      <c r="LVY28" s="238">
        <f t="shared" ref="LVY28" si="4351">LVW28*$C$28</f>
        <v>1.8642823633669177E+23</v>
      </c>
      <c r="LWA28" s="238">
        <f t="shared" ref="LWA28" si="4352">LVY28*$C$28</f>
        <v>1.8829251870005868E+23</v>
      </c>
      <c r="LWC28" s="238">
        <f t="shared" ref="LWC28" si="4353">LWA28*$C$28</f>
        <v>1.9017544388705927E+23</v>
      </c>
      <c r="LWE28" s="238">
        <f t="shared" ref="LWE28" si="4354">LWC28*$C$28</f>
        <v>1.9207719832592986E+23</v>
      </c>
      <c r="LWG28" s="238">
        <f t="shared" ref="LWG28" si="4355">LWE28*$C$28</f>
        <v>1.9399797030918917E+23</v>
      </c>
      <c r="LWI28" s="238">
        <f t="shared" ref="LWI28" si="4356">LWG28*$C$28</f>
        <v>1.9593795001228106E+23</v>
      </c>
      <c r="LWK28" s="238">
        <f t="shared" ref="LWK28" si="4357">LWI28*$C$28</f>
        <v>1.9789732951240387E+23</v>
      </c>
      <c r="LWM28" s="238">
        <f t="shared" ref="LWM28" si="4358">LWK28*$C$28</f>
        <v>1.9987630280752789E+23</v>
      </c>
      <c r="LWO28" s="238">
        <f t="shared" ref="LWO28" si="4359">LWM28*$C$28</f>
        <v>2.0187506583560319E+23</v>
      </c>
      <c r="LWQ28" s="238">
        <f t="shared" ref="LWQ28" si="4360">LWO28*$C$28</f>
        <v>2.0389381649395923E+23</v>
      </c>
      <c r="LWS28" s="238">
        <f t="shared" ref="LWS28" si="4361">LWQ28*$C$28</f>
        <v>2.0593275465889884E+23</v>
      </c>
      <c r="LWU28" s="238">
        <f t="shared" ref="LWU28" si="4362">LWS28*$C$28</f>
        <v>2.0799208220548784E+23</v>
      </c>
      <c r="LWW28" s="238">
        <f t="shared" ref="LWW28" si="4363">LWU28*$C$28</f>
        <v>2.1007200302754272E+23</v>
      </c>
      <c r="LWY28" s="238">
        <f t="shared" ref="LWY28" si="4364">LWW28*$C$28</f>
        <v>2.1217272305781814E+23</v>
      </c>
      <c r="LXA28" s="238">
        <f t="shared" ref="LXA28" si="4365">LWY28*$C$28</f>
        <v>2.1429445028839632E+23</v>
      </c>
      <c r="LXC28" s="238">
        <f t="shared" ref="LXC28" si="4366">LXA28*$C$28</f>
        <v>2.1643739479128028E+23</v>
      </c>
      <c r="LXE28" s="238">
        <f t="shared" ref="LXE28" si="4367">LXC28*$C$28</f>
        <v>2.1860176873919307E+23</v>
      </c>
      <c r="LXG28" s="238">
        <f t="shared" ref="LXG28" si="4368">LXE28*$C$28</f>
        <v>2.2078778642658502E+23</v>
      </c>
      <c r="LXI28" s="238">
        <f t="shared" ref="LXI28" si="4369">LXG28*$C$28</f>
        <v>2.2299566429085087E+23</v>
      </c>
      <c r="LXK28" s="238">
        <f t="shared" ref="LXK28" si="4370">LXI28*$C$28</f>
        <v>2.2522562093375937E+23</v>
      </c>
      <c r="LXM28" s="238">
        <f t="shared" ref="LXM28" si="4371">LXK28*$C$28</f>
        <v>2.2747787714309698E+23</v>
      </c>
      <c r="LXO28" s="238">
        <f t="shared" ref="LXO28" si="4372">LXM28*$C$28</f>
        <v>2.2975265591452794E+23</v>
      </c>
      <c r="LXQ28" s="238">
        <f t="shared" ref="LXQ28" si="4373">LXO28*$C$28</f>
        <v>2.3205018247367323E+23</v>
      </c>
      <c r="LXS28" s="238">
        <f t="shared" ref="LXS28" si="4374">LXQ28*$C$28</f>
        <v>2.3437068429840995E+23</v>
      </c>
      <c r="LXU28" s="238">
        <f t="shared" ref="LXU28" si="4375">LXS28*$C$28</f>
        <v>2.3671439114139405E+23</v>
      </c>
      <c r="LXW28" s="238">
        <f t="shared" ref="LXW28" si="4376">LXU28*$C$28</f>
        <v>2.3908153505280798E+23</v>
      </c>
      <c r="LXY28" s="238">
        <f t="shared" ref="LXY28" si="4377">LXW28*$C$28</f>
        <v>2.4147235040333608E+23</v>
      </c>
      <c r="LYA28" s="238">
        <f t="shared" ref="LYA28" si="4378">LXY28*$C$28</f>
        <v>2.4388707390736945E+23</v>
      </c>
      <c r="LYC28" s="238">
        <f t="shared" ref="LYC28" si="4379">LYA28*$C$28</f>
        <v>2.4632594464644315E+23</v>
      </c>
      <c r="LYE28" s="238">
        <f t="shared" ref="LYE28" si="4380">LYC28*$C$28</f>
        <v>2.4878920409290759E+23</v>
      </c>
      <c r="LYG28" s="238">
        <f t="shared" ref="LYG28" si="4381">LYE28*$C$28</f>
        <v>2.5127709613383668E+23</v>
      </c>
      <c r="LYI28" s="238">
        <f t="shared" ref="LYI28" si="4382">LYG28*$C$28</f>
        <v>2.5378986709517504E+23</v>
      </c>
      <c r="LYK28" s="238">
        <f t="shared" ref="LYK28" si="4383">LYI28*$C$28</f>
        <v>2.5632776576612681E+23</v>
      </c>
      <c r="LYM28" s="238">
        <f t="shared" ref="LYM28" si="4384">LYK28*$C$28</f>
        <v>2.5889104342378809E+23</v>
      </c>
      <c r="LYO28" s="238">
        <f t="shared" ref="LYO28" si="4385">LYM28*$C$28</f>
        <v>2.6147995385802598E+23</v>
      </c>
      <c r="LYQ28" s="238">
        <f t="shared" ref="LYQ28" si="4386">LYO28*$C$28</f>
        <v>2.6409475339660625E+23</v>
      </c>
      <c r="LYS28" s="238">
        <f t="shared" ref="LYS28" si="4387">LYQ28*$C$28</f>
        <v>2.6673570093057232E+23</v>
      </c>
      <c r="LYU28" s="238">
        <f t="shared" ref="LYU28" si="4388">LYS28*$C$28</f>
        <v>2.6940305793987805E+23</v>
      </c>
      <c r="LYW28" s="238">
        <f t="shared" ref="LYW28" si="4389">LYU28*$C$28</f>
        <v>2.7209708851927683E+23</v>
      </c>
      <c r="LYY28" s="238">
        <f t="shared" ref="LYY28" si="4390">LYW28*$C$28</f>
        <v>2.7481805940446961E+23</v>
      </c>
      <c r="LZA28" s="238">
        <f t="shared" ref="LZA28" si="4391">LYY28*$C$28</f>
        <v>2.7756623999851431E+23</v>
      </c>
      <c r="LZC28" s="238">
        <f t="shared" ref="LZC28" si="4392">LZA28*$C$28</f>
        <v>2.8034190239849944E+23</v>
      </c>
      <c r="LZE28" s="238">
        <f t="shared" ref="LZE28" si="4393">LZC28*$C$28</f>
        <v>2.8314532142248443E+23</v>
      </c>
      <c r="LZG28" s="238">
        <f t="shared" ref="LZG28" si="4394">LZE28*$C$28</f>
        <v>2.8597677463670928E+23</v>
      </c>
      <c r="LZI28" s="238">
        <f t="shared" ref="LZI28" si="4395">LZG28*$C$28</f>
        <v>2.8883654238307637E+23</v>
      </c>
      <c r="LZK28" s="238">
        <f t="shared" ref="LZK28" si="4396">LZI28*$C$28</f>
        <v>2.9172490780690715E+23</v>
      </c>
      <c r="LZM28" s="238">
        <f t="shared" ref="LZM28" si="4397">LZK28*$C$28</f>
        <v>2.9464215688497621E+23</v>
      </c>
      <c r="LZO28" s="238">
        <f t="shared" ref="LZO28" si="4398">LZM28*$C$28</f>
        <v>2.9758857845382598E+23</v>
      </c>
      <c r="LZQ28" s="238">
        <f t="shared" ref="LZQ28" si="4399">LZO28*$C$28</f>
        <v>3.0056446423836425E+23</v>
      </c>
      <c r="LZS28" s="238">
        <f t="shared" ref="LZS28" si="4400">LZQ28*$C$28</f>
        <v>3.0357010888074788E+23</v>
      </c>
      <c r="LZU28" s="238">
        <f t="shared" ref="LZU28" si="4401">LZS28*$C$28</f>
        <v>3.0660580996955535E+23</v>
      </c>
      <c r="LZW28" s="238">
        <f t="shared" ref="LZW28" si="4402">LZU28*$C$28</f>
        <v>3.0967186806925092E+23</v>
      </c>
      <c r="LZY28" s="238">
        <f t="shared" ref="LZY28" si="4403">LZW28*$C$28</f>
        <v>3.1276858674994341E+23</v>
      </c>
      <c r="MAA28" s="238">
        <f t="shared" ref="MAA28" si="4404">LZY28*$C$28</f>
        <v>3.1589627261744282E+23</v>
      </c>
      <c r="MAC28" s="238">
        <f t="shared" ref="MAC28" si="4405">MAA28*$C$28</f>
        <v>3.1905523534361728E+23</v>
      </c>
      <c r="MAE28" s="238">
        <f t="shared" ref="MAE28" si="4406">MAC28*$C$28</f>
        <v>3.2224578769705343E+23</v>
      </c>
      <c r="MAG28" s="238">
        <f t="shared" ref="MAG28" si="4407">MAE28*$C$28</f>
        <v>3.2546824557402396E+23</v>
      </c>
      <c r="MAI28" s="238">
        <f t="shared" ref="MAI28" si="4408">MAG28*$C$28</f>
        <v>3.2872292802976418E+23</v>
      </c>
      <c r="MAK28" s="238">
        <f t="shared" ref="MAK28" si="4409">MAI28*$C$28</f>
        <v>3.3201015731006182E+23</v>
      </c>
      <c r="MAM28" s="238">
        <f t="shared" ref="MAM28" si="4410">MAK28*$C$28</f>
        <v>3.3533025888316248E+23</v>
      </c>
      <c r="MAO28" s="238">
        <f t="shared" ref="MAO28" si="4411">MAM28*$C$28</f>
        <v>3.3868356147199412E+23</v>
      </c>
      <c r="MAQ28" s="238">
        <f t="shared" ref="MAQ28" si="4412">MAO28*$C$28</f>
        <v>3.4207039708671407E+23</v>
      </c>
      <c r="MAS28" s="238">
        <f t="shared" ref="MAS28" si="4413">MAQ28*$C$28</f>
        <v>3.454911010575812E+23</v>
      </c>
      <c r="MAU28" s="238">
        <f t="shared" ref="MAU28" si="4414">MAS28*$C$28</f>
        <v>3.48946012068157E+23</v>
      </c>
      <c r="MAW28" s="238">
        <f t="shared" ref="MAW28" si="4415">MAU28*$C$28</f>
        <v>3.5243547218883856E+23</v>
      </c>
      <c r="MAY28" s="238">
        <f t="shared" ref="MAY28" si="4416">MAW28*$C$28</f>
        <v>3.5595982691072694E+23</v>
      </c>
      <c r="MBA28" s="238">
        <f t="shared" ref="MBA28" si="4417">MAY28*$C$28</f>
        <v>3.5951942517983425E+23</v>
      </c>
      <c r="MBC28" s="238">
        <f t="shared" ref="MBC28" si="4418">MBA28*$C$28</f>
        <v>3.6311461943163261E+23</v>
      </c>
      <c r="MBE28" s="238">
        <f t="shared" ref="MBE28" si="4419">MBC28*$C$28</f>
        <v>3.6674576562594894E+23</v>
      </c>
      <c r="MBG28" s="238">
        <f t="shared" ref="MBG28" si="4420">MBE28*$C$28</f>
        <v>3.704132232822084E+23</v>
      </c>
      <c r="MBI28" s="238">
        <f t="shared" ref="MBI28" si="4421">MBG28*$C$28</f>
        <v>3.741173555150305E+23</v>
      </c>
      <c r="MBK28" s="238">
        <f t="shared" ref="MBK28" si="4422">MBI28*$C$28</f>
        <v>3.7785852907018082E+23</v>
      </c>
      <c r="MBM28" s="238">
        <f t="shared" ref="MBM28" si="4423">MBK28*$C$28</f>
        <v>3.8163711436088261E+23</v>
      </c>
      <c r="MBO28" s="238">
        <f t="shared" ref="MBO28" si="4424">MBM28*$C$28</f>
        <v>3.8545348550449144E+23</v>
      </c>
      <c r="MBQ28" s="238">
        <f t="shared" ref="MBQ28" si="4425">MBO28*$C$28</f>
        <v>3.8930802035953639E+23</v>
      </c>
      <c r="MBS28" s="238">
        <f t="shared" ref="MBS28" si="4426">MBQ28*$C$28</f>
        <v>3.9320110056313177E+23</v>
      </c>
      <c r="MBU28" s="238">
        <f t="shared" ref="MBU28" si="4427">MBS28*$C$28</f>
        <v>3.9713311156876307E+23</v>
      </c>
      <c r="MBW28" s="238">
        <f t="shared" ref="MBW28" si="4428">MBU28*$C$28</f>
        <v>4.0110444268445069E+23</v>
      </c>
      <c r="MBY28" s="238">
        <f t="shared" ref="MBY28" si="4429">MBW28*$C$28</f>
        <v>4.0511548711129517E+23</v>
      </c>
      <c r="MCA28" s="238">
        <f t="shared" ref="MCA28" si="4430">MBY28*$C$28</f>
        <v>4.0916664198240811E+23</v>
      </c>
      <c r="MCC28" s="238">
        <f t="shared" ref="MCC28" si="4431">MCA28*$C$28</f>
        <v>4.1325830840223218E+23</v>
      </c>
      <c r="MCE28" s="238">
        <f t="shared" ref="MCE28" si="4432">MCC28*$C$28</f>
        <v>4.1739089148625452E+23</v>
      </c>
      <c r="MCG28" s="238">
        <f t="shared" ref="MCG28" si="4433">MCE28*$C$28</f>
        <v>4.215648004011171E+23</v>
      </c>
      <c r="MCI28" s="238">
        <f t="shared" ref="MCI28" si="4434">MCG28*$C$28</f>
        <v>4.257804484051283E+23</v>
      </c>
      <c r="MCK28" s="238">
        <f t="shared" ref="MCK28" si="4435">MCI28*$C$28</f>
        <v>4.3003825288917961E+23</v>
      </c>
      <c r="MCM28" s="238">
        <f t="shared" ref="MCM28" si="4436">MCK28*$C$28</f>
        <v>4.3433863541807142E+23</v>
      </c>
      <c r="MCO28" s="238">
        <f t="shared" ref="MCO28" si="4437">MCM28*$C$28</f>
        <v>4.3868202177225212E+23</v>
      </c>
      <c r="MCQ28" s="238">
        <f t="shared" ref="MCQ28" si="4438">MCO28*$C$28</f>
        <v>4.4306884198997464E+23</v>
      </c>
      <c r="MCS28" s="238">
        <f t="shared" ref="MCS28" si="4439">MCQ28*$C$28</f>
        <v>4.4749953040987436E+23</v>
      </c>
      <c r="MCU28" s="238">
        <f t="shared" ref="MCU28" si="4440">MCS28*$C$28</f>
        <v>4.5197452571397313E+23</v>
      </c>
      <c r="MCW28" s="238">
        <f t="shared" ref="MCW28" si="4441">MCU28*$C$28</f>
        <v>4.5649427097111289E+23</v>
      </c>
      <c r="MCY28" s="238">
        <f t="shared" ref="MCY28" si="4442">MCW28*$C$28</f>
        <v>4.61059213680824E+23</v>
      </c>
      <c r="MDA28" s="238">
        <f t="shared" ref="MDA28" si="4443">MCY28*$C$28</f>
        <v>4.6566980581763223E+23</v>
      </c>
      <c r="MDC28" s="238">
        <f t="shared" ref="MDC28" si="4444">MDA28*$C$28</f>
        <v>4.7032650387580857E+23</v>
      </c>
      <c r="MDE28" s="238">
        <f t="shared" ref="MDE28" si="4445">MDC28*$C$28</f>
        <v>4.7502976891456663E+23</v>
      </c>
      <c r="MDG28" s="238">
        <f t="shared" ref="MDG28" si="4446">MDE28*$C$28</f>
        <v>4.7978006660371233E+23</v>
      </c>
      <c r="MDI28" s="238">
        <f t="shared" ref="MDI28" si="4447">MDG28*$C$28</f>
        <v>4.8457786726974946E+23</v>
      </c>
      <c r="MDK28" s="238">
        <f t="shared" ref="MDK28" si="4448">MDI28*$C$28</f>
        <v>4.8942364594244699E+23</v>
      </c>
      <c r="MDM28" s="238">
        <f t="shared" ref="MDM28" si="4449">MDK28*$C$28</f>
        <v>4.9431788240187144E+23</v>
      </c>
      <c r="MDO28" s="238">
        <f t="shared" ref="MDO28" si="4450">MDM28*$C$28</f>
        <v>4.9926106122589015E+23</v>
      </c>
      <c r="MDQ28" s="238">
        <f t="shared" ref="MDQ28" si="4451">MDO28*$C$28</f>
        <v>5.0425367183814902E+23</v>
      </c>
      <c r="MDS28" s="238">
        <f t="shared" ref="MDS28" si="4452">MDQ28*$C$28</f>
        <v>5.092962085565305E+23</v>
      </c>
      <c r="MDU28" s="238">
        <f t="shared" ref="MDU28" si="4453">MDS28*$C$28</f>
        <v>5.143891706420958E+23</v>
      </c>
      <c r="MDW28" s="238">
        <f t="shared" ref="MDW28" si="4454">MDU28*$C$28</f>
        <v>5.1953306234851677E+23</v>
      </c>
      <c r="MDY28" s="238">
        <f t="shared" ref="MDY28" si="4455">MDW28*$C$28</f>
        <v>5.2472839297200197E+23</v>
      </c>
      <c r="MEA28" s="238">
        <f t="shared" ref="MEA28" si="4456">MDY28*$C$28</f>
        <v>5.2997567690172196E+23</v>
      </c>
      <c r="MEC28" s="238">
        <f t="shared" ref="MEC28" si="4457">MEA28*$C$28</f>
        <v>5.352754336707392E+23</v>
      </c>
      <c r="MEE28" s="238">
        <f t="shared" ref="MEE28" si="4458">MEC28*$C$28</f>
        <v>5.4062818800744659E+23</v>
      </c>
      <c r="MEG28" s="238">
        <f t="shared" ref="MEG28" si="4459">MEE28*$C$28</f>
        <v>5.4603446988752103E+23</v>
      </c>
      <c r="MEI28" s="238">
        <f t="shared" ref="MEI28" si="4460">MEG28*$C$28</f>
        <v>5.5149481458639624E+23</v>
      </c>
      <c r="MEK28" s="238">
        <f t="shared" ref="MEK28" si="4461">MEI28*$C$28</f>
        <v>5.5700976273226019E+23</v>
      </c>
      <c r="MEM28" s="238">
        <f t="shared" ref="MEM28" si="4462">MEK28*$C$28</f>
        <v>5.6257986035958283E+23</v>
      </c>
      <c r="MEO28" s="238">
        <f t="shared" ref="MEO28" si="4463">MEM28*$C$28</f>
        <v>5.6820565896317869E+23</v>
      </c>
      <c r="MEQ28" s="238">
        <f t="shared" ref="MEQ28" si="4464">MEO28*$C$28</f>
        <v>5.7388771555281051E+23</v>
      </c>
      <c r="MES28" s="238">
        <f t="shared" ref="MES28" si="4465">MEQ28*$C$28</f>
        <v>5.796265927083386E+23</v>
      </c>
      <c r="MEU28" s="238">
        <f t="shared" ref="MEU28" si="4466">MES28*$C$28</f>
        <v>5.8542285863542196E+23</v>
      </c>
      <c r="MEW28" s="238">
        <f t="shared" ref="MEW28" si="4467">MEU28*$C$28</f>
        <v>5.9127708722177617E+23</v>
      </c>
      <c r="MEY28" s="238">
        <f t="shared" ref="MEY28" si="4468">MEW28*$C$28</f>
        <v>5.9718985809399393E+23</v>
      </c>
      <c r="MFA28" s="238">
        <f t="shared" ref="MFA28" si="4469">MEY28*$C$28</f>
        <v>6.0316175667493386E+23</v>
      </c>
      <c r="MFC28" s="238">
        <f t="shared" ref="MFC28" si="4470">MFA28*$C$28</f>
        <v>6.091933742416832E+23</v>
      </c>
      <c r="MFE28" s="238">
        <f t="shared" ref="MFE28" si="4471">MFC28*$C$28</f>
        <v>6.1528530798409997E+23</v>
      </c>
      <c r="MFG28" s="238">
        <f t="shared" ref="MFG28" si="4472">MFE28*$C$28</f>
        <v>6.2143816106394092E+23</v>
      </c>
      <c r="MFI28" s="238">
        <f t="shared" ref="MFI28" si="4473">MFG28*$C$28</f>
        <v>6.276525426745803E+23</v>
      </c>
      <c r="MFK28" s="238">
        <f t="shared" ref="MFK28" si="4474">MFI28*$C$28</f>
        <v>6.3392906810132606E+23</v>
      </c>
      <c r="MFM28" s="238">
        <f t="shared" ref="MFM28" si="4475">MFK28*$C$28</f>
        <v>6.4026835878233926E+23</v>
      </c>
      <c r="MFO28" s="238">
        <f t="shared" ref="MFO28" si="4476">MFM28*$C$28</f>
        <v>6.4667104237016271E+23</v>
      </c>
      <c r="MFQ28" s="238">
        <f t="shared" ref="MFQ28" si="4477">MFO28*$C$28</f>
        <v>6.5313775279386428E+23</v>
      </c>
      <c r="MFS28" s="238">
        <f t="shared" ref="MFS28" si="4478">MFQ28*$C$28</f>
        <v>6.5966913032180292E+23</v>
      </c>
      <c r="MFU28" s="238">
        <f t="shared" ref="MFU28" si="4479">MFS28*$C$28</f>
        <v>6.662658216250209E+23</v>
      </c>
      <c r="MFW28" s="238">
        <f t="shared" ref="MFW28" si="4480">MFU28*$C$28</f>
        <v>6.7292847984127112E+23</v>
      </c>
      <c r="MFY28" s="238">
        <f t="shared" ref="MFY28" si="4481">MFW28*$C$28</f>
        <v>6.796577646396838E+23</v>
      </c>
      <c r="MGA28" s="238">
        <f t="shared" ref="MGA28" si="4482">MFY28*$C$28</f>
        <v>6.864543422860807E+23</v>
      </c>
      <c r="MGC28" s="238">
        <f t="shared" ref="MGC28" si="4483">MGA28*$C$28</f>
        <v>6.9331888570894154E+23</v>
      </c>
      <c r="MGE28" s="238">
        <f t="shared" ref="MGE28" si="4484">MGC28*$C$28</f>
        <v>7.0025207456603097E+23</v>
      </c>
      <c r="MGG28" s="238">
        <f t="shared" ref="MGG28" si="4485">MGE28*$C$28</f>
        <v>7.0725459531169124E+23</v>
      </c>
      <c r="MGI28" s="238">
        <f t="shared" ref="MGI28" si="4486">MGG28*$C$28</f>
        <v>7.1432714126480815E+23</v>
      </c>
      <c r="MGK28" s="238">
        <f t="shared" ref="MGK28" si="4487">MGI28*$C$28</f>
        <v>7.214704126774563E+23</v>
      </c>
      <c r="MGM28" s="238">
        <f t="shared" ref="MGM28" si="4488">MGK28*$C$28</f>
        <v>7.2868511680423089E+23</v>
      </c>
      <c r="MGO28" s="238">
        <f t="shared" ref="MGO28" si="4489">MGM28*$C$28</f>
        <v>7.3597196797227323E+23</v>
      </c>
      <c r="MGQ28" s="238">
        <f t="shared" ref="MGQ28" si="4490">MGO28*$C$28</f>
        <v>7.4333168765199601E+23</v>
      </c>
      <c r="MGS28" s="238">
        <f t="shared" ref="MGS28" si="4491">MGQ28*$C$28</f>
        <v>7.5076500452851596E+23</v>
      </c>
      <c r="MGU28" s="238">
        <f t="shared" ref="MGU28" si="4492">MGS28*$C$28</f>
        <v>7.5827265457380114E+23</v>
      </c>
      <c r="MGW28" s="238">
        <f t="shared" ref="MGW28" si="4493">MGU28*$C$28</f>
        <v>7.6585538111953917E+23</v>
      </c>
      <c r="MGY28" s="238">
        <f t="shared" ref="MGY28" si="4494">MGW28*$C$28</f>
        <v>7.735139349307345E+23</v>
      </c>
      <c r="MHA28" s="238">
        <f t="shared" ref="MHA28" si="4495">MGY28*$C$28</f>
        <v>7.812490742800418E+23</v>
      </c>
      <c r="MHC28" s="238">
        <f t="shared" ref="MHC28" si="4496">MHA28*$C$28</f>
        <v>7.8906156502284225E+23</v>
      </c>
      <c r="MHE28" s="238">
        <f t="shared" ref="MHE28" si="4497">MHC28*$C$28</f>
        <v>7.9695218067307062E+23</v>
      </c>
      <c r="MHG28" s="238">
        <f t="shared" ref="MHG28" si="4498">MHE28*$C$28</f>
        <v>8.0492170247980131E+23</v>
      </c>
      <c r="MHI28" s="238">
        <f t="shared" ref="MHI28" si="4499">MHG28*$C$28</f>
        <v>8.1297091950459932E+23</v>
      </c>
      <c r="MHK28" s="238">
        <f t="shared" ref="MHK28" si="4500">MHI28*$C$28</f>
        <v>8.2110062869964532E+23</v>
      </c>
      <c r="MHM28" s="238">
        <f t="shared" ref="MHM28" si="4501">MHK28*$C$28</f>
        <v>8.2931163498664173E+23</v>
      </c>
      <c r="MHO28" s="238">
        <f t="shared" ref="MHO28" si="4502">MHM28*$C$28</f>
        <v>8.3760475133650822E+23</v>
      </c>
      <c r="MHQ28" s="238">
        <f t="shared" ref="MHQ28" si="4503">MHO28*$C$28</f>
        <v>8.459807988498733E+23</v>
      </c>
      <c r="MHS28" s="238">
        <f t="shared" ref="MHS28" si="4504">MHQ28*$C$28</f>
        <v>8.5444060683837205E+23</v>
      </c>
      <c r="MHU28" s="238">
        <f t="shared" ref="MHU28" si="4505">MHS28*$C$28</f>
        <v>8.6298501290675578E+23</v>
      </c>
      <c r="MHW28" s="238">
        <f t="shared" ref="MHW28" si="4506">MHU28*$C$28</f>
        <v>8.7161486303582329E+23</v>
      </c>
      <c r="MHY28" s="238">
        <f t="shared" ref="MHY28" si="4507">MHW28*$C$28</f>
        <v>8.8033101166618149E+23</v>
      </c>
      <c r="MIA28" s="238">
        <f t="shared" ref="MIA28" si="4508">MHY28*$C$28</f>
        <v>8.8913432178284334E+23</v>
      </c>
      <c r="MIC28" s="238">
        <f t="shared" ref="MIC28" si="4509">MIA28*$C$28</f>
        <v>8.980256650006718E+23</v>
      </c>
      <c r="MIE28" s="238">
        <f t="shared" ref="MIE28" si="4510">MIC28*$C$28</f>
        <v>9.0700592165067849E+23</v>
      </c>
      <c r="MIG28" s="238">
        <f t="shared" ref="MIG28" si="4511">MIE28*$C$28</f>
        <v>9.1607598086718533E+23</v>
      </c>
      <c r="MII28" s="238">
        <f t="shared" ref="MII28" si="4512">MIG28*$C$28</f>
        <v>9.2523674067585716E+23</v>
      </c>
      <c r="MIK28" s="238">
        <f t="shared" ref="MIK28" si="4513">MII28*$C$28</f>
        <v>9.3448910808261575E+23</v>
      </c>
      <c r="MIM28" s="238">
        <f t="shared" ref="MIM28" si="4514">MIK28*$C$28</f>
        <v>9.4383399916344192E+23</v>
      </c>
      <c r="MIO28" s="238">
        <f t="shared" ref="MIO28" si="4515">MIM28*$C$28</f>
        <v>9.5327233915507639E+23</v>
      </c>
      <c r="MIQ28" s="238">
        <f t="shared" ref="MIQ28" si="4516">MIO28*$C$28</f>
        <v>9.6280506254662715E+23</v>
      </c>
      <c r="MIS28" s="238">
        <f t="shared" ref="MIS28" si="4517">MIQ28*$C$28</f>
        <v>9.7243311317209338E+23</v>
      </c>
      <c r="MIU28" s="238">
        <f t="shared" ref="MIU28" si="4518">MIS28*$C$28</f>
        <v>9.8215744430381427E+23</v>
      </c>
      <c r="MIW28" s="238">
        <f t="shared" ref="MIW28" si="4519">MIU28*$C$28</f>
        <v>9.9197901874685242E+23</v>
      </c>
      <c r="MIY28" s="238">
        <f t="shared" ref="MIY28" si="4520">MIW28*$C$28</f>
        <v>1.0018988089343209E+24</v>
      </c>
      <c r="MJA28" s="238">
        <f t="shared" ref="MJA28" si="4521">MIY28*$C$28</f>
        <v>1.0119177970236642E+24</v>
      </c>
      <c r="MJC28" s="238">
        <f t="shared" ref="MJC28" si="4522">MJA28*$C$28</f>
        <v>1.0220369749939008E+24</v>
      </c>
      <c r="MJE28" s="238">
        <f t="shared" ref="MJE28" si="4523">MJC28*$C$28</f>
        <v>1.0322573447438398E+24</v>
      </c>
      <c r="MJG28" s="238">
        <f t="shared" ref="MJG28" si="4524">MJE28*$C$28</f>
        <v>1.0425799181912783E+24</v>
      </c>
      <c r="MJI28" s="238">
        <f t="shared" ref="MJI28" si="4525">MJG28*$C$28</f>
        <v>1.0530057173731911E+24</v>
      </c>
      <c r="MJK28" s="238">
        <f t="shared" ref="MJK28" si="4526">MJI28*$C$28</f>
        <v>1.0635357745469231E+24</v>
      </c>
      <c r="MJM28" s="238">
        <f t="shared" ref="MJM28" si="4527">MJK28*$C$28</f>
        <v>1.0741711322923924E+24</v>
      </c>
      <c r="MJO28" s="238">
        <f t="shared" ref="MJO28" si="4528">MJM28*$C$28</f>
        <v>1.0849128436153163E+24</v>
      </c>
      <c r="MJQ28" s="238">
        <f t="shared" ref="MJQ28" si="4529">MJO28*$C$28</f>
        <v>1.0957619720514694E+24</v>
      </c>
      <c r="MJS28" s="238">
        <f t="shared" ref="MJS28" si="4530">MJQ28*$C$28</f>
        <v>1.1067195917719841E+24</v>
      </c>
      <c r="MJU28" s="238">
        <f t="shared" ref="MJU28" si="4531">MJS28*$C$28</f>
        <v>1.117786787689704E+24</v>
      </c>
      <c r="MJW28" s="238">
        <f t="shared" ref="MJW28" si="4532">MJU28*$C$28</f>
        <v>1.128964655566601E+24</v>
      </c>
      <c r="MJY28" s="238">
        <f t="shared" ref="MJY28" si="4533">MJW28*$C$28</f>
        <v>1.140254302122267E+24</v>
      </c>
      <c r="MKA28" s="238">
        <f t="shared" ref="MKA28" si="4534">MJY28*$C$28</f>
        <v>1.1516568451434897E+24</v>
      </c>
      <c r="MKC28" s="238">
        <f t="shared" ref="MKC28" si="4535">MKA28*$C$28</f>
        <v>1.1631734135949246E+24</v>
      </c>
      <c r="MKE28" s="238">
        <f t="shared" ref="MKE28" si="4536">MKC28*$C$28</f>
        <v>1.1748051477308738E+24</v>
      </c>
      <c r="MKG28" s="238">
        <f t="shared" ref="MKG28" si="4537">MKE28*$C$28</f>
        <v>1.1865531992081826E+24</v>
      </c>
      <c r="MKI28" s="238">
        <f t="shared" ref="MKI28" si="4538">MKG28*$C$28</f>
        <v>1.1984187312002644E+24</v>
      </c>
      <c r="MKK28" s="238">
        <f t="shared" ref="MKK28" si="4539">MKI28*$C$28</f>
        <v>1.210402918512267E+24</v>
      </c>
      <c r="MKM28" s="238">
        <f t="shared" ref="MKM28" si="4540">MKK28*$C$28</f>
        <v>1.2225069476973896E+24</v>
      </c>
      <c r="MKO28" s="238">
        <f t="shared" ref="MKO28" si="4541">MKM28*$C$28</f>
        <v>1.2347320171743636E+24</v>
      </c>
      <c r="MKQ28" s="238">
        <f t="shared" ref="MKQ28" si="4542">MKO28*$C$28</f>
        <v>1.2470793373461073E+24</v>
      </c>
      <c r="MKS28" s="238">
        <f t="shared" ref="MKS28" si="4543">MKQ28*$C$28</f>
        <v>1.2595501307195684E+24</v>
      </c>
      <c r="MKU28" s="238">
        <f t="shared" ref="MKU28" si="4544">MKS28*$C$28</f>
        <v>1.272145632026764E+24</v>
      </c>
      <c r="MKW28" s="238">
        <f t="shared" ref="MKW28" si="4545">MKU28*$C$28</f>
        <v>1.2848670883470316E+24</v>
      </c>
      <c r="MKY28" s="238">
        <f t="shared" ref="MKY28" si="4546">MKW28*$C$28</f>
        <v>1.2977157592305019E+24</v>
      </c>
      <c r="MLA28" s="238">
        <f t="shared" ref="MLA28" si="4547">MKY28*$C$28</f>
        <v>1.3106929168228069E+24</v>
      </c>
      <c r="MLC28" s="238">
        <f t="shared" ref="MLC28" si="4548">MLA28*$C$28</f>
        <v>1.3237998459910351E+24</v>
      </c>
      <c r="MLE28" s="238">
        <f t="shared" ref="MLE28" si="4549">MLC28*$C$28</f>
        <v>1.3370378444509455E+24</v>
      </c>
      <c r="MLG28" s="238">
        <f t="shared" ref="MLG28" si="4550">MLE28*$C$28</f>
        <v>1.3504082228954549E+24</v>
      </c>
      <c r="MLI28" s="238">
        <f t="shared" ref="MLI28" si="4551">MLG28*$C$28</f>
        <v>1.3639123051244093E+24</v>
      </c>
      <c r="MLK28" s="238">
        <f t="shared" ref="MLK28" si="4552">MLI28*$C$28</f>
        <v>1.3775514281756534E+24</v>
      </c>
      <c r="MLM28" s="238">
        <f t="shared" ref="MLM28" si="4553">MLK28*$C$28</f>
        <v>1.3913269424574099E+24</v>
      </c>
      <c r="MLO28" s="238">
        <f t="shared" ref="MLO28" si="4554">MLM28*$C$28</f>
        <v>1.4052402118819841E+24</v>
      </c>
      <c r="MLQ28" s="238">
        <f t="shared" ref="MLQ28" si="4555">MLO28*$C$28</f>
        <v>1.4192926140008039E+24</v>
      </c>
      <c r="MLS28" s="238">
        <f t="shared" ref="MLS28" si="4556">MLQ28*$C$28</f>
        <v>1.4334855401408118E+24</v>
      </c>
      <c r="MLU28" s="238">
        <f t="shared" ref="MLU28" si="4557">MLS28*$C$28</f>
        <v>1.4478203955422199E+24</v>
      </c>
      <c r="MLW28" s="238">
        <f t="shared" ref="MLW28" si="4558">MLU28*$C$28</f>
        <v>1.4622985994976421E+24</v>
      </c>
      <c r="MLY28" s="238">
        <f t="shared" ref="MLY28" si="4559">MLW28*$C$28</f>
        <v>1.4769215854926185E+24</v>
      </c>
      <c r="MMA28" s="238">
        <f t="shared" ref="MMA28" si="4560">MLY28*$C$28</f>
        <v>1.4916908013475446E+24</v>
      </c>
      <c r="MMC28" s="238">
        <f t="shared" ref="MMC28" si="4561">MMA28*$C$28</f>
        <v>1.50660770936102E+24</v>
      </c>
      <c r="MME28" s="238">
        <f t="shared" ref="MME28" si="4562">MMC28*$C$28</f>
        <v>1.5216737864546301E+24</v>
      </c>
      <c r="MMG28" s="238">
        <f t="shared" ref="MMG28" si="4563">MME28*$C$28</f>
        <v>1.5368905243191763E+24</v>
      </c>
      <c r="MMI28" s="238">
        <f t="shared" ref="MMI28" si="4564">MMG28*$C$28</f>
        <v>1.5522594295623682E+24</v>
      </c>
      <c r="MMK28" s="238">
        <f t="shared" ref="MMK28" si="4565">MMI28*$C$28</f>
        <v>1.5677820238579918E+24</v>
      </c>
      <c r="MMM28" s="238">
        <f t="shared" ref="MMM28" si="4566">MMK28*$C$28</f>
        <v>1.5834598440965718E+24</v>
      </c>
      <c r="MMO28" s="238">
        <f t="shared" ref="MMO28" si="4567">MMM28*$C$28</f>
        <v>1.5992944425375376E+24</v>
      </c>
      <c r="MMQ28" s="238">
        <f t="shared" ref="MMQ28" si="4568">MMO28*$C$28</f>
        <v>1.6152873869629129E+24</v>
      </c>
      <c r="MMS28" s="238">
        <f t="shared" ref="MMS28" si="4569">MMQ28*$C$28</f>
        <v>1.6314402608325419E+24</v>
      </c>
      <c r="MMU28" s="238">
        <f t="shared" ref="MMU28" si="4570">MMS28*$C$28</f>
        <v>1.6477546634408672E+24</v>
      </c>
      <c r="MMW28" s="238">
        <f t="shared" ref="MMW28" si="4571">MMU28*$C$28</f>
        <v>1.6642322100752758E+24</v>
      </c>
      <c r="MMY28" s="238">
        <f t="shared" ref="MMY28" si="4572">MMW28*$C$28</f>
        <v>1.6808745321760287E+24</v>
      </c>
      <c r="MNA28" s="238">
        <f t="shared" ref="MNA28" si="4573">MMY28*$C$28</f>
        <v>1.697683277497789E+24</v>
      </c>
      <c r="MNC28" s="238">
        <f t="shared" ref="MNC28" si="4574">MNA28*$C$28</f>
        <v>1.7146601102727668E+24</v>
      </c>
      <c r="MNE28" s="238">
        <f t="shared" ref="MNE28" si="4575">MNC28*$C$28</f>
        <v>1.7318067113754946E+24</v>
      </c>
      <c r="MNG28" s="238">
        <f t="shared" ref="MNG28" si="4576">MNE28*$C$28</f>
        <v>1.7491247784892496E+24</v>
      </c>
      <c r="MNI28" s="238">
        <f t="shared" ref="MNI28" si="4577">MNG28*$C$28</f>
        <v>1.7666160262741423E+24</v>
      </c>
      <c r="MNK28" s="238">
        <f t="shared" ref="MNK28" si="4578">MNI28*$C$28</f>
        <v>1.7842821865368837E+24</v>
      </c>
      <c r="MNM28" s="238">
        <f t="shared" ref="MNM28" si="4579">MNK28*$C$28</f>
        <v>1.8021250084022526E+24</v>
      </c>
      <c r="MNO28" s="238">
        <f t="shared" ref="MNO28" si="4580">MNM28*$C$28</f>
        <v>1.8201462584862751E+24</v>
      </c>
      <c r="MNQ28" s="238">
        <f t="shared" ref="MNQ28" si="4581">MNO28*$C$28</f>
        <v>1.8383477210711379E+24</v>
      </c>
      <c r="MNS28" s="238">
        <f t="shared" ref="MNS28" si="4582">MNQ28*$C$28</f>
        <v>1.8567311982818494E+24</v>
      </c>
      <c r="MNU28" s="238">
        <f t="shared" ref="MNU28" si="4583">MNS28*$C$28</f>
        <v>1.8752985102646678E+24</v>
      </c>
      <c r="MNW28" s="238">
        <f t="shared" ref="MNW28" si="4584">MNU28*$C$28</f>
        <v>1.8940514953673146E+24</v>
      </c>
      <c r="MNY28" s="238">
        <f t="shared" ref="MNY28" si="4585">MNW28*$C$28</f>
        <v>1.9129920103209876E+24</v>
      </c>
      <c r="MOA28" s="238">
        <f t="shared" ref="MOA28" si="4586">MNY28*$C$28</f>
        <v>1.9321219304241974E+24</v>
      </c>
      <c r="MOC28" s="238">
        <f t="shared" ref="MOC28" si="4587">MOA28*$C$28</f>
        <v>1.9514431497284395E+24</v>
      </c>
      <c r="MOE28" s="238">
        <f t="shared" ref="MOE28" si="4588">MOC28*$C$28</f>
        <v>1.9709575812257238E+24</v>
      </c>
      <c r="MOG28" s="238">
        <f t="shared" ref="MOG28" si="4589">MOE28*$C$28</f>
        <v>1.9906671570379812E+24</v>
      </c>
      <c r="MOI28" s="238">
        <f t="shared" ref="MOI28" si="4590">MOG28*$C$28</f>
        <v>2.0105738286083612E+24</v>
      </c>
      <c r="MOK28" s="238">
        <f t="shared" ref="MOK28" si="4591">MOI28*$C$28</f>
        <v>2.0306795668944449E+24</v>
      </c>
      <c r="MOM28" s="238">
        <f t="shared" ref="MOM28" si="4592">MOK28*$C$28</f>
        <v>2.0509863625633893E+24</v>
      </c>
      <c r="MOO28" s="238">
        <f t="shared" ref="MOO28" si="4593">MOM28*$C$28</f>
        <v>2.0714962261890232E+24</v>
      </c>
      <c r="MOQ28" s="238">
        <f t="shared" ref="MOQ28" si="4594">MOO28*$C$28</f>
        <v>2.0922111884509134E+24</v>
      </c>
      <c r="MOS28" s="238">
        <f t="shared" ref="MOS28" si="4595">MOQ28*$C$28</f>
        <v>2.1131333003354226E+24</v>
      </c>
      <c r="MOU28" s="238">
        <f t="shared" ref="MOU28" si="4596">MOS28*$C$28</f>
        <v>2.134264633338777E+24</v>
      </c>
      <c r="MOW28" s="238">
        <f t="shared" ref="MOW28" si="4597">MOU28*$C$28</f>
        <v>2.1556072796721647E+24</v>
      </c>
      <c r="MOY28" s="238">
        <f t="shared" ref="MOY28" si="4598">MOW28*$C$28</f>
        <v>2.1771633524688863E+24</v>
      </c>
      <c r="MPA28" s="238">
        <f t="shared" ref="MPA28" si="4599">MOY28*$C$28</f>
        <v>2.1989349859935753E+24</v>
      </c>
      <c r="MPC28" s="238">
        <f t="shared" ref="MPC28" si="4600">MPA28*$C$28</f>
        <v>2.2209243358535112E+24</v>
      </c>
      <c r="MPE28" s="238">
        <f t="shared" ref="MPE28" si="4601">MPC28*$C$28</f>
        <v>2.2431335792120464E+24</v>
      </c>
      <c r="MPG28" s="238">
        <f t="shared" ref="MPG28" si="4602">MPE28*$C$28</f>
        <v>2.2655649150041669E+24</v>
      </c>
      <c r="MPI28" s="238">
        <f t="shared" ref="MPI28" si="4603">MPG28*$C$28</f>
        <v>2.2882205641542086E+24</v>
      </c>
      <c r="MPK28" s="238">
        <f t="shared" ref="MPK28" si="4604">MPI28*$C$28</f>
        <v>2.3111027697957506E+24</v>
      </c>
      <c r="MPM28" s="238">
        <f t="shared" ref="MPM28" si="4605">MPK28*$C$28</f>
        <v>2.3342137974937082E+24</v>
      </c>
      <c r="MPO28" s="238">
        <f t="shared" ref="MPO28" si="4606">MPM28*$C$28</f>
        <v>2.3575559354686454E+24</v>
      </c>
      <c r="MPQ28" s="238">
        <f t="shared" ref="MPQ28" si="4607">MPO28*$C$28</f>
        <v>2.381131494823332E+24</v>
      </c>
      <c r="MPS28" s="238">
        <f t="shared" ref="MPS28" si="4608">MPQ28*$C$28</f>
        <v>2.4049428097715654E+24</v>
      </c>
      <c r="MPU28" s="238">
        <f t="shared" ref="MPU28" si="4609">MPS28*$C$28</f>
        <v>2.4289922378692809E+24</v>
      </c>
      <c r="MPW28" s="238">
        <f t="shared" ref="MPW28" si="4610">MPU28*$C$28</f>
        <v>2.4532821602479739E+24</v>
      </c>
      <c r="MPY28" s="238">
        <f t="shared" ref="MPY28" si="4611">MPW28*$C$28</f>
        <v>2.4778149818504535E+24</v>
      </c>
      <c r="MQA28" s="238">
        <f t="shared" ref="MQA28" si="4612">MPY28*$C$28</f>
        <v>2.5025931316689578E+24</v>
      </c>
      <c r="MQC28" s="238">
        <f t="shared" ref="MQC28" si="4613">MQA28*$C$28</f>
        <v>2.5276190629856474E+24</v>
      </c>
      <c r="MQE28" s="238">
        <f t="shared" ref="MQE28" si="4614">MQC28*$C$28</f>
        <v>2.5528952536155038E+24</v>
      </c>
      <c r="MQG28" s="238">
        <f t="shared" ref="MQG28" si="4615">MQE28*$C$28</f>
        <v>2.5784242061516591E+24</v>
      </c>
      <c r="MQI28" s="238">
        <f t="shared" ref="MQI28" si="4616">MQG28*$C$28</f>
        <v>2.6042084482131759E+24</v>
      </c>
      <c r="MQK28" s="238">
        <f t="shared" ref="MQK28" si="4617">MQI28*$C$28</f>
        <v>2.6302505326953079E+24</v>
      </c>
      <c r="MQM28" s="238">
        <f t="shared" ref="MQM28" si="4618">MQK28*$C$28</f>
        <v>2.6565530380222612E+24</v>
      </c>
      <c r="MQO28" s="238">
        <f t="shared" ref="MQO28" si="4619">MQM28*$C$28</f>
        <v>2.6831185684024837E+24</v>
      </c>
      <c r="MQQ28" s="238">
        <f t="shared" ref="MQQ28" si="4620">MQO28*$C$28</f>
        <v>2.7099497540865085E+24</v>
      </c>
      <c r="MQS28" s="238">
        <f t="shared" ref="MQS28" si="4621">MQQ28*$C$28</f>
        <v>2.7370492516273738E+24</v>
      </c>
      <c r="MQU28" s="238">
        <f t="shared" ref="MQU28" si="4622">MQS28*$C$28</f>
        <v>2.7644197441436478E+24</v>
      </c>
      <c r="MQW28" s="238">
        <f t="shared" ref="MQW28" si="4623">MQU28*$C$28</f>
        <v>2.7920639415850846E+24</v>
      </c>
      <c r="MQY28" s="238">
        <f t="shared" ref="MQY28" si="4624">MQW28*$C$28</f>
        <v>2.8199845810009353E+24</v>
      </c>
      <c r="MRA28" s="238">
        <f t="shared" ref="MRA28" si="4625">MQY28*$C$28</f>
        <v>2.8481844268109448E+24</v>
      </c>
      <c r="MRC28" s="238">
        <f t="shared" ref="MRC28" si="4626">MRA28*$C$28</f>
        <v>2.8766662710790544E+24</v>
      </c>
      <c r="MRE28" s="238">
        <f t="shared" ref="MRE28" si="4627">MRC28*$C$28</f>
        <v>2.9054329337898449E+24</v>
      </c>
      <c r="MRG28" s="238">
        <f t="shared" ref="MRG28" si="4628">MRE28*$C$28</f>
        <v>2.9344872631277433E+24</v>
      </c>
      <c r="MRI28" s="238">
        <f t="shared" ref="MRI28" si="4629">MRG28*$C$28</f>
        <v>2.9638321357590206E+24</v>
      </c>
      <c r="MRK28" s="238">
        <f t="shared" ref="MRK28" si="4630">MRI28*$C$28</f>
        <v>2.993470457116611E+24</v>
      </c>
      <c r="MRM28" s="238">
        <f t="shared" ref="MRM28" si="4631">MRK28*$C$28</f>
        <v>3.0234051616877769E+24</v>
      </c>
      <c r="MRO28" s="238">
        <f t="shared" ref="MRO28" si="4632">MRM28*$C$28</f>
        <v>3.0536392133046548E+24</v>
      </c>
      <c r="MRQ28" s="238">
        <f t="shared" ref="MRQ28" si="4633">MRO28*$C$28</f>
        <v>3.0841756054377016E+24</v>
      </c>
      <c r="MRS28" s="238">
        <f t="shared" ref="MRS28" si="4634">MRQ28*$C$28</f>
        <v>3.1150173614920787E+24</v>
      </c>
      <c r="MRU28" s="238">
        <f t="shared" ref="MRU28" si="4635">MRS28*$C$28</f>
        <v>3.1461675351069993E+24</v>
      </c>
      <c r="MRW28" s="238">
        <f t="shared" ref="MRW28" si="4636">MRU28*$C$28</f>
        <v>3.1776292104580695E+24</v>
      </c>
      <c r="MRY28" s="238">
        <f t="shared" ref="MRY28" si="4637">MRW28*$C$28</f>
        <v>3.2094055025626501E+24</v>
      </c>
      <c r="MSA28" s="238">
        <f t="shared" ref="MSA28" si="4638">MRY28*$C$28</f>
        <v>3.2414995575882768E+24</v>
      </c>
      <c r="MSC28" s="238">
        <f t="shared" ref="MSC28" si="4639">MSA28*$C$28</f>
        <v>3.2739145531641596E+24</v>
      </c>
      <c r="MSE28" s="238">
        <f t="shared" ref="MSE28" si="4640">MSC28*$C$28</f>
        <v>3.3066536986958014E+24</v>
      </c>
      <c r="MSG28" s="238">
        <f t="shared" ref="MSG28" si="4641">MSE28*$C$28</f>
        <v>3.3397202356827592E+24</v>
      </c>
      <c r="MSI28" s="238">
        <f t="shared" ref="MSI28" si="4642">MSG28*$C$28</f>
        <v>3.373117438039587E+24</v>
      </c>
      <c r="MSK28" s="238">
        <f t="shared" ref="MSK28" si="4643">MSI28*$C$28</f>
        <v>3.4068486124199829E+24</v>
      </c>
      <c r="MSM28" s="238">
        <f t="shared" ref="MSM28" si="4644">MSK28*$C$28</f>
        <v>3.4409170985441828E+24</v>
      </c>
      <c r="MSO28" s="238">
        <f t="shared" ref="MSO28" si="4645">MSM28*$C$28</f>
        <v>3.4753262695296247E+24</v>
      </c>
      <c r="MSQ28" s="238">
        <f t="shared" ref="MSQ28" si="4646">MSO28*$C$28</f>
        <v>3.5100795322249211E+24</v>
      </c>
      <c r="MSS28" s="238">
        <f t="shared" ref="MSS28" si="4647">MSQ28*$C$28</f>
        <v>3.5451803275471702E+24</v>
      </c>
      <c r="MSU28" s="238">
        <f t="shared" ref="MSU28" si="4648">MSS28*$C$28</f>
        <v>3.5806321308226422E+24</v>
      </c>
      <c r="MSW28" s="238">
        <f t="shared" ref="MSW28" si="4649">MSU28*$C$28</f>
        <v>3.6164384521308686E+24</v>
      </c>
      <c r="MSY28" s="238">
        <f t="shared" ref="MSY28" si="4650">MSW28*$C$28</f>
        <v>3.6526028366521774E+24</v>
      </c>
      <c r="MTA28" s="238">
        <f t="shared" ref="MTA28" si="4651">MSY28*$C$28</f>
        <v>3.6891288650186991E+24</v>
      </c>
      <c r="MTC28" s="238">
        <f t="shared" ref="MTC28" si="4652">MTA28*$C$28</f>
        <v>3.7260201536688862E+24</v>
      </c>
      <c r="MTE28" s="238">
        <f t="shared" ref="MTE28" si="4653">MTC28*$C$28</f>
        <v>3.7632803552055749E+24</v>
      </c>
      <c r="MTG28" s="238">
        <f t="shared" ref="MTG28" si="4654">MTE28*$C$28</f>
        <v>3.8009131587576305E+24</v>
      </c>
      <c r="MTI28" s="238">
        <f t="shared" ref="MTI28" si="4655">MTG28*$C$28</f>
        <v>3.8389222903452068E+24</v>
      </c>
      <c r="MTK28" s="238">
        <f t="shared" ref="MTK28" si="4656">MTI28*$C$28</f>
        <v>3.8773115132486589E+24</v>
      </c>
      <c r="MTM28" s="238">
        <f t="shared" ref="MTM28" si="4657">MTK28*$C$28</f>
        <v>3.9160846283811457E+24</v>
      </c>
      <c r="MTO28" s="238">
        <f t="shared" ref="MTO28" si="4658">MTM28*$C$28</f>
        <v>3.9552454746649574E+24</v>
      </c>
      <c r="MTQ28" s="238">
        <f t="shared" ref="MTQ28" si="4659">MTO28*$C$28</f>
        <v>3.9947979294116071E+24</v>
      </c>
      <c r="MTS28" s="238">
        <f t="shared" ref="MTS28" si="4660">MTQ28*$C$28</f>
        <v>4.0347459087057231E+24</v>
      </c>
      <c r="MTU28" s="238">
        <f t="shared" ref="MTU28" si="4661">MTS28*$C$28</f>
        <v>4.0750933677927806E+24</v>
      </c>
      <c r="MTW28" s="238">
        <f t="shared" ref="MTW28" si="4662">MTU28*$C$28</f>
        <v>4.1158443014707085E+24</v>
      </c>
      <c r="MTY28" s="238">
        <f t="shared" ref="MTY28" si="4663">MTW28*$C$28</f>
        <v>4.1570027444854157E+24</v>
      </c>
      <c r="MUA28" s="238">
        <f t="shared" ref="MUA28" si="4664">MTY28*$C$28</f>
        <v>4.1985727719302696E+24</v>
      </c>
      <c r="MUC28" s="238">
        <f t="shared" ref="MUC28" si="4665">MUA28*$C$28</f>
        <v>4.2405584996495724E+24</v>
      </c>
      <c r="MUE28" s="238">
        <f t="shared" ref="MUE28" si="4666">MUC28*$C$28</f>
        <v>4.2829640846460682E+24</v>
      </c>
      <c r="MUG28" s="238">
        <f t="shared" ref="MUG28" si="4667">MUE28*$C$28</f>
        <v>4.3257937254925289E+24</v>
      </c>
      <c r="MUI28" s="238">
        <f t="shared" ref="MUI28" si="4668">MUG28*$C$28</f>
        <v>4.3690516627474543E+24</v>
      </c>
      <c r="MUK28" s="238">
        <f t="shared" ref="MUK28" si="4669">MUI28*$C$28</f>
        <v>4.4127421793749289E+24</v>
      </c>
      <c r="MUM28" s="238">
        <f t="shared" ref="MUM28" si="4670">MUK28*$C$28</f>
        <v>4.4568696011686784E+24</v>
      </c>
      <c r="MUO28" s="238">
        <f t="shared" ref="MUO28" si="4671">MUM28*$C$28</f>
        <v>4.5014382971803655E+24</v>
      </c>
      <c r="MUQ28" s="238">
        <f t="shared" ref="MUQ28" si="4672">MUO28*$C$28</f>
        <v>4.5464526801521693E+24</v>
      </c>
      <c r="MUS28" s="238">
        <f t="shared" ref="MUS28" si="4673">MUQ28*$C$28</f>
        <v>4.5919172069536909E+24</v>
      </c>
      <c r="MUU28" s="238">
        <f t="shared" ref="MUU28" si="4674">MUS28*$C$28</f>
        <v>4.637836379023228E+24</v>
      </c>
      <c r="MUW28" s="238">
        <f t="shared" ref="MUW28" si="4675">MUU28*$C$28</f>
        <v>4.6842147428134604E+24</v>
      </c>
      <c r="MUY28" s="238">
        <f t="shared" ref="MUY28" si="4676">MUW28*$C$28</f>
        <v>4.7310568902415949E+24</v>
      </c>
      <c r="MVA28" s="238">
        <f t="shared" ref="MVA28" si="4677">MUY28*$C$28</f>
        <v>4.7783674591440108E+24</v>
      </c>
      <c r="MVC28" s="238">
        <f t="shared" ref="MVC28" si="4678">MVA28*$C$28</f>
        <v>4.8261511337354512E+24</v>
      </c>
      <c r="MVE28" s="238">
        <f t="shared" ref="MVE28" si="4679">MVC28*$C$28</f>
        <v>4.8744126450728056E+24</v>
      </c>
      <c r="MVG28" s="238">
        <f t="shared" ref="MVG28" si="4680">MVE28*$C$28</f>
        <v>4.9231567715235342E+24</v>
      </c>
      <c r="MVI28" s="238">
        <f t="shared" ref="MVI28" si="4681">MVG28*$C$28</f>
        <v>4.9723883392387693E+24</v>
      </c>
      <c r="MVK28" s="238">
        <f t="shared" ref="MVK28" si="4682">MVI28*$C$28</f>
        <v>5.0221122226311566E+24</v>
      </c>
      <c r="MVM28" s="238">
        <f t="shared" ref="MVM28" si="4683">MVK28*$C$28</f>
        <v>5.072333344857468E+24</v>
      </c>
      <c r="MVO28" s="238">
        <f t="shared" ref="MVO28" si="4684">MVM28*$C$28</f>
        <v>5.1230566783060427E+24</v>
      </c>
      <c r="MVQ28" s="238">
        <f t="shared" ref="MVQ28" si="4685">MVO28*$C$28</f>
        <v>5.1742872450891031E+24</v>
      </c>
      <c r="MVS28" s="238">
        <f t="shared" ref="MVS28" si="4686">MVQ28*$C$28</f>
        <v>5.226030117539994E+24</v>
      </c>
      <c r="MVU28" s="238">
        <f t="shared" ref="MVU28" si="4687">MVS28*$C$28</f>
        <v>5.2782904187153941E+24</v>
      </c>
      <c r="MVW28" s="238">
        <f t="shared" ref="MVW28" si="4688">MVU28*$C$28</f>
        <v>5.3310733229025477E+24</v>
      </c>
      <c r="MVY28" s="238">
        <f t="shared" ref="MVY28" si="4689">MVW28*$C$28</f>
        <v>5.3843840561315733E+24</v>
      </c>
      <c r="MWA28" s="238">
        <f t="shared" ref="MWA28" si="4690">MVY28*$C$28</f>
        <v>5.4382278966928891E+24</v>
      </c>
      <c r="MWC28" s="238">
        <f t="shared" ref="MWC28" si="4691">MWA28*$C$28</f>
        <v>5.4926101756598176E+24</v>
      </c>
      <c r="MWE28" s="238">
        <f t="shared" ref="MWE28" si="4692">MWC28*$C$28</f>
        <v>5.547536277416416E+24</v>
      </c>
      <c r="MWG28" s="238">
        <f t="shared" ref="MWG28" si="4693">MWE28*$C$28</f>
        <v>5.6030116401905799E+24</v>
      </c>
      <c r="MWI28" s="238">
        <f t="shared" ref="MWI28" si="4694">MWG28*$C$28</f>
        <v>5.6590417565924858E+24</v>
      </c>
      <c r="MWK28" s="238">
        <f t="shared" ref="MWK28" si="4695">MWI28*$C$28</f>
        <v>5.7156321741584105E+24</v>
      </c>
      <c r="MWM28" s="238">
        <f t="shared" ref="MWM28" si="4696">MWK28*$C$28</f>
        <v>5.7727884958999949E+24</v>
      </c>
      <c r="MWO28" s="238">
        <f t="shared" ref="MWO28" si="4697">MWM28*$C$28</f>
        <v>5.8305163808589949E+24</v>
      </c>
      <c r="MWQ28" s="238">
        <f t="shared" ref="MWQ28" si="4698">MWO28*$C$28</f>
        <v>5.8888215446675846E+24</v>
      </c>
      <c r="MWS28" s="238">
        <f t="shared" ref="MWS28" si="4699">MWQ28*$C$28</f>
        <v>5.9477097601142603E+24</v>
      </c>
      <c r="MWU28" s="238">
        <f t="shared" ref="MWU28" si="4700">MWS28*$C$28</f>
        <v>6.0071868577154026E+24</v>
      </c>
      <c r="MWW28" s="238">
        <f t="shared" ref="MWW28" si="4701">MWU28*$C$28</f>
        <v>6.0672587262925569E+24</v>
      </c>
      <c r="MWY28" s="238">
        <f t="shared" ref="MWY28" si="4702">MWW28*$C$28</f>
        <v>6.1279313135554824E+24</v>
      </c>
      <c r="MXA28" s="238">
        <f t="shared" ref="MXA28" si="4703">MWY28*$C$28</f>
        <v>6.1892106266910372E+24</v>
      </c>
      <c r="MXC28" s="238">
        <f t="shared" ref="MXC28" si="4704">MXA28*$C$28</f>
        <v>6.2511027329579478E+24</v>
      </c>
      <c r="MXE28" s="238">
        <f t="shared" ref="MXE28" si="4705">MXC28*$C$28</f>
        <v>6.3136137602875278E+24</v>
      </c>
      <c r="MXG28" s="238">
        <f t="shared" ref="MXG28" si="4706">MXE28*$C$28</f>
        <v>6.3767498978904032E+24</v>
      </c>
      <c r="MXI28" s="238">
        <f t="shared" ref="MXI28" si="4707">MXG28*$C$28</f>
        <v>6.4405173968693074E+24</v>
      </c>
      <c r="MXK28" s="238">
        <f t="shared" ref="MXK28" si="4708">MXI28*$C$28</f>
        <v>6.5049225708380004E+24</v>
      </c>
      <c r="MXM28" s="238">
        <f t="shared" ref="MXM28" si="4709">MXK28*$C$28</f>
        <v>6.5699717965463806E+24</v>
      </c>
      <c r="MXO28" s="238">
        <f t="shared" ref="MXO28" si="4710">MXM28*$C$28</f>
        <v>6.6356715145118449E+24</v>
      </c>
      <c r="MXQ28" s="238">
        <f t="shared" ref="MXQ28" si="4711">MXO28*$C$28</f>
        <v>6.7020282296569637E+24</v>
      </c>
      <c r="MXS28" s="238">
        <f t="shared" ref="MXS28" si="4712">MXQ28*$C$28</f>
        <v>6.7690485119535329E+24</v>
      </c>
      <c r="MXU28" s="238">
        <f t="shared" ref="MXU28" si="4713">MXS28*$C$28</f>
        <v>6.8367389970730679E+24</v>
      </c>
      <c r="MXW28" s="238">
        <f t="shared" ref="MXW28" si="4714">MXU28*$C$28</f>
        <v>6.9051063870437982E+24</v>
      </c>
      <c r="MXY28" s="238">
        <f t="shared" ref="MXY28" si="4715">MXW28*$C$28</f>
        <v>6.974157450914236E+24</v>
      </c>
      <c r="MYA28" s="238">
        <f t="shared" ref="MYA28" si="4716">MXY28*$C$28</f>
        <v>7.0438990254233787E+24</v>
      </c>
      <c r="MYC28" s="238">
        <f t="shared" ref="MYC28" si="4717">MYA28*$C$28</f>
        <v>7.1143380156776129E+24</v>
      </c>
      <c r="MYE28" s="238">
        <f t="shared" ref="MYE28" si="4718">MYC28*$C$28</f>
        <v>7.1854813958343896E+24</v>
      </c>
      <c r="MYG28" s="238">
        <f t="shared" ref="MYG28" si="4719">MYE28*$C$28</f>
        <v>7.2573362097927334E+24</v>
      </c>
      <c r="MYI28" s="238">
        <f t="shared" ref="MYI28" si="4720">MYG28*$C$28</f>
        <v>7.3299095718906607E+24</v>
      </c>
      <c r="MYK28" s="238">
        <f t="shared" ref="MYK28" si="4721">MYI28*$C$28</f>
        <v>7.4032086676095678E+24</v>
      </c>
      <c r="MYM28" s="238">
        <f t="shared" ref="MYM28" si="4722">MYK28*$C$28</f>
        <v>7.4772407542856638E+24</v>
      </c>
      <c r="MYO28" s="238">
        <f t="shared" ref="MYO28" si="4723">MYM28*$C$28</f>
        <v>7.5520131618285204E+24</v>
      </c>
      <c r="MYQ28" s="238">
        <f t="shared" ref="MYQ28" si="4724">MYO28*$C$28</f>
        <v>7.6275332934468054E+24</v>
      </c>
      <c r="MYS28" s="238">
        <f t="shared" ref="MYS28" si="4725">MYQ28*$C$28</f>
        <v>7.7038086263812739E+24</v>
      </c>
      <c r="MYU28" s="238">
        <f t="shared" ref="MYU28" si="4726">MYS28*$C$28</f>
        <v>7.7808467126450862E+24</v>
      </c>
      <c r="MYW28" s="238">
        <f t="shared" ref="MYW28" si="4727">MYU28*$C$28</f>
        <v>7.858655179771537E+24</v>
      </c>
      <c r="MYY28" s="238">
        <f t="shared" ref="MYY28" si="4728">MYW28*$C$28</f>
        <v>7.9372417315692524E+24</v>
      </c>
      <c r="MZA28" s="238">
        <f t="shared" ref="MZA28" si="4729">MYY28*$C$28</f>
        <v>8.016614148884945E+24</v>
      </c>
      <c r="MZC28" s="238">
        <f t="shared" ref="MZC28" si="4730">MZA28*$C$28</f>
        <v>8.0967802903737945E+24</v>
      </c>
      <c r="MZE28" s="238">
        <f t="shared" ref="MZE28" si="4731">MZC28*$C$28</f>
        <v>8.1777480932775326E+24</v>
      </c>
      <c r="MZG28" s="238">
        <f t="shared" ref="MZG28" si="4732">MZE28*$C$28</f>
        <v>8.2595255742103084E+24</v>
      </c>
      <c r="MZI28" s="238">
        <f t="shared" ref="MZI28" si="4733">MZG28*$C$28</f>
        <v>8.3421208299524112E+24</v>
      </c>
      <c r="MZK28" s="238">
        <f t="shared" ref="MZK28" si="4734">MZI28*$C$28</f>
        <v>8.4255420382519354E+24</v>
      </c>
      <c r="MZM28" s="238">
        <f t="shared" ref="MZM28" si="4735">MZK28*$C$28</f>
        <v>8.5097974586344543E+24</v>
      </c>
      <c r="MZO28" s="238">
        <f t="shared" ref="MZO28" si="4736">MZM28*$C$28</f>
        <v>8.5948954332207989E+24</v>
      </c>
      <c r="MZQ28" s="238">
        <f t="shared" ref="MZQ28" si="4737">MZO28*$C$28</f>
        <v>8.6808443875530067E+24</v>
      </c>
      <c r="MZS28" s="238">
        <f t="shared" ref="MZS28" si="4738">MZQ28*$C$28</f>
        <v>8.7676528314285369E+24</v>
      </c>
      <c r="MZU28" s="238">
        <f t="shared" ref="MZU28" si="4739">MZS28*$C$28</f>
        <v>8.8553293597428221E+24</v>
      </c>
      <c r="MZW28" s="238">
        <f t="shared" ref="MZW28" si="4740">MZU28*$C$28</f>
        <v>8.9438826533402501E+24</v>
      </c>
      <c r="MZY28" s="238">
        <f t="shared" ref="MZY28" si="4741">MZW28*$C$28</f>
        <v>9.033321479873653E+24</v>
      </c>
      <c r="NAA28" s="238">
        <f t="shared" ref="NAA28" si="4742">MZY28*$C$28</f>
        <v>9.1236546946723892E+24</v>
      </c>
      <c r="NAC28" s="238">
        <f t="shared" ref="NAC28" si="4743">NAA28*$C$28</f>
        <v>9.2148912416191132E+24</v>
      </c>
      <c r="NAE28" s="238">
        <f t="shared" ref="NAE28" si="4744">NAC28*$C$28</f>
        <v>9.3070401540353039E+24</v>
      </c>
      <c r="NAG28" s="238">
        <f t="shared" ref="NAG28" si="4745">NAE28*$C$28</f>
        <v>9.400110555575657E+24</v>
      </c>
      <c r="NAI28" s="238">
        <f t="shared" ref="NAI28" si="4746">NAG28*$C$28</f>
        <v>9.494111661131414E+24</v>
      </c>
      <c r="NAK28" s="238">
        <f t="shared" ref="NAK28" si="4747">NAI28*$C$28</f>
        <v>9.5890527777427287E+24</v>
      </c>
      <c r="NAM28" s="238">
        <f t="shared" ref="NAM28" si="4748">NAK28*$C$28</f>
        <v>9.6849433055201553E+24</v>
      </c>
      <c r="NAO28" s="238">
        <f t="shared" ref="NAO28" si="4749">NAM28*$C$28</f>
        <v>9.7817927385753572E+24</v>
      </c>
      <c r="NAQ28" s="238">
        <f t="shared" ref="NAQ28" si="4750">NAO28*$C$28</f>
        <v>9.8796106659611108E+24</v>
      </c>
      <c r="NAS28" s="238">
        <f t="shared" ref="NAS28" si="4751">NAQ28*$C$28</f>
        <v>9.9784067726207214E+24</v>
      </c>
      <c r="NAU28" s="238">
        <f t="shared" ref="NAU28" si="4752">NAS28*$C$28</f>
        <v>1.0078190840346928E+25</v>
      </c>
      <c r="NAW28" s="238">
        <f t="shared" ref="NAW28" si="4753">NAU28*$C$28</f>
        <v>1.0178972748750397E+25</v>
      </c>
      <c r="NAY28" s="238">
        <f t="shared" ref="NAY28" si="4754">NAW28*$C$28</f>
        <v>1.0280762476237901E+25</v>
      </c>
      <c r="NBA28" s="238">
        <f t="shared" ref="NBA28" si="4755">NAY28*$C$28</f>
        <v>1.0383570101000279E+25</v>
      </c>
      <c r="NBC28" s="238">
        <f t="shared" ref="NBC28" si="4756">NBA28*$C$28</f>
        <v>1.0487405802010281E+25</v>
      </c>
      <c r="NBE28" s="238">
        <f t="shared" ref="NBE28" si="4757">NBC28*$C$28</f>
        <v>1.0592279860030384E+25</v>
      </c>
      <c r="NBG28" s="238">
        <f t="shared" ref="NBG28" si="4758">NBE28*$C$28</f>
        <v>1.0698202658630688E+25</v>
      </c>
      <c r="NBI28" s="238">
        <f t="shared" ref="NBI28" si="4759">NBG28*$C$28</f>
        <v>1.0805184685216994E+25</v>
      </c>
      <c r="NBK28" s="238">
        <f t="shared" ref="NBK28" si="4760">NBI28*$C$28</f>
        <v>1.0913236532069164E+25</v>
      </c>
      <c r="NBM28" s="238">
        <f t="shared" ref="NBM28" si="4761">NBK28*$C$28</f>
        <v>1.1022368897389856E+25</v>
      </c>
      <c r="NBO28" s="238">
        <f t="shared" ref="NBO28" si="4762">NBM28*$C$28</f>
        <v>1.1132592586363756E+25</v>
      </c>
      <c r="NBQ28" s="238">
        <f t="shared" ref="NBQ28" si="4763">NBO28*$C$28</f>
        <v>1.1243918512227393E+25</v>
      </c>
      <c r="NBS28" s="238">
        <f t="shared" ref="NBS28" si="4764">NBQ28*$C$28</f>
        <v>1.1356357697349666E+25</v>
      </c>
      <c r="NBU28" s="238">
        <f t="shared" ref="NBU28" si="4765">NBS28*$C$28</f>
        <v>1.1469921274323163E+25</v>
      </c>
      <c r="NBW28" s="238">
        <f t="shared" ref="NBW28" si="4766">NBU28*$C$28</f>
        <v>1.1584620487066395E+25</v>
      </c>
      <c r="NBY28" s="238">
        <f t="shared" ref="NBY28" si="4767">NBW28*$C$28</f>
        <v>1.170046669193706E+25</v>
      </c>
      <c r="NCA28" s="238">
        <f t="shared" ref="NCA28" si="4768">NBY28*$C$28</f>
        <v>1.181747135885643E+25</v>
      </c>
      <c r="NCC28" s="238">
        <f t="shared" ref="NCC28" si="4769">NCA28*$C$28</f>
        <v>1.1935646072444994E+25</v>
      </c>
      <c r="NCE28" s="238">
        <f t="shared" ref="NCE28" si="4770">NCC28*$C$28</f>
        <v>1.2055002533169444E+25</v>
      </c>
      <c r="NCG28" s="238">
        <f t="shared" ref="NCG28" si="4771">NCE28*$C$28</f>
        <v>1.2175552558501138E+25</v>
      </c>
      <c r="NCI28" s="238">
        <f t="shared" ref="NCI28" si="4772">NCG28*$C$28</f>
        <v>1.2297308084086149E+25</v>
      </c>
      <c r="NCK28" s="238">
        <f t="shared" ref="NCK28" si="4773">NCI28*$C$28</f>
        <v>1.242028116492701E+25</v>
      </c>
      <c r="NCM28" s="238">
        <f t="shared" ref="NCM28" si="4774">NCK28*$C$28</f>
        <v>1.2544483976576281E+25</v>
      </c>
      <c r="NCO28" s="238">
        <f t="shared" ref="NCO28" si="4775">NCM28*$C$28</f>
        <v>1.2669928816342043E+25</v>
      </c>
      <c r="NCQ28" s="238">
        <f t="shared" ref="NCQ28" si="4776">NCO28*$C$28</f>
        <v>1.2796628104505465E+25</v>
      </c>
      <c r="NCS28" s="238">
        <f t="shared" ref="NCS28" si="4777">NCQ28*$C$28</f>
        <v>1.2924594385550519E+25</v>
      </c>
      <c r="NCU28" s="238">
        <f t="shared" ref="NCU28" si="4778">NCS28*$C$28</f>
        <v>1.3053840329406024E+25</v>
      </c>
      <c r="NCW28" s="238">
        <f t="shared" ref="NCW28" si="4779">NCU28*$C$28</f>
        <v>1.3184378732700084E+25</v>
      </c>
      <c r="NCY28" s="238">
        <f t="shared" ref="NCY28" si="4780">NCW28*$C$28</f>
        <v>1.3316222520027085E+25</v>
      </c>
      <c r="NDA28" s="238">
        <f t="shared" ref="NDA28" si="4781">NCY28*$C$28</f>
        <v>1.3449384745227355E+25</v>
      </c>
      <c r="NDC28" s="238">
        <f t="shared" ref="NDC28" si="4782">NDA28*$C$28</f>
        <v>1.3583878592679628E+25</v>
      </c>
      <c r="NDE28" s="238">
        <f t="shared" ref="NDE28" si="4783">NDC28*$C$28</f>
        <v>1.3719717378606423E+25</v>
      </c>
      <c r="NDG28" s="238">
        <f t="shared" ref="NDG28" si="4784">NDE28*$C$28</f>
        <v>1.3856914552392487E+25</v>
      </c>
      <c r="NDI28" s="238">
        <f t="shared" ref="NDI28" si="4785">NDG28*$C$28</f>
        <v>1.3995483697916411E+25</v>
      </c>
      <c r="NDK28" s="238">
        <f t="shared" ref="NDK28" si="4786">NDI28*$C$28</f>
        <v>1.4135438534895575E+25</v>
      </c>
      <c r="NDM28" s="238">
        <f t="shared" ref="NDM28" si="4787">NDK28*$C$28</f>
        <v>1.427679292024453E+25</v>
      </c>
      <c r="NDO28" s="238">
        <f t="shared" ref="NDO28" si="4788">NDM28*$C$28</f>
        <v>1.4419560849446976E+25</v>
      </c>
      <c r="NDQ28" s="238">
        <f t="shared" ref="NDQ28" si="4789">NDO28*$C$28</f>
        <v>1.4563756457941447E+25</v>
      </c>
      <c r="NDS28" s="238">
        <f t="shared" ref="NDS28" si="4790">NDQ28*$C$28</f>
        <v>1.4709394022520861E+25</v>
      </c>
      <c r="NDU28" s="238">
        <f t="shared" ref="NDU28" si="4791">NDS28*$C$28</f>
        <v>1.4856487962746069E+25</v>
      </c>
      <c r="NDW28" s="238">
        <f t="shared" ref="NDW28" si="4792">NDU28*$C$28</f>
        <v>1.500505284237353E+25</v>
      </c>
      <c r="NDY28" s="238">
        <f t="shared" ref="NDY28" si="4793">NDW28*$C$28</f>
        <v>1.5155103370797265E+25</v>
      </c>
      <c r="NEA28" s="238">
        <f t="shared" ref="NEA28" si="4794">NDY28*$C$28</f>
        <v>1.5306654404505238E+25</v>
      </c>
      <c r="NEC28" s="238">
        <f t="shared" ref="NEC28" si="4795">NEA28*$C$28</f>
        <v>1.545972094855029E+25</v>
      </c>
      <c r="NEE28" s="238">
        <f t="shared" ref="NEE28" si="4796">NEC28*$C$28</f>
        <v>1.5614318158035794E+25</v>
      </c>
      <c r="NEG28" s="238">
        <f t="shared" ref="NEG28" si="4797">NEE28*$C$28</f>
        <v>1.5770461339616153E+25</v>
      </c>
      <c r="NEI28" s="238">
        <f t="shared" ref="NEI28" si="4798">NEG28*$C$28</f>
        <v>1.5928165953012315E+25</v>
      </c>
      <c r="NEK28" s="238">
        <f t="shared" ref="NEK28" si="4799">NEI28*$C$28</f>
        <v>1.6087447612542438E+25</v>
      </c>
      <c r="NEM28" s="238">
        <f t="shared" ref="NEM28" si="4800">NEK28*$C$28</f>
        <v>1.6248322088667861E+25</v>
      </c>
      <c r="NEO28" s="238">
        <f t="shared" ref="NEO28" si="4801">NEM28*$C$28</f>
        <v>1.6410805309554541E+25</v>
      </c>
      <c r="NEQ28" s="238">
        <f t="shared" ref="NEQ28" si="4802">NEO28*$C$28</f>
        <v>1.6574913362650087E+25</v>
      </c>
      <c r="NES28" s="238">
        <f t="shared" ref="NES28" si="4803">NEQ28*$C$28</f>
        <v>1.6740662496276589E+25</v>
      </c>
      <c r="NEU28" s="238">
        <f t="shared" ref="NEU28" si="4804">NES28*$C$28</f>
        <v>1.6908069121239356E+25</v>
      </c>
      <c r="NEW28" s="238">
        <f t="shared" ref="NEW28" si="4805">NEU28*$C$28</f>
        <v>1.707714981245175E+25</v>
      </c>
      <c r="NEY28" s="238">
        <f t="shared" ref="NEY28" si="4806">NEW28*$C$28</f>
        <v>1.7247921310576268E+25</v>
      </c>
      <c r="NFA28" s="238">
        <f t="shared" ref="NFA28" si="4807">NEY28*$C$28</f>
        <v>1.742040052368203E+25</v>
      </c>
      <c r="NFC28" s="238">
        <f t="shared" ref="NFC28" si="4808">NFA28*$C$28</f>
        <v>1.759460452891885E+25</v>
      </c>
      <c r="NFE28" s="238">
        <f t="shared" ref="NFE28" si="4809">NFC28*$C$28</f>
        <v>1.7770550574208038E+25</v>
      </c>
      <c r="NFG28" s="238">
        <f t="shared" ref="NFG28" si="4810">NFE28*$C$28</f>
        <v>1.7948256079950118E+25</v>
      </c>
      <c r="NFI28" s="238">
        <f t="shared" ref="NFI28" si="4811">NFG28*$C$28</f>
        <v>1.8127738640749619E+25</v>
      </c>
      <c r="NFK28" s="238">
        <f t="shared" ref="NFK28" si="4812">NFI28*$C$28</f>
        <v>1.8309016027157115E+25</v>
      </c>
      <c r="NFM28" s="238">
        <f t="shared" ref="NFM28" si="4813">NFK28*$C$28</f>
        <v>1.8492106187428686E+25</v>
      </c>
      <c r="NFO28" s="238">
        <f t="shared" ref="NFO28" si="4814">NFM28*$C$28</f>
        <v>1.8677027249302974E+25</v>
      </c>
      <c r="NFQ28" s="238">
        <f t="shared" ref="NFQ28" si="4815">NFO28*$C$28</f>
        <v>1.8863797521796004E+25</v>
      </c>
      <c r="NFS28" s="238">
        <f t="shared" ref="NFS28" si="4816">NFQ28*$C$28</f>
        <v>1.9052435497013965E+25</v>
      </c>
      <c r="NFU28" s="238">
        <f t="shared" ref="NFU28" si="4817">NFS28*$C$28</f>
        <v>1.9242959851984105E+25</v>
      </c>
      <c r="NFW28" s="238">
        <f t="shared" ref="NFW28" si="4818">NFU28*$C$28</f>
        <v>1.9435389450503945E+25</v>
      </c>
      <c r="NFY28" s="238">
        <f t="shared" ref="NFY28" si="4819">NFW28*$C$28</f>
        <v>1.9629743345008986E+25</v>
      </c>
      <c r="NGA28" s="238">
        <f t="shared" ref="NGA28" si="4820">NFY28*$C$28</f>
        <v>1.9826040778459075E+25</v>
      </c>
      <c r="NGC28" s="238">
        <f t="shared" ref="NGC28" si="4821">NGA28*$C$28</f>
        <v>2.0024301186243666E+25</v>
      </c>
      <c r="NGE28" s="238">
        <f t="shared" ref="NGE28" si="4822">NGC28*$C$28</f>
        <v>2.0224544198106105E+25</v>
      </c>
      <c r="NGG28" s="238">
        <f t="shared" ref="NGG28" si="4823">NGE28*$C$28</f>
        <v>2.0426789640087167E+25</v>
      </c>
      <c r="NGI28" s="238">
        <f t="shared" ref="NGI28" si="4824">NGG28*$C$28</f>
        <v>2.0631057536488039E+25</v>
      </c>
      <c r="NGK28" s="238">
        <f t="shared" ref="NGK28" si="4825">NGI28*$C$28</f>
        <v>2.0837368111852918E+25</v>
      </c>
      <c r="NGM28" s="238">
        <f t="shared" ref="NGM28" si="4826">NGK28*$C$28</f>
        <v>2.1045741792971446E+25</v>
      </c>
      <c r="NGO28" s="238">
        <f t="shared" ref="NGO28" si="4827">NGM28*$C$28</f>
        <v>2.1256199210901161E+25</v>
      </c>
      <c r="NGQ28" s="238">
        <f t="shared" ref="NGQ28" si="4828">NGO28*$C$28</f>
        <v>2.1468761203010173E+25</v>
      </c>
      <c r="NGS28" s="238">
        <f t="shared" ref="NGS28" si="4829">NGQ28*$C$28</f>
        <v>2.1683448815040275E+25</v>
      </c>
      <c r="NGU28" s="238">
        <f t="shared" ref="NGU28" si="4830">NGS28*$C$28</f>
        <v>2.190028330319068E+25</v>
      </c>
      <c r="NGW28" s="238">
        <f t="shared" ref="NGW28" si="4831">NGU28*$C$28</f>
        <v>2.2119286136222587E+25</v>
      </c>
      <c r="NGY28" s="238">
        <f t="shared" ref="NGY28" si="4832">NGW28*$C$28</f>
        <v>2.2340478997584812E+25</v>
      </c>
      <c r="NHA28" s="238">
        <f t="shared" ref="NHA28" si="4833">NGY28*$C$28</f>
        <v>2.2563883787560659E+25</v>
      </c>
      <c r="NHC28" s="238">
        <f t="shared" ref="NHC28" si="4834">NHA28*$C$28</f>
        <v>2.2789522625436267E+25</v>
      </c>
      <c r="NHE28" s="238">
        <f t="shared" ref="NHE28" si="4835">NHC28*$C$28</f>
        <v>2.3017417851690632E+25</v>
      </c>
      <c r="NHG28" s="238">
        <f t="shared" ref="NHG28" si="4836">NHE28*$C$28</f>
        <v>2.3247592030207539E+25</v>
      </c>
      <c r="NHI28" s="238">
        <f t="shared" ref="NHI28" si="4837">NHG28*$C$28</f>
        <v>2.3480067950509614E+25</v>
      </c>
      <c r="NHK28" s="238">
        <f t="shared" ref="NHK28" si="4838">NHI28*$C$28</f>
        <v>2.3714868630014713E+25</v>
      </c>
      <c r="NHM28" s="238">
        <f t="shared" ref="NHM28" si="4839">NHK28*$C$28</f>
        <v>2.395201731631486E+25</v>
      </c>
      <c r="NHO28" s="238">
        <f t="shared" ref="NHO28" si="4840">NHM28*$C$28</f>
        <v>2.4191537489478008E+25</v>
      </c>
      <c r="NHQ28" s="238">
        <f t="shared" ref="NHQ28" si="4841">NHO28*$C$28</f>
        <v>2.4433452864372789E+25</v>
      </c>
      <c r="NHS28" s="238">
        <f t="shared" ref="NHS28" si="4842">NHQ28*$C$28</f>
        <v>2.4677787393016517E+25</v>
      </c>
      <c r="NHU28" s="238">
        <f t="shared" ref="NHU28" si="4843">NHS28*$C$28</f>
        <v>2.4924565266946683E+25</v>
      </c>
      <c r="NHW28" s="238">
        <f t="shared" ref="NHW28" si="4844">NHU28*$C$28</f>
        <v>2.517381091961615E+25</v>
      </c>
      <c r="NHY28" s="238">
        <f t="shared" ref="NHY28" si="4845">NHW28*$C$28</f>
        <v>2.542554902881231E+25</v>
      </c>
      <c r="NIA28" s="238">
        <f t="shared" ref="NIA28" si="4846">NHY28*$C$28</f>
        <v>2.5679804519100434E+25</v>
      </c>
      <c r="NIC28" s="238">
        <f t="shared" ref="NIC28" si="4847">NIA28*$C$28</f>
        <v>2.5936602564291438E+25</v>
      </c>
      <c r="NIE28" s="238">
        <f t="shared" ref="NIE28" si="4848">NIC28*$C$28</f>
        <v>2.6195968589934353E+25</v>
      </c>
      <c r="NIG28" s="238">
        <f t="shared" ref="NIG28" si="4849">NIE28*$C$28</f>
        <v>2.6457928275833698E+25</v>
      </c>
      <c r="NII28" s="238">
        <f t="shared" ref="NII28" si="4850">NIG28*$C$28</f>
        <v>2.6722507558592036E+25</v>
      </c>
      <c r="NIK28" s="238">
        <f t="shared" ref="NIK28" si="4851">NII28*$C$28</f>
        <v>2.6989732634177957E+25</v>
      </c>
      <c r="NIM28" s="238">
        <f t="shared" ref="NIM28" si="4852">NIK28*$C$28</f>
        <v>2.7259629960519737E+25</v>
      </c>
      <c r="NIO28" s="238">
        <f t="shared" ref="NIO28" si="4853">NIM28*$C$28</f>
        <v>2.7532226260124933E+25</v>
      </c>
      <c r="NIQ28" s="238">
        <f t="shared" ref="NIQ28" si="4854">NIO28*$C$28</f>
        <v>2.7807548522726184E+25</v>
      </c>
      <c r="NIS28" s="238">
        <f t="shared" ref="NIS28" si="4855">NIQ28*$C$28</f>
        <v>2.8085624007953448E+25</v>
      </c>
      <c r="NIU28" s="238">
        <f t="shared" ref="NIU28" si="4856">NIS28*$C$28</f>
        <v>2.8366480248032984E+25</v>
      </c>
      <c r="NIW28" s="238">
        <f t="shared" ref="NIW28" si="4857">NIU28*$C$28</f>
        <v>2.8650145050513314E+25</v>
      </c>
      <c r="NIY28" s="238">
        <f t="shared" ref="NIY28" si="4858">NIW28*$C$28</f>
        <v>2.8936646501018445E+25</v>
      </c>
      <c r="NJA28" s="238">
        <f t="shared" ref="NJA28" si="4859">NIY28*$C$28</f>
        <v>2.9226012966028629E+25</v>
      </c>
      <c r="NJC28" s="238">
        <f t="shared" ref="NJC28" si="4860">NJA28*$C$28</f>
        <v>2.9518273095688916E+25</v>
      </c>
      <c r="NJE28" s="238">
        <f t="shared" ref="NJE28" si="4861">NJC28*$C$28</f>
        <v>2.9813455826645807E+25</v>
      </c>
      <c r="NJG28" s="238">
        <f t="shared" ref="NJG28" si="4862">NJE28*$C$28</f>
        <v>3.0111590384912267E+25</v>
      </c>
      <c r="NJI28" s="238">
        <f t="shared" ref="NJI28" si="4863">NJG28*$C$28</f>
        <v>3.041270628876139E+25</v>
      </c>
      <c r="NJK28" s="238">
        <f t="shared" ref="NJK28" si="4864">NJI28*$C$28</f>
        <v>3.0716833351649003E+25</v>
      </c>
      <c r="NJM28" s="238">
        <f t="shared" ref="NJM28" si="4865">NJK28*$C$28</f>
        <v>3.1024001685165494E+25</v>
      </c>
      <c r="NJO28" s="238">
        <f t="shared" ref="NJO28" si="4866">NJM28*$C$28</f>
        <v>3.1334241702017148E+25</v>
      </c>
      <c r="NJQ28" s="238">
        <f t="shared" ref="NJQ28" si="4867">NJO28*$C$28</f>
        <v>3.1647584119037321E+25</v>
      </c>
      <c r="NJS28" s="238">
        <f t="shared" ref="NJS28" si="4868">NJQ28*$C$28</f>
        <v>3.1964059960227692E+25</v>
      </c>
      <c r="NJU28" s="238">
        <f t="shared" ref="NJU28" si="4869">NJS28*$C$28</f>
        <v>3.2283700559829969E+25</v>
      </c>
      <c r="NJW28" s="238">
        <f t="shared" ref="NJW28" si="4870">NJU28*$C$28</f>
        <v>3.2606537565428269E+25</v>
      </c>
      <c r="NJY28" s="238">
        <f t="shared" ref="NJY28" si="4871">NJW28*$C$28</f>
        <v>3.293260294108255E+25</v>
      </c>
      <c r="NKA28" s="238">
        <f t="shared" ref="NKA28" si="4872">NJY28*$C$28</f>
        <v>3.3261928970493376E+25</v>
      </c>
      <c r="NKC28" s="238">
        <f t="shared" ref="NKC28" si="4873">NKA28*$C$28</f>
        <v>3.3594548260198312E+25</v>
      </c>
      <c r="NKE28" s="238">
        <f t="shared" ref="NKE28" si="4874">NKC28*$C$28</f>
        <v>3.3930493742800296E+25</v>
      </c>
      <c r="NKG28" s="238">
        <f t="shared" ref="NKG28" si="4875">NKE28*$C$28</f>
        <v>3.42697986802283E+25</v>
      </c>
      <c r="NKI28" s="238">
        <f t="shared" ref="NKI28" si="4876">NKG28*$C$28</f>
        <v>3.4612496667030583E+25</v>
      </c>
      <c r="NKK28" s="238">
        <f t="shared" ref="NKK28" si="4877">NKI28*$C$28</f>
        <v>3.4958621633700892E+25</v>
      </c>
      <c r="NKM28" s="238">
        <f t="shared" ref="NKM28" si="4878">NKK28*$C$28</f>
        <v>3.5308207850037902E+25</v>
      </c>
      <c r="NKO28" s="238">
        <f t="shared" ref="NKO28" si="4879">NKM28*$C$28</f>
        <v>3.5661289928538279E+25</v>
      </c>
      <c r="NKQ28" s="238">
        <f t="shared" ref="NKQ28" si="4880">NKO28*$C$28</f>
        <v>3.6017902827823661E+25</v>
      </c>
      <c r="NKS28" s="238">
        <f t="shared" ref="NKS28" si="4881">NKQ28*$C$28</f>
        <v>3.6378081856101897E+25</v>
      </c>
      <c r="NKU28" s="238">
        <f t="shared" ref="NKU28" si="4882">NKS28*$C$28</f>
        <v>3.6741862674662917E+25</v>
      </c>
      <c r="NKW28" s="238">
        <f t="shared" ref="NKW28" si="4883">NKU28*$C$28</f>
        <v>3.7109281301409549E+25</v>
      </c>
      <c r="NKY28" s="238">
        <f t="shared" ref="NKY28" si="4884">NKW28*$C$28</f>
        <v>3.7480374114423644E+25</v>
      </c>
      <c r="NLA28" s="238">
        <f t="shared" ref="NLA28" si="4885">NKY28*$C$28</f>
        <v>3.7855177855567881E+25</v>
      </c>
      <c r="NLC28" s="238">
        <f t="shared" ref="NLC28" si="4886">NLA28*$C$28</f>
        <v>3.8233729634123561E+25</v>
      </c>
      <c r="NLE28" s="238">
        <f t="shared" ref="NLE28" si="4887">NLC28*$C$28</f>
        <v>3.8616066930464796E+25</v>
      </c>
      <c r="NLG28" s="238">
        <f t="shared" ref="NLG28" si="4888">NLE28*$C$28</f>
        <v>3.9002227599769442E+25</v>
      </c>
      <c r="NLI28" s="238">
        <f t="shared" ref="NLI28" si="4889">NLG28*$C$28</f>
        <v>3.9392249875767135E+25</v>
      </c>
      <c r="NLK28" s="238">
        <f t="shared" ref="NLK28" si="4890">NLI28*$C$28</f>
        <v>3.978617237452481E+25</v>
      </c>
      <c r="NLM28" s="238">
        <f t="shared" ref="NLM28" si="4891">NLK28*$C$28</f>
        <v>4.0184034098270057E+25</v>
      </c>
      <c r="NLO28" s="238">
        <f t="shared" ref="NLO28" si="4892">NLM28*$C$28</f>
        <v>4.0585874439252755E+25</v>
      </c>
      <c r="NLQ28" s="238">
        <f t="shared" ref="NLQ28" si="4893">NLO28*$C$28</f>
        <v>4.0991733183645284E+25</v>
      </c>
      <c r="NLS28" s="238">
        <f t="shared" ref="NLS28" si="4894">NLQ28*$C$28</f>
        <v>4.1401650515481736E+25</v>
      </c>
      <c r="NLU28" s="238">
        <f t="shared" ref="NLU28" si="4895">NLS28*$C$28</f>
        <v>4.1815667020636555E+25</v>
      </c>
      <c r="NLW28" s="238">
        <f t="shared" ref="NLW28" si="4896">NLU28*$C$28</f>
        <v>4.2233823690842925E+25</v>
      </c>
      <c r="NLY28" s="238">
        <f t="shared" ref="NLY28" si="4897">NLW28*$C$28</f>
        <v>4.2656161927751354E+25</v>
      </c>
      <c r="NMA28" s="238">
        <f t="shared" ref="NMA28" si="4898">NLY28*$C$28</f>
        <v>4.3082723547028866E+25</v>
      </c>
      <c r="NMC28" s="238">
        <f t="shared" ref="NMC28" si="4899">NMA28*$C$28</f>
        <v>4.3513550782499152E+25</v>
      </c>
      <c r="NME28" s="238">
        <f t="shared" ref="NME28" si="4900">NMC28*$C$28</f>
        <v>4.3948686290324143E+25</v>
      </c>
      <c r="NMG28" s="238">
        <f t="shared" ref="NMG28" si="4901">NME28*$C$28</f>
        <v>4.4388173153227386E+25</v>
      </c>
      <c r="NMI28" s="238">
        <f t="shared" ref="NMI28" si="4902">NMG28*$C$28</f>
        <v>4.4832054884759662E+25</v>
      </c>
      <c r="NMK28" s="238">
        <f t="shared" ref="NMK28" si="4903">NMI28*$C$28</f>
        <v>4.5280375433607258E+25</v>
      </c>
      <c r="NMM28" s="238">
        <f t="shared" ref="NMM28" si="4904">NMK28*$C$28</f>
        <v>4.5733179187943329E+25</v>
      </c>
      <c r="NMO28" s="238">
        <f t="shared" ref="NMO28" si="4905">NMM28*$C$28</f>
        <v>4.6190510979822762E+25</v>
      </c>
      <c r="NMQ28" s="238">
        <f t="shared" ref="NMQ28" si="4906">NMO28*$C$28</f>
        <v>4.6652416089620987E+25</v>
      </c>
      <c r="NMS28" s="238">
        <f t="shared" ref="NMS28" si="4907">NMQ28*$C$28</f>
        <v>4.7118940250517197E+25</v>
      </c>
      <c r="NMU28" s="238">
        <f t="shared" ref="NMU28" si="4908">NMS28*$C$28</f>
        <v>4.7590129653022371E+25</v>
      </c>
      <c r="NMW28" s="238">
        <f t="shared" ref="NMW28" si="4909">NMU28*$C$28</f>
        <v>4.8066030949552599E+25</v>
      </c>
      <c r="NMY28" s="238">
        <f t="shared" ref="NMY28" si="4910">NMW28*$C$28</f>
        <v>4.8546691259048127E+25</v>
      </c>
      <c r="NNA28" s="238">
        <f t="shared" ref="NNA28" si="4911">NMY28*$C$28</f>
        <v>4.9032158171638606E+25</v>
      </c>
      <c r="NNC28" s="238">
        <f t="shared" ref="NNC28" si="4912">NNA28*$C$28</f>
        <v>4.9522479753354993E+25</v>
      </c>
      <c r="NNE28" s="238">
        <f t="shared" ref="NNE28" si="4913">NNC28*$C$28</f>
        <v>5.0017704550888545E+25</v>
      </c>
      <c r="NNG28" s="238">
        <f t="shared" ref="NNG28" si="4914">NNE28*$C$28</f>
        <v>5.0517881596397427E+25</v>
      </c>
      <c r="NNI28" s="238">
        <f t="shared" ref="NNI28" si="4915">NNG28*$C$28</f>
        <v>5.1023060412361402E+25</v>
      </c>
      <c r="NNK28" s="238">
        <f t="shared" ref="NNK28" si="4916">NNI28*$C$28</f>
        <v>5.1533291016485017E+25</v>
      </c>
      <c r="NNM28" s="238">
        <f t="shared" ref="NNM28" si="4917">NNK28*$C$28</f>
        <v>5.2048623926649868E+25</v>
      </c>
      <c r="NNO28" s="238">
        <f t="shared" ref="NNO28" si="4918">NNM28*$C$28</f>
        <v>5.2569110165916363E+25</v>
      </c>
      <c r="NNQ28" s="238">
        <f t="shared" ref="NNQ28" si="4919">NNO28*$C$28</f>
        <v>5.3094801267575523E+25</v>
      </c>
      <c r="NNS28" s="238">
        <f t="shared" ref="NNS28" si="4920">NNQ28*$C$28</f>
        <v>5.3625749280251282E+25</v>
      </c>
      <c r="NNU28" s="238">
        <f t="shared" ref="NNU28" si="4921">NNS28*$C$28</f>
        <v>5.4162006773053797E+25</v>
      </c>
      <c r="NNW28" s="238">
        <f t="shared" ref="NNW28" si="4922">NNU28*$C$28</f>
        <v>5.4703626840784337E+25</v>
      </c>
      <c r="NNY28" s="238">
        <f t="shared" ref="NNY28" si="4923">NNW28*$C$28</f>
        <v>5.5250663109192184E+25</v>
      </c>
      <c r="NOA28" s="238">
        <f t="shared" ref="NOA28" si="4924">NNY28*$C$28</f>
        <v>5.5803169740284109E+25</v>
      </c>
      <c r="NOC28" s="238">
        <f t="shared" ref="NOC28" si="4925">NOA28*$C$28</f>
        <v>5.6361201437686955E+25</v>
      </c>
      <c r="NOE28" s="238">
        <f t="shared" ref="NOE28" si="4926">NOC28*$C$28</f>
        <v>5.6924813452063822E+25</v>
      </c>
      <c r="NOG28" s="238">
        <f t="shared" ref="NOG28" si="4927">NOE28*$C$28</f>
        <v>5.7494061586584457E+25</v>
      </c>
      <c r="NOI28" s="238">
        <f t="shared" ref="NOI28" si="4928">NOG28*$C$28</f>
        <v>5.8069002202450298E+25</v>
      </c>
      <c r="NOK28" s="238">
        <f t="shared" ref="NOK28" si="4929">NOI28*$C$28</f>
        <v>5.8649692224474798E+25</v>
      </c>
      <c r="NOM28" s="238">
        <f t="shared" ref="NOM28" si="4930">NOK28*$C$28</f>
        <v>5.9236189146719545E+25</v>
      </c>
      <c r="NOO28" s="238">
        <f t="shared" ref="NOO28" si="4931">NOM28*$C$28</f>
        <v>5.9828551038186737E+25</v>
      </c>
      <c r="NOQ28" s="238">
        <f t="shared" ref="NOQ28" si="4932">NOO28*$C$28</f>
        <v>6.0426836548568604E+25</v>
      </c>
      <c r="NOS28" s="238">
        <f t="shared" ref="NOS28" si="4933">NOQ28*$C$28</f>
        <v>6.103110491405429E+25</v>
      </c>
      <c r="NOU28" s="238">
        <f t="shared" ref="NOU28" si="4934">NOS28*$C$28</f>
        <v>6.1641415963194837E+25</v>
      </c>
      <c r="NOW28" s="238">
        <f t="shared" ref="NOW28" si="4935">NOU28*$C$28</f>
        <v>6.2257830122826787E+25</v>
      </c>
      <c r="NOY28" s="238">
        <f t="shared" ref="NOY28" si="4936">NOW28*$C$28</f>
        <v>6.2880408424055053E+25</v>
      </c>
      <c r="NPA28" s="238">
        <f t="shared" ref="NPA28" si="4937">NOY28*$C$28</f>
        <v>6.3509212508295606E+25</v>
      </c>
      <c r="NPC28" s="238">
        <f t="shared" ref="NPC28" si="4938">NPA28*$C$28</f>
        <v>6.414430463337856E+25</v>
      </c>
      <c r="NPE28" s="238">
        <f t="shared" ref="NPE28" si="4939">NPC28*$C$28</f>
        <v>6.4785747679712344E+25</v>
      </c>
      <c r="NPG28" s="238">
        <f t="shared" ref="NPG28" si="4940">NPE28*$C$28</f>
        <v>6.5433605156509467E+25</v>
      </c>
      <c r="NPI28" s="238">
        <f t="shared" ref="NPI28" si="4941">NPG28*$C$28</f>
        <v>6.6087941208074559E+25</v>
      </c>
      <c r="NPK28" s="238">
        <f t="shared" ref="NPK28" si="4942">NPI28*$C$28</f>
        <v>6.6748820620155309E+25</v>
      </c>
      <c r="NPM28" s="238">
        <f t="shared" ref="NPM28" si="4943">NPK28*$C$28</f>
        <v>6.741630882635686E+25</v>
      </c>
      <c r="NPO28" s="238">
        <f t="shared" ref="NPO28" si="4944">NPM28*$C$28</f>
        <v>6.8090471914620432E+25</v>
      </c>
      <c r="NPQ28" s="238">
        <f t="shared" ref="NPQ28" si="4945">NPO28*$C$28</f>
        <v>6.8771376633766636E+25</v>
      </c>
      <c r="NPS28" s="238">
        <f t="shared" ref="NPS28" si="4946">NPQ28*$C$28</f>
        <v>6.9459090400104304E+25</v>
      </c>
      <c r="NPU28" s="238">
        <f t="shared" ref="NPU28" si="4947">NPS28*$C$28</f>
        <v>7.0153681304105347E+25</v>
      </c>
      <c r="NPW28" s="238">
        <f t="shared" ref="NPW28" si="4948">NPU28*$C$28</f>
        <v>7.0855218117146405E+25</v>
      </c>
      <c r="NPY28" s="238">
        <f t="shared" ref="NPY28" si="4949">NPW28*$C$28</f>
        <v>7.1563770298317872E+25</v>
      </c>
      <c r="NQA28" s="238">
        <f t="shared" ref="NQA28" si="4950">NPY28*$C$28</f>
        <v>7.227940800130105E+25</v>
      </c>
      <c r="NQC28" s="238">
        <f t="shared" ref="NQC28" si="4951">NQA28*$C$28</f>
        <v>7.3002202081314061E+25</v>
      </c>
      <c r="NQE28" s="238">
        <f t="shared" ref="NQE28" si="4952">NQC28*$C$28</f>
        <v>7.3732224102127201E+25</v>
      </c>
      <c r="NQG28" s="238">
        <f t="shared" ref="NQG28" si="4953">NQE28*$C$28</f>
        <v>7.4469546343148472E+25</v>
      </c>
      <c r="NQI28" s="238">
        <f t="shared" ref="NQI28" si="4954">NQG28*$C$28</f>
        <v>7.521424180657996E+25</v>
      </c>
      <c r="NQK28" s="238">
        <f t="shared" ref="NQK28" si="4955">NQI28*$C$28</f>
        <v>7.5966384224645759E+25</v>
      </c>
      <c r="NQM28" s="238">
        <f t="shared" ref="NQM28" si="4956">NQK28*$C$28</f>
        <v>7.6726048066892215E+25</v>
      </c>
      <c r="NQO28" s="238">
        <f t="shared" ref="NQO28" si="4957">NQM28*$C$28</f>
        <v>7.7493308547561135E+25</v>
      </c>
      <c r="NQQ28" s="238">
        <f t="shared" ref="NQQ28" si="4958">NQO28*$C$28</f>
        <v>7.8268241633036739E+25</v>
      </c>
      <c r="NQS28" s="238">
        <f t="shared" ref="NQS28" si="4959">NQQ28*$C$28</f>
        <v>7.90509240493671E+25</v>
      </c>
      <c r="NQU28" s="238">
        <f t="shared" ref="NQU28" si="4960">NQS28*$C$28</f>
        <v>7.9841433289860766E+25</v>
      </c>
      <c r="NQW28" s="238">
        <f t="shared" ref="NQW28" si="4961">NQU28*$C$28</f>
        <v>8.0639847622759367E+25</v>
      </c>
      <c r="NQY28" s="238">
        <f t="shared" ref="NQY28" si="4962">NQW28*$C$28</f>
        <v>8.1446246098986967E+25</v>
      </c>
      <c r="NRA28" s="238">
        <f t="shared" ref="NRA28" si="4963">NQY28*$C$28</f>
        <v>8.2260708559976846E+25</v>
      </c>
      <c r="NRC28" s="238">
        <f t="shared" ref="NRC28" si="4964">NRA28*$C$28</f>
        <v>8.3083315645576614E+25</v>
      </c>
      <c r="NRE28" s="238">
        <f t="shared" ref="NRE28" si="4965">NRC28*$C$28</f>
        <v>8.391414880203238E+25</v>
      </c>
      <c r="NRG28" s="238">
        <f t="shared" ref="NRG28" si="4966">NRE28*$C$28</f>
        <v>8.4753290290052712E+25</v>
      </c>
      <c r="NRI28" s="238">
        <f t="shared" ref="NRI28" si="4967">NRG28*$C$28</f>
        <v>8.5600823192953247E+25</v>
      </c>
      <c r="NRK28" s="238">
        <f t="shared" ref="NRK28" si="4968">NRI28*$C$28</f>
        <v>8.6456831424882779E+25</v>
      </c>
      <c r="NRM28" s="238">
        <f t="shared" ref="NRM28" si="4969">NRK28*$C$28</f>
        <v>8.7321399739131609E+25</v>
      </c>
      <c r="NRO28" s="238">
        <f t="shared" ref="NRO28" si="4970">NRM28*$C$28</f>
        <v>8.8194613736522923E+25</v>
      </c>
      <c r="NRQ28" s="238">
        <f t="shared" ref="NRQ28" si="4971">NRO28*$C$28</f>
        <v>8.9076559873888158E+25</v>
      </c>
      <c r="NRS28" s="238">
        <f t="shared" ref="NRS28" si="4972">NRQ28*$C$28</f>
        <v>8.9967325472627047E+25</v>
      </c>
      <c r="NRU28" s="238">
        <f t="shared" ref="NRU28" si="4973">NRS28*$C$28</f>
        <v>9.0866998727353312E+25</v>
      </c>
      <c r="NRW28" s="238">
        <f t="shared" ref="NRW28" si="4974">NRU28*$C$28</f>
        <v>9.1775668714626852E+25</v>
      </c>
      <c r="NRY28" s="238">
        <f t="shared" ref="NRY28" si="4975">NRW28*$C$28</f>
        <v>9.2693425401773118E+25</v>
      </c>
      <c r="NSA28" s="238">
        <f t="shared" ref="NSA28" si="4976">NRY28*$C$28</f>
        <v>9.362035965579085E+25</v>
      </c>
      <c r="NSC28" s="238">
        <f t="shared" ref="NSC28" si="4977">NSA28*$C$28</f>
        <v>9.4556563252348752E+25</v>
      </c>
      <c r="NSE28" s="238">
        <f t="shared" ref="NSE28" si="4978">NSC28*$C$28</f>
        <v>9.5502128884872248E+25</v>
      </c>
      <c r="NSG28" s="238">
        <f t="shared" ref="NSG28" si="4979">NSE28*$C$28</f>
        <v>9.6457150173720969E+25</v>
      </c>
      <c r="NSI28" s="238">
        <f t="shared" ref="NSI28" si="4980">NSG28*$C$28</f>
        <v>9.7421721675458187E+25</v>
      </c>
      <c r="NSK28" s="238">
        <f t="shared" ref="NSK28" si="4981">NSI28*$C$28</f>
        <v>9.8395938892212774E+25</v>
      </c>
      <c r="NSM28" s="238">
        <f t="shared" ref="NSM28" si="4982">NSK28*$C$28</f>
        <v>9.9379898281134905E+25</v>
      </c>
      <c r="NSO28" s="238">
        <f t="shared" ref="NSO28" si="4983">NSM28*$C$28</f>
        <v>1.0037369726394626E+26</v>
      </c>
      <c r="NSQ28" s="238">
        <f t="shared" ref="NSQ28" si="4984">NSO28*$C$28</f>
        <v>1.0137743423658572E+26</v>
      </c>
      <c r="NSS28" s="238">
        <f t="shared" ref="NSS28" si="4985">NSQ28*$C$28</f>
        <v>1.0239120857895157E+26</v>
      </c>
      <c r="NSU28" s="238">
        <f t="shared" ref="NSU28" si="4986">NSS28*$C$28</f>
        <v>1.0341512066474108E+26</v>
      </c>
      <c r="NSW28" s="238">
        <f t="shared" ref="NSW28" si="4987">NSU28*$C$28</f>
        <v>1.044492718713885E+26</v>
      </c>
      <c r="NSY28" s="238">
        <f t="shared" ref="NSY28" si="4988">NSW28*$C$28</f>
        <v>1.0549376459010239E+26</v>
      </c>
      <c r="NTA28" s="238">
        <f t="shared" ref="NTA28" si="4989">NSY28*$C$28</f>
        <v>1.0654870223600341E+26</v>
      </c>
      <c r="NTC28" s="238">
        <f t="shared" ref="NTC28" si="4990">NTA28*$C$28</f>
        <v>1.0761418925836344E+26</v>
      </c>
      <c r="NTE28" s="238">
        <f t="shared" ref="NTE28" si="4991">NTC28*$C$28</f>
        <v>1.0869033115094707E+26</v>
      </c>
      <c r="NTG28" s="238">
        <f t="shared" ref="NTG28" si="4992">NTE28*$C$28</f>
        <v>1.0977723446245654E+26</v>
      </c>
      <c r="NTI28" s="238">
        <f t="shared" ref="NTI28" si="4993">NTG28*$C$28</f>
        <v>1.1087500680708111E+26</v>
      </c>
      <c r="NTK28" s="238">
        <f t="shared" ref="NTK28" si="4994">NTI28*$C$28</f>
        <v>1.1198375687515193E+26</v>
      </c>
      <c r="NTM28" s="238">
        <f t="shared" ref="NTM28" si="4995">NTK28*$C$28</f>
        <v>1.1310359444390345E+26</v>
      </c>
      <c r="NTO28" s="238">
        <f t="shared" ref="NTO28" si="4996">NTM28*$C$28</f>
        <v>1.1423463038834249E+26</v>
      </c>
      <c r="NTQ28" s="238">
        <f t="shared" ref="NTQ28" si="4997">NTO28*$C$28</f>
        <v>1.1537697669222591E+26</v>
      </c>
      <c r="NTS28" s="238">
        <f t="shared" ref="NTS28" si="4998">NTQ28*$C$28</f>
        <v>1.1653074645914816E+26</v>
      </c>
      <c r="NTU28" s="238">
        <f t="shared" ref="NTU28" si="4999">NTS28*$C$28</f>
        <v>1.1769605392373964E+26</v>
      </c>
      <c r="NTW28" s="238">
        <f t="shared" ref="NTW28" si="5000">NTU28*$C$28</f>
        <v>1.1887301446297703E+26</v>
      </c>
      <c r="NTY28" s="238">
        <f t="shared" ref="NTY28" si="5001">NTW28*$C$28</f>
        <v>1.2006174460760681E+26</v>
      </c>
      <c r="NUA28" s="238">
        <f t="shared" ref="NUA28" si="5002">NTY28*$C$28</f>
        <v>1.2126236205368288E+26</v>
      </c>
      <c r="NUC28" s="238">
        <f t="shared" ref="NUC28" si="5003">NUA28*$C$28</f>
        <v>1.2247498567421971E+26</v>
      </c>
      <c r="NUE28" s="238">
        <f t="shared" ref="NUE28" si="5004">NUC28*$C$28</f>
        <v>1.2369973553096191E+26</v>
      </c>
      <c r="NUG28" s="238">
        <f t="shared" ref="NUG28" si="5005">NUE28*$C$28</f>
        <v>1.2493673288627152E+26</v>
      </c>
      <c r="NUI28" s="238">
        <f t="shared" ref="NUI28" si="5006">NUG28*$C$28</f>
        <v>1.2618610021513425E+26</v>
      </c>
      <c r="NUK28" s="238">
        <f t="shared" ref="NUK28" si="5007">NUI28*$C$28</f>
        <v>1.274479612172856E+26</v>
      </c>
      <c r="NUM28" s="238">
        <f t="shared" ref="NUM28" si="5008">NUK28*$C$28</f>
        <v>1.2872244082945845E+26</v>
      </c>
      <c r="NUO28" s="238">
        <f t="shared" ref="NUO28" si="5009">NUM28*$C$28</f>
        <v>1.3000966523775304E+26</v>
      </c>
      <c r="NUQ28" s="238">
        <f t="shared" ref="NUQ28" si="5010">NUO28*$C$28</f>
        <v>1.3130976189013056E+26</v>
      </c>
      <c r="NUS28" s="238">
        <f t="shared" ref="NUS28" si="5011">NUQ28*$C$28</f>
        <v>1.3262285950903188E+26</v>
      </c>
      <c r="NUU28" s="238">
        <f t="shared" ref="NUU28" si="5012">NUS28*$C$28</f>
        <v>1.339490881041222E+26</v>
      </c>
      <c r="NUW28" s="238">
        <f t="shared" ref="NUW28" si="5013">NUU28*$C$28</f>
        <v>1.3528857898516342E+26</v>
      </c>
      <c r="NUY28" s="238">
        <f t="shared" ref="NUY28" si="5014">NUW28*$C$28</f>
        <v>1.3664146477501507E+26</v>
      </c>
      <c r="NVA28" s="238">
        <f t="shared" ref="NVA28" si="5015">NUY28*$C$28</f>
        <v>1.3800787942276522E+26</v>
      </c>
      <c r="NVC28" s="238">
        <f t="shared" ref="NVC28" si="5016">NVA28*$C$28</f>
        <v>1.3938795821699287E+26</v>
      </c>
      <c r="NVE28" s="238">
        <f t="shared" ref="NVE28" si="5017">NVC28*$C$28</f>
        <v>1.407818377991628E+26</v>
      </c>
      <c r="NVG28" s="238">
        <f t="shared" ref="NVG28" si="5018">NVE28*$C$28</f>
        <v>1.4218965617715442E+26</v>
      </c>
      <c r="NVI28" s="238">
        <f t="shared" ref="NVI28" si="5019">NVG28*$C$28</f>
        <v>1.4361155273892596E+26</v>
      </c>
      <c r="NVK28" s="238">
        <f t="shared" ref="NVK28" si="5020">NVI28*$C$28</f>
        <v>1.4504766826631523E+26</v>
      </c>
      <c r="NVM28" s="238">
        <f t="shared" ref="NVM28" si="5021">NVK28*$C$28</f>
        <v>1.4649814494897839E+26</v>
      </c>
      <c r="NVO28" s="238">
        <f t="shared" ref="NVO28" si="5022">NVM28*$C$28</f>
        <v>1.4796312639846817E+26</v>
      </c>
      <c r="NVQ28" s="238">
        <f t="shared" ref="NVQ28" si="5023">NVO28*$C$28</f>
        <v>1.4944275766245286E+26</v>
      </c>
      <c r="NVS28" s="238">
        <f t="shared" ref="NVS28" si="5024">NVQ28*$C$28</f>
        <v>1.5093718523907738E+26</v>
      </c>
      <c r="NVU28" s="238">
        <f t="shared" ref="NVU28" si="5025">NVS28*$C$28</f>
        <v>1.5244655709146815E+26</v>
      </c>
      <c r="NVW28" s="238">
        <f t="shared" ref="NVW28" si="5026">NVU28*$C$28</f>
        <v>1.5397102266238282E+26</v>
      </c>
      <c r="NVY28" s="238">
        <f t="shared" ref="NVY28" si="5027">NVW28*$C$28</f>
        <v>1.5551073288900664E+26</v>
      </c>
      <c r="NWA28" s="238">
        <f t="shared" ref="NWA28" si="5028">NVY28*$C$28</f>
        <v>1.5706584021789672E+26</v>
      </c>
      <c r="NWC28" s="238">
        <f t="shared" ref="NWC28" si="5029">NWA28*$C$28</f>
        <v>1.5863649862007569E+26</v>
      </c>
      <c r="NWE28" s="238">
        <f t="shared" ref="NWE28" si="5030">NWC28*$C$28</f>
        <v>1.6022286360627646E+26</v>
      </c>
      <c r="NWG28" s="238">
        <f t="shared" ref="NWG28" si="5031">NWE28*$C$28</f>
        <v>1.6182509224233921E+26</v>
      </c>
      <c r="NWI28" s="238">
        <f t="shared" ref="NWI28" si="5032">NWG28*$C$28</f>
        <v>1.6344334316476259E+26</v>
      </c>
      <c r="NWK28" s="238">
        <f t="shared" ref="NWK28" si="5033">NWI28*$C$28</f>
        <v>1.6507777659641022E+26</v>
      </c>
      <c r="NWM28" s="238">
        <f t="shared" ref="NWM28" si="5034">NWK28*$C$28</f>
        <v>1.6672855436237433E+26</v>
      </c>
      <c r="NWO28" s="238">
        <f t="shared" ref="NWO28" si="5035">NWM28*$C$28</f>
        <v>1.6839583990599809E+26</v>
      </c>
      <c r="NWQ28" s="238">
        <f t="shared" ref="NWQ28" si="5036">NWO28*$C$28</f>
        <v>1.7007979830505806E+26</v>
      </c>
      <c r="NWS28" s="238">
        <f t="shared" ref="NWS28" si="5037">NWQ28*$C$28</f>
        <v>1.7178059628810865E+26</v>
      </c>
      <c r="NWU28" s="238">
        <f t="shared" ref="NWU28" si="5038">NWS28*$C$28</f>
        <v>1.7349840225098972E+26</v>
      </c>
      <c r="NWW28" s="238">
        <f t="shared" ref="NWW28" si="5039">NWU28*$C$28</f>
        <v>1.7523338627349962E+26</v>
      </c>
      <c r="NWY28" s="238">
        <f t="shared" ref="NWY28" si="5040">NWW28*$C$28</f>
        <v>1.7698572013623463E+26</v>
      </c>
      <c r="NXA28" s="238">
        <f t="shared" ref="NXA28" si="5041">NWY28*$C$28</f>
        <v>1.7875557733759698E+26</v>
      </c>
      <c r="NXC28" s="238">
        <f t="shared" ref="NXC28" si="5042">NXA28*$C$28</f>
        <v>1.8054313311097296E+26</v>
      </c>
      <c r="NXE28" s="238">
        <f t="shared" ref="NXE28" si="5043">NXC28*$C$28</f>
        <v>1.823485644420827E+26</v>
      </c>
      <c r="NXG28" s="238">
        <f t="shared" ref="NXG28" si="5044">NXE28*$C$28</f>
        <v>1.8417205008650354E+26</v>
      </c>
      <c r="NXI28" s="238">
        <f t="shared" ref="NXI28" si="5045">NXG28*$C$28</f>
        <v>1.8601377058736859E+26</v>
      </c>
      <c r="NXK28" s="238">
        <f t="shared" ref="NXK28" si="5046">NXI28*$C$28</f>
        <v>1.8787390829324227E+26</v>
      </c>
      <c r="NXM28" s="238">
        <f t="shared" ref="NXM28" si="5047">NXK28*$C$28</f>
        <v>1.897526473761747E+26</v>
      </c>
      <c r="NXO28" s="238">
        <f t="shared" ref="NXO28" si="5048">NXM28*$C$28</f>
        <v>1.9165017384993646E+26</v>
      </c>
      <c r="NXQ28" s="238">
        <f t="shared" ref="NXQ28" si="5049">NXO28*$C$28</f>
        <v>1.9356667558843583E+26</v>
      </c>
      <c r="NXS28" s="238">
        <f t="shared" ref="NXS28" si="5050">NXQ28*$C$28</f>
        <v>1.9550234234432018E+26</v>
      </c>
      <c r="NXU28" s="238">
        <f t="shared" ref="NXU28" si="5051">NXS28*$C$28</f>
        <v>1.9745736576776338E+26</v>
      </c>
      <c r="NXW28" s="238">
        <f t="shared" ref="NXW28" si="5052">NXU28*$C$28</f>
        <v>1.9943193942544101E+26</v>
      </c>
      <c r="NXY28" s="238">
        <f t="shared" ref="NXY28" si="5053">NXW28*$C$28</f>
        <v>2.0142625881969541E+26</v>
      </c>
      <c r="NYA28" s="238">
        <f t="shared" ref="NYA28" si="5054">NXY28*$C$28</f>
        <v>2.0344052140789237E+26</v>
      </c>
      <c r="NYC28" s="238">
        <f t="shared" ref="NYC28" si="5055">NYA28*$C$28</f>
        <v>2.0547492662197129E+26</v>
      </c>
      <c r="NYE28" s="238">
        <f t="shared" ref="NYE28" si="5056">NYC28*$C$28</f>
        <v>2.0752967588819102E+26</v>
      </c>
      <c r="NYG28" s="238">
        <f t="shared" ref="NYG28" si="5057">NYE28*$C$28</f>
        <v>2.0960497264707293E+26</v>
      </c>
      <c r="NYI28" s="238">
        <f t="shared" ref="NYI28" si="5058">NYG28*$C$28</f>
        <v>2.1170102237354365E+26</v>
      </c>
      <c r="NYK28" s="238">
        <f t="shared" ref="NYK28" si="5059">NYI28*$C$28</f>
        <v>2.1381803259727909E+26</v>
      </c>
      <c r="NYM28" s="238">
        <f t="shared" ref="NYM28" si="5060">NYK28*$C$28</f>
        <v>2.1595621292325189E+26</v>
      </c>
      <c r="NYO28" s="238">
        <f t="shared" ref="NYO28" si="5061">NYM28*$C$28</f>
        <v>2.1811577505248441E+26</v>
      </c>
      <c r="NYQ28" s="238">
        <f t="shared" ref="NYQ28" si="5062">NYO28*$C$28</f>
        <v>2.2029693280300926E+26</v>
      </c>
      <c r="NYS28" s="238">
        <f t="shared" ref="NYS28" si="5063">NYQ28*$C$28</f>
        <v>2.2249990213103934E+26</v>
      </c>
      <c r="NYU28" s="238">
        <f t="shared" ref="NYU28" si="5064">NYS28*$C$28</f>
        <v>2.2472490115234973E+26</v>
      </c>
      <c r="NYW28" s="238">
        <f t="shared" ref="NYW28" si="5065">NYU28*$C$28</f>
        <v>2.2697215016387322E+26</v>
      </c>
      <c r="NYY28" s="238">
        <f t="shared" ref="NYY28" si="5066">NYW28*$C$28</f>
        <v>2.2924187166551196E+26</v>
      </c>
      <c r="NZA28" s="238">
        <f t="shared" ref="NZA28" si="5067">NYY28*$C$28</f>
        <v>2.3153429038216709E+26</v>
      </c>
      <c r="NZC28" s="238">
        <f t="shared" ref="NZC28" si="5068">NZA28*$C$28</f>
        <v>2.3384963328598875E+26</v>
      </c>
      <c r="NZE28" s="238">
        <f t="shared" ref="NZE28" si="5069">NZC28*$C$28</f>
        <v>2.3618812961884865E+26</v>
      </c>
      <c r="NZG28" s="238">
        <f t="shared" ref="NZG28" si="5070">NZE28*$C$28</f>
        <v>2.3855001091503713E+26</v>
      </c>
      <c r="NZI28" s="238">
        <f t="shared" ref="NZI28" si="5071">NZG28*$C$28</f>
        <v>2.4093551102418749E+26</v>
      </c>
      <c r="NZK28" s="238">
        <f t="shared" ref="NZK28" si="5072">NZI28*$C$28</f>
        <v>2.4334486613442939E+26</v>
      </c>
      <c r="NZM28" s="238">
        <f t="shared" ref="NZM28" si="5073">NZK28*$C$28</f>
        <v>2.4577831479577368E+26</v>
      </c>
      <c r="NZO28" s="238">
        <f t="shared" ref="NZO28" si="5074">NZM28*$C$28</f>
        <v>2.4823609794373141E+26</v>
      </c>
      <c r="NZQ28" s="238">
        <f t="shared" ref="NZQ28" si="5075">NZO28*$C$28</f>
        <v>2.5071845892316873E+26</v>
      </c>
      <c r="NZS28" s="238">
        <f t="shared" ref="NZS28" si="5076">NZQ28*$C$28</f>
        <v>2.5322564351240043E+26</v>
      </c>
      <c r="NZU28" s="238">
        <f t="shared" ref="NZU28" si="5077">NZS28*$C$28</f>
        <v>2.5575789994752444E+26</v>
      </c>
      <c r="NZW28" s="238">
        <f t="shared" ref="NZW28" si="5078">NZU28*$C$28</f>
        <v>2.5831547894699968E+26</v>
      </c>
      <c r="NZY28" s="238">
        <f t="shared" ref="NZY28" si="5079">NZW28*$C$28</f>
        <v>2.6089863373646966E+26</v>
      </c>
      <c r="OAA28" s="238">
        <f t="shared" ref="OAA28" si="5080">NZY28*$C$28</f>
        <v>2.6350762007383436E+26</v>
      </c>
      <c r="OAC28" s="238">
        <f t="shared" ref="OAC28" si="5081">OAA28*$C$28</f>
        <v>2.6614269627457272E+26</v>
      </c>
      <c r="OAE28" s="238">
        <f t="shared" ref="OAE28" si="5082">OAC28*$C$28</f>
        <v>2.6880412323731843E+26</v>
      </c>
      <c r="OAG28" s="238">
        <f t="shared" ref="OAG28" si="5083">OAE28*$C$28</f>
        <v>2.7149216446969163E+26</v>
      </c>
      <c r="OAI28" s="238">
        <f t="shared" ref="OAI28" si="5084">OAG28*$C$28</f>
        <v>2.7420708611438855E+26</v>
      </c>
      <c r="OAK28" s="238">
        <f t="shared" ref="OAK28" si="5085">OAI28*$C$28</f>
        <v>2.7694915697553246E+26</v>
      </c>
      <c r="OAM28" s="238">
        <f t="shared" ref="OAM28" si="5086">OAK28*$C$28</f>
        <v>2.7971864854528777E+26</v>
      </c>
      <c r="OAO28" s="238">
        <f t="shared" ref="OAO28" si="5087">OAM28*$C$28</f>
        <v>2.8251583503074064E+26</v>
      </c>
      <c r="OAQ28" s="238">
        <f t="shared" ref="OAQ28" si="5088">OAO28*$C$28</f>
        <v>2.8534099338104804E+26</v>
      </c>
      <c r="OAS28" s="238">
        <f t="shared" ref="OAS28" si="5089">OAQ28*$C$28</f>
        <v>2.8819440331485852E+26</v>
      </c>
      <c r="OAU28" s="238">
        <f t="shared" ref="OAU28" si="5090">OAS28*$C$28</f>
        <v>2.9107634734800711E+26</v>
      </c>
      <c r="OAW28" s="238">
        <f t="shared" ref="OAW28" si="5091">OAU28*$C$28</f>
        <v>2.9398711082148717E+26</v>
      </c>
      <c r="OAY28" s="238">
        <f t="shared" ref="OAY28" si="5092">OAW28*$C$28</f>
        <v>2.9692698192970206E+26</v>
      </c>
      <c r="OBA28" s="238">
        <f t="shared" ref="OBA28" si="5093">OAY28*$C$28</f>
        <v>2.9989625174899909E+26</v>
      </c>
      <c r="OBC28" s="238">
        <f t="shared" ref="OBC28" si="5094">OBA28*$C$28</f>
        <v>3.0289521426648908E+26</v>
      </c>
      <c r="OBE28" s="238">
        <f t="shared" ref="OBE28" si="5095">OBC28*$C$28</f>
        <v>3.0592416640915397E+26</v>
      </c>
      <c r="OBG28" s="238">
        <f t="shared" ref="OBG28" si="5096">OBE28*$C$28</f>
        <v>3.089834080732455E+26</v>
      </c>
      <c r="OBI28" s="238">
        <f t="shared" ref="OBI28" si="5097">OBG28*$C$28</f>
        <v>3.1207324215397796E+26</v>
      </c>
      <c r="OBK28" s="238">
        <f t="shared" ref="OBK28" si="5098">OBI28*$C$28</f>
        <v>3.1519397457551775E+26</v>
      </c>
      <c r="OBM28" s="238">
        <f t="shared" ref="OBM28" si="5099">OBK28*$C$28</f>
        <v>3.1834591432127296E+26</v>
      </c>
      <c r="OBO28" s="238">
        <f t="shared" ref="OBO28" si="5100">OBM28*$C$28</f>
        <v>3.2152937346448569E+26</v>
      </c>
      <c r="OBQ28" s="238">
        <f t="shared" ref="OBQ28" si="5101">OBO28*$C$28</f>
        <v>3.2474466719913054E+26</v>
      </c>
      <c r="OBS28" s="238">
        <f t="shared" ref="OBS28" si="5102">OBQ28*$C$28</f>
        <v>3.2799211387112188E+26</v>
      </c>
      <c r="OBU28" s="238">
        <f t="shared" ref="OBU28" si="5103">OBS28*$C$28</f>
        <v>3.3127203500983309E+26</v>
      </c>
      <c r="OBW28" s="238">
        <f t="shared" ref="OBW28" si="5104">OBU28*$C$28</f>
        <v>3.3458475535993144E+26</v>
      </c>
      <c r="OBY28" s="238">
        <f t="shared" ref="OBY28" si="5105">OBW28*$C$28</f>
        <v>3.3793060291353077E+26</v>
      </c>
      <c r="OCA28" s="238">
        <f t="shared" ref="OCA28" si="5106">OBY28*$C$28</f>
        <v>3.4130990894266608E+26</v>
      </c>
      <c r="OCC28" s="238">
        <f t="shared" ref="OCC28" si="5107">OCA28*$C$28</f>
        <v>3.4472300803209275E+26</v>
      </c>
      <c r="OCE28" s="238">
        <f t="shared" ref="OCE28" si="5108">OCC28*$C$28</f>
        <v>3.4817023811241365E+26</v>
      </c>
      <c r="OCG28" s="238">
        <f t="shared" ref="OCG28" si="5109">OCE28*$C$28</f>
        <v>3.5165194049353775E+26</v>
      </c>
      <c r="OCI28" s="238">
        <f t="shared" ref="OCI28" si="5110">OCG28*$C$28</f>
        <v>3.5516845989847315E+26</v>
      </c>
      <c r="OCK28" s="238">
        <f t="shared" ref="OCK28" si="5111">OCI28*$C$28</f>
        <v>3.5872014449745789E+26</v>
      </c>
      <c r="OCM28" s="238">
        <f t="shared" ref="OCM28" si="5112">OCK28*$C$28</f>
        <v>3.6230734594243246E+26</v>
      </c>
      <c r="OCO28" s="238">
        <f t="shared" ref="OCO28" si="5113">OCM28*$C$28</f>
        <v>3.6593041940185681E+26</v>
      </c>
      <c r="OCQ28" s="238">
        <f t="shared" ref="OCQ28" si="5114">OCO28*$C$28</f>
        <v>3.6958972359587541E+26</v>
      </c>
      <c r="OCS28" s="238">
        <f t="shared" ref="OCS28" si="5115">OCQ28*$C$28</f>
        <v>3.7328562083183416E+26</v>
      </c>
      <c r="OCU28" s="238">
        <f t="shared" ref="OCU28" si="5116">OCS28*$C$28</f>
        <v>3.7701847704015247E+26</v>
      </c>
      <c r="OCW28" s="238">
        <f t="shared" ref="OCW28" si="5117">OCU28*$C$28</f>
        <v>3.8078866181055401E+26</v>
      </c>
      <c r="OCY28" s="238">
        <f t="shared" ref="OCY28" si="5118">OCW28*$C$28</f>
        <v>3.8459654842865953E+26</v>
      </c>
      <c r="ODA28" s="238">
        <f t="shared" ref="ODA28" si="5119">OCY28*$C$28</f>
        <v>3.884425139129461E+26</v>
      </c>
      <c r="ODC28" s="238">
        <f t="shared" ref="ODC28" si="5120">ODA28*$C$28</f>
        <v>3.9232693905207555E+26</v>
      </c>
      <c r="ODE28" s="238">
        <f t="shared" ref="ODE28" si="5121">ODC28*$C$28</f>
        <v>3.9625020844259634E+26</v>
      </c>
      <c r="ODG28" s="238">
        <f t="shared" ref="ODG28" si="5122">ODE28*$C$28</f>
        <v>4.0021271052702234E+26</v>
      </c>
      <c r="ODI28" s="238">
        <f t="shared" ref="ODI28" si="5123">ODG28*$C$28</f>
        <v>4.0421483763229259E+26</v>
      </c>
      <c r="ODK28" s="238">
        <f t="shared" ref="ODK28" si="5124">ODI28*$C$28</f>
        <v>4.0825698600861552E+26</v>
      </c>
      <c r="ODM28" s="238">
        <f t="shared" ref="ODM28" si="5125">ODK28*$C$28</f>
        <v>4.1233955586870166E+26</v>
      </c>
      <c r="ODO28" s="238">
        <f t="shared" ref="ODO28" si="5126">ODM28*$C$28</f>
        <v>4.1646295142738869E+26</v>
      </c>
      <c r="ODQ28" s="238">
        <f t="shared" ref="ODQ28" si="5127">ODO28*$C$28</f>
        <v>4.2062758094166256E+26</v>
      </c>
      <c r="ODS28" s="238">
        <f t="shared" ref="ODS28" si="5128">ODQ28*$C$28</f>
        <v>4.2483385675107919E+26</v>
      </c>
      <c r="ODU28" s="238">
        <f t="shared" ref="ODU28" si="5129">ODS28*$C$28</f>
        <v>4.2908219531859002E+26</v>
      </c>
      <c r="ODW28" s="238">
        <f t="shared" ref="ODW28" si="5130">ODU28*$C$28</f>
        <v>4.3337301727177594E+26</v>
      </c>
      <c r="ODY28" s="238">
        <f t="shared" ref="ODY28" si="5131">ODW28*$C$28</f>
        <v>4.3770674744449374E+26</v>
      </c>
      <c r="OEA28" s="238">
        <f t="shared" ref="OEA28" si="5132">ODY28*$C$28</f>
        <v>4.4208381491893871E+26</v>
      </c>
      <c r="OEC28" s="238">
        <f t="shared" ref="OEC28" si="5133">OEA28*$C$28</f>
        <v>4.4650465306812808E+26</v>
      </c>
      <c r="OEE28" s="238">
        <f t="shared" ref="OEE28" si="5134">OEC28*$C$28</f>
        <v>4.509696995988094E+26</v>
      </c>
      <c r="OEG28" s="238">
        <f t="shared" ref="OEG28" si="5135">OEE28*$C$28</f>
        <v>4.5547939659479746E+26</v>
      </c>
      <c r="OEI28" s="238">
        <f t="shared" ref="OEI28" si="5136">OEG28*$C$28</f>
        <v>4.6003419056074545E+26</v>
      </c>
      <c r="OEK28" s="238">
        <f t="shared" ref="OEK28" si="5137">OEI28*$C$28</f>
        <v>4.6463453246635289E+26</v>
      </c>
      <c r="OEM28" s="238">
        <f t="shared" ref="OEM28" si="5138">OEK28*$C$28</f>
        <v>4.6928087779101639E+26</v>
      </c>
      <c r="OEO28" s="238">
        <f t="shared" ref="OEO28" si="5139">OEM28*$C$28</f>
        <v>4.7397368656892659E+26</v>
      </c>
      <c r="OEQ28" s="238">
        <f t="shared" ref="OEQ28" si="5140">OEO28*$C$28</f>
        <v>4.7871342343461583E+26</v>
      </c>
      <c r="OES28" s="238">
        <f t="shared" ref="OES28" si="5141">OEQ28*$C$28</f>
        <v>4.8350055766896197E+26</v>
      </c>
      <c r="OEU28" s="238">
        <f t="shared" ref="OEU28" si="5142">OES28*$C$28</f>
        <v>4.8833556324565157E+26</v>
      </c>
      <c r="OEW28" s="238">
        <f t="shared" ref="OEW28" si="5143">OEU28*$C$28</f>
        <v>4.9321891887810809E+26</v>
      </c>
      <c r="OEY28" s="238">
        <f t="shared" ref="OEY28" si="5144">OEW28*$C$28</f>
        <v>4.9815110806688918E+26</v>
      </c>
      <c r="OFA28" s="238">
        <f t="shared" ref="OFA28" si="5145">OEY28*$C$28</f>
        <v>5.0313261914755809E+26</v>
      </c>
      <c r="OFC28" s="238">
        <f t="shared" ref="OFC28" si="5146">OFA28*$C$28</f>
        <v>5.081639453390337E+26</v>
      </c>
      <c r="OFE28" s="238">
        <f t="shared" ref="OFE28" si="5147">OFC28*$C$28</f>
        <v>5.1324558479242406E+26</v>
      </c>
      <c r="OFG28" s="238">
        <f t="shared" ref="OFG28" si="5148">OFE28*$C$28</f>
        <v>5.1837804064034828E+26</v>
      </c>
      <c r="OFI28" s="238">
        <f t="shared" ref="OFI28" si="5149">OFG28*$C$28</f>
        <v>5.235618210467518E+26</v>
      </c>
      <c r="OFK28" s="238">
        <f t="shared" ref="OFK28" si="5150">OFI28*$C$28</f>
        <v>5.2879743925721931E+26</v>
      </c>
      <c r="OFM28" s="238">
        <f t="shared" ref="OFM28" si="5151">OFK28*$C$28</f>
        <v>5.3408541364979149E+26</v>
      </c>
      <c r="OFO28" s="238">
        <f t="shared" ref="OFO28" si="5152">OFM28*$C$28</f>
        <v>5.394262677862894E+26</v>
      </c>
      <c r="OFQ28" s="238">
        <f t="shared" ref="OFQ28" si="5153">OFO28*$C$28</f>
        <v>5.4482053046415229E+26</v>
      </c>
      <c r="OFS28" s="238">
        <f t="shared" ref="OFS28" si="5154">OFQ28*$C$28</f>
        <v>5.5026873576879381E+26</v>
      </c>
      <c r="OFU28" s="238">
        <f t="shared" ref="OFU28" si="5155">OFS28*$C$28</f>
        <v>5.5577142312648176E+26</v>
      </c>
      <c r="OFW28" s="238">
        <f t="shared" ref="OFW28" si="5156">OFU28*$C$28</f>
        <v>5.613291373577466E+26</v>
      </c>
      <c r="OFY28" s="238">
        <f t="shared" ref="OFY28" si="5157">OFW28*$C$28</f>
        <v>5.6694242873132405E+26</v>
      </c>
      <c r="OGA28" s="238">
        <f t="shared" ref="OGA28" si="5158">OFY28*$C$28</f>
        <v>5.7261185301863733E+26</v>
      </c>
      <c r="OGC28" s="238">
        <f t="shared" ref="OGC28" si="5159">OGA28*$C$28</f>
        <v>5.7833797154882372E+26</v>
      </c>
      <c r="OGE28" s="238">
        <f t="shared" ref="OGE28" si="5160">OGC28*$C$28</f>
        <v>5.8412135126431194E+26</v>
      </c>
      <c r="OGG28" s="238">
        <f t="shared" ref="OGG28" si="5161">OGE28*$C$28</f>
        <v>5.8996256477695509E+26</v>
      </c>
      <c r="OGI28" s="238">
        <f t="shared" ref="OGI28" si="5162">OGG28*$C$28</f>
        <v>5.9586219042472461E+26</v>
      </c>
      <c r="OGK28" s="238">
        <f t="shared" ref="OGK28" si="5163">OGI28*$C$28</f>
        <v>6.0182081232897187E+26</v>
      </c>
      <c r="OGM28" s="238">
        <f t="shared" ref="OGM28" si="5164">OGK28*$C$28</f>
        <v>6.0783902045226161E+26</v>
      </c>
      <c r="OGO28" s="238">
        <f t="shared" ref="OGO28" si="5165">OGM28*$C$28</f>
        <v>6.1391741065678426E+26</v>
      </c>
      <c r="OGQ28" s="238">
        <f t="shared" ref="OGQ28" si="5166">OGO28*$C$28</f>
        <v>6.2005658476335216E+26</v>
      </c>
      <c r="OGS28" s="238">
        <f t="shared" ref="OGS28" si="5167">OGQ28*$C$28</f>
        <v>6.2625715061098571E+26</v>
      </c>
      <c r="OGU28" s="238">
        <f t="shared" ref="OGU28" si="5168">OGS28*$C$28</f>
        <v>6.3251972211709554E+26</v>
      </c>
      <c r="OGW28" s="238">
        <f t="shared" ref="OGW28" si="5169">OGU28*$C$28</f>
        <v>6.3884491933826654E+26</v>
      </c>
      <c r="OGY28" s="238">
        <f t="shared" ref="OGY28" si="5170">OGW28*$C$28</f>
        <v>6.4523336853164927E+26</v>
      </c>
      <c r="OHA28" s="238">
        <f t="shared" ref="OHA28" si="5171">OGY28*$C$28</f>
        <v>6.516857022169658E+26</v>
      </c>
      <c r="OHC28" s="238">
        <f t="shared" ref="OHC28" si="5172">OHA28*$C$28</f>
        <v>6.5820255923913545E+26</v>
      </c>
      <c r="OHE28" s="238">
        <f t="shared" ref="OHE28" si="5173">OHC28*$C$28</f>
        <v>6.6478458483152679E+26</v>
      </c>
      <c r="OHG28" s="238">
        <f t="shared" ref="OHG28" si="5174">OHE28*$C$28</f>
        <v>6.7143243067984204E+26</v>
      </c>
      <c r="OHI28" s="238">
        <f t="shared" ref="OHI28" si="5175">OHG28*$C$28</f>
        <v>6.7814675498664049E+26</v>
      </c>
      <c r="OHK28" s="238">
        <f t="shared" ref="OHK28" si="5176">OHI28*$C$28</f>
        <v>6.8492822253650685E+26</v>
      </c>
      <c r="OHM28" s="238">
        <f t="shared" ref="OHM28" si="5177">OHK28*$C$28</f>
        <v>6.917775047618719E+26</v>
      </c>
      <c r="OHO28" s="238">
        <f t="shared" ref="OHO28" si="5178">OHM28*$C$28</f>
        <v>6.9869527980949068E+26</v>
      </c>
      <c r="OHQ28" s="238">
        <f t="shared" ref="OHQ28" si="5179">OHO28*$C$28</f>
        <v>7.0568223260758561E+26</v>
      </c>
      <c r="OHS28" s="238">
        <f t="shared" ref="OHS28" si="5180">OHQ28*$C$28</f>
        <v>7.1273905493366144E+26</v>
      </c>
      <c r="OHU28" s="238">
        <f t="shared" ref="OHU28" si="5181">OHS28*$C$28</f>
        <v>7.1986644548299809E+26</v>
      </c>
      <c r="OHW28" s="238">
        <f t="shared" ref="OHW28" si="5182">OHU28*$C$28</f>
        <v>7.270651099378281E+26</v>
      </c>
      <c r="OHY28" s="238">
        <f t="shared" ref="OHY28" si="5183">OHW28*$C$28</f>
        <v>7.3433576103720645E+26</v>
      </c>
      <c r="OIA28" s="238">
        <f t="shared" ref="OIA28" si="5184">OHY28*$C$28</f>
        <v>7.4167911864757845E+26</v>
      </c>
      <c r="OIC28" s="238">
        <f t="shared" ref="OIC28" si="5185">OIA28*$C$28</f>
        <v>7.4909590983405424E+26</v>
      </c>
      <c r="OIE28" s="238">
        <f t="shared" ref="OIE28" si="5186">OIC28*$C$28</f>
        <v>7.5658686893239485E+26</v>
      </c>
      <c r="OIG28" s="238">
        <f t="shared" ref="OIG28" si="5187">OIE28*$C$28</f>
        <v>7.6415273762171886E+26</v>
      </c>
      <c r="OII28" s="238">
        <f t="shared" ref="OII28" si="5188">OIG28*$C$28</f>
        <v>7.7179426499793611E+26</v>
      </c>
      <c r="OIK28" s="238">
        <f t="shared" ref="OIK28" si="5189">OII28*$C$28</f>
        <v>7.7951220764791543E+26</v>
      </c>
      <c r="OIM28" s="238">
        <f t="shared" ref="OIM28" si="5190">OIK28*$C$28</f>
        <v>7.873073297243946E+26</v>
      </c>
      <c r="OIO28" s="238">
        <f t="shared" ref="OIO28" si="5191">OIM28*$C$28</f>
        <v>7.9518040302163851E+26</v>
      </c>
      <c r="OIQ28" s="238">
        <f t="shared" ref="OIQ28" si="5192">OIO28*$C$28</f>
        <v>8.0313220705185484E+26</v>
      </c>
      <c r="OIS28" s="238">
        <f t="shared" ref="OIS28" si="5193">OIQ28*$C$28</f>
        <v>8.1116352912237342E+26</v>
      </c>
      <c r="OIU28" s="238">
        <f t="shared" ref="OIU28" si="5194">OIS28*$C$28</f>
        <v>8.1927516441359711E+26</v>
      </c>
      <c r="OIW28" s="238">
        <f t="shared" ref="OIW28" si="5195">OIU28*$C$28</f>
        <v>8.2746791605773309E+26</v>
      </c>
      <c r="OIY28" s="238">
        <f t="shared" ref="OIY28" si="5196">OIW28*$C$28</f>
        <v>8.3574259521831048E+26</v>
      </c>
      <c r="OJA28" s="238">
        <f t="shared" ref="OJA28" si="5197">OIY28*$C$28</f>
        <v>8.4410002117049361E+26</v>
      </c>
      <c r="OJC28" s="238">
        <f t="shared" ref="OJC28" si="5198">OJA28*$C$28</f>
        <v>8.5254102138219849E+26</v>
      </c>
      <c r="OJE28" s="238">
        <f t="shared" ref="OJE28" si="5199">OJC28*$C$28</f>
        <v>8.6106643159602044E+26</v>
      </c>
      <c r="OJG28" s="238">
        <f t="shared" ref="OJG28" si="5200">OJE28*$C$28</f>
        <v>8.6967709591198062E+26</v>
      </c>
      <c r="OJI28" s="238">
        <f t="shared" ref="OJI28" si="5201">OJG28*$C$28</f>
        <v>8.7837386687110042E+26</v>
      </c>
      <c r="OJK28" s="238">
        <f t="shared" ref="OJK28" si="5202">OJI28*$C$28</f>
        <v>8.871576055398114E+26</v>
      </c>
      <c r="OJM28" s="238">
        <f t="shared" ref="OJM28" si="5203">OJK28*$C$28</f>
        <v>8.9602918159520947E+26</v>
      </c>
      <c r="OJO28" s="238">
        <f t="shared" ref="OJO28" si="5204">OJM28*$C$28</f>
        <v>9.0498947341116156E+26</v>
      </c>
      <c r="OJQ28" s="238">
        <f t="shared" ref="OJQ28" si="5205">OJO28*$C$28</f>
        <v>9.1403936814527319E+26</v>
      </c>
      <c r="OJS28" s="238">
        <f t="shared" ref="OJS28" si="5206">OJQ28*$C$28</f>
        <v>9.2317976182672591E+26</v>
      </c>
      <c r="OJU28" s="238">
        <f t="shared" ref="OJU28" si="5207">OJS28*$C$28</f>
        <v>9.3241155944499316E+26</v>
      </c>
      <c r="OJW28" s="238">
        <f t="shared" ref="OJW28" si="5208">OJU28*$C$28</f>
        <v>9.4173567503944303E+26</v>
      </c>
      <c r="OJY28" s="238">
        <f t="shared" ref="OJY28" si="5209">OJW28*$C$28</f>
        <v>9.5115303178983746E+26</v>
      </c>
      <c r="OKA28" s="238">
        <f t="shared" ref="OKA28" si="5210">OJY28*$C$28</f>
        <v>9.6066456210773581E+26</v>
      </c>
      <c r="OKC28" s="238">
        <f t="shared" ref="OKC28" si="5211">OKA28*$C$28</f>
        <v>9.7027120772881321E+26</v>
      </c>
      <c r="OKE28" s="238">
        <f t="shared" ref="OKE28" si="5212">OKC28*$C$28</f>
        <v>9.7997391980610133E+26</v>
      </c>
      <c r="OKG28" s="238">
        <f t="shared" ref="OKG28" si="5213">OKE28*$C$28</f>
        <v>9.8977365900416237E+26</v>
      </c>
      <c r="OKI28" s="238">
        <f t="shared" ref="OKI28" si="5214">OKG28*$C$28</f>
        <v>9.9967139559420396E+26</v>
      </c>
      <c r="OKK28" s="238">
        <f t="shared" ref="OKK28" si="5215">OKI28*$C$28</f>
        <v>1.009668109550146E+27</v>
      </c>
      <c r="OKM28" s="238">
        <f t="shared" ref="OKM28" si="5216">OKK28*$C$28</f>
        <v>1.0197647906456475E+27</v>
      </c>
      <c r="OKO28" s="238">
        <f t="shared" ref="OKO28" si="5217">OKM28*$C$28</f>
        <v>1.029962438552104E+27</v>
      </c>
      <c r="OKQ28" s="238">
        <f t="shared" ref="OKQ28" si="5218">OKO28*$C$28</f>
        <v>1.040262062937625E+27</v>
      </c>
      <c r="OKS28" s="238">
        <f t="shared" ref="OKS28" si="5219">OKQ28*$C$28</f>
        <v>1.0506646835670013E+27</v>
      </c>
      <c r="OKU28" s="238">
        <f t="shared" ref="OKU28" si="5220">OKS28*$C$28</f>
        <v>1.0611713304026713E+27</v>
      </c>
      <c r="OKW28" s="238">
        <f t="shared" ref="OKW28" si="5221">OKU28*$C$28</f>
        <v>1.071783043706698E+27</v>
      </c>
      <c r="OKY28" s="238">
        <f t="shared" ref="OKY28" si="5222">OKW28*$C$28</f>
        <v>1.0825008741437649E+27</v>
      </c>
      <c r="OLA28" s="238">
        <f t="shared" ref="OLA28" si="5223">OKY28*$C$28</f>
        <v>1.0933258828852025E+27</v>
      </c>
      <c r="OLC28" s="238">
        <f t="shared" ref="OLC28" si="5224">OLA28*$C$28</f>
        <v>1.1042591417140546E+27</v>
      </c>
      <c r="OLE28" s="238">
        <f t="shared" ref="OLE28" si="5225">OLC28*$C$28</f>
        <v>1.1153017331311951E+27</v>
      </c>
      <c r="OLG28" s="238">
        <f t="shared" ref="OLG28" si="5226">OLE28*$C$28</f>
        <v>1.126454750462507E+27</v>
      </c>
      <c r="OLI28" s="238">
        <f t="shared" ref="OLI28" si="5227">OLG28*$C$28</f>
        <v>1.1377192979671321E+27</v>
      </c>
      <c r="OLK28" s="238">
        <f t="shared" ref="OLK28" si="5228">OLI28*$C$28</f>
        <v>1.1490964909468035E+27</v>
      </c>
      <c r="OLM28" s="238">
        <f t="shared" ref="OLM28" si="5229">OLK28*$C$28</f>
        <v>1.1605874558562716E+27</v>
      </c>
      <c r="OLO28" s="238">
        <f t="shared" ref="OLO28" si="5230">OLM28*$C$28</f>
        <v>1.1721933304148343E+27</v>
      </c>
      <c r="OLQ28" s="238">
        <f t="shared" ref="OLQ28" si="5231">OLO28*$C$28</f>
        <v>1.1839152637189826E+27</v>
      </c>
      <c r="OLS28" s="238">
        <f t="shared" ref="OLS28" si="5232">OLQ28*$C$28</f>
        <v>1.1957544163561724E+27</v>
      </c>
      <c r="OLU28" s="238">
        <f t="shared" ref="OLU28" si="5233">OLS28*$C$28</f>
        <v>1.2077119605197342E+27</v>
      </c>
      <c r="OLW28" s="238">
        <f t="shared" ref="OLW28" si="5234">OLU28*$C$28</f>
        <v>1.2197890801249316E+27</v>
      </c>
      <c r="OLY28" s="238">
        <f t="shared" ref="OLY28" si="5235">OLW28*$C$28</f>
        <v>1.2319869709261809E+27</v>
      </c>
      <c r="OMA28" s="238">
        <f t="shared" ref="OMA28" si="5236">OLY28*$C$28</f>
        <v>1.2443068406354427E+27</v>
      </c>
      <c r="OMC28" s="238">
        <f t="shared" ref="OMC28" si="5237">OMA28*$C$28</f>
        <v>1.2567499090417972E+27</v>
      </c>
      <c r="OME28" s="238">
        <f t="shared" ref="OME28" si="5238">OMC28*$C$28</f>
        <v>1.2693174081322151E+27</v>
      </c>
      <c r="OMG28" s="238">
        <f t="shared" ref="OMG28" si="5239">OME28*$C$28</f>
        <v>1.2820105822135373E+27</v>
      </c>
      <c r="OMI28" s="238">
        <f t="shared" ref="OMI28" si="5240">OMG28*$C$28</f>
        <v>1.2948306880356728E+27</v>
      </c>
      <c r="OMK28" s="238">
        <f t="shared" ref="OMK28" si="5241">OMI28*$C$28</f>
        <v>1.3077789949160297E+27</v>
      </c>
      <c r="OMM28" s="238">
        <f t="shared" ref="OMM28" si="5242">OMK28*$C$28</f>
        <v>1.3208567848651899E+27</v>
      </c>
      <c r="OMO28" s="238">
        <f t="shared" ref="OMO28" si="5243">OMM28*$C$28</f>
        <v>1.3340653527138419E+27</v>
      </c>
      <c r="OMQ28" s="238">
        <f t="shared" ref="OMQ28" si="5244">OMO28*$C$28</f>
        <v>1.3474060062409804E+27</v>
      </c>
      <c r="OMS28" s="238">
        <f t="shared" ref="OMS28" si="5245">OMQ28*$C$28</f>
        <v>1.3608800663033903E+27</v>
      </c>
      <c r="OMU28" s="238">
        <f t="shared" ref="OMU28" si="5246">OMS28*$C$28</f>
        <v>1.3744888669664242E+27</v>
      </c>
      <c r="OMW28" s="238">
        <f t="shared" ref="OMW28" si="5247">OMU28*$C$28</f>
        <v>1.3882337556360886E+27</v>
      </c>
      <c r="OMY28" s="238">
        <f t="shared" ref="OMY28" si="5248">OMW28*$C$28</f>
        <v>1.4021160931924494E+27</v>
      </c>
      <c r="ONA28" s="238">
        <f t="shared" ref="ONA28" si="5249">OMY28*$C$28</f>
        <v>1.416137254124374E+27</v>
      </c>
      <c r="ONC28" s="238">
        <f t="shared" ref="ONC28" si="5250">ONA28*$C$28</f>
        <v>1.4302986266656177E+27</v>
      </c>
      <c r="ONE28" s="238">
        <f t="shared" ref="ONE28" si="5251">ONC28*$C$28</f>
        <v>1.4446016129322738E+27</v>
      </c>
      <c r="ONG28" s="238">
        <f t="shared" ref="ONG28" si="5252">ONE28*$C$28</f>
        <v>1.4590476290615965E+27</v>
      </c>
      <c r="ONI28" s="238">
        <f t="shared" ref="ONI28" si="5253">ONG28*$C$28</f>
        <v>1.4736381053522125E+27</v>
      </c>
      <c r="ONK28" s="238">
        <f t="shared" ref="ONK28" si="5254">ONI28*$C$28</f>
        <v>1.4883744864057345E+27</v>
      </c>
      <c r="ONM28" s="238">
        <f t="shared" ref="ONM28" si="5255">ONK28*$C$28</f>
        <v>1.5032582312697919E+27</v>
      </c>
      <c r="ONO28" s="238">
        <f t="shared" ref="ONO28" si="5256">ONM28*$C$28</f>
        <v>1.5182908135824899E+27</v>
      </c>
      <c r="ONQ28" s="238">
        <f t="shared" ref="ONQ28" si="5257">ONO28*$C$28</f>
        <v>1.5334737217183147E+27</v>
      </c>
      <c r="ONS28" s="238">
        <f t="shared" ref="ONS28" si="5258">ONQ28*$C$28</f>
        <v>1.5488084589354979E+27</v>
      </c>
      <c r="ONU28" s="238">
        <f t="shared" ref="ONU28" si="5259">ONS28*$C$28</f>
        <v>1.5642965435248529E+27</v>
      </c>
      <c r="ONW28" s="238">
        <f t="shared" ref="ONW28" si="5260">ONU28*$C$28</f>
        <v>1.5799395089601013E+27</v>
      </c>
      <c r="ONY28" s="238">
        <f t="shared" ref="ONY28" si="5261">ONW28*$C$28</f>
        <v>1.5957389040497022E+27</v>
      </c>
      <c r="OOA28" s="238">
        <f t="shared" ref="OOA28" si="5262">ONY28*$C$28</f>
        <v>1.6116962930901993E+27</v>
      </c>
      <c r="OOC28" s="238">
        <f t="shared" ref="OOC28" si="5263">OOA28*$C$28</f>
        <v>1.6278132560211012E+27</v>
      </c>
      <c r="OOE28" s="238">
        <f t="shared" ref="OOE28" si="5264">OOC28*$C$28</f>
        <v>1.6440913885813122E+27</v>
      </c>
      <c r="OOG28" s="238">
        <f t="shared" ref="OOG28" si="5265">OOE28*$C$28</f>
        <v>1.6605323024671253E+27</v>
      </c>
      <c r="OOI28" s="238">
        <f t="shared" ref="OOI28" si="5266">OOG28*$C$28</f>
        <v>1.6771376254917965E+27</v>
      </c>
      <c r="OOK28" s="238">
        <f t="shared" ref="OOK28" si="5267">OOI28*$C$28</f>
        <v>1.6939090017467146E+27</v>
      </c>
      <c r="OOM28" s="238">
        <f t="shared" ref="OOM28" si="5268">OOK28*$C$28</f>
        <v>1.7108480917641816E+27</v>
      </c>
      <c r="OOO28" s="238">
        <f t="shared" ref="OOO28" si="5269">OOM28*$C$28</f>
        <v>1.7279565726818235E+27</v>
      </c>
      <c r="OOQ28" s="238">
        <f t="shared" ref="OOQ28" si="5270">OOO28*$C$28</f>
        <v>1.7452361384086417E+27</v>
      </c>
      <c r="OOS28" s="238">
        <f t="shared" ref="OOS28" si="5271">OOQ28*$C$28</f>
        <v>1.7626884997927281E+27</v>
      </c>
      <c r="OOU28" s="238">
        <f t="shared" ref="OOU28" si="5272">OOS28*$C$28</f>
        <v>1.7803153847906553E+27</v>
      </c>
      <c r="OOW28" s="238">
        <f t="shared" ref="OOW28" si="5273">OOU28*$C$28</f>
        <v>1.7981185386385617E+27</v>
      </c>
      <c r="OOY28" s="238">
        <f t="shared" ref="OOY28" si="5274">OOW28*$C$28</f>
        <v>1.8160997240249473E+27</v>
      </c>
      <c r="OPA28" s="238">
        <f t="shared" ref="OPA28" si="5275">OOY28*$C$28</f>
        <v>1.8342607212651969E+27</v>
      </c>
      <c r="OPC28" s="238">
        <f t="shared" ref="OPC28" si="5276">OPA28*$C$28</f>
        <v>1.852603328477849E+27</v>
      </c>
      <c r="OPE28" s="238">
        <f t="shared" ref="OPE28" si="5277">OPC28*$C$28</f>
        <v>1.8711293617626276E+27</v>
      </c>
      <c r="OPG28" s="238">
        <f t="shared" ref="OPG28" si="5278">OPE28*$C$28</f>
        <v>1.8898406553802539E+27</v>
      </c>
      <c r="OPI28" s="238">
        <f t="shared" ref="OPI28" si="5279">OPG28*$C$28</f>
        <v>1.9087390619340565E+27</v>
      </c>
      <c r="OPK28" s="238">
        <f t="shared" ref="OPK28" si="5280">OPI28*$C$28</f>
        <v>1.927826452553397E+27</v>
      </c>
      <c r="OPM28" s="238">
        <f t="shared" ref="OPM28" si="5281">OPK28*$C$28</f>
        <v>1.9471047170789311E+27</v>
      </c>
      <c r="OPO28" s="238">
        <f t="shared" ref="OPO28" si="5282">OPM28*$C$28</f>
        <v>1.9665757642497205E+27</v>
      </c>
      <c r="OPQ28" s="238">
        <f t="shared" ref="OPQ28" si="5283">OPO28*$C$28</f>
        <v>1.9862415218922178E+27</v>
      </c>
      <c r="OPS28" s="238">
        <f t="shared" ref="OPS28" si="5284">OPQ28*$C$28</f>
        <v>2.00610393711114E+27</v>
      </c>
      <c r="OPU28" s="238">
        <f t="shared" ref="OPU28" si="5285">OPS28*$C$28</f>
        <v>2.0261649764822515E+27</v>
      </c>
      <c r="OPW28" s="238">
        <f t="shared" ref="OPW28" si="5286">OPU28*$C$28</f>
        <v>2.046426626247074E+27</v>
      </c>
      <c r="OPY28" s="238">
        <f t="shared" ref="OPY28" si="5287">OPW28*$C$28</f>
        <v>2.0668908925095449E+27</v>
      </c>
      <c r="OQA28" s="238">
        <f t="shared" ref="OQA28" si="5288">OPY28*$C$28</f>
        <v>2.0875598014346403E+27</v>
      </c>
      <c r="OQC28" s="238">
        <f t="shared" ref="OQC28" si="5289">OQA28*$C$28</f>
        <v>2.1084353994489867E+27</v>
      </c>
      <c r="OQE28" s="238">
        <f t="shared" ref="OQE28" si="5290">OQC28*$C$28</f>
        <v>2.1295197534434767E+27</v>
      </c>
      <c r="OQG28" s="238">
        <f t="shared" ref="OQG28" si="5291">OQE28*$C$28</f>
        <v>2.1508149509779113E+27</v>
      </c>
      <c r="OQI28" s="238">
        <f t="shared" ref="OQI28" si="5292">OQG28*$C$28</f>
        <v>2.1723231004876903E+27</v>
      </c>
      <c r="OQK28" s="238">
        <f t="shared" ref="OQK28" si="5293">OQI28*$C$28</f>
        <v>2.1940463314925673E+27</v>
      </c>
      <c r="OQM28" s="238">
        <f t="shared" ref="OQM28" si="5294">OQK28*$C$28</f>
        <v>2.215986794807493E+27</v>
      </c>
      <c r="OQO28" s="238">
        <f t="shared" ref="OQO28" si="5295">OQM28*$C$28</f>
        <v>2.2381466627555681E+27</v>
      </c>
      <c r="OQQ28" s="238">
        <f t="shared" ref="OQQ28" si="5296">OQO28*$C$28</f>
        <v>2.2605281293831238E+27</v>
      </c>
      <c r="OQS28" s="238">
        <f t="shared" ref="OQS28" si="5297">OQQ28*$C$28</f>
        <v>2.2831334106769551E+27</v>
      </c>
      <c r="OQU28" s="238">
        <f t="shared" ref="OQU28" si="5298">OQS28*$C$28</f>
        <v>2.3059647447837247E+27</v>
      </c>
      <c r="OQW28" s="238">
        <f t="shared" ref="OQW28" si="5299">OQU28*$C$28</f>
        <v>2.3290243922315618E+27</v>
      </c>
      <c r="OQY28" s="238">
        <f t="shared" ref="OQY28" si="5300">OQW28*$C$28</f>
        <v>2.3523146361538775E+27</v>
      </c>
      <c r="ORA28" s="238">
        <f t="shared" ref="ORA28" si="5301">OQY28*$C$28</f>
        <v>2.3758377825154164E+27</v>
      </c>
      <c r="ORC28" s="238">
        <f t="shared" ref="ORC28" si="5302">ORA28*$C$28</f>
        <v>2.3995961603405707E+27</v>
      </c>
      <c r="ORE28" s="238">
        <f t="shared" ref="ORE28" si="5303">ORC28*$C$28</f>
        <v>2.4235921219439765E+27</v>
      </c>
      <c r="ORG28" s="238">
        <f t="shared" ref="ORG28" si="5304">ORE28*$C$28</f>
        <v>2.4478280431634162E+27</v>
      </c>
      <c r="ORI28" s="238">
        <f t="shared" ref="ORI28" si="5305">ORG28*$C$28</f>
        <v>2.4723063235950504E+27</v>
      </c>
      <c r="ORK28" s="238">
        <f t="shared" ref="ORK28" si="5306">ORI28*$C$28</f>
        <v>2.4970293868310009E+27</v>
      </c>
      <c r="ORM28" s="238">
        <f t="shared" ref="ORM28" si="5307">ORK28*$C$28</f>
        <v>2.5219996806993109E+27</v>
      </c>
      <c r="ORO28" s="238">
        <f t="shared" ref="ORO28" si="5308">ORM28*$C$28</f>
        <v>2.5472196775063041E+27</v>
      </c>
      <c r="ORQ28" s="238">
        <f t="shared" ref="ORQ28" si="5309">ORO28*$C$28</f>
        <v>2.5726918742813674E+27</v>
      </c>
      <c r="ORS28" s="238">
        <f t="shared" ref="ORS28" si="5310">ORQ28*$C$28</f>
        <v>2.5984187930241808E+27</v>
      </c>
      <c r="ORU28" s="238">
        <f t="shared" ref="ORU28" si="5311">ORS28*$C$28</f>
        <v>2.6244029809544227E+27</v>
      </c>
      <c r="ORW28" s="238">
        <f t="shared" ref="ORW28" si="5312">ORU28*$C$28</f>
        <v>2.6506470107639671E+27</v>
      </c>
      <c r="ORY28" s="238">
        <f t="shared" ref="ORY28" si="5313">ORW28*$C$28</f>
        <v>2.6771534808716071E+27</v>
      </c>
      <c r="OSA28" s="238">
        <f t="shared" ref="OSA28" si="5314">ORY28*$C$28</f>
        <v>2.7039250156803234E+27</v>
      </c>
      <c r="OSC28" s="238">
        <f t="shared" ref="OSC28" si="5315">OSA28*$C$28</f>
        <v>2.7309642658371267E+27</v>
      </c>
      <c r="OSE28" s="238">
        <f t="shared" ref="OSE28" si="5316">OSC28*$C$28</f>
        <v>2.7582739084954979E+27</v>
      </c>
      <c r="OSG28" s="238">
        <f t="shared" ref="OSG28" si="5317">OSE28*$C$28</f>
        <v>2.7858566475804527E+27</v>
      </c>
      <c r="OSI28" s="238">
        <f t="shared" ref="OSI28" si="5318">OSG28*$C$28</f>
        <v>2.8137152140562571E+27</v>
      </c>
      <c r="OSK28" s="238">
        <f t="shared" ref="OSK28" si="5319">OSI28*$C$28</f>
        <v>2.8418523661968197E+27</v>
      </c>
      <c r="OSM28" s="238">
        <f t="shared" ref="OSM28" si="5320">OSK28*$C$28</f>
        <v>2.8702708898587877E+27</v>
      </c>
      <c r="OSO28" s="238">
        <f t="shared" ref="OSO28" si="5321">OSM28*$C$28</f>
        <v>2.8989735987573758E+27</v>
      </c>
      <c r="OSQ28" s="238">
        <f t="shared" ref="OSQ28" si="5322">OSO28*$C$28</f>
        <v>2.9279633347449497E+27</v>
      </c>
      <c r="OSS28" s="238">
        <f t="shared" ref="OSS28" si="5323">OSQ28*$C$28</f>
        <v>2.9572429680923995E+27</v>
      </c>
      <c r="OSU28" s="238">
        <f t="shared" ref="OSU28" si="5324">OSS28*$C$28</f>
        <v>2.9868153977733236E+27</v>
      </c>
      <c r="OSW28" s="238">
        <f t="shared" ref="OSW28" si="5325">OSU28*$C$28</f>
        <v>3.016683551751057E+27</v>
      </c>
      <c r="OSY28" s="238">
        <f t="shared" ref="OSY28" si="5326">OSW28*$C$28</f>
        <v>3.0468503872685678E+27</v>
      </c>
      <c r="OTA28" s="238">
        <f t="shared" ref="OTA28" si="5327">OSY28*$C$28</f>
        <v>3.0773188911412534E+27</v>
      </c>
      <c r="OTC28" s="238">
        <f t="shared" ref="OTC28" si="5328">OTA28*$C$28</f>
        <v>3.1080920800526658E+27</v>
      </c>
      <c r="OTE28" s="238">
        <f t="shared" ref="OTE28" si="5329">OTC28*$C$28</f>
        <v>3.1391730008531925E+27</v>
      </c>
      <c r="OTG28" s="238">
        <f t="shared" ref="OTG28" si="5330">OTE28*$C$28</f>
        <v>3.1705647308617244E+27</v>
      </c>
      <c r="OTI28" s="238">
        <f t="shared" ref="OTI28" si="5331">OTG28*$C$28</f>
        <v>3.2022703781703416E+27</v>
      </c>
      <c r="OTK28" s="238">
        <f t="shared" ref="OTK28" si="5332">OTI28*$C$28</f>
        <v>3.2342930819520449E+27</v>
      </c>
      <c r="OTM28" s="238">
        <f t="shared" ref="OTM28" si="5333">OTK28*$C$28</f>
        <v>3.2666360127715651E+27</v>
      </c>
      <c r="OTO28" s="238">
        <f t="shared" ref="OTO28" si="5334">OTM28*$C$28</f>
        <v>3.2993023728992809E+27</v>
      </c>
      <c r="OTQ28" s="238">
        <f t="shared" ref="OTQ28" si="5335">OTO28*$C$28</f>
        <v>3.3322953966282738E+27</v>
      </c>
      <c r="OTS28" s="238">
        <f t="shared" ref="OTS28" si="5336">OTQ28*$C$28</f>
        <v>3.3656183505945567E+27</v>
      </c>
      <c r="OTU28" s="238">
        <f t="shared" ref="OTU28" si="5337">OTS28*$C$28</f>
        <v>3.3992745341005024E+27</v>
      </c>
      <c r="OTW28" s="238">
        <f t="shared" ref="OTW28" si="5338">OTU28*$C$28</f>
        <v>3.4332672794415075E+27</v>
      </c>
      <c r="OTY28" s="238">
        <f t="shared" ref="OTY28" si="5339">OTW28*$C$28</f>
        <v>3.4675999522359225E+27</v>
      </c>
      <c r="OUA28" s="238">
        <f t="shared" ref="OUA28" si="5340">OTY28*$C$28</f>
        <v>3.5022759517582819E+27</v>
      </c>
      <c r="OUC28" s="238">
        <f t="shared" ref="OUC28" si="5341">OUA28*$C$28</f>
        <v>3.5372987112758648E+27</v>
      </c>
      <c r="OUE28" s="238">
        <f t="shared" ref="OUE28" si="5342">OUC28*$C$28</f>
        <v>3.5726716983886233E+27</v>
      </c>
      <c r="OUG28" s="238">
        <f t="shared" ref="OUG28" si="5343">OUE28*$C$28</f>
        <v>3.6083984153725097E+27</v>
      </c>
      <c r="OUI28" s="238">
        <f t="shared" ref="OUI28" si="5344">OUG28*$C$28</f>
        <v>3.644482399526235E+27</v>
      </c>
      <c r="OUK28" s="238">
        <f t="shared" ref="OUK28" si="5345">OUI28*$C$28</f>
        <v>3.6809272235214974E+27</v>
      </c>
      <c r="OUM28" s="238">
        <f t="shared" ref="OUM28" si="5346">OUK28*$C$28</f>
        <v>3.7177364957567125E+27</v>
      </c>
      <c r="OUO28" s="238">
        <f t="shared" ref="OUO28" si="5347">OUM28*$C$28</f>
        <v>3.7549138607142798E+27</v>
      </c>
      <c r="OUQ28" s="238">
        <f t="shared" ref="OUQ28" si="5348">OUO28*$C$28</f>
        <v>3.7924629993214224E+27</v>
      </c>
      <c r="OUS28" s="238">
        <f t="shared" ref="OUS28" si="5349">OUQ28*$C$28</f>
        <v>3.8303876293146366E+27</v>
      </c>
      <c r="OUU28" s="238">
        <f t="shared" ref="OUU28" si="5350">OUS28*$C$28</f>
        <v>3.8686915056077832E+27</v>
      </c>
      <c r="OUW28" s="238">
        <f t="shared" ref="OUW28" si="5351">OUU28*$C$28</f>
        <v>3.9073784206638609E+27</v>
      </c>
      <c r="OUY28" s="238">
        <f t="shared" ref="OUY28" si="5352">OUW28*$C$28</f>
        <v>3.9464522048704995E+27</v>
      </c>
      <c r="OVA28" s="238">
        <f t="shared" ref="OVA28" si="5353">OUY28*$C$28</f>
        <v>3.9859167269192043E+27</v>
      </c>
      <c r="OVC28" s="238">
        <f t="shared" ref="OVC28" si="5354">OVA28*$C$28</f>
        <v>4.0257758941883963E+27</v>
      </c>
      <c r="OVE28" s="238">
        <f t="shared" ref="OVE28" si="5355">OVC28*$C$28</f>
        <v>4.0660336531302801E+27</v>
      </c>
      <c r="OVG28" s="238">
        <f t="shared" ref="OVG28" si="5356">OVE28*$C$28</f>
        <v>4.1066939896615827E+27</v>
      </c>
      <c r="OVI28" s="238">
        <f t="shared" ref="OVI28" si="5357">OVG28*$C$28</f>
        <v>4.1477609295581987E+27</v>
      </c>
      <c r="OVK28" s="238">
        <f t="shared" ref="OVK28" si="5358">OVI28*$C$28</f>
        <v>4.1892385388537808E+27</v>
      </c>
      <c r="OVM28" s="238">
        <f t="shared" ref="OVM28" si="5359">OVK28*$C$28</f>
        <v>4.2311309242423188E+27</v>
      </c>
      <c r="OVO28" s="238">
        <f t="shared" ref="OVO28" si="5360">OVM28*$C$28</f>
        <v>4.2734422334847422E+27</v>
      </c>
      <c r="OVQ28" s="238">
        <f t="shared" ref="OVQ28" si="5361">OVO28*$C$28</f>
        <v>4.3161766558195897E+27</v>
      </c>
      <c r="OVS28" s="238">
        <f t="shared" ref="OVS28" si="5362">OVQ28*$C$28</f>
        <v>4.3593384223777855E+27</v>
      </c>
      <c r="OVU28" s="238">
        <f t="shared" ref="OVU28" si="5363">OVS28*$C$28</f>
        <v>4.4029318066015633E+27</v>
      </c>
      <c r="OVW28" s="238">
        <f t="shared" ref="OVW28" si="5364">OVU28*$C$28</f>
        <v>4.4469611246675792E+27</v>
      </c>
      <c r="OVY28" s="238">
        <f t="shared" ref="OVY28" si="5365">OVW28*$C$28</f>
        <v>4.491430735914255E+27</v>
      </c>
      <c r="OWA28" s="238">
        <f t="shared" ref="OWA28" si="5366">OVY28*$C$28</f>
        <v>4.5363450432733976E+27</v>
      </c>
      <c r="OWC28" s="238">
        <f t="shared" ref="OWC28" si="5367">OWA28*$C$28</f>
        <v>4.5817084937061317E+27</v>
      </c>
      <c r="OWE28" s="238">
        <f t="shared" ref="OWE28" si="5368">OWC28*$C$28</f>
        <v>4.627525578643193E+27</v>
      </c>
      <c r="OWG28" s="238">
        <f t="shared" ref="OWG28" si="5369">OWE28*$C$28</f>
        <v>4.6738008344296251E+27</v>
      </c>
      <c r="OWI28" s="238">
        <f t="shared" ref="OWI28" si="5370">OWG28*$C$28</f>
        <v>4.7205388427739215E+27</v>
      </c>
      <c r="OWK28" s="238">
        <f t="shared" ref="OWK28" si="5371">OWI28*$C$28</f>
        <v>4.7677442312016608E+27</v>
      </c>
      <c r="OWM28" s="238">
        <f t="shared" ref="OWM28" si="5372">OWK28*$C$28</f>
        <v>4.8154216735136774E+27</v>
      </c>
      <c r="OWO28" s="238">
        <f t="shared" ref="OWO28" si="5373">OWM28*$C$28</f>
        <v>4.8635758902488139E+27</v>
      </c>
      <c r="OWQ28" s="238">
        <f t="shared" ref="OWQ28" si="5374">OWO28*$C$28</f>
        <v>4.9122116491513021E+27</v>
      </c>
      <c r="OWS28" s="238">
        <f t="shared" ref="OWS28" si="5375">OWQ28*$C$28</f>
        <v>4.9613337656428149E+27</v>
      </c>
      <c r="OWU28" s="238">
        <f t="shared" ref="OWU28" si="5376">OWS28*$C$28</f>
        <v>5.0109471032992434E+27</v>
      </c>
      <c r="OWW28" s="238">
        <f t="shared" ref="OWW28" si="5377">OWU28*$C$28</f>
        <v>5.0610565743322362E+27</v>
      </c>
      <c r="OWY28" s="238">
        <f t="shared" ref="OWY28" si="5378">OWW28*$C$28</f>
        <v>5.1116671400755584E+27</v>
      </c>
      <c r="OXA28" s="238">
        <f t="shared" ref="OXA28" si="5379">OWY28*$C$28</f>
        <v>5.162783811476314E+27</v>
      </c>
      <c r="OXC28" s="238">
        <f t="shared" ref="OXC28" si="5380">OXA28*$C$28</f>
        <v>5.2144116495910777E+27</v>
      </c>
      <c r="OXE28" s="238">
        <f t="shared" ref="OXE28" si="5381">OXC28*$C$28</f>
        <v>5.2665557660869883E+27</v>
      </c>
      <c r="OXG28" s="238">
        <f t="shared" ref="OXG28" si="5382">OXE28*$C$28</f>
        <v>5.3192213237478584E+27</v>
      </c>
      <c r="OXI28" s="238">
        <f t="shared" ref="OXI28" si="5383">OXG28*$C$28</f>
        <v>5.3724135369853374E+27</v>
      </c>
      <c r="OXK28" s="238">
        <f t="shared" ref="OXK28" si="5384">OXI28*$C$28</f>
        <v>5.4261376723551905E+27</v>
      </c>
      <c r="OXM28" s="238">
        <f t="shared" ref="OXM28" si="5385">OXK28*$C$28</f>
        <v>5.480399049078742E+27</v>
      </c>
      <c r="OXO28" s="238">
        <f t="shared" ref="OXO28" si="5386">OXM28*$C$28</f>
        <v>5.5352030395695294E+27</v>
      </c>
      <c r="OXQ28" s="238">
        <f t="shared" ref="OXQ28" si="5387">OXO28*$C$28</f>
        <v>5.5905550699652247E+27</v>
      </c>
      <c r="OXS28" s="238">
        <f t="shared" ref="OXS28" si="5388">OXQ28*$C$28</f>
        <v>5.6464606206648775E+27</v>
      </c>
      <c r="OXU28" s="238">
        <f t="shared" ref="OXU28" si="5389">OXS28*$C$28</f>
        <v>5.7029252268715264E+27</v>
      </c>
      <c r="OXW28" s="238">
        <f t="shared" ref="OXW28" si="5390">OXU28*$C$28</f>
        <v>5.7599544791402413E+27</v>
      </c>
      <c r="OXY28" s="238">
        <f t="shared" ref="OXY28" si="5391">OXW28*$C$28</f>
        <v>5.8175540239316438E+27</v>
      </c>
      <c r="OYA28" s="238">
        <f t="shared" ref="OYA28" si="5392">OXY28*$C$28</f>
        <v>5.8757295641709601E+27</v>
      </c>
      <c r="OYC28" s="238">
        <f t="shared" ref="OYC28" si="5393">OYA28*$C$28</f>
        <v>5.9344868598126692E+27</v>
      </c>
      <c r="OYE28" s="238">
        <f t="shared" ref="OYE28" si="5394">OYC28*$C$28</f>
        <v>5.9938317284107961E+27</v>
      </c>
      <c r="OYG28" s="238">
        <f t="shared" ref="OYG28" si="5395">OYE28*$C$28</f>
        <v>6.0537700456949041E+27</v>
      </c>
      <c r="OYI28" s="238">
        <f t="shared" ref="OYI28" si="5396">OYG28*$C$28</f>
        <v>6.1143077461518535E+27</v>
      </c>
      <c r="OYK28" s="238">
        <f t="shared" ref="OYK28" si="5397">OYI28*$C$28</f>
        <v>6.1754508236133722E+27</v>
      </c>
      <c r="OYM28" s="238">
        <f t="shared" ref="OYM28" si="5398">OYK28*$C$28</f>
        <v>6.2372053318495056E+27</v>
      </c>
      <c r="OYO28" s="238">
        <f t="shared" ref="OYO28" si="5399">OYM28*$C$28</f>
        <v>6.2995773851680008E+27</v>
      </c>
      <c r="OYQ28" s="238">
        <f t="shared" ref="OYQ28" si="5400">OYO28*$C$28</f>
        <v>6.3625731590196813E+27</v>
      </c>
      <c r="OYS28" s="238">
        <f t="shared" ref="OYS28" si="5401">OYQ28*$C$28</f>
        <v>6.4261988906098777E+27</v>
      </c>
      <c r="OYU28" s="238">
        <f t="shared" ref="OYU28" si="5402">OYS28*$C$28</f>
        <v>6.490460879515977E+27</v>
      </c>
      <c r="OYW28" s="238">
        <f t="shared" ref="OYW28" si="5403">OYU28*$C$28</f>
        <v>6.5553654883111363E+27</v>
      </c>
      <c r="OYY28" s="238">
        <f t="shared" ref="OYY28" si="5404">OYW28*$C$28</f>
        <v>6.6209191431942479E+27</v>
      </c>
      <c r="OZA28" s="238">
        <f t="shared" ref="OZA28" si="5405">OYY28*$C$28</f>
        <v>6.6871283346261901E+27</v>
      </c>
      <c r="OZC28" s="238">
        <f t="shared" ref="OZC28" si="5406">OZA28*$C$28</f>
        <v>6.7539996179724526E+27</v>
      </c>
      <c r="OZE28" s="238">
        <f t="shared" ref="OZE28" si="5407">OZC28*$C$28</f>
        <v>6.8215396141521768E+27</v>
      </c>
      <c r="OZG28" s="238">
        <f t="shared" ref="OZG28" si="5408">OZE28*$C$28</f>
        <v>6.8897550102936991E+27</v>
      </c>
      <c r="OZI28" s="238">
        <f t="shared" ref="OZI28" si="5409">OZG28*$C$28</f>
        <v>6.958652560396636E+27</v>
      </c>
      <c r="OZK28" s="238">
        <f t="shared" ref="OZK28" si="5410">OZI28*$C$28</f>
        <v>7.0282390860006028E+27</v>
      </c>
      <c r="OZM28" s="238">
        <f t="shared" ref="OZM28" si="5411">OZK28*$C$28</f>
        <v>7.0985214768606093E+27</v>
      </c>
      <c r="OZO28" s="238">
        <f t="shared" ref="OZO28" si="5412">OZM28*$C$28</f>
        <v>7.1695066916292158E+27</v>
      </c>
      <c r="OZQ28" s="238">
        <f t="shared" ref="OZQ28" si="5413">OZO28*$C$28</f>
        <v>7.2412017585455077E+27</v>
      </c>
      <c r="OZS28" s="238">
        <f t="shared" ref="OZS28" si="5414">OZQ28*$C$28</f>
        <v>7.3136137761309633E+27</v>
      </c>
      <c r="OZU28" s="238">
        <f t="shared" ref="OZU28" si="5415">OZS28*$C$28</f>
        <v>7.3867499138922728E+27</v>
      </c>
      <c r="OZW28" s="238">
        <f t="shared" ref="OZW28" si="5416">OZU28*$C$28</f>
        <v>7.460617413031196E+27</v>
      </c>
      <c r="OZY28" s="238">
        <f t="shared" ref="OZY28" si="5417">OZW28*$C$28</f>
        <v>7.5352235871615077E+27</v>
      </c>
      <c r="PAA28" s="238">
        <f t="shared" ref="PAA28" si="5418">OZY28*$C$28</f>
        <v>7.6105758230331229E+27</v>
      </c>
      <c r="PAC28" s="238">
        <f t="shared" ref="PAC28" si="5419">PAA28*$C$28</f>
        <v>7.6866815812634545E+27</v>
      </c>
      <c r="PAE28" s="238">
        <f t="shared" ref="PAE28" si="5420">PAC28*$C$28</f>
        <v>7.7635483970760894E+27</v>
      </c>
      <c r="PAG28" s="238">
        <f t="shared" ref="PAG28" si="5421">PAE28*$C$28</f>
        <v>7.8411838810468502E+27</v>
      </c>
      <c r="PAI28" s="238">
        <f t="shared" ref="PAI28" si="5422">PAG28*$C$28</f>
        <v>7.9195957198573187E+27</v>
      </c>
      <c r="PAK28" s="238">
        <f t="shared" ref="PAK28" si="5423">PAI28*$C$28</f>
        <v>7.998791677055892E+27</v>
      </c>
      <c r="PAM28" s="238">
        <f t="shared" ref="PAM28" si="5424">PAK28*$C$28</f>
        <v>8.0787795938264506E+27</v>
      </c>
      <c r="PAO28" s="238">
        <f t="shared" ref="PAO28" si="5425">PAM28*$C$28</f>
        <v>8.159567389764715E+27</v>
      </c>
      <c r="PAQ28" s="238">
        <f t="shared" ref="PAQ28" si="5426">PAO28*$C$28</f>
        <v>8.2411630636623625E+27</v>
      </c>
      <c r="PAS28" s="238">
        <f t="shared" ref="PAS28" si="5427">PAQ28*$C$28</f>
        <v>8.3235746942989864E+27</v>
      </c>
      <c r="PAU28" s="238">
        <f t="shared" ref="PAU28" si="5428">PAS28*$C$28</f>
        <v>8.4068104412419769E+27</v>
      </c>
      <c r="PAW28" s="238">
        <f t="shared" ref="PAW28" si="5429">PAU28*$C$28</f>
        <v>8.4908785456543965E+27</v>
      </c>
      <c r="PAY28" s="238">
        <f t="shared" ref="PAY28" si="5430">PAW28*$C$28</f>
        <v>8.5757873311109405E+27</v>
      </c>
      <c r="PBA28" s="238">
        <f t="shared" ref="PBA28" si="5431">PAY28*$C$28</f>
        <v>8.6615452044220499E+27</v>
      </c>
      <c r="PBC28" s="238">
        <f t="shared" ref="PBC28" si="5432">PBA28*$C$28</f>
        <v>8.7481606564662707E+27</v>
      </c>
      <c r="PBE28" s="238">
        <f t="shared" ref="PBE28" si="5433">PBC28*$C$28</f>
        <v>8.8356422630309339E+27</v>
      </c>
      <c r="PBG28" s="238">
        <f t="shared" ref="PBG28" si="5434">PBE28*$C$28</f>
        <v>8.9239986856612433E+27</v>
      </c>
      <c r="PBI28" s="238">
        <f t="shared" ref="PBI28" si="5435">PBG28*$C$28</f>
        <v>9.013238672517856E+27</v>
      </c>
      <c r="PBK28" s="238">
        <f t="shared" ref="PBK28" si="5436">PBI28*$C$28</f>
        <v>9.103371059243035E+27</v>
      </c>
      <c r="PBM28" s="238">
        <f t="shared" ref="PBM28" si="5437">PBK28*$C$28</f>
        <v>9.1944047698354659E+27</v>
      </c>
      <c r="PBO28" s="238">
        <f t="shared" ref="PBO28" si="5438">PBM28*$C$28</f>
        <v>9.2863488175338207E+27</v>
      </c>
      <c r="PBQ28" s="238">
        <f t="shared" ref="PBQ28" si="5439">PBO28*$C$28</f>
        <v>9.3792123057091588E+27</v>
      </c>
      <c r="PBS28" s="238">
        <f t="shared" ref="PBS28" si="5440">PBQ28*$C$28</f>
        <v>9.47300442876625E+27</v>
      </c>
      <c r="PBU28" s="238">
        <f t="shared" ref="PBU28" si="5441">PBS28*$C$28</f>
        <v>9.5677344730539127E+27</v>
      </c>
      <c r="PBW28" s="238">
        <f t="shared" ref="PBW28" si="5442">PBU28*$C$28</f>
        <v>9.6634118177844514E+27</v>
      </c>
      <c r="PBY28" s="238">
        <f t="shared" ref="PBY28" si="5443">PBW28*$C$28</f>
        <v>9.7600459359622964E+27</v>
      </c>
      <c r="PCA28" s="238">
        <f t="shared" ref="PCA28" si="5444">PBY28*$C$28</f>
        <v>9.8576463953219192E+27</v>
      </c>
      <c r="PCC28" s="238">
        <f t="shared" ref="PCC28" si="5445">PCA28*$C$28</f>
        <v>9.9562228592751374E+27</v>
      </c>
      <c r="PCE28" s="238">
        <f t="shared" ref="PCE28" si="5446">PCC28*$C$28</f>
        <v>1.0055785087867888E+28</v>
      </c>
      <c r="PCG28" s="238">
        <f t="shared" ref="PCG28" si="5447">PCE28*$C$28</f>
        <v>1.0156342938746566E+28</v>
      </c>
      <c r="PCI28" s="238">
        <f t="shared" ref="PCI28" si="5448">PCG28*$C$28</f>
        <v>1.0257906368134033E+28</v>
      </c>
      <c r="PCK28" s="238">
        <f t="shared" ref="PCK28" si="5449">PCI28*$C$28</f>
        <v>1.0360485431815373E+28</v>
      </c>
      <c r="PCM28" s="238">
        <f t="shared" ref="PCM28" si="5450">PCK28*$C$28</f>
        <v>1.0464090286133525E+28</v>
      </c>
      <c r="PCO28" s="238">
        <f t="shared" ref="PCO28" si="5451">PCM28*$C$28</f>
        <v>1.0568731188994861E+28</v>
      </c>
      <c r="PCQ28" s="238">
        <f t="shared" ref="PCQ28" si="5452">PCO28*$C$28</f>
        <v>1.067441850088481E+28</v>
      </c>
      <c r="PCS28" s="238">
        <f t="shared" ref="PCS28" si="5453">PCQ28*$C$28</f>
        <v>1.0781162685893657E+28</v>
      </c>
      <c r="PCU28" s="238">
        <f t="shared" ref="PCU28" si="5454">PCS28*$C$28</f>
        <v>1.0888974312752593E+28</v>
      </c>
      <c r="PCW28" s="238">
        <f t="shared" ref="PCW28" si="5455">PCU28*$C$28</f>
        <v>1.0997864055880119E+28</v>
      </c>
      <c r="PCY28" s="238">
        <f t="shared" ref="PCY28" si="5456">PCW28*$C$28</f>
        <v>1.1107842696438922E+28</v>
      </c>
      <c r="PDA28" s="238">
        <f t="shared" ref="PDA28" si="5457">PCY28*$C$28</f>
        <v>1.1218921123403312E+28</v>
      </c>
      <c r="PDC28" s="238">
        <f t="shared" ref="PDC28" si="5458">PDA28*$C$28</f>
        <v>1.1331110334637346E+28</v>
      </c>
      <c r="PDE28" s="238">
        <f t="shared" ref="PDE28" si="5459">PDC28*$C$28</f>
        <v>1.144442143798372E+28</v>
      </c>
      <c r="PDG28" s="238">
        <f t="shared" ref="PDG28" si="5460">PDE28*$C$28</f>
        <v>1.1558865652363558E+28</v>
      </c>
      <c r="PDI28" s="238">
        <f t="shared" ref="PDI28" si="5461">PDG28*$C$28</f>
        <v>1.1674454308887194E+28</v>
      </c>
      <c r="PDK28" s="238">
        <f t="shared" ref="PDK28" si="5462">PDI28*$C$28</f>
        <v>1.1791198851976066E+28</v>
      </c>
      <c r="PDM28" s="238">
        <f t="shared" ref="PDM28" si="5463">PDK28*$C$28</f>
        <v>1.1909110840495826E+28</v>
      </c>
      <c r="PDO28" s="238">
        <f t="shared" ref="PDO28" si="5464">PDM28*$C$28</f>
        <v>1.2028201948900785E+28</v>
      </c>
      <c r="PDQ28" s="238">
        <f t="shared" ref="PDQ28" si="5465">PDO28*$C$28</f>
        <v>1.2148483968389792E+28</v>
      </c>
      <c r="PDS28" s="238">
        <f t="shared" ref="PDS28" si="5466">PDQ28*$C$28</f>
        <v>1.226996880807369E+28</v>
      </c>
      <c r="PDU28" s="238">
        <f t="shared" ref="PDU28" si="5467">PDS28*$C$28</f>
        <v>1.2392668496154427E+28</v>
      </c>
      <c r="PDW28" s="238">
        <f t="shared" ref="PDW28" si="5468">PDU28*$C$28</f>
        <v>1.2516595181115972E+28</v>
      </c>
      <c r="PDY28" s="238">
        <f t="shared" ref="PDY28" si="5469">PDW28*$C$28</f>
        <v>1.2641761132927133E+28</v>
      </c>
      <c r="PEA28" s="238">
        <f t="shared" ref="PEA28" si="5470">PDY28*$C$28</f>
        <v>1.2768178744256405E+28</v>
      </c>
      <c r="PEC28" s="238">
        <f t="shared" ref="PEC28" si="5471">PEA28*$C$28</f>
        <v>1.2895860531698969E+28</v>
      </c>
      <c r="PEE28" s="238">
        <f t="shared" ref="PEE28" si="5472">PEC28*$C$28</f>
        <v>1.3024819137015959E+28</v>
      </c>
      <c r="PEG28" s="238">
        <f t="shared" ref="PEG28" si="5473">PEE28*$C$28</f>
        <v>1.3155067328386118E+28</v>
      </c>
      <c r="PEI28" s="238">
        <f t="shared" ref="PEI28" si="5474">PEG28*$C$28</f>
        <v>1.328661800166998E+28</v>
      </c>
      <c r="PEK28" s="238">
        <f t="shared" ref="PEK28" si="5475">PEI28*$C$28</f>
        <v>1.3419484181686679E+28</v>
      </c>
      <c r="PEM28" s="238">
        <f t="shared" ref="PEM28" si="5476">PEK28*$C$28</f>
        <v>1.3553679023503545E+28</v>
      </c>
      <c r="PEO28" s="238">
        <f t="shared" ref="PEO28" si="5477">PEM28*$C$28</f>
        <v>1.3689215813738581E+28</v>
      </c>
      <c r="PEQ28" s="238">
        <f t="shared" ref="PEQ28" si="5478">PEO28*$C$28</f>
        <v>1.3826107971875967E+28</v>
      </c>
      <c r="PES28" s="238">
        <f t="shared" ref="PES28" si="5479">PEQ28*$C$28</f>
        <v>1.3964369051594726E+28</v>
      </c>
      <c r="PEU28" s="238">
        <f t="shared" ref="PEU28" si="5480">PES28*$C$28</f>
        <v>1.4104012742110673E+28</v>
      </c>
      <c r="PEW28" s="238">
        <f t="shared" ref="PEW28" si="5481">PEU28*$C$28</f>
        <v>1.424505286953178E+28</v>
      </c>
      <c r="PEY28" s="238">
        <f t="shared" ref="PEY28" si="5482">PEW28*$C$28</f>
        <v>1.4387503398227098E+28</v>
      </c>
      <c r="PFA28" s="238">
        <f t="shared" ref="PFA28" si="5483">PEY28*$C$28</f>
        <v>1.4531378432209369E+28</v>
      </c>
      <c r="PFC28" s="238">
        <f t="shared" ref="PFC28" si="5484">PFA28*$C$28</f>
        <v>1.4676692216531463E+28</v>
      </c>
      <c r="PFE28" s="238">
        <f t="shared" ref="PFE28" si="5485">PFC28*$C$28</f>
        <v>1.4823459138696778E+28</v>
      </c>
      <c r="PFG28" s="238">
        <f t="shared" ref="PFG28" si="5486">PFE28*$C$28</f>
        <v>1.4971693730083746E+28</v>
      </c>
      <c r="PFI28" s="238">
        <f t="shared" ref="PFI28" si="5487">PFG28*$C$28</f>
        <v>1.5121410667384584E+28</v>
      </c>
      <c r="PFK28" s="238">
        <f t="shared" ref="PFK28" si="5488">PFI28*$C$28</f>
        <v>1.5272624774058431E+28</v>
      </c>
      <c r="PFM28" s="238">
        <f t="shared" ref="PFM28" si="5489">PFK28*$C$28</f>
        <v>1.5425351021799016E+28</v>
      </c>
      <c r="PFO28" s="238">
        <f t="shared" ref="PFO28" si="5490">PFM28*$C$28</f>
        <v>1.5579604532017006E+28</v>
      </c>
      <c r="PFQ28" s="238">
        <f t="shared" ref="PFQ28" si="5491">PFO28*$C$28</f>
        <v>1.5735400577337176E+28</v>
      </c>
      <c r="PFS28" s="238">
        <f t="shared" ref="PFS28" si="5492">PFQ28*$C$28</f>
        <v>1.5892754583110548E+28</v>
      </c>
      <c r="PFU28" s="238">
        <f t="shared" ref="PFU28" si="5493">PFS28*$C$28</f>
        <v>1.6051682128941652E+28</v>
      </c>
      <c r="PFW28" s="238">
        <f t="shared" ref="PFW28" si="5494">PFU28*$C$28</f>
        <v>1.6212198950231069E+28</v>
      </c>
      <c r="PFY28" s="238">
        <f t="shared" ref="PFY28" si="5495">PFW28*$C$28</f>
        <v>1.6374320939733379E+28</v>
      </c>
      <c r="PGA28" s="238">
        <f t="shared" ref="PGA28" si="5496">PFY28*$C$28</f>
        <v>1.6538064149130713E+28</v>
      </c>
      <c r="PGC28" s="238">
        <f t="shared" ref="PGC28" si="5497">PGA28*$C$28</f>
        <v>1.670344479062202E+28</v>
      </c>
      <c r="PGE28" s="238">
        <f t="shared" ref="PGE28" si="5498">PGC28*$C$28</f>
        <v>1.6870479238528241E+28</v>
      </c>
      <c r="PGG28" s="238">
        <f t="shared" ref="PGG28" si="5499">PGE28*$C$28</f>
        <v>1.7039184030913523E+28</v>
      </c>
      <c r="PGI28" s="238">
        <f t="shared" ref="PGI28" si="5500">PGG28*$C$28</f>
        <v>1.7209575871222659E+28</v>
      </c>
      <c r="PGK28" s="238">
        <f t="shared" ref="PGK28" si="5501">PGI28*$C$28</f>
        <v>1.7381671629934885E+28</v>
      </c>
      <c r="PGM28" s="238">
        <f t="shared" ref="PGM28" si="5502">PGK28*$C$28</f>
        <v>1.7555488346234234E+28</v>
      </c>
      <c r="PGO28" s="238">
        <f t="shared" ref="PGO28" si="5503">PGM28*$C$28</f>
        <v>1.7731043229696576E+28</v>
      </c>
      <c r="PGQ28" s="238">
        <f t="shared" ref="PGQ28" si="5504">PGO28*$C$28</f>
        <v>1.7908353661993542E+28</v>
      </c>
      <c r="PGS28" s="238">
        <f t="shared" ref="PGS28" si="5505">PGQ28*$C$28</f>
        <v>1.8087437198613478E+28</v>
      </c>
      <c r="PGU28" s="238">
        <f t="shared" ref="PGU28" si="5506">PGS28*$C$28</f>
        <v>1.8268311570599614E+28</v>
      </c>
      <c r="PGW28" s="238">
        <f t="shared" ref="PGW28" si="5507">PGU28*$C$28</f>
        <v>1.845099468630561E+28</v>
      </c>
      <c r="PGY28" s="238">
        <f t="shared" ref="PGY28" si="5508">PGW28*$C$28</f>
        <v>1.8635504633168666E+28</v>
      </c>
      <c r="PHA28" s="238">
        <f t="shared" ref="PHA28" si="5509">PGY28*$C$28</f>
        <v>1.8821859679500353E+28</v>
      </c>
      <c r="PHC28" s="238">
        <f t="shared" ref="PHC28" si="5510">PHA28*$C$28</f>
        <v>1.9010078276295355E+28</v>
      </c>
      <c r="PHE28" s="238">
        <f t="shared" ref="PHE28" si="5511">PHC28*$C$28</f>
        <v>1.9200179059058308E+28</v>
      </c>
      <c r="PHG28" s="238">
        <f t="shared" ref="PHG28" si="5512">PHE28*$C$28</f>
        <v>1.9392180849648891E+28</v>
      </c>
      <c r="PHI28" s="238">
        <f t="shared" ref="PHI28" si="5513">PHG28*$C$28</f>
        <v>1.9586102658145381E+28</v>
      </c>
      <c r="PHK28" s="238">
        <f t="shared" ref="PHK28" si="5514">PHI28*$C$28</f>
        <v>1.9781963684726836E+28</v>
      </c>
      <c r="PHM28" s="238">
        <f t="shared" ref="PHM28" si="5515">PHK28*$C$28</f>
        <v>1.9979783321574103E+28</v>
      </c>
      <c r="PHO28" s="238">
        <f t="shared" ref="PHO28" si="5516">PHM28*$C$28</f>
        <v>2.0179581154789844E+28</v>
      </c>
      <c r="PHQ28" s="238">
        <f t="shared" ref="PHQ28" si="5517">PHO28*$C$28</f>
        <v>2.0381376966337745E+28</v>
      </c>
      <c r="PHS28" s="238">
        <f t="shared" ref="PHS28" si="5518">PHQ28*$C$28</f>
        <v>2.058519073600112E+28</v>
      </c>
      <c r="PHU28" s="238">
        <f t="shared" ref="PHU28" si="5519">PHS28*$C$28</f>
        <v>2.0791042643361134E+28</v>
      </c>
      <c r="PHW28" s="238">
        <f t="shared" ref="PHW28" si="5520">PHU28*$C$28</f>
        <v>2.0998953069794746E+28</v>
      </c>
      <c r="PHY28" s="238">
        <f t="shared" ref="PHY28" si="5521">PHW28*$C$28</f>
        <v>2.1208942600492694E+28</v>
      </c>
      <c r="PIA28" s="238">
        <f t="shared" ref="PIA28" si="5522">PHY28*$C$28</f>
        <v>2.1421032026497623E+28</v>
      </c>
      <c r="PIC28" s="238">
        <f t="shared" ref="PIC28" si="5523">PIA28*$C$28</f>
        <v>2.1635242346762601E+28</v>
      </c>
      <c r="PIE28" s="238">
        <f t="shared" ref="PIE28" si="5524">PIC28*$C$28</f>
        <v>2.1851594770230228E+28</v>
      </c>
      <c r="PIG28" s="238">
        <f t="shared" ref="PIG28" si="5525">PIE28*$C$28</f>
        <v>2.2070110717932533E+28</v>
      </c>
      <c r="PII28" s="238">
        <f t="shared" ref="PII28" si="5526">PIG28*$C$28</f>
        <v>2.2290811825111859E+28</v>
      </c>
      <c r="PIK28" s="238">
        <f t="shared" ref="PIK28" si="5527">PII28*$C$28</f>
        <v>2.2513719943362975E+28</v>
      </c>
      <c r="PIM28" s="238">
        <f t="shared" ref="PIM28" si="5528">PIK28*$C$28</f>
        <v>2.2738857142796604E+28</v>
      </c>
      <c r="PIO28" s="238">
        <f t="shared" ref="PIO28" si="5529">PIM28*$C$28</f>
        <v>2.2966245714224572E+28</v>
      </c>
      <c r="PIQ28" s="238">
        <f t="shared" ref="PIQ28" si="5530">PIO28*$C$28</f>
        <v>2.3195908171366817E+28</v>
      </c>
      <c r="PIS28" s="238">
        <f t="shared" ref="PIS28" si="5531">PIQ28*$C$28</f>
        <v>2.3427867253080486E+28</v>
      </c>
      <c r="PIU28" s="238">
        <f t="shared" ref="PIU28" si="5532">PIS28*$C$28</f>
        <v>2.3662145925611293E+28</v>
      </c>
      <c r="PIW28" s="238">
        <f t="shared" ref="PIW28" si="5533">PIU28*$C$28</f>
        <v>2.3898767384867404E+28</v>
      </c>
      <c r="PIY28" s="238">
        <f t="shared" ref="PIY28" si="5534">PIW28*$C$28</f>
        <v>2.4137755058716077E+28</v>
      </c>
      <c r="PJA28" s="238">
        <f t="shared" ref="PJA28" si="5535">PIY28*$C$28</f>
        <v>2.4379132609303236E+28</v>
      </c>
      <c r="PJC28" s="238">
        <f t="shared" ref="PJC28" si="5536">PJA28*$C$28</f>
        <v>2.4622923935396267E+28</v>
      </c>
      <c r="PJE28" s="238">
        <f t="shared" ref="PJE28" si="5537">PJC28*$C$28</f>
        <v>2.486915317475023E+28</v>
      </c>
      <c r="PJG28" s="238">
        <f t="shared" ref="PJG28" si="5538">PJE28*$C$28</f>
        <v>2.5117844706497733E+28</v>
      </c>
      <c r="PJI28" s="238">
        <f t="shared" ref="PJI28" si="5539">PJG28*$C$28</f>
        <v>2.536902315356271E+28</v>
      </c>
      <c r="PJK28" s="238">
        <f t="shared" ref="PJK28" si="5540">PJI28*$C$28</f>
        <v>2.5622713385098336E+28</v>
      </c>
      <c r="PJM28" s="238">
        <f t="shared" ref="PJM28" si="5541">PJK28*$C$28</f>
        <v>2.5878940518949319E+28</v>
      </c>
      <c r="PJO28" s="238">
        <f t="shared" ref="PJO28" si="5542">PJM28*$C$28</f>
        <v>2.6137729924138813E+28</v>
      </c>
      <c r="PJQ28" s="238">
        <f t="shared" ref="PJQ28" si="5543">PJO28*$C$28</f>
        <v>2.6399107223380201E+28</v>
      </c>
      <c r="PJS28" s="238">
        <f t="shared" ref="PJS28" si="5544">PJQ28*$C$28</f>
        <v>2.6663098295614002E+28</v>
      </c>
      <c r="PJU28" s="238">
        <f t="shared" ref="PJU28" si="5545">PJS28*$C$28</f>
        <v>2.6929729278570141E+28</v>
      </c>
      <c r="PJW28" s="238">
        <f t="shared" ref="PJW28" si="5546">PJU28*$C$28</f>
        <v>2.7199026571355842E+28</v>
      </c>
      <c r="PJY28" s="238">
        <f t="shared" ref="PJY28" si="5547">PJW28*$C$28</f>
        <v>2.74710168370694E+28</v>
      </c>
      <c r="PKA28" s="238">
        <f t="shared" ref="PKA28" si="5548">PJY28*$C$28</f>
        <v>2.7745727005440094E+28</v>
      </c>
      <c r="PKC28" s="238">
        <f t="shared" ref="PKC28" si="5549">PKA28*$C$28</f>
        <v>2.8023184275494497E+28</v>
      </c>
      <c r="PKE28" s="238">
        <f t="shared" ref="PKE28" si="5550">PKC28*$C$28</f>
        <v>2.8303416118249444E+28</v>
      </c>
      <c r="PKG28" s="238">
        <f t="shared" ref="PKG28" si="5551">PKE28*$C$28</f>
        <v>2.8586450279431939E+28</v>
      </c>
      <c r="PKI28" s="238">
        <f t="shared" ref="PKI28" si="5552">PKG28*$C$28</f>
        <v>2.887231478222626E+28</v>
      </c>
      <c r="PKK28" s="238">
        <f t="shared" ref="PKK28" si="5553">PKI28*$C$28</f>
        <v>2.9161037930048525E+28</v>
      </c>
      <c r="PKM28" s="238">
        <f t="shared" ref="PKM28" si="5554">PKK28*$C$28</f>
        <v>2.9452648309349009E+28</v>
      </c>
      <c r="PKO28" s="238">
        <f t="shared" ref="PKO28" si="5555">PKM28*$C$28</f>
        <v>2.97471747924425E+28</v>
      </c>
      <c r="PKQ28" s="238">
        <f t="shared" ref="PKQ28" si="5556">PKO28*$C$28</f>
        <v>3.0044646540366924E+28</v>
      </c>
      <c r="PKS28" s="238">
        <f t="shared" ref="PKS28" si="5557">PKQ28*$C$28</f>
        <v>3.0345093005770593E+28</v>
      </c>
      <c r="PKU28" s="238">
        <f t="shared" ref="PKU28" si="5558">PKS28*$C$28</f>
        <v>3.06485439358283E+28</v>
      </c>
      <c r="PKW28" s="238">
        <f t="shared" ref="PKW28" si="5559">PKU28*$C$28</f>
        <v>3.0955029375186585E+28</v>
      </c>
      <c r="PKY28" s="238">
        <f t="shared" ref="PKY28" si="5560">PKW28*$C$28</f>
        <v>3.1264579668938451E+28</v>
      </c>
      <c r="PLA28" s="238">
        <f t="shared" ref="PLA28" si="5561">PKY28*$C$28</f>
        <v>3.1577225465627836E+28</v>
      </c>
      <c r="PLC28" s="238">
        <f t="shared" ref="PLC28" si="5562">PLA28*$C$28</f>
        <v>3.1892997720284114E+28</v>
      </c>
      <c r="PLE28" s="238">
        <f t="shared" ref="PLE28" si="5563">PLC28*$C$28</f>
        <v>3.2211927697486954E+28</v>
      </c>
      <c r="PLG28" s="238">
        <f t="shared" ref="PLG28" si="5564">PLE28*$C$28</f>
        <v>3.2534046974461825E+28</v>
      </c>
      <c r="PLI28" s="238">
        <f t="shared" ref="PLI28" si="5565">PLG28*$C$28</f>
        <v>3.2859387444206446E+28</v>
      </c>
      <c r="PLK28" s="238">
        <f t="shared" ref="PLK28" si="5566">PLI28*$C$28</f>
        <v>3.318798131864851E+28</v>
      </c>
      <c r="PLM28" s="238">
        <f t="shared" ref="PLM28" si="5567">PLK28*$C$28</f>
        <v>3.3519861131834993E+28</v>
      </c>
      <c r="PLO28" s="238">
        <f t="shared" ref="PLO28" si="5568">PLM28*$C$28</f>
        <v>3.3855059743153345E+28</v>
      </c>
      <c r="PLQ28" s="238">
        <f t="shared" ref="PLQ28" si="5569">PLO28*$C$28</f>
        <v>3.4193610340584879E+28</v>
      </c>
      <c r="PLS28" s="238">
        <f t="shared" ref="PLS28" si="5570">PLQ28*$C$28</f>
        <v>3.4535546443990729E+28</v>
      </c>
      <c r="PLU28" s="238">
        <f t="shared" ref="PLU28" si="5571">PLS28*$C$28</f>
        <v>3.4880901908430635E+28</v>
      </c>
      <c r="PLW28" s="238">
        <f t="shared" ref="PLW28" si="5572">PLU28*$C$28</f>
        <v>3.5229710927514941E+28</v>
      </c>
      <c r="PLY28" s="238">
        <f t="shared" ref="PLY28" si="5573">PLW28*$C$28</f>
        <v>3.5582008036790091E+28</v>
      </c>
      <c r="PMA28" s="238">
        <f t="shared" ref="PMA28" si="5574">PLY28*$C$28</f>
        <v>3.5937828117157993E+28</v>
      </c>
      <c r="PMC28" s="238">
        <f t="shared" ref="PMC28" si="5575">PMA28*$C$28</f>
        <v>3.6297206398329571E+28</v>
      </c>
      <c r="PME28" s="238">
        <f t="shared" ref="PME28" si="5576">PMC28*$C$28</f>
        <v>3.6660178462312867E+28</v>
      </c>
      <c r="PMG28" s="238">
        <f t="shared" ref="PMG28" si="5577">PME28*$C$28</f>
        <v>3.7026780246935996E+28</v>
      </c>
      <c r="PMI28" s="238">
        <f t="shared" ref="PMI28" si="5578">PMG28*$C$28</f>
        <v>3.7397048049405356E+28</v>
      </c>
      <c r="PMK28" s="238">
        <f t="shared" ref="PMK28" si="5579">PMI28*$C$28</f>
        <v>3.7771018529899412E+28</v>
      </c>
      <c r="PMM28" s="238">
        <f t="shared" ref="PMM28" si="5580">PMK28*$C$28</f>
        <v>3.8148728715198408E+28</v>
      </c>
      <c r="PMO28" s="238">
        <f t="shared" ref="PMO28" si="5581">PMM28*$C$28</f>
        <v>3.8530216002350391E+28</v>
      </c>
      <c r="PMQ28" s="238">
        <f t="shared" ref="PMQ28" si="5582">PMO28*$C$28</f>
        <v>3.8915518162373897E+28</v>
      </c>
      <c r="PMS28" s="238">
        <f t="shared" ref="PMS28" si="5583">PMQ28*$C$28</f>
        <v>3.9304673343997636E+28</v>
      </c>
      <c r="PMU28" s="238">
        <f t="shared" ref="PMU28" si="5584">PMS28*$C$28</f>
        <v>3.9697720077437609E+28</v>
      </c>
      <c r="PMW28" s="238">
        <f t="shared" ref="PMW28" si="5585">PMU28*$C$28</f>
        <v>4.0094697278211986E+28</v>
      </c>
      <c r="PMY28" s="238">
        <f t="shared" ref="PMY28" si="5586">PMW28*$C$28</f>
        <v>4.0495644250994106E+28</v>
      </c>
      <c r="PNA28" s="238">
        <f t="shared" ref="PNA28" si="5587">PMY28*$C$28</f>
        <v>4.090060069350405E+28</v>
      </c>
      <c r="PNC28" s="238">
        <f t="shared" ref="PNC28" si="5588">PNA28*$C$28</f>
        <v>4.130960670043909E+28</v>
      </c>
      <c r="PNE28" s="238">
        <f t="shared" ref="PNE28" si="5589">PNC28*$C$28</f>
        <v>4.1722702767443481E+28</v>
      </c>
      <c r="PNG28" s="238">
        <f t="shared" ref="PNG28" si="5590">PNE28*$C$28</f>
        <v>4.2139929795117918E+28</v>
      </c>
      <c r="PNI28" s="238">
        <f t="shared" ref="PNI28" si="5591">PNG28*$C$28</f>
        <v>4.2561329093069101E+28</v>
      </c>
      <c r="PNK28" s="238">
        <f t="shared" ref="PNK28" si="5592">PNI28*$C$28</f>
        <v>4.2986942383999788E+28</v>
      </c>
      <c r="PNM28" s="238">
        <f t="shared" ref="PNM28" si="5593">PNK28*$C$28</f>
        <v>4.3416811807839782E+28</v>
      </c>
      <c r="PNO28" s="238">
        <f t="shared" ref="PNO28" si="5594">PNM28*$C$28</f>
        <v>4.3850979925918178E+28</v>
      </c>
      <c r="PNQ28" s="238">
        <f t="shared" ref="PNQ28" si="5595">PNO28*$C$28</f>
        <v>4.4289489725177359E+28</v>
      </c>
      <c r="PNS28" s="238">
        <f t="shared" ref="PNS28" si="5596">PNQ28*$C$28</f>
        <v>4.4732384622429131E+28</v>
      </c>
      <c r="PNU28" s="238">
        <f t="shared" ref="PNU28" si="5597">PNS28*$C$28</f>
        <v>4.5179708468653422E+28</v>
      </c>
      <c r="PNW28" s="238">
        <f t="shared" ref="PNW28" si="5598">PNU28*$C$28</f>
        <v>4.5631505553339954E+28</v>
      </c>
      <c r="PNY28" s="238">
        <f t="shared" ref="PNY28" si="5599">PNW28*$C$28</f>
        <v>4.6087820608873355E+28</v>
      </c>
      <c r="POA28" s="238">
        <f t="shared" ref="POA28" si="5600">PNY28*$C$28</f>
        <v>4.6548698814962085E+28</v>
      </c>
      <c r="POC28" s="238">
        <f t="shared" ref="POC28" si="5601">POA28*$C$28</f>
        <v>4.7014185803111709E+28</v>
      </c>
      <c r="POE28" s="238">
        <f t="shared" ref="POE28" si="5602">POC28*$C$28</f>
        <v>4.7484327661142829E+28</v>
      </c>
      <c r="POG28" s="238">
        <f t="shared" ref="POG28" si="5603">POE28*$C$28</f>
        <v>4.7959170937754258E+28</v>
      </c>
      <c r="POI28" s="238">
        <f t="shared" ref="POI28" si="5604">POG28*$C$28</f>
        <v>4.84387626471318E+28</v>
      </c>
      <c r="POK28" s="238">
        <f t="shared" ref="POK28" si="5605">POI28*$C$28</f>
        <v>4.8923150273603122E+28</v>
      </c>
      <c r="POM28" s="238">
        <f t="shared" ref="POM28" si="5606">POK28*$C$28</f>
        <v>4.9412381776339157E+28</v>
      </c>
      <c r="POO28" s="238">
        <f t="shared" ref="POO28" si="5607">POM28*$C$28</f>
        <v>4.9906505594102548E+28</v>
      </c>
      <c r="POQ28" s="238">
        <f t="shared" ref="POQ28" si="5608">POO28*$C$28</f>
        <v>5.0405570650043577E+28</v>
      </c>
      <c r="POS28" s="238">
        <f t="shared" ref="POS28" si="5609">POQ28*$C$28</f>
        <v>5.0909626356544017E+28</v>
      </c>
      <c r="POU28" s="238">
        <f t="shared" ref="POU28" si="5610">POS28*$C$28</f>
        <v>5.1418722620109455E+28</v>
      </c>
      <c r="POW28" s="238">
        <f t="shared" ref="POW28" si="5611">POU28*$C$28</f>
        <v>5.1932909846310552E+28</v>
      </c>
      <c r="POY28" s="238">
        <f t="shared" ref="POY28" si="5612">POW28*$C$28</f>
        <v>5.2452238944773656E+28</v>
      </c>
      <c r="PPA28" s="238">
        <f t="shared" ref="PPA28" si="5613">POY28*$C$28</f>
        <v>5.2976761334221391E+28</v>
      </c>
      <c r="PPC28" s="238">
        <f t="shared" ref="PPC28" si="5614">PPA28*$C$28</f>
        <v>5.3506528947563604E+28</v>
      </c>
      <c r="PPE28" s="238">
        <f t="shared" ref="PPE28" si="5615">PPC28*$C$28</f>
        <v>5.4041594237039239E+28</v>
      </c>
      <c r="PPG28" s="238">
        <f t="shared" ref="PPG28" si="5616">PPE28*$C$28</f>
        <v>5.4582010179409631E+28</v>
      </c>
      <c r="PPI28" s="238">
        <f t="shared" ref="PPI28" si="5617">PPG28*$C$28</f>
        <v>5.5127830281203724E+28</v>
      </c>
      <c r="PPK28" s="238">
        <f t="shared" ref="PPK28" si="5618">PPI28*$C$28</f>
        <v>5.5679108584015762E+28</v>
      </c>
      <c r="PPM28" s="238">
        <f t="shared" ref="PPM28" si="5619">PPK28*$C$28</f>
        <v>5.6235899669855916E+28</v>
      </c>
      <c r="PPO28" s="238">
        <f t="shared" ref="PPO28" si="5620">PPM28*$C$28</f>
        <v>5.6798258666554476E+28</v>
      </c>
      <c r="PPQ28" s="238">
        <f t="shared" ref="PPQ28" si="5621">PPO28*$C$28</f>
        <v>5.7366241253220025E+28</v>
      </c>
      <c r="PPS28" s="238">
        <f t="shared" ref="PPS28" si="5622">PPQ28*$C$28</f>
        <v>5.7939903665752226E+28</v>
      </c>
      <c r="PPU28" s="238">
        <f t="shared" ref="PPU28" si="5623">PPS28*$C$28</f>
        <v>5.8519302702409744E+28</v>
      </c>
      <c r="PPW28" s="238">
        <f t="shared" ref="PPW28" si="5624">PPU28*$C$28</f>
        <v>5.9104495729433843E+28</v>
      </c>
      <c r="PPY28" s="238">
        <f t="shared" ref="PPY28" si="5625">PPW28*$C$28</f>
        <v>5.9695540686728182E+28</v>
      </c>
      <c r="PQA28" s="238">
        <f t="shared" ref="PQA28" si="5626">PPY28*$C$28</f>
        <v>6.0292496093595465E+28</v>
      </c>
      <c r="PQC28" s="238">
        <f t="shared" ref="PQC28" si="5627">PQA28*$C$28</f>
        <v>6.0895421054531423E+28</v>
      </c>
      <c r="PQE28" s="238">
        <f t="shared" ref="PQE28" si="5628">PQC28*$C$28</f>
        <v>6.1504375265076738E+28</v>
      </c>
      <c r="PQG28" s="238">
        <f t="shared" ref="PQG28" si="5629">PQE28*$C$28</f>
        <v>6.2119419017727509E+28</v>
      </c>
      <c r="PQI28" s="238">
        <f t="shared" ref="PQI28" si="5630">PQG28*$C$28</f>
        <v>6.2740613207904788E+28</v>
      </c>
      <c r="PQK28" s="238">
        <f t="shared" ref="PQK28" si="5631">PQI28*$C$28</f>
        <v>6.3368019339983841E+28</v>
      </c>
      <c r="PQM28" s="238">
        <f t="shared" ref="PQM28" si="5632">PQK28*$C$28</f>
        <v>6.4001699533383682E+28</v>
      </c>
      <c r="PQO28" s="238">
        <f t="shared" ref="PQO28" si="5633">PQM28*$C$28</f>
        <v>6.4641716528717517E+28</v>
      </c>
      <c r="PQQ28" s="238">
        <f t="shared" ref="PQQ28" si="5634">PQO28*$C$28</f>
        <v>6.5288133694004691E+28</v>
      </c>
      <c r="PQS28" s="238">
        <f t="shared" ref="PQS28" si="5635">PQQ28*$C$28</f>
        <v>6.5941015030944739E+28</v>
      </c>
      <c r="PQU28" s="238">
        <f t="shared" ref="PQU28" si="5636">PQS28*$C$28</f>
        <v>6.660042518125419E+28</v>
      </c>
      <c r="PQW28" s="238">
        <f t="shared" ref="PQW28" si="5637">PQU28*$C$28</f>
        <v>6.7266429433066735E+28</v>
      </c>
      <c r="PQY28" s="238">
        <f t="shared" ref="PQY28" si="5638">PQW28*$C$28</f>
        <v>6.7939093727397402E+28</v>
      </c>
      <c r="PRA28" s="238">
        <f t="shared" ref="PRA28" si="5639">PQY28*$C$28</f>
        <v>6.8618484664671377E+28</v>
      </c>
      <c r="PRC28" s="238">
        <f t="shared" ref="PRC28" si="5640">PRA28*$C$28</f>
        <v>6.9304669511318092E+28</v>
      </c>
      <c r="PRE28" s="238">
        <f t="shared" ref="PRE28" si="5641">PRC28*$C$28</f>
        <v>6.9997716206431277E+28</v>
      </c>
      <c r="PRG28" s="238">
        <f t="shared" ref="PRG28" si="5642">PRE28*$C$28</f>
        <v>7.0697693368495591E+28</v>
      </c>
      <c r="PRI28" s="238">
        <f t="shared" ref="PRI28" si="5643">PRG28*$C$28</f>
        <v>7.1404670302180545E+28</v>
      </c>
      <c r="PRK28" s="238">
        <f t="shared" ref="PRK28" si="5644">PRI28*$C$28</f>
        <v>7.211871700520235E+28</v>
      </c>
      <c r="PRM28" s="238">
        <f t="shared" ref="PRM28" si="5645">PRK28*$C$28</f>
        <v>7.2839904175254375E+28</v>
      </c>
      <c r="PRO28" s="238">
        <f t="shared" ref="PRO28" si="5646">PRM28*$C$28</f>
        <v>7.3568303217006918E+28</v>
      </c>
      <c r="PRQ28" s="238">
        <f t="shared" ref="PRQ28" si="5647">PRO28*$C$28</f>
        <v>7.4303986249176987E+28</v>
      </c>
      <c r="PRS28" s="238">
        <f t="shared" ref="PRS28" si="5648">PRQ28*$C$28</f>
        <v>7.5047026111668759E+28</v>
      </c>
      <c r="PRU28" s="238">
        <f t="shared" ref="PRU28" si="5649">PRS28*$C$28</f>
        <v>7.5797496372785449E+28</v>
      </c>
      <c r="PRW28" s="238">
        <f t="shared" ref="PRW28" si="5650">PRU28*$C$28</f>
        <v>7.65554713365133E+28</v>
      </c>
      <c r="PRY28" s="238">
        <f t="shared" ref="PRY28" si="5651">PRW28*$C$28</f>
        <v>7.7321026049878432E+28</v>
      </c>
      <c r="PSA28" s="238">
        <f t="shared" ref="PSA28" si="5652">PRY28*$C$28</f>
        <v>7.8094236310377219E+28</v>
      </c>
      <c r="PSC28" s="238">
        <f t="shared" ref="PSC28" si="5653">PSA28*$C$28</f>
        <v>7.8875178673480992E+28</v>
      </c>
      <c r="PSE28" s="238">
        <f t="shared" ref="PSE28" si="5654">PSC28*$C$28</f>
        <v>7.9663930460215801E+28</v>
      </c>
      <c r="PSG28" s="238">
        <f t="shared" ref="PSG28" si="5655">PSE28*$C$28</f>
        <v>8.0460569764817954E+28</v>
      </c>
      <c r="PSI28" s="238">
        <f t="shared" ref="PSI28" si="5656">PSG28*$C$28</f>
        <v>8.1265175462466132E+28</v>
      </c>
      <c r="PSK28" s="238">
        <f t="shared" ref="PSK28" si="5657">PSI28*$C$28</f>
        <v>8.2077827217090789E+28</v>
      </c>
      <c r="PSM28" s="238">
        <f t="shared" ref="PSM28" si="5658">PSK28*$C$28</f>
        <v>8.2898605489261694E+28</v>
      </c>
      <c r="PSO28" s="238">
        <f t="shared" ref="PSO28" si="5659">PSM28*$C$28</f>
        <v>8.3727591544154314E+28</v>
      </c>
      <c r="PSQ28" s="238">
        <f t="shared" ref="PSQ28" si="5660">PSO28*$C$28</f>
        <v>8.4564867459595855E+28</v>
      </c>
      <c r="PSS28" s="238">
        <f t="shared" ref="PSS28" si="5661">PSQ28*$C$28</f>
        <v>8.541051613419181E+28</v>
      </c>
      <c r="PSU28" s="238">
        <f t="shared" ref="PSU28" si="5662">PSS28*$C$28</f>
        <v>8.6264621295533734E+28</v>
      </c>
      <c r="PSW28" s="238">
        <f t="shared" ref="PSW28" si="5663">PSU28*$C$28</f>
        <v>8.7127267508489071E+28</v>
      </c>
      <c r="PSY28" s="238">
        <f t="shared" ref="PSY28" si="5664">PSW28*$C$28</f>
        <v>8.7998540183573959E+28</v>
      </c>
      <c r="PTA28" s="238">
        <f t="shared" ref="PTA28" si="5665">PSY28*$C$28</f>
        <v>8.8878525585409692E+28</v>
      </c>
      <c r="PTC28" s="238">
        <f t="shared" ref="PTC28" si="5666">PTA28*$C$28</f>
        <v>8.9767310841263792E+28</v>
      </c>
      <c r="PTE28" s="238">
        <f t="shared" ref="PTE28" si="5667">PTC28*$C$28</f>
        <v>9.0664983949676428E+28</v>
      </c>
      <c r="PTG28" s="238">
        <f t="shared" ref="PTG28" si="5668">PTE28*$C$28</f>
        <v>9.1571633789173193E+28</v>
      </c>
      <c r="PTI28" s="238">
        <f t="shared" ref="PTI28" si="5669">PTG28*$C$28</f>
        <v>9.2487350127064927E+28</v>
      </c>
      <c r="PTK28" s="238">
        <f t="shared" ref="PTK28" si="5670">PTI28*$C$28</f>
        <v>9.3412223628335583E+28</v>
      </c>
      <c r="PTM28" s="238">
        <f t="shared" ref="PTM28" si="5671">PTK28*$C$28</f>
        <v>9.4346345864618949E+28</v>
      </c>
      <c r="PTO28" s="238">
        <f t="shared" ref="PTO28" si="5672">PTM28*$C$28</f>
        <v>9.5289809323265139E+28</v>
      </c>
      <c r="PTQ28" s="238">
        <f t="shared" ref="PTQ28" si="5673">PTO28*$C$28</f>
        <v>9.6242707416497792E+28</v>
      </c>
      <c r="PTS28" s="238">
        <f t="shared" ref="PTS28" si="5674">PTQ28*$C$28</f>
        <v>9.7205134490662774E+28</v>
      </c>
      <c r="PTU28" s="238">
        <f t="shared" ref="PTU28" si="5675">PTS28*$C$28</f>
        <v>9.8177185835569398E+28</v>
      </c>
      <c r="PTW28" s="238">
        <f t="shared" ref="PTW28" si="5676">PTU28*$C$28</f>
        <v>9.9158957693925099E+28</v>
      </c>
      <c r="PTY28" s="238">
        <f t="shared" ref="PTY28" si="5677">PTW28*$C$28</f>
        <v>1.0015054727086435E+29</v>
      </c>
      <c r="PUA28" s="238">
        <f t="shared" ref="PUA28" si="5678">PTY28*$C$28</f>
        <v>1.0115205274357299E+29</v>
      </c>
      <c r="PUC28" s="238">
        <f t="shared" ref="PUC28" si="5679">PUA28*$C$28</f>
        <v>1.0216357327100873E+29</v>
      </c>
      <c r="PUE28" s="238">
        <f t="shared" ref="PUE28" si="5680">PUC28*$C$28</f>
        <v>1.0318520900371881E+29</v>
      </c>
      <c r="PUG28" s="238">
        <f t="shared" ref="PUG28" si="5681">PUE28*$C$28</f>
        <v>1.04217061093756E+29</v>
      </c>
      <c r="PUI28" s="238">
        <f t="shared" ref="PUI28" si="5682">PUG28*$C$28</f>
        <v>1.0525923170469356E+29</v>
      </c>
      <c r="PUK28" s="238">
        <f t="shared" ref="PUK28" si="5683">PUI28*$C$28</f>
        <v>1.0631182402174049E+29</v>
      </c>
      <c r="PUM28" s="238">
        <f t="shared" ref="PUM28" si="5684">PUK28*$C$28</f>
        <v>1.0737494226195789E+29</v>
      </c>
      <c r="PUO28" s="238">
        <f t="shared" ref="PUO28" si="5685">PUM28*$C$28</f>
        <v>1.0844869168457748E+29</v>
      </c>
      <c r="PUQ28" s="238">
        <f t="shared" ref="PUQ28" si="5686">PUO28*$C$28</f>
        <v>1.0953317860142326E+29</v>
      </c>
      <c r="PUS28" s="238">
        <f t="shared" ref="PUS28" si="5687">PUQ28*$C$28</f>
        <v>1.106285103874375E+29</v>
      </c>
      <c r="PUU28" s="238">
        <f t="shared" ref="PUU28" si="5688">PUS28*$C$28</f>
        <v>1.1173479549131188E+29</v>
      </c>
      <c r="PUW28" s="238">
        <f t="shared" ref="PUW28" si="5689">PUU28*$C$28</f>
        <v>1.12852143446225E+29</v>
      </c>
      <c r="PUY28" s="238">
        <f t="shared" ref="PUY28" si="5690">PUW28*$C$28</f>
        <v>1.1398066488068726E+29</v>
      </c>
      <c r="PVA28" s="238">
        <f t="shared" ref="PVA28" si="5691">PUY28*$C$28</f>
        <v>1.1512047152949413E+29</v>
      </c>
      <c r="PVC28" s="238">
        <f t="shared" ref="PVC28" si="5692">PVA28*$C$28</f>
        <v>1.1627167624478908E+29</v>
      </c>
      <c r="PVE28" s="238">
        <f t="shared" ref="PVE28" si="5693">PVC28*$C$28</f>
        <v>1.1743439300723697E+29</v>
      </c>
      <c r="PVG28" s="238">
        <f t="shared" ref="PVG28" si="5694">PVE28*$C$28</f>
        <v>1.1860873693730934E+29</v>
      </c>
      <c r="PVI28" s="238">
        <f t="shared" ref="PVI28" si="5695">PVG28*$C$28</f>
        <v>1.1979482430668244E+29</v>
      </c>
      <c r="PVK28" s="238">
        <f t="shared" ref="PVK28" si="5696">PVI28*$C$28</f>
        <v>1.2099277254974927E+29</v>
      </c>
      <c r="PVM28" s="238">
        <f t="shared" ref="PVM28" si="5697">PVK28*$C$28</f>
        <v>1.2220270027524677E+29</v>
      </c>
      <c r="PVO28" s="238">
        <f t="shared" ref="PVO28" si="5698">PVM28*$C$28</f>
        <v>1.2342472727799923E+29</v>
      </c>
      <c r="PVQ28" s="238">
        <f t="shared" ref="PVQ28" si="5699">PVO28*$C$28</f>
        <v>1.2465897455077922E+29</v>
      </c>
      <c r="PVS28" s="238">
        <f t="shared" ref="PVS28" si="5700">PVQ28*$C$28</f>
        <v>1.2590556429628702E+29</v>
      </c>
      <c r="PVU28" s="238">
        <f t="shared" ref="PVU28" si="5701">PVS28*$C$28</f>
        <v>1.2716461993924989E+29</v>
      </c>
      <c r="PVW28" s="238">
        <f t="shared" ref="PVW28" si="5702">PVU28*$C$28</f>
        <v>1.2843626613864238E+29</v>
      </c>
      <c r="PVY28" s="238">
        <f t="shared" ref="PVY28" si="5703">PVW28*$C$28</f>
        <v>1.2972062880002881E+29</v>
      </c>
      <c r="PWA28" s="238">
        <f t="shared" ref="PWA28" si="5704">PVY28*$C$28</f>
        <v>1.3101783508802909E+29</v>
      </c>
      <c r="PWC28" s="238">
        <f t="shared" ref="PWC28" si="5705">PWA28*$C$28</f>
        <v>1.3232801343890938E+29</v>
      </c>
      <c r="PWE28" s="238">
        <f t="shared" ref="PWE28" si="5706">PWC28*$C$28</f>
        <v>1.3365129357329848E+29</v>
      </c>
      <c r="PWG28" s="238">
        <f t="shared" ref="PWG28" si="5707">PWE28*$C$28</f>
        <v>1.3498780650903146E+29</v>
      </c>
      <c r="PWI28" s="238">
        <f t="shared" ref="PWI28" si="5708">PWG28*$C$28</f>
        <v>1.3633768457412178E+29</v>
      </c>
      <c r="PWK28" s="238">
        <f t="shared" ref="PWK28" si="5709">PWI28*$C$28</f>
        <v>1.3770106141986299E+29</v>
      </c>
      <c r="PWM28" s="238">
        <f t="shared" ref="PWM28" si="5710">PWK28*$C$28</f>
        <v>1.3907807203406162E+29</v>
      </c>
      <c r="PWO28" s="238">
        <f t="shared" ref="PWO28" si="5711">PWM28*$C$28</f>
        <v>1.4046885275440224E+29</v>
      </c>
      <c r="PWQ28" s="238">
        <f t="shared" ref="PWQ28" si="5712">PWO28*$C$28</f>
        <v>1.4187354128194627E+29</v>
      </c>
      <c r="PWS28" s="238">
        <f t="shared" ref="PWS28" si="5713">PWQ28*$C$28</f>
        <v>1.4329227669476573E+29</v>
      </c>
      <c r="PWU28" s="238">
        <f t="shared" ref="PWU28" si="5714">PWS28*$C$28</f>
        <v>1.4472519946171339E+29</v>
      </c>
      <c r="PWW28" s="238">
        <f t="shared" ref="PWW28" si="5715">PWU28*$C$28</f>
        <v>1.4617245145633053E+29</v>
      </c>
      <c r="PWY28" s="238">
        <f t="shared" ref="PWY28" si="5716">PWW28*$C$28</f>
        <v>1.4763417597089383E+29</v>
      </c>
      <c r="PXA28" s="238">
        <f t="shared" ref="PXA28" si="5717">PWY28*$C$28</f>
        <v>1.4911051773060278E+29</v>
      </c>
      <c r="PXC28" s="238">
        <f t="shared" ref="PXC28" si="5718">PXA28*$C$28</f>
        <v>1.5060162290790881E+29</v>
      </c>
      <c r="PXE28" s="238">
        <f t="shared" ref="PXE28" si="5719">PXC28*$C$28</f>
        <v>1.5210763913698789E+29</v>
      </c>
      <c r="PXG28" s="238">
        <f t="shared" ref="PXG28" si="5720">PXE28*$C$28</f>
        <v>1.5362871552835777E+29</v>
      </c>
      <c r="PXI28" s="238">
        <f t="shared" ref="PXI28" si="5721">PXG28*$C$28</f>
        <v>1.5516500268364135E+29</v>
      </c>
      <c r="PXK28" s="238">
        <f t="shared" ref="PXK28" si="5722">PXI28*$C$28</f>
        <v>1.5671665271047776E+29</v>
      </c>
      <c r="PXM28" s="238">
        <f t="shared" ref="PXM28" si="5723">PXK28*$C$28</f>
        <v>1.5828381923758254E+29</v>
      </c>
      <c r="PXO28" s="238">
        <f t="shared" ref="PXO28" si="5724">PXM28*$C$28</f>
        <v>1.5986665742995838E+29</v>
      </c>
      <c r="PXQ28" s="238">
        <f t="shared" ref="PXQ28" si="5725">PXO28*$C$28</f>
        <v>1.6146532400425796E+29</v>
      </c>
      <c r="PXS28" s="238">
        <f t="shared" ref="PXS28" si="5726">PXQ28*$C$28</f>
        <v>1.6307997724430055E+29</v>
      </c>
      <c r="PXU28" s="238">
        <f t="shared" ref="PXU28" si="5727">PXS28*$C$28</f>
        <v>1.6471077701674356E+29</v>
      </c>
      <c r="PXW28" s="238">
        <f t="shared" ref="PXW28" si="5728">PXU28*$C$28</f>
        <v>1.6635788478691101E+29</v>
      </c>
      <c r="PXY28" s="238">
        <f t="shared" ref="PXY28" si="5729">PXW28*$C$28</f>
        <v>1.6802146363478012E+29</v>
      </c>
      <c r="PYA28" s="238">
        <f t="shared" ref="PYA28" si="5730">PXY28*$C$28</f>
        <v>1.6970167827112791E+29</v>
      </c>
      <c r="PYC28" s="238">
        <f t="shared" ref="PYC28" si="5731">PYA28*$C$28</f>
        <v>1.7139869505383919E+29</v>
      </c>
      <c r="PYE28" s="238">
        <f t="shared" ref="PYE28" si="5732">PYC28*$C$28</f>
        <v>1.7311268200437757E+29</v>
      </c>
      <c r="PYG28" s="238">
        <f t="shared" ref="PYG28" si="5733">PYE28*$C$28</f>
        <v>1.7484380882442136E+29</v>
      </c>
      <c r="PYI28" s="238">
        <f t="shared" ref="PYI28" si="5734">PYG28*$C$28</f>
        <v>1.7659224691266557E+29</v>
      </c>
      <c r="PYK28" s="238">
        <f t="shared" ref="PYK28" si="5735">PYI28*$C$28</f>
        <v>1.7835816938179221E+29</v>
      </c>
      <c r="PYM28" s="238">
        <f t="shared" ref="PYM28" si="5736">PYK28*$C$28</f>
        <v>1.8014175107561014E+29</v>
      </c>
      <c r="PYO28" s="238">
        <f t="shared" ref="PYO28" si="5737">PYM28*$C$28</f>
        <v>1.8194316858636626E+29</v>
      </c>
      <c r="PYQ28" s="238">
        <f t="shared" ref="PYQ28" si="5738">PYO28*$C$28</f>
        <v>1.8376260027222992E+29</v>
      </c>
      <c r="PYS28" s="238">
        <f t="shared" ref="PYS28" si="5739">PYQ28*$C$28</f>
        <v>1.8560022627495221E+29</v>
      </c>
      <c r="PYU28" s="238">
        <f t="shared" ref="PYU28" si="5740">PYS28*$C$28</f>
        <v>1.8745622853770173E+29</v>
      </c>
      <c r="PYW28" s="238">
        <f t="shared" ref="PYW28" si="5741">PYU28*$C$28</f>
        <v>1.8933079082307876E+29</v>
      </c>
      <c r="PYY28" s="238">
        <f t="shared" ref="PYY28" si="5742">PYW28*$C$28</f>
        <v>1.9122409873130956E+29</v>
      </c>
      <c r="PZA28" s="238">
        <f t="shared" ref="PZA28" si="5743">PYY28*$C$28</f>
        <v>1.9313633971862267E+29</v>
      </c>
      <c r="PZC28" s="238">
        <f t="shared" ref="PZC28" si="5744">PZA28*$C$28</f>
        <v>1.950677031158089E+29</v>
      </c>
      <c r="PZE28" s="238">
        <f t="shared" ref="PZE28" si="5745">PZC28*$C$28</f>
        <v>1.9701838014696698E+29</v>
      </c>
      <c r="PZG28" s="238">
        <f t="shared" ref="PZG28" si="5746">PZE28*$C$28</f>
        <v>1.9898856394843666E+29</v>
      </c>
      <c r="PZI28" s="238">
        <f t="shared" ref="PZI28" si="5747">PZG28*$C$28</f>
        <v>2.0097844958792101E+29</v>
      </c>
      <c r="PZK28" s="238">
        <f t="shared" ref="PZK28" si="5748">PZI28*$C$28</f>
        <v>2.0298823408380022E+29</v>
      </c>
      <c r="PZM28" s="238">
        <f t="shared" ref="PZM28" si="5749">PZK28*$C$28</f>
        <v>2.0501811642463823E+29</v>
      </c>
      <c r="PZO28" s="238">
        <f t="shared" ref="PZO28" si="5750">PZM28*$C$28</f>
        <v>2.0706829758888461E+29</v>
      </c>
      <c r="PZQ28" s="238">
        <f t="shared" ref="PZQ28" si="5751">PZO28*$C$28</f>
        <v>2.0913898056477345E+29</v>
      </c>
      <c r="PZS28" s="238">
        <f t="shared" ref="PZS28" si="5752">PZQ28*$C$28</f>
        <v>2.1123037037042118E+29</v>
      </c>
      <c r="PZU28" s="238">
        <f t="shared" ref="PZU28" si="5753">PZS28*$C$28</f>
        <v>2.1334267407412538E+29</v>
      </c>
      <c r="PZW28" s="238">
        <f t="shared" ref="PZW28" si="5754">PZU28*$C$28</f>
        <v>2.1547610081486665E+29</v>
      </c>
      <c r="PZY28" s="238">
        <f t="shared" ref="PZY28" si="5755">PZW28*$C$28</f>
        <v>2.1763086182301532E+29</v>
      </c>
      <c r="QAA28" s="238">
        <f t="shared" ref="QAA28" si="5756">PZY28*$C$28</f>
        <v>2.1980717044124549E+29</v>
      </c>
      <c r="QAC28" s="238">
        <f t="shared" ref="QAC28" si="5757">QAA28*$C$28</f>
        <v>2.2200524214565796E+29</v>
      </c>
      <c r="QAE28" s="238">
        <f t="shared" ref="QAE28" si="5758">QAC28*$C$28</f>
        <v>2.2422529456711455E+29</v>
      </c>
      <c r="QAG28" s="238">
        <f t="shared" ref="QAG28" si="5759">QAE28*$C$28</f>
        <v>2.264675475127857E+29</v>
      </c>
      <c r="QAI28" s="238">
        <f t="shared" ref="QAI28" si="5760">QAG28*$C$28</f>
        <v>2.2873222298791356E+29</v>
      </c>
      <c r="QAK28" s="238">
        <f t="shared" ref="QAK28" si="5761">QAI28*$C$28</f>
        <v>2.3101954521779271E+29</v>
      </c>
      <c r="QAM28" s="238">
        <f t="shared" ref="QAM28" si="5762">QAK28*$C$28</f>
        <v>2.3332974066997064E+29</v>
      </c>
      <c r="QAO28" s="238">
        <f t="shared" ref="QAO28" si="5763">QAM28*$C$28</f>
        <v>2.3566303807667034E+29</v>
      </c>
      <c r="QAQ28" s="238">
        <f t="shared" ref="QAQ28" si="5764">QAO28*$C$28</f>
        <v>2.3801966845743705E+29</v>
      </c>
      <c r="QAS28" s="238">
        <f t="shared" ref="QAS28" si="5765">QAQ28*$C$28</f>
        <v>2.4039986514201143E+29</v>
      </c>
      <c r="QAU28" s="238">
        <f t="shared" ref="QAU28" si="5766">QAS28*$C$28</f>
        <v>2.4280386379343156E+29</v>
      </c>
      <c r="QAW28" s="238">
        <f t="shared" ref="QAW28" si="5767">QAU28*$C$28</f>
        <v>2.4523190243136588E+29</v>
      </c>
      <c r="QAY28" s="238">
        <f t="shared" ref="QAY28" si="5768">QAW28*$C$28</f>
        <v>2.4768422145567955E+29</v>
      </c>
      <c r="QBA28" s="238">
        <f t="shared" ref="QBA28" si="5769">QAY28*$C$28</f>
        <v>2.5016106367023636E+29</v>
      </c>
      <c r="QBC28" s="238">
        <f t="shared" ref="QBC28" si="5770">QBA28*$C$28</f>
        <v>2.5266267430693874E+29</v>
      </c>
      <c r="QBE28" s="238">
        <f t="shared" ref="QBE28" si="5771">QBC28*$C$28</f>
        <v>2.5518930105000812E+29</v>
      </c>
      <c r="QBG28" s="238">
        <f t="shared" ref="QBG28" si="5772">QBE28*$C$28</f>
        <v>2.5774119406050819E+29</v>
      </c>
      <c r="QBI28" s="238">
        <f t="shared" ref="QBI28" si="5773">QBG28*$C$28</f>
        <v>2.6031860600111326E+29</v>
      </c>
      <c r="QBK28" s="238">
        <f t="shared" ref="QBK28" si="5774">QBI28*$C$28</f>
        <v>2.6292179206112441E+29</v>
      </c>
      <c r="QBM28" s="238">
        <f t="shared" ref="QBM28" si="5775">QBK28*$C$28</f>
        <v>2.6555100998173566E+29</v>
      </c>
      <c r="QBO28" s="238">
        <f t="shared" ref="QBO28" si="5776">QBM28*$C$28</f>
        <v>2.6820652008155301E+29</v>
      </c>
      <c r="QBQ28" s="238">
        <f t="shared" ref="QBQ28" si="5777">QBO28*$C$28</f>
        <v>2.7088858528236853E+29</v>
      </c>
      <c r="QBS28" s="238">
        <f t="shared" ref="QBS28" si="5778">QBQ28*$C$28</f>
        <v>2.7359747113519222E+29</v>
      </c>
      <c r="QBU28" s="238">
        <f t="shared" ref="QBU28" si="5779">QBS28*$C$28</f>
        <v>2.7633344584654415E+29</v>
      </c>
      <c r="QBW28" s="238">
        <f t="shared" ref="QBW28" si="5780">QBU28*$C$28</f>
        <v>2.7909678030500961E+29</v>
      </c>
      <c r="QBY28" s="238">
        <f t="shared" ref="QBY28" si="5781">QBW28*$C$28</f>
        <v>2.8188774810805971E+29</v>
      </c>
      <c r="QCA28" s="238">
        <f t="shared" ref="QCA28" si="5782">QBY28*$C$28</f>
        <v>2.8470662558914031E+29</v>
      </c>
      <c r="QCC28" s="238">
        <f t="shared" ref="QCC28" si="5783">QCA28*$C$28</f>
        <v>2.8755369184503172E+29</v>
      </c>
      <c r="QCE28" s="238">
        <f t="shared" ref="QCE28" si="5784">QCC28*$C$28</f>
        <v>2.9042922876348203E+29</v>
      </c>
      <c r="QCG28" s="238">
        <f t="shared" ref="QCG28" si="5785">QCE28*$C$28</f>
        <v>2.9333352105111684E+29</v>
      </c>
      <c r="QCI28" s="238">
        <f t="shared" ref="QCI28" si="5786">QCG28*$C$28</f>
        <v>2.96266856261628E+29</v>
      </c>
      <c r="QCK28" s="238">
        <f t="shared" ref="QCK28" si="5787">QCI28*$C$28</f>
        <v>2.9922952482424429E+29</v>
      </c>
      <c r="QCM28" s="238">
        <f t="shared" ref="QCM28" si="5788">QCK28*$C$28</f>
        <v>3.0222182007248672E+29</v>
      </c>
      <c r="QCO28" s="238">
        <f t="shared" ref="QCO28" si="5789">QCM28*$C$28</f>
        <v>3.052440382732116E+29</v>
      </c>
      <c r="QCQ28" s="238">
        <f t="shared" ref="QCQ28" si="5790">QCO28*$C$28</f>
        <v>3.0829647865594371E+29</v>
      </c>
      <c r="QCS28" s="238">
        <f t="shared" ref="QCS28" si="5791">QCQ28*$C$28</f>
        <v>3.1137944344250315E+29</v>
      </c>
      <c r="QCU28" s="238">
        <f t="shared" ref="QCU28" si="5792">QCS28*$C$28</f>
        <v>3.144932378769282E+29</v>
      </c>
      <c r="QCW28" s="238">
        <f t="shared" ref="QCW28" si="5793">QCU28*$C$28</f>
        <v>3.1763817025569745E+29</v>
      </c>
      <c r="QCY28" s="238">
        <f t="shared" ref="QCY28" si="5794">QCW28*$C$28</f>
        <v>3.2081455195825442E+29</v>
      </c>
      <c r="QDA28" s="238">
        <f t="shared" ref="QDA28" si="5795">QCY28*$C$28</f>
        <v>3.2402269747783698E+29</v>
      </c>
      <c r="QDC28" s="238">
        <f t="shared" ref="QDC28" si="5796">QDA28*$C$28</f>
        <v>3.2726292445261535E+29</v>
      </c>
      <c r="QDE28" s="238">
        <f t="shared" ref="QDE28" si="5797">QDC28*$C$28</f>
        <v>3.3053555369714154E+29</v>
      </c>
      <c r="QDG28" s="238">
        <f t="shared" ref="QDG28" si="5798">QDE28*$C$28</f>
        <v>3.3384090923411294E+29</v>
      </c>
      <c r="QDI28" s="238">
        <f t="shared" ref="QDI28" si="5799">QDG28*$C$28</f>
        <v>3.3717931832645406E+29</v>
      </c>
      <c r="QDK28" s="238">
        <f t="shared" ref="QDK28" si="5800">QDI28*$C$28</f>
        <v>3.4055111150971861E+29</v>
      </c>
      <c r="QDM28" s="238">
        <f t="shared" ref="QDM28" si="5801">QDK28*$C$28</f>
        <v>3.4395662262481581E+29</v>
      </c>
      <c r="QDO28" s="238">
        <f t="shared" ref="QDO28" si="5802">QDM28*$C$28</f>
        <v>3.4739618885106396E+29</v>
      </c>
      <c r="QDQ28" s="238">
        <f t="shared" ref="QDQ28" si="5803">QDO28*$C$28</f>
        <v>3.5087015073957463E+29</v>
      </c>
      <c r="QDS28" s="238">
        <f t="shared" ref="QDS28" si="5804">QDQ28*$C$28</f>
        <v>3.5437885224697036E+29</v>
      </c>
      <c r="QDU28" s="238">
        <f t="shared" ref="QDU28" si="5805">QDS28*$C$28</f>
        <v>3.5792264076944005E+29</v>
      </c>
      <c r="QDW28" s="238">
        <f t="shared" ref="QDW28" si="5806">QDU28*$C$28</f>
        <v>3.6150186717713448E+29</v>
      </c>
      <c r="QDY28" s="238">
        <f t="shared" ref="QDY28" si="5807">QDW28*$C$28</f>
        <v>3.6511688584890582E+29</v>
      </c>
      <c r="QEA28" s="238">
        <f t="shared" ref="QEA28" si="5808">QDY28*$C$28</f>
        <v>3.6876805470739488E+29</v>
      </c>
      <c r="QEC28" s="238">
        <f t="shared" ref="QEC28" si="5809">QEA28*$C$28</f>
        <v>3.7245573525446886E+29</v>
      </c>
      <c r="QEE28" s="238">
        <f t="shared" ref="QEE28" si="5810">QEC28*$C$28</f>
        <v>3.7618029260701355E+29</v>
      </c>
      <c r="QEG28" s="238">
        <f t="shared" ref="QEG28" si="5811">QEE28*$C$28</f>
        <v>3.7994209553308372E+29</v>
      </c>
      <c r="QEI28" s="238">
        <f t="shared" ref="QEI28" si="5812">QEG28*$C$28</f>
        <v>3.8374151648841459E+29</v>
      </c>
      <c r="QEK28" s="238">
        <f t="shared" ref="QEK28" si="5813">QEI28*$C$28</f>
        <v>3.8757893165329877E+29</v>
      </c>
      <c r="QEM28" s="238">
        <f t="shared" ref="QEM28" si="5814">QEK28*$C$28</f>
        <v>3.9145472096983174E+29</v>
      </c>
      <c r="QEO28" s="238">
        <f t="shared" ref="QEO28" si="5815">QEM28*$C$28</f>
        <v>3.9536926817953004E+29</v>
      </c>
      <c r="QEQ28" s="238">
        <f t="shared" ref="QEQ28" si="5816">QEO28*$C$28</f>
        <v>3.9932296086132531E+29</v>
      </c>
      <c r="QES28" s="238">
        <f t="shared" ref="QES28" si="5817">QEQ28*$C$28</f>
        <v>4.0331619046993857E+29</v>
      </c>
      <c r="QEU28" s="238">
        <f t="shared" ref="QEU28" si="5818">QES28*$C$28</f>
        <v>4.0734935237463793E+29</v>
      </c>
      <c r="QEW28" s="238">
        <f t="shared" ref="QEW28" si="5819">QEU28*$C$28</f>
        <v>4.1142284589838431E+29</v>
      </c>
      <c r="QEY28" s="238">
        <f t="shared" ref="QEY28" si="5820">QEW28*$C$28</f>
        <v>4.1553707435736816E+29</v>
      </c>
      <c r="QFA28" s="238">
        <f t="shared" ref="QFA28" si="5821">QEY28*$C$28</f>
        <v>4.1969244510094188E+29</v>
      </c>
      <c r="QFC28" s="238">
        <f t="shared" ref="QFC28" si="5822">QFA28*$C$28</f>
        <v>4.2388936955195131E+29</v>
      </c>
      <c r="QFE28" s="238">
        <f t="shared" ref="QFE28" si="5823">QFC28*$C$28</f>
        <v>4.2812826324747086E+29</v>
      </c>
      <c r="QFG28" s="238">
        <f t="shared" ref="QFG28" si="5824">QFE28*$C$28</f>
        <v>4.3240954587994559E+29</v>
      </c>
      <c r="QFI28" s="238">
        <f t="shared" ref="QFI28" si="5825">QFG28*$C$28</f>
        <v>4.3673364133874506E+29</v>
      </c>
      <c r="QFK28" s="238">
        <f t="shared" ref="QFK28" si="5826">QFI28*$C$28</f>
        <v>4.4110097775213255E+29</v>
      </c>
      <c r="QFM28" s="238">
        <f t="shared" ref="QFM28" si="5827">QFK28*$C$28</f>
        <v>4.4551198752965387E+29</v>
      </c>
      <c r="QFO28" s="238">
        <f t="shared" ref="QFO28" si="5828">QFM28*$C$28</f>
        <v>4.4996710740495041E+29</v>
      </c>
      <c r="QFQ28" s="238">
        <f t="shared" ref="QFQ28" si="5829">QFO28*$C$28</f>
        <v>4.5446677847899995E+29</v>
      </c>
      <c r="QFS28" s="238">
        <f t="shared" ref="QFS28" si="5830">QFQ28*$C$28</f>
        <v>4.5901144626378998E+29</v>
      </c>
      <c r="QFU28" s="238">
        <f t="shared" ref="QFU28" si="5831">QFS28*$C$28</f>
        <v>4.636015607264279E+29</v>
      </c>
      <c r="QFW28" s="238">
        <f t="shared" ref="QFW28" si="5832">QFU28*$C$28</f>
        <v>4.682375763336922E+29</v>
      </c>
      <c r="QFY28" s="238">
        <f t="shared" ref="QFY28" si="5833">QFW28*$C$28</f>
        <v>4.7291995209702912E+29</v>
      </c>
      <c r="QGA28" s="238">
        <f t="shared" ref="QGA28" si="5834">QFY28*$C$28</f>
        <v>4.7764915161799943E+29</v>
      </c>
      <c r="QGC28" s="238">
        <f t="shared" ref="QGC28" si="5835">QGA28*$C$28</f>
        <v>4.8242564313417944E+29</v>
      </c>
      <c r="QGE28" s="238">
        <f t="shared" ref="QGE28" si="5836">QGC28*$C$28</f>
        <v>4.8724989956552122E+29</v>
      </c>
      <c r="QGG28" s="238">
        <f t="shared" ref="QGG28" si="5837">QGE28*$C$28</f>
        <v>4.9212239856117644E+29</v>
      </c>
      <c r="QGI28" s="238">
        <f t="shared" ref="QGI28" si="5838">QGG28*$C$28</f>
        <v>4.970436225467882E+29</v>
      </c>
      <c r="QGK28" s="238">
        <f t="shared" ref="QGK28" si="5839">QGI28*$C$28</f>
        <v>5.0201405877225607E+29</v>
      </c>
      <c r="QGM28" s="238">
        <f t="shared" ref="QGM28" si="5840">QGK28*$C$28</f>
        <v>5.0703419935997862E+29</v>
      </c>
      <c r="QGO28" s="238">
        <f t="shared" ref="QGO28" si="5841">QGM28*$C$28</f>
        <v>5.1210454135357839E+29</v>
      </c>
      <c r="QGQ28" s="238">
        <f t="shared" ref="QGQ28" si="5842">QGO28*$C$28</f>
        <v>5.1722558676711421E+29</v>
      </c>
      <c r="QGS28" s="238">
        <f t="shared" ref="QGS28" si="5843">QGQ28*$C$28</f>
        <v>5.2239784263478537E+29</v>
      </c>
      <c r="QGU28" s="238">
        <f t="shared" ref="QGU28" si="5844">QGS28*$C$28</f>
        <v>5.2762182106113323E+29</v>
      </c>
      <c r="QGW28" s="238">
        <f t="shared" ref="QGW28" si="5845">QGU28*$C$28</f>
        <v>5.3289803927174458E+29</v>
      </c>
      <c r="QGY28" s="238">
        <f t="shared" ref="QGY28" si="5846">QGW28*$C$28</f>
        <v>5.3822701966446204E+29</v>
      </c>
      <c r="QHA28" s="238">
        <f t="shared" ref="QHA28" si="5847">QGY28*$C$28</f>
        <v>5.4360928986110663E+29</v>
      </c>
      <c r="QHC28" s="238">
        <f t="shared" ref="QHC28" si="5848">QHA28*$C$28</f>
        <v>5.4904538275971769E+29</v>
      </c>
      <c r="QHE28" s="238">
        <f t="shared" ref="QHE28" si="5849">QHC28*$C$28</f>
        <v>5.5453583658731485E+29</v>
      </c>
      <c r="QHG28" s="238">
        <f t="shared" ref="QHG28" si="5850">QHE28*$C$28</f>
        <v>5.6008119495318797E+29</v>
      </c>
      <c r="QHI28" s="238">
        <f t="shared" ref="QHI28" si="5851">QHG28*$C$28</f>
        <v>5.6568200690271986E+29</v>
      </c>
      <c r="QHK28" s="238">
        <f t="shared" ref="QHK28" si="5852">QHI28*$C$28</f>
        <v>5.713388269717471E+29</v>
      </c>
      <c r="QHM28" s="238">
        <f t="shared" ref="QHM28" si="5853">QHK28*$C$28</f>
        <v>5.7705221524146455E+29</v>
      </c>
      <c r="QHO28" s="238">
        <f t="shared" ref="QHO28" si="5854">QHM28*$C$28</f>
        <v>5.8282273739387917E+29</v>
      </c>
      <c r="QHQ28" s="238">
        <f t="shared" ref="QHQ28" si="5855">QHO28*$C$28</f>
        <v>5.88650964767818E+29</v>
      </c>
      <c r="QHS28" s="238">
        <f t="shared" ref="QHS28" si="5856">QHQ28*$C$28</f>
        <v>5.9453747441549621E+29</v>
      </c>
      <c r="QHU28" s="238">
        <f t="shared" ref="QHU28" si="5857">QHS28*$C$28</f>
        <v>6.0048284915965121E+29</v>
      </c>
      <c r="QHW28" s="238">
        <f t="shared" ref="QHW28" si="5858">QHU28*$C$28</f>
        <v>6.0648767765124775E+29</v>
      </c>
      <c r="QHY28" s="238">
        <f t="shared" ref="QHY28" si="5859">QHW28*$C$28</f>
        <v>6.1255255442776027E+29</v>
      </c>
      <c r="QIA28" s="238">
        <f t="shared" ref="QIA28" si="5860">QHY28*$C$28</f>
        <v>6.1867807997203789E+29</v>
      </c>
      <c r="QIC28" s="238">
        <f t="shared" ref="QIC28" si="5861">QIA28*$C$28</f>
        <v>6.248648607717583E+29</v>
      </c>
      <c r="QIE28" s="238">
        <f t="shared" ref="QIE28" si="5862">QIC28*$C$28</f>
        <v>6.3111350937947589E+29</v>
      </c>
      <c r="QIG28" s="238">
        <f t="shared" ref="QIG28" si="5863">QIE28*$C$28</f>
        <v>6.3742464447327072E+29</v>
      </c>
      <c r="QII28" s="238">
        <f t="shared" ref="QII28" si="5864">QIG28*$C$28</f>
        <v>6.4379889091800347E+29</v>
      </c>
      <c r="QIK28" s="238">
        <f t="shared" ref="QIK28" si="5865">QII28*$C$28</f>
        <v>6.5023687982718355E+29</v>
      </c>
      <c r="QIM28" s="238">
        <f t="shared" ref="QIM28" si="5866">QIK28*$C$28</f>
        <v>6.5673924862545541E+29</v>
      </c>
      <c r="QIO28" s="238">
        <f t="shared" ref="QIO28" si="5867">QIM28*$C$28</f>
        <v>6.6330664111170991E+29</v>
      </c>
      <c r="QIQ28" s="238">
        <f t="shared" ref="QIQ28" si="5868">QIO28*$C$28</f>
        <v>6.6993970752282705E+29</v>
      </c>
      <c r="QIS28" s="238">
        <f t="shared" ref="QIS28" si="5869">QIQ28*$C$28</f>
        <v>6.766391045980553E+29</v>
      </c>
      <c r="QIU28" s="238">
        <f t="shared" ref="QIU28" si="5870">QIS28*$C$28</f>
        <v>6.834054956440359E+29</v>
      </c>
      <c r="QIW28" s="238">
        <f t="shared" ref="QIW28" si="5871">QIU28*$C$28</f>
        <v>6.9023955060047625E+29</v>
      </c>
      <c r="QIY28" s="238">
        <f t="shared" ref="QIY28" si="5872">QIW28*$C$28</f>
        <v>6.9714194610648095E+29</v>
      </c>
      <c r="QJA28" s="238">
        <f t="shared" ref="QJA28" si="5873">QIY28*$C$28</f>
        <v>7.0411336556754577E+29</v>
      </c>
      <c r="QJC28" s="238">
        <f t="shared" ref="QJC28" si="5874">QJA28*$C$28</f>
        <v>7.1115449922322129E+29</v>
      </c>
      <c r="QJE28" s="238">
        <f t="shared" ref="QJE28" si="5875">QJC28*$C$28</f>
        <v>7.1826604421545348E+29</v>
      </c>
      <c r="QJG28" s="238">
        <f t="shared" ref="QJG28" si="5876">QJE28*$C$28</f>
        <v>7.2544870465760797E+29</v>
      </c>
      <c r="QJI28" s="238">
        <f t="shared" ref="QJI28" si="5877">QJG28*$C$28</f>
        <v>7.3270319170418408E+29</v>
      </c>
      <c r="QJK28" s="238">
        <f t="shared" ref="QJK28" si="5878">QJI28*$C$28</f>
        <v>7.4003022362122595E+29</v>
      </c>
      <c r="QJM28" s="238">
        <f t="shared" ref="QJM28" si="5879">QJK28*$C$28</f>
        <v>7.4743052585743828E+29</v>
      </c>
      <c r="QJO28" s="238">
        <f t="shared" ref="QJO28" si="5880">QJM28*$C$28</f>
        <v>7.549048311160126E+29</v>
      </c>
      <c r="QJQ28" s="238">
        <f t="shared" ref="QJQ28" si="5881">QJO28*$C$28</f>
        <v>7.6245387942717276E+29</v>
      </c>
      <c r="QJS28" s="238">
        <f t="shared" ref="QJS28" si="5882">QJQ28*$C$28</f>
        <v>7.7007841822144456E+29</v>
      </c>
      <c r="QJU28" s="238">
        <f t="shared" ref="QJU28" si="5883">QJS28*$C$28</f>
        <v>7.7777920240365906E+29</v>
      </c>
      <c r="QJW28" s="238">
        <f t="shared" ref="QJW28" si="5884">QJU28*$C$28</f>
        <v>7.8555699442769573E+29</v>
      </c>
      <c r="QJY28" s="238">
        <f t="shared" ref="QJY28" si="5885">QJW28*$C$28</f>
        <v>7.9341256437197273E+29</v>
      </c>
      <c r="QKA28" s="238">
        <f t="shared" ref="QKA28" si="5886">QJY28*$C$28</f>
        <v>8.0134669001569249E+29</v>
      </c>
      <c r="QKC28" s="238">
        <f t="shared" ref="QKC28" si="5887">QKA28*$C$28</f>
        <v>8.093601569158494E+29</v>
      </c>
      <c r="QKE28" s="238">
        <f t="shared" ref="QKE28" si="5888">QKC28*$C$28</f>
        <v>8.1745375848500787E+29</v>
      </c>
      <c r="QKG28" s="238">
        <f t="shared" ref="QKG28" si="5889">QKE28*$C$28</f>
        <v>8.2562829606985789E+29</v>
      </c>
      <c r="QKI28" s="238">
        <f t="shared" ref="QKI28" si="5890">QKG28*$C$28</f>
        <v>8.3388457903055652E+29</v>
      </c>
      <c r="QKK28" s="238">
        <f t="shared" ref="QKK28" si="5891">QKI28*$C$28</f>
        <v>8.4222342482086207E+29</v>
      </c>
      <c r="QKM28" s="238">
        <f t="shared" ref="QKM28" si="5892">QKK28*$C$28</f>
        <v>8.5064565906907074E+29</v>
      </c>
      <c r="QKO28" s="238">
        <f t="shared" ref="QKO28" si="5893">QKM28*$C$28</f>
        <v>8.5915211565976143E+29</v>
      </c>
      <c r="QKQ28" s="238">
        <f t="shared" ref="QKQ28" si="5894">QKO28*$C$28</f>
        <v>8.6774363681635912E+29</v>
      </c>
      <c r="QKS28" s="238">
        <f t="shared" ref="QKS28" si="5895">QKQ28*$C$28</f>
        <v>8.7642107318452279E+29</v>
      </c>
      <c r="QKU28" s="238">
        <f t="shared" ref="QKU28" si="5896">QKS28*$C$28</f>
        <v>8.8518528391636796E+29</v>
      </c>
      <c r="QKW28" s="238">
        <f t="shared" ref="QKW28" si="5897">QKU28*$C$28</f>
        <v>8.9403713675553168E+29</v>
      </c>
      <c r="QKY28" s="238">
        <f t="shared" ref="QKY28" si="5898">QKW28*$C$28</f>
        <v>9.0297750812308696E+29</v>
      </c>
      <c r="QLA28" s="238">
        <f t="shared" ref="QLA28" si="5899">QKY28*$C$28</f>
        <v>9.1200728320431789E+29</v>
      </c>
      <c r="QLC28" s="238">
        <f t="shared" ref="QLC28" si="5900">QLA28*$C$28</f>
        <v>9.2112735603636103E+29</v>
      </c>
      <c r="QLE28" s="238">
        <f t="shared" ref="QLE28" si="5901">QLC28*$C$28</f>
        <v>9.3033862959672459E+29</v>
      </c>
      <c r="QLG28" s="238">
        <f t="shared" ref="QLG28" si="5902">QLE28*$C$28</f>
        <v>9.3964201589269184E+29</v>
      </c>
      <c r="QLI28" s="238">
        <f t="shared" ref="QLI28" si="5903">QLG28*$C$28</f>
        <v>9.4903843605161878E+29</v>
      </c>
      <c r="QLK28" s="238">
        <f t="shared" ref="QLK28" si="5904">QLI28*$C$28</f>
        <v>9.5852882041213491E+29</v>
      </c>
      <c r="QLM28" s="238">
        <f t="shared" ref="QLM28" si="5905">QLK28*$C$28</f>
        <v>9.6811410861625626E+29</v>
      </c>
      <c r="QLO28" s="238">
        <f t="shared" ref="QLO28" si="5906">QLM28*$C$28</f>
        <v>9.7779524970241888E+29</v>
      </c>
      <c r="QLQ28" s="238">
        <f t="shared" ref="QLQ28" si="5907">QLO28*$C$28</f>
        <v>9.8757320219944311E+29</v>
      </c>
      <c r="QLS28" s="238">
        <f t="shared" ref="QLS28" si="5908">QLQ28*$C$28</f>
        <v>9.9744893422143762E+29</v>
      </c>
      <c r="QLU28" s="238">
        <f t="shared" ref="QLU28" si="5909">QLS28*$C$28</f>
        <v>1.007423423563652E+30</v>
      </c>
      <c r="QLW28" s="238">
        <f t="shared" ref="QLW28" si="5910">QLU28*$C$28</f>
        <v>1.0174976577992885E+30</v>
      </c>
      <c r="QLY28" s="238">
        <f t="shared" ref="QLY28" si="5911">QLW28*$C$28</f>
        <v>1.0276726343772814E+30</v>
      </c>
      <c r="QMA28" s="238">
        <f t="shared" ref="QMA28" si="5912">QLY28*$C$28</f>
        <v>1.0379493607210542E+30</v>
      </c>
      <c r="QMC28" s="238">
        <f t="shared" ref="QMC28" si="5913">QMA28*$C$28</f>
        <v>1.0483288543282648E+30</v>
      </c>
      <c r="QME28" s="238">
        <f t="shared" ref="QME28" si="5914">QMC28*$C$28</f>
        <v>1.0588121428715475E+30</v>
      </c>
      <c r="QMG28" s="238">
        <f t="shared" ref="QMG28" si="5915">QME28*$C$28</f>
        <v>1.0694002643002629E+30</v>
      </c>
      <c r="QMI28" s="238">
        <f t="shared" ref="QMI28" si="5916">QMG28*$C$28</f>
        <v>1.0800942669432655E+30</v>
      </c>
      <c r="QMK28" s="238">
        <f t="shared" ref="QMK28" si="5917">QMI28*$C$28</f>
        <v>1.0908952096126982E+30</v>
      </c>
      <c r="QMM28" s="238">
        <f t="shared" ref="QMM28" si="5918">QMK28*$C$28</f>
        <v>1.1018041617088252E+30</v>
      </c>
      <c r="QMO28" s="238">
        <f t="shared" ref="QMO28" si="5919">QMM28*$C$28</f>
        <v>1.1128222033259134E+30</v>
      </c>
      <c r="QMQ28" s="238">
        <f t="shared" ref="QMQ28" si="5920">QMO28*$C$28</f>
        <v>1.1239504253591726E+30</v>
      </c>
      <c r="QMS28" s="238">
        <f t="shared" ref="QMS28" si="5921">QMQ28*$C$28</f>
        <v>1.1351899296127644E+30</v>
      </c>
      <c r="QMU28" s="238">
        <f t="shared" ref="QMU28" si="5922">QMS28*$C$28</f>
        <v>1.1465418289088921E+30</v>
      </c>
      <c r="QMW28" s="238">
        <f t="shared" ref="QMW28" si="5923">QMU28*$C$28</f>
        <v>1.158007247197981E+30</v>
      </c>
      <c r="QMY28" s="238">
        <f t="shared" ref="QMY28" si="5924">QMW28*$C$28</f>
        <v>1.1695873196699608E+30</v>
      </c>
      <c r="QNA28" s="238">
        <f t="shared" ref="QNA28" si="5925">QMY28*$C$28</f>
        <v>1.1812831928666605E+30</v>
      </c>
      <c r="QNC28" s="238">
        <f t="shared" ref="QNC28" si="5926">QNA28*$C$28</f>
        <v>1.193096024795327E+30</v>
      </c>
      <c r="QNE28" s="238">
        <f t="shared" ref="QNE28" si="5927">QNC28*$C$28</f>
        <v>1.2050269850432803E+30</v>
      </c>
      <c r="QNG28" s="238">
        <f t="shared" ref="QNG28" si="5928">QNE28*$C$28</f>
        <v>1.2170772548937131E+30</v>
      </c>
      <c r="QNI28" s="238">
        <f t="shared" ref="QNI28" si="5929">QNG28*$C$28</f>
        <v>1.2292480274426502E+30</v>
      </c>
      <c r="QNK28" s="238">
        <f t="shared" ref="QNK28" si="5930">QNI28*$C$28</f>
        <v>1.2415405077170768E+30</v>
      </c>
      <c r="QNM28" s="238">
        <f t="shared" ref="QNM28" si="5931">QNK28*$C$28</f>
        <v>1.2539559127942476E+30</v>
      </c>
      <c r="QNO28" s="238">
        <f t="shared" ref="QNO28" si="5932">QNM28*$C$28</f>
        <v>1.2664954719221901E+30</v>
      </c>
      <c r="QNQ28" s="238">
        <f t="shared" ref="QNQ28" si="5933">QNO28*$C$28</f>
        <v>1.279160426641412E+30</v>
      </c>
      <c r="QNS28" s="238">
        <f t="shared" ref="QNS28" si="5934">QNQ28*$C$28</f>
        <v>1.291952030907826E+30</v>
      </c>
      <c r="QNU28" s="238">
        <f t="shared" ref="QNU28" si="5935">QNS28*$C$28</f>
        <v>1.3048715512169042E+30</v>
      </c>
      <c r="QNW28" s="238">
        <f t="shared" ref="QNW28" si="5936">QNU28*$C$28</f>
        <v>1.3179202667290732E+30</v>
      </c>
      <c r="QNY28" s="238">
        <f t="shared" ref="QNY28" si="5937">QNW28*$C$28</f>
        <v>1.331099469396364E+30</v>
      </c>
      <c r="QOA28" s="238">
        <f t="shared" ref="QOA28" si="5938">QNY28*$C$28</f>
        <v>1.3444104640903277E+30</v>
      </c>
      <c r="QOC28" s="238">
        <f t="shared" ref="QOC28" si="5939">QOA28*$C$28</f>
        <v>1.3578545687312309E+30</v>
      </c>
      <c r="QOE28" s="238">
        <f t="shared" ref="QOE28" si="5940">QOC28*$C$28</f>
        <v>1.3714331144185432E+30</v>
      </c>
      <c r="QOG28" s="238">
        <f t="shared" ref="QOG28" si="5941">QOE28*$C$28</f>
        <v>1.3851474455627286E+30</v>
      </c>
      <c r="QOI28" s="238">
        <f t="shared" ref="QOI28" si="5942">QOG28*$C$28</f>
        <v>1.3989989200183559E+30</v>
      </c>
      <c r="QOK28" s="238">
        <f t="shared" ref="QOK28" si="5943">QOI28*$C$28</f>
        <v>1.4129889092185394E+30</v>
      </c>
      <c r="QOM28" s="238">
        <f t="shared" ref="QOM28" si="5944">QOK28*$C$28</f>
        <v>1.4271187983107247E+30</v>
      </c>
      <c r="QOO28" s="238">
        <f t="shared" ref="QOO28" si="5945">QOM28*$C$28</f>
        <v>1.4413899862938319E+30</v>
      </c>
      <c r="QOQ28" s="238">
        <f t="shared" ref="QOQ28" si="5946">QOO28*$C$28</f>
        <v>1.4558038861567703E+30</v>
      </c>
      <c r="QOS28" s="238">
        <f t="shared" ref="QOS28" si="5947">QOQ28*$C$28</f>
        <v>1.470361925018338E+30</v>
      </c>
      <c r="QOU28" s="238">
        <f t="shared" ref="QOU28" si="5948">QOS28*$C$28</f>
        <v>1.4850655442685214E+30</v>
      </c>
      <c r="QOW28" s="238">
        <f t="shared" ref="QOW28" si="5949">QOU28*$C$28</f>
        <v>1.4999161997112067E+30</v>
      </c>
      <c r="QOY28" s="238">
        <f t="shared" ref="QOY28" si="5950">QOW28*$C$28</f>
        <v>1.5149153617083189E+30</v>
      </c>
      <c r="QPA28" s="238">
        <f t="shared" ref="QPA28" si="5951">QOY28*$C$28</f>
        <v>1.5300645153254022E+30</v>
      </c>
      <c r="QPC28" s="238">
        <f t="shared" ref="QPC28" si="5952">QPA28*$C$28</f>
        <v>1.5453651604786562E+30</v>
      </c>
      <c r="QPE28" s="238">
        <f t="shared" ref="QPE28" si="5953">QPC28*$C$28</f>
        <v>1.5608188120834428E+30</v>
      </c>
      <c r="QPG28" s="238">
        <f t="shared" ref="QPG28" si="5954">QPE28*$C$28</f>
        <v>1.5764270002042773E+30</v>
      </c>
      <c r="QPI28" s="238">
        <f t="shared" ref="QPI28" si="5955">QPG28*$C$28</f>
        <v>1.5921912702063201E+30</v>
      </c>
      <c r="QPK28" s="238">
        <f t="shared" ref="QPK28" si="5956">QPI28*$C$28</f>
        <v>1.6081131829083832E+30</v>
      </c>
      <c r="QPM28" s="238">
        <f t="shared" ref="QPM28" si="5957">QPK28*$C$28</f>
        <v>1.624194314737467E+30</v>
      </c>
      <c r="QPO28" s="238">
        <f t="shared" ref="QPO28" si="5958">QPM28*$C$28</f>
        <v>1.6404362578848416E+30</v>
      </c>
      <c r="QPQ28" s="238">
        <f t="shared" ref="QPQ28" si="5959">QPO28*$C$28</f>
        <v>1.6568406204636901E+30</v>
      </c>
      <c r="QPS28" s="238">
        <f t="shared" ref="QPS28" si="5960">QPQ28*$C$28</f>
        <v>1.6734090266683271E+30</v>
      </c>
      <c r="QPU28" s="238">
        <f t="shared" ref="QPU28" si="5961">QPS28*$C$28</f>
        <v>1.6901431169350104E+30</v>
      </c>
      <c r="QPW28" s="238">
        <f t="shared" ref="QPW28" si="5962">QPU28*$C$28</f>
        <v>1.7070445481043604E+30</v>
      </c>
      <c r="QPY28" s="238">
        <f t="shared" ref="QPY28" si="5963">QPW28*$C$28</f>
        <v>1.7241149935854041E+30</v>
      </c>
      <c r="QQA28" s="238">
        <f t="shared" ref="QQA28" si="5964">QPY28*$C$28</f>
        <v>1.7413561435212581E+30</v>
      </c>
      <c r="QQC28" s="238">
        <f t="shared" ref="QQC28" si="5965">QQA28*$C$28</f>
        <v>1.7587697049564708E+30</v>
      </c>
      <c r="QQE28" s="238">
        <f t="shared" ref="QQE28" si="5966">QQC28*$C$28</f>
        <v>1.7763574020060356E+30</v>
      </c>
      <c r="QQG28" s="238">
        <f t="shared" ref="QQG28" si="5967">QQE28*$C$28</f>
        <v>1.794120976026096E+30</v>
      </c>
      <c r="QQI28" s="238">
        <f t="shared" ref="QQI28" si="5968">QQG28*$C$28</f>
        <v>1.812062185786357E+30</v>
      </c>
      <c r="QQK28" s="238">
        <f t="shared" ref="QQK28" si="5969">QQI28*$C$28</f>
        <v>1.8301828076442205E+30</v>
      </c>
      <c r="QQM28" s="238">
        <f t="shared" ref="QQM28" si="5970">QQK28*$C$28</f>
        <v>1.8484846357206626E+30</v>
      </c>
      <c r="QQO28" s="238">
        <f t="shared" ref="QQO28" si="5971">QQM28*$C$28</f>
        <v>1.8669694820778693E+30</v>
      </c>
      <c r="QQQ28" s="238">
        <f t="shared" ref="QQQ28" si="5972">QQO28*$C$28</f>
        <v>1.8856391768986479E+30</v>
      </c>
      <c r="QQS28" s="238">
        <f t="shared" ref="QQS28" si="5973">QQQ28*$C$28</f>
        <v>1.9044955686676343E+30</v>
      </c>
      <c r="QQU28" s="238">
        <f t="shared" ref="QQU28" si="5974">QQS28*$C$28</f>
        <v>1.9235405243543105E+30</v>
      </c>
      <c r="QQW28" s="238">
        <f t="shared" ref="QQW28" si="5975">QQU28*$C$28</f>
        <v>1.9427759295978538E+30</v>
      </c>
      <c r="QQY28" s="238">
        <f t="shared" ref="QQY28" si="5976">QQW28*$C$28</f>
        <v>1.9622036888938324E+30</v>
      </c>
      <c r="QRA28" s="238">
        <f t="shared" ref="QRA28" si="5977">QQY28*$C$28</f>
        <v>1.9818257257827707E+30</v>
      </c>
      <c r="QRC28" s="238">
        <f t="shared" ref="QRC28" si="5978">QRA28*$C$28</f>
        <v>2.0016439830405984E+30</v>
      </c>
      <c r="QRE28" s="238">
        <f t="shared" ref="QRE28" si="5979">QRC28*$C$28</f>
        <v>2.0216604228710046E+30</v>
      </c>
      <c r="QRG28" s="238">
        <f t="shared" ref="QRG28" si="5980">QRE28*$C$28</f>
        <v>2.0418770270997145E+30</v>
      </c>
      <c r="QRI28" s="238">
        <f t="shared" ref="QRI28" si="5981">QRG28*$C$28</f>
        <v>2.0622957973707118E+30</v>
      </c>
      <c r="QRK28" s="238">
        <f t="shared" ref="QRK28" si="5982">QRI28*$C$28</f>
        <v>2.0829187553444189E+30</v>
      </c>
      <c r="QRM28" s="238">
        <f t="shared" ref="QRM28" si="5983">QRK28*$C$28</f>
        <v>2.103747942897863E+30</v>
      </c>
      <c r="QRO28" s="238">
        <f t="shared" ref="QRO28" si="5984">QRM28*$C$28</f>
        <v>2.1247854223268418E+30</v>
      </c>
      <c r="QRQ28" s="238">
        <f t="shared" ref="QRQ28" si="5985">QRO28*$C$28</f>
        <v>2.1460332765501103E+30</v>
      </c>
      <c r="QRS28" s="238">
        <f t="shared" ref="QRS28" si="5986">QRQ28*$C$28</f>
        <v>2.1674936093156113E+30</v>
      </c>
      <c r="QRU28" s="238">
        <f t="shared" ref="QRU28" si="5987">QRS28*$C$28</f>
        <v>2.1891685454087673E+30</v>
      </c>
      <c r="QRW28" s="238">
        <f t="shared" ref="QRW28" si="5988">QRU28*$C$28</f>
        <v>2.2110602308628549E+30</v>
      </c>
      <c r="QRY28" s="238">
        <f t="shared" ref="QRY28" si="5989">QRW28*$C$28</f>
        <v>2.2331708331714835E+30</v>
      </c>
      <c r="QSA28" s="238">
        <f t="shared" ref="QSA28" si="5990">QRY28*$C$28</f>
        <v>2.2555025415031983E+30</v>
      </c>
      <c r="QSC28" s="238">
        <f t="shared" ref="QSC28" si="5991">QSA28*$C$28</f>
        <v>2.2780575669182302E+30</v>
      </c>
      <c r="QSE28" s="238">
        <f t="shared" ref="QSE28" si="5992">QSC28*$C$28</f>
        <v>2.3008381425874126E+30</v>
      </c>
      <c r="QSG28" s="238">
        <f t="shared" ref="QSG28" si="5993">QSE28*$C$28</f>
        <v>2.3238465240132866E+30</v>
      </c>
      <c r="QSI28" s="238">
        <f t="shared" ref="QSI28" si="5994">QSG28*$C$28</f>
        <v>2.3470849892534194E+30</v>
      </c>
      <c r="QSK28" s="238">
        <f t="shared" ref="QSK28" si="5995">QSI28*$C$28</f>
        <v>2.3705558391459538E+30</v>
      </c>
      <c r="QSM28" s="238">
        <f t="shared" ref="QSM28" si="5996">QSK28*$C$28</f>
        <v>2.3942613975374132E+30</v>
      </c>
      <c r="QSO28" s="238">
        <f t="shared" ref="QSO28" si="5997">QSM28*$C$28</f>
        <v>2.4182040115127874E+30</v>
      </c>
      <c r="QSQ28" s="238">
        <f t="shared" ref="QSQ28" si="5998">QSO28*$C$28</f>
        <v>2.4423860516279153E+30</v>
      </c>
      <c r="QSS28" s="238">
        <f t="shared" ref="QSS28" si="5999">QSQ28*$C$28</f>
        <v>2.4668099121441943E+30</v>
      </c>
      <c r="QSU28" s="238">
        <f t="shared" ref="QSU28" si="6000">QSS28*$C$28</f>
        <v>2.4914780112656361E+30</v>
      </c>
      <c r="QSW28" s="238">
        <f t="shared" ref="QSW28" si="6001">QSU28*$C$28</f>
        <v>2.5163927913782925E+30</v>
      </c>
      <c r="QSY28" s="238">
        <f t="shared" ref="QSY28" si="6002">QSW28*$C$28</f>
        <v>2.5415567192920756E+30</v>
      </c>
      <c r="QTA28" s="238">
        <f t="shared" ref="QTA28" si="6003">QSY28*$C$28</f>
        <v>2.5669722864849961E+30</v>
      </c>
      <c r="QTC28" s="238">
        <f t="shared" ref="QTC28" si="6004">QTA28*$C$28</f>
        <v>2.592642009349846E+30</v>
      </c>
      <c r="QTE28" s="238">
        <f t="shared" ref="QTE28" si="6005">QTC28*$C$28</f>
        <v>2.6185684294433444E+30</v>
      </c>
      <c r="QTG28" s="238">
        <f t="shared" ref="QTG28" si="6006">QTE28*$C$28</f>
        <v>2.6447541137377781E+30</v>
      </c>
      <c r="QTI28" s="238">
        <f t="shared" ref="QTI28" si="6007">QTG28*$C$28</f>
        <v>2.6712016548751561E+30</v>
      </c>
      <c r="QTK28" s="238">
        <f t="shared" ref="QTK28" si="6008">QTI28*$C$28</f>
        <v>2.697913671423908E+30</v>
      </c>
      <c r="QTM28" s="238">
        <f t="shared" ref="QTM28" si="6009">QTK28*$C$28</f>
        <v>2.7248928081381471E+30</v>
      </c>
      <c r="QTO28" s="238">
        <f t="shared" ref="QTO28" si="6010">QTM28*$C$28</f>
        <v>2.7521417362195288E+30</v>
      </c>
      <c r="QTQ28" s="238">
        <f t="shared" ref="QTQ28" si="6011">QTO28*$C$28</f>
        <v>2.7796631535817239E+30</v>
      </c>
      <c r="QTS28" s="238">
        <f t="shared" ref="QTS28" si="6012">QTQ28*$C$28</f>
        <v>2.8074597851175413E+30</v>
      </c>
      <c r="QTU28" s="238">
        <f t="shared" ref="QTU28" si="6013">QTS28*$C$28</f>
        <v>2.8355343829687167E+30</v>
      </c>
      <c r="QTW28" s="238">
        <f t="shared" ref="QTW28" si="6014">QTU28*$C$28</f>
        <v>2.8638897267984042E+30</v>
      </c>
      <c r="QTY28" s="238">
        <f t="shared" ref="QTY28" si="6015">QTW28*$C$28</f>
        <v>2.8925286240663884E+30</v>
      </c>
      <c r="QUA28" s="238">
        <f t="shared" ref="QUA28" si="6016">QTY28*$C$28</f>
        <v>2.9214539103070522E+30</v>
      </c>
      <c r="QUC28" s="238">
        <f t="shared" ref="QUC28" si="6017">QUA28*$C$28</f>
        <v>2.9506684494101225E+30</v>
      </c>
      <c r="QUE28" s="238">
        <f t="shared" ref="QUE28" si="6018">QUC28*$C$28</f>
        <v>2.9801751339042237E+30</v>
      </c>
      <c r="QUG28" s="238">
        <f t="shared" ref="QUG28" si="6019">QUE28*$C$28</f>
        <v>3.0099768852432658E+30</v>
      </c>
      <c r="QUI28" s="238">
        <f t="shared" ref="QUI28" si="6020">QUG28*$C$28</f>
        <v>3.0400766540956982E+30</v>
      </c>
      <c r="QUK28" s="238">
        <f t="shared" ref="QUK28" si="6021">QUI28*$C$28</f>
        <v>3.0704774206366551E+30</v>
      </c>
      <c r="QUM28" s="238">
        <f t="shared" ref="QUM28" si="6022">QUK28*$C$28</f>
        <v>3.1011821948430218E+30</v>
      </c>
      <c r="QUO28" s="238">
        <f t="shared" ref="QUO28" si="6023">QUM28*$C$28</f>
        <v>3.1321940167914522E+30</v>
      </c>
      <c r="QUQ28" s="238">
        <f t="shared" ref="QUQ28" si="6024">QUO28*$C$28</f>
        <v>3.1635159569593665E+30</v>
      </c>
      <c r="QUS28" s="238">
        <f t="shared" ref="QUS28" si="6025">QUQ28*$C$28</f>
        <v>3.1951511165289601E+30</v>
      </c>
      <c r="QUU28" s="238">
        <f t="shared" ref="QUU28" si="6026">QUS28*$C$28</f>
        <v>3.2271026276942499E+30</v>
      </c>
      <c r="QUW28" s="238">
        <f t="shared" ref="QUW28" si="6027">QUU28*$C$28</f>
        <v>3.2593736539711924E+30</v>
      </c>
      <c r="QUY28" s="238">
        <f t="shared" ref="QUY28" si="6028">QUW28*$C$28</f>
        <v>3.2919673905109043E+30</v>
      </c>
      <c r="QVA28" s="238">
        <f t="shared" ref="QVA28" si="6029">QUY28*$C$28</f>
        <v>3.3248870644160131E+30</v>
      </c>
      <c r="QVC28" s="238">
        <f t="shared" ref="QVC28" si="6030">QVA28*$C$28</f>
        <v>3.3581359350601732E+30</v>
      </c>
      <c r="QVE28" s="238">
        <f t="shared" ref="QVE28" si="6031">QVC28*$C$28</f>
        <v>3.391717294410775E+30</v>
      </c>
      <c r="QVG28" s="238">
        <f t="shared" ref="QVG28" si="6032">QVE28*$C$28</f>
        <v>3.4256344673548827E+30</v>
      </c>
      <c r="QVI28" s="238">
        <f t="shared" ref="QVI28" si="6033">QVG28*$C$28</f>
        <v>3.4598908120284317E+30</v>
      </c>
      <c r="QVK28" s="238">
        <f t="shared" ref="QVK28" si="6034">QVI28*$C$28</f>
        <v>3.4944897201487161E+30</v>
      </c>
      <c r="QVM28" s="238">
        <f t="shared" ref="QVM28" si="6035">QVK28*$C$28</f>
        <v>3.529434617350203E+30</v>
      </c>
      <c r="QVO28" s="238">
        <f t="shared" ref="QVO28" si="6036">QVM28*$C$28</f>
        <v>3.5647289635237048E+30</v>
      </c>
      <c r="QVQ28" s="238">
        <f t="shared" ref="QVQ28" si="6037">QVO28*$C$28</f>
        <v>3.6003762531589419E+30</v>
      </c>
      <c r="QVS28" s="238">
        <f t="shared" ref="QVS28" si="6038">QVQ28*$C$28</f>
        <v>3.6363800156905311E+30</v>
      </c>
      <c r="QVU28" s="238">
        <f t="shared" ref="QVU28" si="6039">QVS28*$C$28</f>
        <v>3.6727438158474366E+30</v>
      </c>
      <c r="QVW28" s="238">
        <f t="shared" ref="QVW28" si="6040">QVU28*$C$28</f>
        <v>3.7094712540059111E+30</v>
      </c>
      <c r="QVY28" s="238">
        <f t="shared" ref="QVY28" si="6041">QVW28*$C$28</f>
        <v>3.7465659665459701E+30</v>
      </c>
      <c r="QWA28" s="238">
        <f t="shared" ref="QWA28" si="6042">QVY28*$C$28</f>
        <v>3.7840316262114296E+30</v>
      </c>
      <c r="QWC28" s="238">
        <f t="shared" ref="QWC28" si="6043">QWA28*$C$28</f>
        <v>3.8218719424735437E+30</v>
      </c>
      <c r="QWE28" s="238">
        <f t="shared" ref="QWE28" si="6044">QWC28*$C$28</f>
        <v>3.8600906618982792E+30</v>
      </c>
      <c r="QWG28" s="238">
        <f t="shared" ref="QWG28" si="6045">QWE28*$C$28</f>
        <v>3.8986915685172623E+30</v>
      </c>
      <c r="QWI28" s="238">
        <f t="shared" ref="QWI28" si="6046">QWG28*$C$28</f>
        <v>3.9376784842024347E+30</v>
      </c>
      <c r="QWK28" s="238">
        <f t="shared" ref="QWK28" si="6047">QWI28*$C$28</f>
        <v>3.977055269044459E+30</v>
      </c>
      <c r="QWM28" s="238">
        <f t="shared" ref="QWM28" si="6048">QWK28*$C$28</f>
        <v>4.0168258217349035E+30</v>
      </c>
      <c r="QWO28" s="238">
        <f t="shared" ref="QWO28" si="6049">QWM28*$C$28</f>
        <v>4.0569940799522523E+30</v>
      </c>
      <c r="QWQ28" s="238">
        <f t="shared" ref="QWQ28" si="6050">QWO28*$C$28</f>
        <v>4.0975640207517748E+30</v>
      </c>
      <c r="QWS28" s="238">
        <f t="shared" ref="QWS28" si="6051">QWQ28*$C$28</f>
        <v>4.1385396609592925E+30</v>
      </c>
      <c r="QWU28" s="238">
        <f t="shared" ref="QWU28" si="6052">QWS28*$C$28</f>
        <v>4.1799250575688853E+30</v>
      </c>
      <c r="QWW28" s="238">
        <f t="shared" ref="QWW28" si="6053">QWU28*$C$28</f>
        <v>4.2217243081445743E+30</v>
      </c>
      <c r="QWY28" s="238">
        <f t="shared" ref="QWY28" si="6054">QWW28*$C$28</f>
        <v>4.26394155122602E+30</v>
      </c>
      <c r="QXA28" s="238">
        <f t="shared" ref="QXA28" si="6055">QWY28*$C$28</f>
        <v>4.3065809667382804E+30</v>
      </c>
      <c r="QXC28" s="238">
        <f t="shared" ref="QXC28" si="6056">QXA28*$C$28</f>
        <v>4.3496467764056633E+30</v>
      </c>
      <c r="QXE28" s="238">
        <f t="shared" ref="QXE28" si="6057">QXC28*$C$28</f>
        <v>4.3931432441697202E+30</v>
      </c>
      <c r="QXG28" s="238">
        <f t="shared" ref="QXG28" si="6058">QXE28*$C$28</f>
        <v>4.4370746766114175E+30</v>
      </c>
      <c r="QXI28" s="238">
        <f t="shared" ref="QXI28" si="6059">QXG28*$C$28</f>
        <v>4.481445423377532E+30</v>
      </c>
      <c r="QXK28" s="238">
        <f t="shared" ref="QXK28" si="6060">QXI28*$C$28</f>
        <v>4.5262598776113071E+30</v>
      </c>
      <c r="QXM28" s="238">
        <f t="shared" ref="QXM28" si="6061">QXK28*$C$28</f>
        <v>4.5715224763874203E+30</v>
      </c>
      <c r="QXO28" s="238">
        <f t="shared" ref="QXO28" si="6062">QXM28*$C$28</f>
        <v>4.6172377011512947E+30</v>
      </c>
      <c r="QXQ28" s="238">
        <f t="shared" ref="QXQ28" si="6063">QXO28*$C$28</f>
        <v>4.6634100781628077E+30</v>
      </c>
      <c r="QXS28" s="238">
        <f t="shared" ref="QXS28" si="6064">QXQ28*$C$28</f>
        <v>4.710044178944436E+30</v>
      </c>
      <c r="QXU28" s="238">
        <f t="shared" ref="QXU28" si="6065">QXS28*$C$28</f>
        <v>4.7571446207338804E+30</v>
      </c>
      <c r="QXW28" s="238">
        <f t="shared" ref="QXW28" si="6066">QXU28*$C$28</f>
        <v>4.804716066941219E+30</v>
      </c>
      <c r="QXY28" s="238">
        <f t="shared" ref="QXY28" si="6067">QXW28*$C$28</f>
        <v>4.8527632276106311E+30</v>
      </c>
      <c r="QYA28" s="238">
        <f t="shared" ref="QYA28" si="6068">QXY28*$C$28</f>
        <v>4.9012908598867376E+30</v>
      </c>
      <c r="QYC28" s="238">
        <f t="shared" ref="QYC28" si="6069">QYA28*$C$28</f>
        <v>4.9503037684856047E+30</v>
      </c>
      <c r="QYE28" s="238">
        <f t="shared" ref="QYE28" si="6070">QYC28*$C$28</f>
        <v>4.9998068061704606E+30</v>
      </c>
      <c r="QYG28" s="238">
        <f t="shared" ref="QYG28" si="6071">QYE28*$C$28</f>
        <v>5.049804874232165E+30</v>
      </c>
      <c r="QYI28" s="238">
        <f t="shared" ref="QYI28" si="6072">QYG28*$C$28</f>
        <v>5.1003029229744865E+30</v>
      </c>
      <c r="QYK28" s="238">
        <f t="shared" ref="QYK28" si="6073">QYI28*$C$28</f>
        <v>5.1513059522042313E+30</v>
      </c>
      <c r="QYM28" s="238">
        <f t="shared" ref="QYM28" si="6074">QYK28*$C$28</f>
        <v>5.2028190117262736E+30</v>
      </c>
      <c r="QYO28" s="238">
        <f t="shared" ref="QYO28" si="6075">QYM28*$C$28</f>
        <v>5.2548472018435362E+30</v>
      </c>
      <c r="QYQ28" s="238">
        <f t="shared" ref="QYQ28" si="6076">QYO28*$C$28</f>
        <v>5.3073956738619714E+30</v>
      </c>
      <c r="QYS28" s="238">
        <f t="shared" ref="QYS28" si="6077">QYQ28*$C$28</f>
        <v>5.360469630600591E+30</v>
      </c>
      <c r="QYU28" s="238">
        <f t="shared" ref="QYU28" si="6078">QYS28*$C$28</f>
        <v>5.4140743269065975E+30</v>
      </c>
      <c r="QYW28" s="238">
        <f t="shared" ref="QYW28" si="6079">QYU28*$C$28</f>
        <v>5.4682150701756633E+30</v>
      </c>
      <c r="QYY28" s="238">
        <f t="shared" ref="QYY28" si="6080">QYW28*$C$28</f>
        <v>5.5228972208774196E+30</v>
      </c>
      <c r="QZA28" s="238">
        <f t="shared" ref="QZA28" si="6081">QYY28*$C$28</f>
        <v>5.5781261930861935E+30</v>
      </c>
      <c r="QZC28" s="238">
        <f t="shared" ref="QZC28" si="6082">QZA28*$C$28</f>
        <v>5.6339074550170558E+30</v>
      </c>
      <c r="QZE28" s="238">
        <f t="shared" ref="QZE28" si="6083">QZC28*$C$28</f>
        <v>5.6902465295672263E+30</v>
      </c>
      <c r="QZG28" s="238">
        <f t="shared" ref="QZG28" si="6084">QZE28*$C$28</f>
        <v>5.7471489948628981E+30</v>
      </c>
      <c r="QZI28" s="238">
        <f t="shared" ref="QZI28" si="6085">QZG28*$C$28</f>
        <v>5.8046204848115272E+30</v>
      </c>
      <c r="QZK28" s="238">
        <f t="shared" ref="QZK28" si="6086">QZI28*$C$28</f>
        <v>5.8626666896596427E+30</v>
      </c>
      <c r="QZM28" s="238">
        <f t="shared" ref="QZM28" si="6087">QZK28*$C$28</f>
        <v>5.9212933565562395E+30</v>
      </c>
      <c r="QZO28" s="238">
        <f t="shared" ref="QZO28" si="6088">QZM28*$C$28</f>
        <v>5.9805062901218023E+30</v>
      </c>
      <c r="QZQ28" s="238">
        <f t="shared" ref="QZQ28" si="6089">QZO28*$C$28</f>
        <v>6.0403113530230198E+30</v>
      </c>
      <c r="QZS28" s="238">
        <f t="shared" ref="QZS28" si="6090">QZQ28*$C$28</f>
        <v>6.1007144665532499E+30</v>
      </c>
      <c r="QZU28" s="238">
        <f t="shared" ref="QZU28" si="6091">QZS28*$C$28</f>
        <v>6.1617216112187829E+30</v>
      </c>
      <c r="QZW28" s="238">
        <f t="shared" ref="QZW28" si="6092">QZU28*$C$28</f>
        <v>6.2233388273309706E+30</v>
      </c>
      <c r="QZY28" s="238">
        <f t="shared" ref="QZY28" si="6093">QZW28*$C$28</f>
        <v>6.2855722156042808E+30</v>
      </c>
      <c r="RAA28" s="238">
        <f t="shared" ref="RAA28" si="6094">QZY28*$C$28</f>
        <v>6.3484279377603234E+30</v>
      </c>
      <c r="RAC28" s="238">
        <f t="shared" ref="RAC28" si="6095">RAA28*$C$28</f>
        <v>6.4119122171379267E+30</v>
      </c>
      <c r="RAE28" s="238">
        <f t="shared" ref="RAE28" si="6096">RAC28*$C$28</f>
        <v>6.4760313393093061E+30</v>
      </c>
      <c r="RAG28" s="238">
        <f t="shared" ref="RAG28" si="6097">RAE28*$C$28</f>
        <v>6.5407916527023989E+30</v>
      </c>
      <c r="RAI28" s="238">
        <f t="shared" ref="RAI28" si="6098">RAG28*$C$28</f>
        <v>6.606199569229423E+30</v>
      </c>
      <c r="RAK28" s="238">
        <f t="shared" ref="RAK28" si="6099">RAI28*$C$28</f>
        <v>6.6722615649217168E+30</v>
      </c>
      <c r="RAM28" s="238">
        <f t="shared" ref="RAM28" si="6100">RAK28*$C$28</f>
        <v>6.7389841805709345E+30</v>
      </c>
      <c r="RAO28" s="238">
        <f t="shared" ref="RAO28" si="6101">RAM28*$C$28</f>
        <v>6.8063740223766435E+30</v>
      </c>
      <c r="RAQ28" s="238">
        <f t="shared" ref="RAQ28" si="6102">RAO28*$C$28</f>
        <v>6.8744377626004102E+30</v>
      </c>
      <c r="RAS28" s="238">
        <f t="shared" ref="RAS28" si="6103">RAQ28*$C$28</f>
        <v>6.9431821402264143E+30</v>
      </c>
      <c r="RAU28" s="238">
        <f t="shared" ref="RAU28" si="6104">RAS28*$C$28</f>
        <v>7.0126139616286781E+30</v>
      </c>
      <c r="RAW28" s="238">
        <f t="shared" ref="RAW28" si="6105">RAU28*$C$28</f>
        <v>7.082740101244965E+30</v>
      </c>
      <c r="RAY28" s="238">
        <f t="shared" ref="RAY28" si="6106">RAW28*$C$28</f>
        <v>7.1535675022574151E+30</v>
      </c>
      <c r="RBA28" s="238">
        <f t="shared" ref="RBA28" si="6107">RAY28*$C$28</f>
        <v>7.2251031772799897E+30</v>
      </c>
      <c r="RBC28" s="238">
        <f t="shared" ref="RBC28" si="6108">RBA28*$C$28</f>
        <v>7.2973542090527896E+30</v>
      </c>
      <c r="RBE28" s="238">
        <f t="shared" ref="RBE28" si="6109">RBC28*$C$28</f>
        <v>7.3703277511433179E+30</v>
      </c>
      <c r="RBG28" s="238">
        <f t="shared" ref="RBG28" si="6110">RBE28*$C$28</f>
        <v>7.4440310286547517E+30</v>
      </c>
      <c r="RBI28" s="238">
        <f t="shared" ref="RBI28" si="6111">RBG28*$C$28</f>
        <v>7.5184713389412995E+30</v>
      </c>
      <c r="RBK28" s="238">
        <f t="shared" ref="RBK28" si="6112">RBI28*$C$28</f>
        <v>7.5936560523307128E+30</v>
      </c>
      <c r="RBM28" s="238">
        <f t="shared" ref="RBM28" si="6113">RBK28*$C$28</f>
        <v>7.6695926128540201E+30</v>
      </c>
      <c r="RBO28" s="238">
        <f t="shared" ref="RBO28" si="6114">RBM28*$C$28</f>
        <v>7.7462885389825599E+30</v>
      </c>
      <c r="RBQ28" s="238">
        <f t="shared" ref="RBQ28" si="6115">RBO28*$C$28</f>
        <v>7.8237514243723853E+30</v>
      </c>
      <c r="RBS28" s="238">
        <f t="shared" ref="RBS28" si="6116">RBQ28*$C$28</f>
        <v>7.9019889386161095E+30</v>
      </c>
      <c r="RBU28" s="238">
        <f t="shared" ref="RBU28" si="6117">RBS28*$C$28</f>
        <v>7.9810088280022703E+30</v>
      </c>
      <c r="RBW28" s="238">
        <f t="shared" ref="RBW28" si="6118">RBU28*$C$28</f>
        <v>8.0608189162822929E+30</v>
      </c>
      <c r="RBY28" s="238">
        <f t="shared" ref="RBY28" si="6119">RBW28*$C$28</f>
        <v>8.141427105445116E+30</v>
      </c>
      <c r="RCA28" s="238">
        <f t="shared" ref="RCA28" si="6120">RBY28*$C$28</f>
        <v>8.2228413764995671E+30</v>
      </c>
      <c r="RCC28" s="238">
        <f t="shared" ref="RCC28" si="6121">RCA28*$C$28</f>
        <v>8.3050697902645629E+30</v>
      </c>
      <c r="RCE28" s="238">
        <f t="shared" ref="RCE28" si="6122">RCC28*$C$28</f>
        <v>8.3881204881672082E+30</v>
      </c>
      <c r="RCG28" s="238">
        <f t="shared" ref="RCG28" si="6123">RCE28*$C$28</f>
        <v>8.4720016930488804E+30</v>
      </c>
      <c r="RCI28" s="238">
        <f t="shared" ref="RCI28" si="6124">RCG28*$C$28</f>
        <v>8.5567217099793687E+30</v>
      </c>
      <c r="RCK28" s="238">
        <f t="shared" ref="RCK28" si="6125">RCI28*$C$28</f>
        <v>8.6422889270791621E+30</v>
      </c>
      <c r="RCM28" s="238">
        <f t="shared" ref="RCM28" si="6126">RCK28*$C$28</f>
        <v>8.7287118163499541E+30</v>
      </c>
      <c r="RCO28" s="238">
        <f t="shared" ref="RCO28" si="6127">RCM28*$C$28</f>
        <v>8.8159989345134535E+30</v>
      </c>
      <c r="RCQ28" s="238">
        <f t="shared" ref="RCQ28" si="6128">RCO28*$C$28</f>
        <v>8.9041589238585887E+30</v>
      </c>
      <c r="RCS28" s="238">
        <f t="shared" ref="RCS28" si="6129">RCQ28*$C$28</f>
        <v>8.9932005130971747E+30</v>
      </c>
      <c r="RCU28" s="238">
        <f t="shared" ref="RCU28" si="6130">RCS28*$C$28</f>
        <v>9.0831325182281464E+30</v>
      </c>
      <c r="RCW28" s="238">
        <f t="shared" ref="RCW28" si="6131">RCU28*$C$28</f>
        <v>9.1739638434104279E+30</v>
      </c>
      <c r="RCY28" s="238">
        <f t="shared" ref="RCY28" si="6132">RCW28*$C$28</f>
        <v>9.2657034818445326E+30</v>
      </c>
      <c r="RDA28" s="238">
        <f t="shared" ref="RDA28" si="6133">RCY28*$C$28</f>
        <v>9.3583605166629777E+30</v>
      </c>
      <c r="RDC28" s="238">
        <f t="shared" ref="RDC28" si="6134">RDA28*$C$28</f>
        <v>9.4519441218296078E+30</v>
      </c>
      <c r="RDE28" s="238">
        <f t="shared" ref="RDE28" si="6135">RDC28*$C$28</f>
        <v>9.5464635630479038E+30</v>
      </c>
      <c r="RDG28" s="238">
        <f t="shared" ref="RDG28" si="6136">RDE28*$C$28</f>
        <v>9.6419281986783826E+30</v>
      </c>
      <c r="RDI28" s="238">
        <f t="shared" ref="RDI28" si="6137">RDG28*$C$28</f>
        <v>9.738347480665166E+30</v>
      </c>
      <c r="RDK28" s="238">
        <f t="shared" ref="RDK28" si="6138">RDI28*$C$28</f>
        <v>9.8357309554718179E+30</v>
      </c>
      <c r="RDM28" s="238">
        <f t="shared" ref="RDM28" si="6139">RDK28*$C$28</f>
        <v>9.9340882650265365E+30</v>
      </c>
      <c r="RDO28" s="238">
        <f t="shared" ref="RDO28" si="6140">RDM28*$C$28</f>
        <v>1.0033429147676802E+31</v>
      </c>
      <c r="RDQ28" s="238">
        <f t="shared" ref="RDQ28" si="6141">RDO28*$C$28</f>
        <v>1.013376343915357E+31</v>
      </c>
      <c r="RDS28" s="238">
        <f t="shared" ref="RDS28" si="6142">RDQ28*$C$28</f>
        <v>1.0235101073545107E+31</v>
      </c>
      <c r="RDU28" s="238">
        <f t="shared" ref="RDU28" si="6143">RDS28*$C$28</f>
        <v>1.0337452084280558E+31</v>
      </c>
      <c r="RDW28" s="238">
        <f t="shared" ref="RDW28" si="6144">RDU28*$C$28</f>
        <v>1.0440826605123363E+31</v>
      </c>
      <c r="RDY28" s="238">
        <f t="shared" ref="RDY28" si="6145">RDW28*$C$28</f>
        <v>1.0545234871174598E+31</v>
      </c>
      <c r="REA28" s="238">
        <f t="shared" ref="REA28" si="6146">RDY28*$C$28</f>
        <v>1.0650687219886345E+31</v>
      </c>
      <c r="REC28" s="238">
        <f t="shared" ref="REC28" si="6147">REA28*$C$28</f>
        <v>1.0757194092085209E+31</v>
      </c>
      <c r="REE28" s="238">
        <f t="shared" ref="REE28" si="6148">REC28*$C$28</f>
        <v>1.0864766033006061E+31</v>
      </c>
      <c r="REG28" s="238">
        <f t="shared" ref="REG28" si="6149">REE28*$C$28</f>
        <v>1.0973413693336123E+31</v>
      </c>
      <c r="REI28" s="238">
        <f t="shared" ref="REI28" si="6150">REG28*$C$28</f>
        <v>1.1083147830269484E+31</v>
      </c>
      <c r="REK28" s="238">
        <f t="shared" ref="REK28" si="6151">REI28*$C$28</f>
        <v>1.1193979308572178E+31</v>
      </c>
      <c r="REM28" s="238">
        <f t="shared" ref="REM28" si="6152">REK28*$C$28</f>
        <v>1.1305919101657901E+31</v>
      </c>
      <c r="REO28" s="238">
        <f t="shared" ref="REO28" si="6153">REM28*$C$28</f>
        <v>1.141897829267448E+31</v>
      </c>
      <c r="REQ28" s="238">
        <f t="shared" ref="REQ28" si="6154">REO28*$C$28</f>
        <v>1.1533168075601224E+31</v>
      </c>
      <c r="RES28" s="238">
        <f t="shared" ref="RES28" si="6155">REQ28*$C$28</f>
        <v>1.1648499756357236E+31</v>
      </c>
      <c r="REU28" s="238">
        <f t="shared" ref="REU28" si="6156">RES28*$C$28</f>
        <v>1.1764984753920808E+31</v>
      </c>
      <c r="REW28" s="238">
        <f t="shared" ref="REW28" si="6157">REU28*$C$28</f>
        <v>1.1882634601460016E+31</v>
      </c>
      <c r="REY28" s="238">
        <f t="shared" ref="REY28" si="6158">REW28*$C$28</f>
        <v>1.2001460947474616E+31</v>
      </c>
      <c r="RFA28" s="238">
        <f t="shared" ref="RFA28" si="6159">REY28*$C$28</f>
        <v>1.2121475556949362E+31</v>
      </c>
      <c r="RFC28" s="238">
        <f t="shared" ref="RFC28" si="6160">RFA28*$C$28</f>
        <v>1.2242690312518856E+31</v>
      </c>
      <c r="RFE28" s="238">
        <f t="shared" ref="RFE28" si="6161">RFC28*$C$28</f>
        <v>1.2365117215644044E+31</v>
      </c>
      <c r="RFG28" s="238">
        <f t="shared" ref="RFG28" si="6162">RFE28*$C$28</f>
        <v>1.2488768387800486E+31</v>
      </c>
      <c r="RFI28" s="238">
        <f t="shared" ref="RFI28" si="6163">RFG28*$C$28</f>
        <v>1.2613656071678491E+31</v>
      </c>
      <c r="RFK28" s="238">
        <f t="shared" ref="RFK28" si="6164">RFI28*$C$28</f>
        <v>1.2739792632395277E+31</v>
      </c>
      <c r="RFM28" s="238">
        <f t="shared" ref="RFM28" si="6165">RFK28*$C$28</f>
        <v>1.2867190558719231E+31</v>
      </c>
      <c r="RFO28" s="238">
        <f t="shared" ref="RFO28" si="6166">RFM28*$C$28</f>
        <v>1.2995862464306423E+31</v>
      </c>
      <c r="RFQ28" s="238">
        <f t="shared" ref="RFQ28" si="6167">RFO28*$C$28</f>
        <v>1.3125821088949487E+31</v>
      </c>
      <c r="RFS28" s="238">
        <f t="shared" ref="RFS28" si="6168">RFQ28*$C$28</f>
        <v>1.3257079299838982E+31</v>
      </c>
      <c r="RFU28" s="238">
        <f t="shared" ref="RFU28" si="6169">RFS28*$C$28</f>
        <v>1.3389650092837372E+31</v>
      </c>
      <c r="RFW28" s="238">
        <f t="shared" ref="RFW28" si="6170">RFU28*$C$28</f>
        <v>1.3523546593765746E+31</v>
      </c>
      <c r="RFY28" s="238">
        <f t="shared" ref="RFY28" si="6171">RFW28*$C$28</f>
        <v>1.3658782059703403E+31</v>
      </c>
      <c r="RGA28" s="238">
        <f t="shared" ref="RGA28" si="6172">RFY28*$C$28</f>
        <v>1.3795369880300437E+31</v>
      </c>
      <c r="RGC28" s="238">
        <f t="shared" ref="RGC28" si="6173">RGA28*$C$28</f>
        <v>1.3933323579103442E+31</v>
      </c>
      <c r="RGE28" s="238">
        <f t="shared" ref="RGE28" si="6174">RGC28*$C$28</f>
        <v>1.4072656814894477E+31</v>
      </c>
      <c r="RGG28" s="238">
        <f t="shared" ref="RGG28" si="6175">RGE28*$C$28</f>
        <v>1.4213383383043422E+31</v>
      </c>
      <c r="RGI28" s="238">
        <f t="shared" ref="RGI28" si="6176">RGG28*$C$28</f>
        <v>1.4355517216873857E+31</v>
      </c>
      <c r="RGK28" s="238">
        <f t="shared" ref="RGK28" si="6177">RGI28*$C$28</f>
        <v>1.4499072389042596E+31</v>
      </c>
      <c r="RGM28" s="238">
        <f t="shared" ref="RGM28" si="6178">RGK28*$C$28</f>
        <v>1.4644063112933022E+31</v>
      </c>
      <c r="RGO28" s="238">
        <f t="shared" ref="RGO28" si="6179">RGM28*$C$28</f>
        <v>1.4790503744062353E+31</v>
      </c>
      <c r="RGQ28" s="238">
        <f t="shared" ref="RGQ28" si="6180">RGO28*$C$28</f>
        <v>1.4938408781502975E+31</v>
      </c>
      <c r="RGS28" s="238">
        <f t="shared" ref="RGS28" si="6181">RGQ28*$C$28</f>
        <v>1.5087792869318005E+31</v>
      </c>
      <c r="RGU28" s="238">
        <f t="shared" ref="RGU28" si="6182">RGS28*$C$28</f>
        <v>1.5238670798011184E+31</v>
      </c>
      <c r="RGW28" s="238">
        <f t="shared" ref="RGW28" si="6183">RGU28*$C$28</f>
        <v>1.5391057505991296E+31</v>
      </c>
      <c r="RGY28" s="238">
        <f t="shared" ref="RGY28" si="6184">RGW28*$C$28</f>
        <v>1.554496808105121E+31</v>
      </c>
      <c r="RHA28" s="238">
        <f t="shared" ref="RHA28" si="6185">RGY28*$C$28</f>
        <v>1.5700417761861723E+31</v>
      </c>
      <c r="RHC28" s="238">
        <f t="shared" ref="RHC28" si="6186">RHA28*$C$28</f>
        <v>1.5857421939480341E+31</v>
      </c>
      <c r="RHE28" s="238">
        <f t="shared" ref="RHE28" si="6187">RHC28*$C$28</f>
        <v>1.6015996158875145E+31</v>
      </c>
      <c r="RHG28" s="238">
        <f t="shared" ref="RHG28" si="6188">RHE28*$C$28</f>
        <v>1.6176156120463896E+31</v>
      </c>
      <c r="RHI28" s="238">
        <f t="shared" ref="RHI28" si="6189">RHG28*$C$28</f>
        <v>1.6337917681668536E+31</v>
      </c>
      <c r="RHK28" s="238">
        <f t="shared" ref="RHK28" si="6190">RHI28*$C$28</f>
        <v>1.6501296858485223E+31</v>
      </c>
      <c r="RHM28" s="238">
        <f t="shared" ref="RHM28" si="6191">RHK28*$C$28</f>
        <v>1.6666309827070074E+31</v>
      </c>
      <c r="RHO28" s="238">
        <f t="shared" ref="RHO28" si="6192">RHM28*$C$28</f>
        <v>1.6832972925340775E+31</v>
      </c>
      <c r="RHQ28" s="238">
        <f t="shared" ref="RHQ28" si="6193">RHO28*$C$28</f>
        <v>1.7001302654594184E+31</v>
      </c>
      <c r="RHS28" s="238">
        <f t="shared" ref="RHS28" si="6194">RHQ28*$C$28</f>
        <v>1.7171315681140125E+31</v>
      </c>
      <c r="RHU28" s="238">
        <f t="shared" ref="RHU28" si="6195">RHS28*$C$28</f>
        <v>1.7343028837951526E+31</v>
      </c>
      <c r="RHW28" s="238">
        <f t="shared" ref="RHW28" si="6196">RHU28*$C$28</f>
        <v>1.7516459126331041E+31</v>
      </c>
      <c r="RHY28" s="238">
        <f t="shared" ref="RHY28" si="6197">RHW28*$C$28</f>
        <v>1.7691623717594352E+31</v>
      </c>
      <c r="RIA28" s="238">
        <f t="shared" ref="RIA28" si="6198">RHY28*$C$28</f>
        <v>1.7868539954770295E+31</v>
      </c>
      <c r="RIC28" s="238">
        <f t="shared" ref="RIC28" si="6199">RIA28*$C$28</f>
        <v>1.8047225354317998E+31</v>
      </c>
      <c r="RIE28" s="238">
        <f t="shared" ref="RIE28" si="6200">RIC28*$C$28</f>
        <v>1.8227697607861178E+31</v>
      </c>
      <c r="RIG28" s="238">
        <f t="shared" ref="RIG28" si="6201">RIE28*$C$28</f>
        <v>1.8409974583939791E+31</v>
      </c>
      <c r="RII28" s="238">
        <f t="shared" ref="RII28" si="6202">RIG28*$C$28</f>
        <v>1.859407432977919E+31</v>
      </c>
      <c r="RIK28" s="238">
        <f t="shared" ref="RIK28" si="6203">RII28*$C$28</f>
        <v>1.8780015073076982E+31</v>
      </c>
      <c r="RIM28" s="238">
        <f t="shared" ref="RIM28" si="6204">RIK28*$C$28</f>
        <v>1.8967815223807752E+31</v>
      </c>
      <c r="RIO28" s="238">
        <f t="shared" ref="RIO28" si="6205">RIM28*$C$28</f>
        <v>1.915749337604583E+31</v>
      </c>
      <c r="RIQ28" s="238">
        <f t="shared" ref="RIQ28" si="6206">RIO28*$C$28</f>
        <v>1.9349068309806288E+31</v>
      </c>
      <c r="RIS28" s="238">
        <f t="shared" ref="RIS28" si="6207">RIQ28*$C$28</f>
        <v>1.9542558992904352E+31</v>
      </c>
      <c r="RIU28" s="238">
        <f t="shared" ref="RIU28" si="6208">RIS28*$C$28</f>
        <v>1.9737984582833395E+31</v>
      </c>
      <c r="RIW28" s="238">
        <f t="shared" ref="RIW28" si="6209">RIU28*$C$28</f>
        <v>1.9935364428661729E+31</v>
      </c>
      <c r="RIY28" s="238">
        <f t="shared" ref="RIY28" si="6210">RIW28*$C$28</f>
        <v>2.0134718072948345E+31</v>
      </c>
      <c r="RJA28" s="238">
        <f t="shared" ref="RJA28" si="6211">RIY28*$C$28</f>
        <v>2.0336065253677828E+31</v>
      </c>
      <c r="RJC28" s="238">
        <f t="shared" ref="RJC28" si="6212">RJA28*$C$28</f>
        <v>2.0539425906214609E+31</v>
      </c>
      <c r="RJE28" s="238">
        <f t="shared" ref="RJE28" si="6213">RJC28*$C$28</f>
        <v>2.0744820165276756E+31</v>
      </c>
      <c r="RJG28" s="238">
        <f t="shared" ref="RJG28" si="6214">RJE28*$C$28</f>
        <v>2.0952268366929524E+31</v>
      </c>
      <c r="RJI28" s="238">
        <f t="shared" ref="RJI28" si="6215">RJG28*$C$28</f>
        <v>2.1161791050598819E+31</v>
      </c>
      <c r="RJK28" s="238">
        <f t="shared" ref="RJK28" si="6216">RJI28*$C$28</f>
        <v>2.1373408961104808E+31</v>
      </c>
      <c r="RJM28" s="238">
        <f t="shared" ref="RJM28" si="6217">RJK28*$C$28</f>
        <v>2.1587143050715854E+31</v>
      </c>
      <c r="RJO28" s="238">
        <f t="shared" ref="RJO28" si="6218">RJM28*$C$28</f>
        <v>2.1803014481223011E+31</v>
      </c>
      <c r="RJQ28" s="238">
        <f t="shared" ref="RJQ28" si="6219">RJO28*$C$28</f>
        <v>2.2021044626035241E+31</v>
      </c>
      <c r="RJS28" s="238">
        <f t="shared" ref="RJS28" si="6220">RJQ28*$C$28</f>
        <v>2.2241255072295595E+31</v>
      </c>
      <c r="RJU28" s="238">
        <f t="shared" ref="RJU28" si="6221">RJS28*$C$28</f>
        <v>2.246366762301855E+31</v>
      </c>
      <c r="RJW28" s="238">
        <f t="shared" ref="RJW28" si="6222">RJU28*$C$28</f>
        <v>2.2688304299248737E+31</v>
      </c>
      <c r="RJY28" s="238">
        <f t="shared" ref="RJY28" si="6223">RJW28*$C$28</f>
        <v>2.2915187342241225E+31</v>
      </c>
      <c r="RKA28" s="238">
        <f t="shared" ref="RKA28" si="6224">RJY28*$C$28</f>
        <v>2.3144339215663636E+31</v>
      </c>
      <c r="RKC28" s="238">
        <f t="shared" ref="RKC28" si="6225">RKA28*$C$28</f>
        <v>2.337578260782027E+31</v>
      </c>
      <c r="RKE28" s="238">
        <f t="shared" ref="RKE28" si="6226">RKC28*$C$28</f>
        <v>2.3609540433898474E+31</v>
      </c>
      <c r="RKG28" s="238">
        <f t="shared" ref="RKG28" si="6227">RKE28*$C$28</f>
        <v>2.3845635838237457E+31</v>
      </c>
      <c r="RKI28" s="238">
        <f t="shared" ref="RKI28" si="6228">RKG28*$C$28</f>
        <v>2.4084092196619832E+31</v>
      </c>
      <c r="RKK28" s="238">
        <f t="shared" ref="RKK28" si="6229">RKI28*$C$28</f>
        <v>2.4324933118586031E+31</v>
      </c>
      <c r="RKM28" s="238">
        <f t="shared" ref="RKM28" si="6230">RKK28*$C$28</f>
        <v>2.4568182449771889E+31</v>
      </c>
      <c r="RKO28" s="238">
        <f t="shared" ref="RKO28" si="6231">RKM28*$C$28</f>
        <v>2.4813864274269609E+31</v>
      </c>
      <c r="RKQ28" s="238">
        <f t="shared" ref="RKQ28" si="6232">RKO28*$C$28</f>
        <v>2.5062002917012303E+31</v>
      </c>
      <c r="RKS28" s="238">
        <f t="shared" ref="RKS28" si="6233">RKQ28*$C$28</f>
        <v>2.5312622946182427E+31</v>
      </c>
      <c r="RKU28" s="238">
        <f t="shared" ref="RKU28" si="6234">RKS28*$C$28</f>
        <v>2.5565749175644253E+31</v>
      </c>
      <c r="RKW28" s="238">
        <f t="shared" ref="RKW28" si="6235">RKU28*$C$28</f>
        <v>2.5821406667400697E+31</v>
      </c>
      <c r="RKY28" s="238">
        <f t="shared" ref="RKY28" si="6236">RKW28*$C$28</f>
        <v>2.6079620734074706E+31</v>
      </c>
      <c r="RLA28" s="238">
        <f t="shared" ref="RLA28" si="6237">RKY28*$C$28</f>
        <v>2.6340416941415454E+31</v>
      </c>
      <c r="RLC28" s="238">
        <f t="shared" ref="RLC28" si="6238">RLA28*$C$28</f>
        <v>2.6603821110829609E+31</v>
      </c>
      <c r="RLE28" s="238">
        <f t="shared" ref="RLE28" si="6239">RLC28*$C$28</f>
        <v>2.6869859321937906E+31</v>
      </c>
      <c r="RLG28" s="238">
        <f t="shared" ref="RLG28" si="6240">RLE28*$C$28</f>
        <v>2.7138557915157286E+31</v>
      </c>
      <c r="RLI28" s="238">
        <f t="shared" ref="RLI28" si="6241">RLG28*$C$28</f>
        <v>2.740994349430886E+31</v>
      </c>
      <c r="RLK28" s="238">
        <f t="shared" ref="RLK28" si="6242">RLI28*$C$28</f>
        <v>2.7684042929251947E+31</v>
      </c>
      <c r="RLM28" s="238">
        <f t="shared" ref="RLM28" si="6243">RLK28*$C$28</f>
        <v>2.7960883358544468E+31</v>
      </c>
      <c r="RLO28" s="238">
        <f t="shared" ref="RLO28" si="6244">RLM28*$C$28</f>
        <v>2.8240492192129914E+31</v>
      </c>
      <c r="RLQ28" s="238">
        <f t="shared" ref="RLQ28" si="6245">RLO28*$C$28</f>
        <v>2.8522897114051212E+31</v>
      </c>
      <c r="RLS28" s="238">
        <f t="shared" ref="RLS28" si="6246">RLQ28*$C$28</f>
        <v>2.8808126085191723E+31</v>
      </c>
      <c r="RLU28" s="238">
        <f t="shared" ref="RLU28" si="6247">RLS28*$C$28</f>
        <v>2.9096207346043641E+31</v>
      </c>
      <c r="RLW28" s="238">
        <f t="shared" ref="RLW28" si="6248">RLU28*$C$28</f>
        <v>2.938716941950408E+31</v>
      </c>
      <c r="RLY28" s="238">
        <f t="shared" ref="RLY28" si="6249">RLW28*$C$28</f>
        <v>2.9681041113699123E+31</v>
      </c>
      <c r="RMA28" s="238">
        <f t="shared" ref="RMA28" si="6250">RLY28*$C$28</f>
        <v>2.9977851524836113E+31</v>
      </c>
      <c r="RMC28" s="238">
        <f t="shared" ref="RMC28" si="6251">RMA28*$C$28</f>
        <v>3.0277630040084475E+31</v>
      </c>
      <c r="RME28" s="238">
        <f t="shared" ref="RME28" si="6252">RMC28*$C$28</f>
        <v>3.0580406340485319E+31</v>
      </c>
      <c r="RMG28" s="238">
        <f t="shared" ref="RMG28" si="6253">RME28*$C$28</f>
        <v>3.0886210403890172E+31</v>
      </c>
      <c r="RMI28" s="238">
        <f t="shared" ref="RMI28" si="6254">RMG28*$C$28</f>
        <v>3.1195072507929075E+31</v>
      </c>
      <c r="RMK28" s="238">
        <f t="shared" ref="RMK28" si="6255">RMI28*$C$28</f>
        <v>3.1507023233008365E+31</v>
      </c>
      <c r="RMM28" s="238">
        <f t="shared" ref="RMM28" si="6256">RMK28*$C$28</f>
        <v>3.1822093465338447E+31</v>
      </c>
      <c r="RMO28" s="238">
        <f t="shared" ref="RMO28" si="6257">RMM28*$C$28</f>
        <v>3.2140314399991832E+31</v>
      </c>
      <c r="RMQ28" s="238">
        <f t="shared" ref="RMQ28" si="6258">RMO28*$C$28</f>
        <v>3.2461717543991751E+31</v>
      </c>
      <c r="RMS28" s="238">
        <f t="shared" ref="RMS28" si="6259">RMQ28*$C$28</f>
        <v>3.2786334719431668E+31</v>
      </c>
      <c r="RMU28" s="238">
        <f t="shared" ref="RMU28" si="6260">RMS28*$C$28</f>
        <v>3.3114198066625983E+31</v>
      </c>
      <c r="RMW28" s="238">
        <f t="shared" ref="RMW28" si="6261">RMU28*$C$28</f>
        <v>3.3445340047292243E+31</v>
      </c>
      <c r="RMY28" s="238">
        <f t="shared" ref="RMY28" si="6262">RMW28*$C$28</f>
        <v>3.3779793447765164E+31</v>
      </c>
      <c r="RNA28" s="238">
        <f t="shared" ref="RNA28" si="6263">RMY28*$C$28</f>
        <v>3.4117591382242816E+31</v>
      </c>
      <c r="RNC28" s="238">
        <f t="shared" ref="RNC28" si="6264">RNA28*$C$28</f>
        <v>3.4458767296065246E+31</v>
      </c>
      <c r="RNE28" s="238">
        <f t="shared" ref="RNE28" si="6265">RNC28*$C$28</f>
        <v>3.4803354969025899E+31</v>
      </c>
      <c r="RNG28" s="238">
        <f t="shared" ref="RNG28" si="6266">RNE28*$C$28</f>
        <v>3.5151388518716159E+31</v>
      </c>
      <c r="RNI28" s="238">
        <f t="shared" ref="RNI28" si="6267">RNG28*$C$28</f>
        <v>3.550290240390332E+31</v>
      </c>
      <c r="RNK28" s="238">
        <f t="shared" ref="RNK28" si="6268">RNI28*$C$28</f>
        <v>3.5857931427942355E+31</v>
      </c>
      <c r="RNM28" s="238">
        <f t="shared" ref="RNM28" si="6269">RNK28*$C$28</f>
        <v>3.6216510742221778E+31</v>
      </c>
      <c r="RNO28" s="238">
        <f t="shared" ref="RNO28" si="6270">RNM28*$C$28</f>
        <v>3.6578675849643996E+31</v>
      </c>
      <c r="RNQ28" s="238">
        <f t="shared" ref="RNQ28" si="6271">RNO28*$C$28</f>
        <v>3.6944462608140437E+31</v>
      </c>
      <c r="RNS28" s="238">
        <f t="shared" ref="RNS28" si="6272">RNQ28*$C$28</f>
        <v>3.7313907234221839E+31</v>
      </c>
      <c r="RNU28" s="238">
        <f t="shared" ref="RNU28" si="6273">RNS28*$C$28</f>
        <v>3.768704630656406E+31</v>
      </c>
      <c r="RNW28" s="238">
        <f t="shared" ref="RNW28" si="6274">RNU28*$C$28</f>
        <v>3.8063916769629701E+31</v>
      </c>
      <c r="RNY28" s="238">
        <f t="shared" ref="RNY28" si="6275">RNW28*$C$28</f>
        <v>3.8444555937325998E+31</v>
      </c>
      <c r="ROA28" s="238">
        <f t="shared" ref="ROA28" si="6276">RNY28*$C$28</f>
        <v>3.8829001496699258E+31</v>
      </c>
      <c r="ROC28" s="238">
        <f t="shared" ref="ROC28" si="6277">ROA28*$C$28</f>
        <v>3.9217291511666249E+31</v>
      </c>
      <c r="ROE28" s="238">
        <f t="shared" ref="ROE28" si="6278">ROC28*$C$28</f>
        <v>3.960946442678291E+31</v>
      </c>
      <c r="ROG28" s="238">
        <f t="shared" ref="ROG28" si="6279">ROE28*$C$28</f>
        <v>4.000555907105074E+31</v>
      </c>
      <c r="ROI28" s="238">
        <f t="shared" ref="ROI28" si="6280">ROG28*$C$28</f>
        <v>4.0405614661761249E+31</v>
      </c>
      <c r="ROK28" s="238">
        <f t="shared" ref="ROK28" si="6281">ROI28*$C$28</f>
        <v>4.0809670808378864E+31</v>
      </c>
      <c r="ROM28" s="238">
        <f t="shared" ref="ROM28" si="6282">ROK28*$C$28</f>
        <v>4.121776751646265E+31</v>
      </c>
      <c r="ROO28" s="238">
        <f t="shared" ref="ROO28" si="6283">ROM28*$C$28</f>
        <v>4.1629945191627279E+31</v>
      </c>
      <c r="ROQ28" s="238">
        <f t="shared" ref="ROQ28" si="6284">ROO28*$C$28</f>
        <v>4.2046244643543553E+31</v>
      </c>
      <c r="ROS28" s="238">
        <f t="shared" ref="ROS28" si="6285">ROQ28*$C$28</f>
        <v>4.2466707089978986E+31</v>
      </c>
      <c r="ROU28" s="238">
        <f t="shared" ref="ROU28" si="6286">ROS28*$C$28</f>
        <v>4.2891374160878776E+31</v>
      </c>
      <c r="ROW28" s="238">
        <f t="shared" ref="ROW28" si="6287">ROU28*$C$28</f>
        <v>4.3320287902487562E+31</v>
      </c>
      <c r="ROY28" s="238">
        <f t="shared" ref="ROY28" si="6288">ROW28*$C$28</f>
        <v>4.3753490781512435E+31</v>
      </c>
      <c r="RPA28" s="238">
        <f t="shared" ref="RPA28" si="6289">ROY28*$C$28</f>
        <v>4.4191025689327563E+31</v>
      </c>
      <c r="RPC28" s="238">
        <f t="shared" ref="RPC28" si="6290">RPA28*$C$28</f>
        <v>4.4632935946220836E+31</v>
      </c>
      <c r="RPE28" s="238">
        <f t="shared" ref="RPE28" si="6291">RPC28*$C$28</f>
        <v>4.5079265305683043E+31</v>
      </c>
      <c r="RPG28" s="238">
        <f t="shared" ref="RPG28" si="6292">RPE28*$C$28</f>
        <v>4.5530057958739871E+31</v>
      </c>
      <c r="RPI28" s="238">
        <f t="shared" ref="RPI28" si="6293">RPG28*$C$28</f>
        <v>4.5985358538327271E+31</v>
      </c>
      <c r="RPK28" s="238">
        <f t="shared" ref="RPK28" si="6294">RPI28*$C$28</f>
        <v>4.6445212123710544E+31</v>
      </c>
      <c r="RPM28" s="238">
        <f t="shared" ref="RPM28" si="6295">RPK28*$C$28</f>
        <v>4.690966424494765E+31</v>
      </c>
      <c r="RPO28" s="238">
        <f t="shared" ref="RPO28" si="6296">RPM28*$C$28</f>
        <v>4.7378760887397123E+31</v>
      </c>
      <c r="RPQ28" s="238">
        <f t="shared" ref="RPQ28" si="6297">RPO28*$C$28</f>
        <v>4.7852548496271094E+31</v>
      </c>
      <c r="RPS28" s="238">
        <f t="shared" ref="RPS28" si="6298">RPQ28*$C$28</f>
        <v>4.8331073981233804E+31</v>
      </c>
      <c r="RPU28" s="238">
        <f t="shared" ref="RPU28" si="6299">RPS28*$C$28</f>
        <v>4.8814384721046146E+31</v>
      </c>
      <c r="RPW28" s="238">
        <f t="shared" ref="RPW28" si="6300">RPU28*$C$28</f>
        <v>4.9302528568256608E+31</v>
      </c>
      <c r="RPY28" s="238">
        <f t="shared" ref="RPY28" si="6301">RPW28*$C$28</f>
        <v>4.9795553853939174E+31</v>
      </c>
      <c r="RQA28" s="238">
        <f t="shared" ref="RQA28" si="6302">RPY28*$C$28</f>
        <v>5.0293509392478564E+31</v>
      </c>
      <c r="RQC28" s="238">
        <f t="shared" ref="RQC28" si="6303">RQA28*$C$28</f>
        <v>5.0796444486403347E+31</v>
      </c>
      <c r="RQE28" s="238">
        <f t="shared" ref="RQE28" si="6304">RQC28*$C$28</f>
        <v>5.1304408931267384E+31</v>
      </c>
      <c r="RQG28" s="238">
        <f t="shared" ref="RQG28" si="6305">RQE28*$C$28</f>
        <v>5.1817453020580062E+31</v>
      </c>
      <c r="RQI28" s="238">
        <f t="shared" ref="RQI28" si="6306">RQG28*$C$28</f>
        <v>5.2335627550785859E+31</v>
      </c>
      <c r="RQK28" s="238">
        <f t="shared" ref="RQK28" si="6307">RQI28*$C$28</f>
        <v>5.2858983826293716E+31</v>
      </c>
      <c r="RQM28" s="238">
        <f t="shared" ref="RQM28" si="6308">RQK28*$C$28</f>
        <v>5.3387573664556653E+31</v>
      </c>
      <c r="RQO28" s="238">
        <f t="shared" ref="RQO28" si="6309">RQM28*$C$28</f>
        <v>5.3921449401202216E+31</v>
      </c>
      <c r="RQQ28" s="238">
        <f t="shared" ref="RQQ28" si="6310">RQO28*$C$28</f>
        <v>5.4460663895214237E+31</v>
      </c>
      <c r="RQS28" s="238">
        <f t="shared" ref="RQS28" si="6311">RQQ28*$C$28</f>
        <v>5.5005270534166381E+31</v>
      </c>
      <c r="RQU28" s="238">
        <f t="shared" ref="RQU28" si="6312">RQS28*$C$28</f>
        <v>5.5555323239508043E+31</v>
      </c>
      <c r="RQW28" s="238">
        <f t="shared" ref="RQW28" si="6313">RQU28*$C$28</f>
        <v>5.6110876471903125E+31</v>
      </c>
      <c r="RQY28" s="238">
        <f t="shared" ref="RQY28" si="6314">RQW28*$C$28</f>
        <v>5.6671985236622158E+31</v>
      </c>
      <c r="RRA28" s="238">
        <f t="shared" ref="RRA28" si="6315">RQY28*$C$28</f>
        <v>5.7238705088988381E+31</v>
      </c>
      <c r="RRC28" s="238">
        <f t="shared" ref="RRC28" si="6316">RRA28*$C$28</f>
        <v>5.7811092139878264E+31</v>
      </c>
      <c r="RRE28" s="238">
        <f t="shared" ref="RRE28" si="6317">RRC28*$C$28</f>
        <v>5.8389203061277045E+31</v>
      </c>
      <c r="RRG28" s="238">
        <f t="shared" ref="RRG28" si="6318">RRE28*$C$28</f>
        <v>5.897309509188982E+31</v>
      </c>
      <c r="RRI28" s="238">
        <f t="shared" ref="RRI28" si="6319">RRG28*$C$28</f>
        <v>5.9562826042808719E+31</v>
      </c>
      <c r="RRK28" s="238">
        <f t="shared" ref="RRK28" si="6320">RRI28*$C$28</f>
        <v>6.0158454303236805E+31</v>
      </c>
      <c r="RRM28" s="238">
        <f t="shared" ref="RRM28" si="6321">RRK28*$C$28</f>
        <v>6.0760038846269175E+31</v>
      </c>
      <c r="RRO28" s="238">
        <f t="shared" ref="RRO28" si="6322">RRM28*$C$28</f>
        <v>6.1367639234731867E+31</v>
      </c>
      <c r="RRQ28" s="238">
        <f t="shared" ref="RRQ28" si="6323">RRO28*$C$28</f>
        <v>6.198131562707919E+31</v>
      </c>
      <c r="RRS28" s="238">
        <f t="shared" ref="RRS28" si="6324">RRQ28*$C$28</f>
        <v>6.2601128783349979E+31</v>
      </c>
      <c r="RRU28" s="238">
        <f t="shared" ref="RRU28" si="6325">RRS28*$C$28</f>
        <v>6.3227140071183481E+31</v>
      </c>
      <c r="RRW28" s="238">
        <f t="shared" ref="RRW28" si="6326">RRU28*$C$28</f>
        <v>6.3859411471895318E+31</v>
      </c>
      <c r="RRY28" s="238">
        <f t="shared" ref="RRY28" si="6327">RRW28*$C$28</f>
        <v>6.4498005586614271E+31</v>
      </c>
      <c r="RSA28" s="238">
        <f t="shared" ref="RSA28" si="6328">RRY28*$C$28</f>
        <v>6.5142985642480413E+31</v>
      </c>
      <c r="RSC28" s="238">
        <f t="shared" ref="RSC28" si="6329">RSA28*$C$28</f>
        <v>6.5794415498905219E+31</v>
      </c>
      <c r="RSE28" s="238">
        <f t="shared" ref="RSE28" si="6330">RSC28*$C$28</f>
        <v>6.6452359653894273E+31</v>
      </c>
      <c r="RSG28" s="238">
        <f t="shared" ref="RSG28" si="6331">RSE28*$C$28</f>
        <v>6.7116883250433213E+31</v>
      </c>
      <c r="RSI28" s="238">
        <f t="shared" ref="RSI28" si="6332">RSG28*$C$28</f>
        <v>6.778805208293755E+31</v>
      </c>
      <c r="RSK28" s="238">
        <f t="shared" ref="RSK28" si="6333">RSI28*$C$28</f>
        <v>6.846593260376693E+31</v>
      </c>
      <c r="RSM28" s="238">
        <f t="shared" ref="RSM28" si="6334">RSK28*$C$28</f>
        <v>6.9150591929804597E+31</v>
      </c>
      <c r="RSO28" s="238">
        <f t="shared" ref="RSO28" si="6335">RSM28*$C$28</f>
        <v>6.9842097849102646E+31</v>
      </c>
      <c r="RSQ28" s="238">
        <f t="shared" ref="RSQ28" si="6336">RSO28*$C$28</f>
        <v>7.0540518827593674E+31</v>
      </c>
      <c r="RSS28" s="238">
        <f t="shared" ref="RSS28" si="6337">RSQ28*$C$28</f>
        <v>7.1245924015869612E+31</v>
      </c>
      <c r="RSU28" s="238">
        <f t="shared" ref="RSU28" si="6338">RSS28*$C$28</f>
        <v>7.195838325602831E+31</v>
      </c>
      <c r="RSW28" s="238">
        <f t="shared" ref="RSW28" si="6339">RSU28*$C$28</f>
        <v>7.2677967088588593E+31</v>
      </c>
      <c r="RSY28" s="238">
        <f t="shared" ref="RSY28" si="6340">RSW28*$C$28</f>
        <v>7.3404746759474475E+31</v>
      </c>
      <c r="RTA28" s="238">
        <f t="shared" ref="RTA28" si="6341">RSY28*$C$28</f>
        <v>7.4138794227069216E+31</v>
      </c>
      <c r="RTC28" s="238">
        <f t="shared" ref="RTC28" si="6342">RTA28*$C$28</f>
        <v>7.4880182169339909E+31</v>
      </c>
      <c r="RTE28" s="238">
        <f t="shared" ref="RTE28" si="6343">RTC28*$C$28</f>
        <v>7.5628983991033306E+31</v>
      </c>
      <c r="RTG28" s="238">
        <f t="shared" ref="RTG28" si="6344">RTE28*$C$28</f>
        <v>7.6385273830943643E+31</v>
      </c>
      <c r="RTI28" s="238">
        <f t="shared" ref="RTI28" si="6345">RTG28*$C$28</f>
        <v>7.7149126569253079E+31</v>
      </c>
      <c r="RTK28" s="238">
        <f t="shared" ref="RTK28" si="6346">RTI28*$C$28</f>
        <v>7.7920617834945608E+31</v>
      </c>
      <c r="RTM28" s="238">
        <f t="shared" ref="RTM28" si="6347">RTK28*$C$28</f>
        <v>7.8699824013295062E+31</v>
      </c>
      <c r="RTO28" s="238">
        <f t="shared" ref="RTO28" si="6348">RTM28*$C$28</f>
        <v>7.9486822253428013E+31</v>
      </c>
      <c r="RTQ28" s="238">
        <f t="shared" ref="RTQ28" si="6349">RTO28*$C$28</f>
        <v>8.0281690475962293E+31</v>
      </c>
      <c r="RTS28" s="238">
        <f t="shared" ref="RTS28" si="6350">RTQ28*$C$28</f>
        <v>8.1084507380721921E+31</v>
      </c>
      <c r="RTU28" s="238">
        <f t="shared" ref="RTU28" si="6351">RTS28*$C$28</f>
        <v>8.189535245452914E+31</v>
      </c>
      <c r="RTW28" s="238">
        <f t="shared" ref="RTW28" si="6352">RTU28*$C$28</f>
        <v>8.2714305979074427E+31</v>
      </c>
      <c r="RTY28" s="238">
        <f t="shared" ref="RTY28" si="6353">RTW28*$C$28</f>
        <v>8.3541449038865165E+31</v>
      </c>
      <c r="RUA28" s="238">
        <f t="shared" ref="RUA28" si="6354">RTY28*$C$28</f>
        <v>8.4376863529253823E+31</v>
      </c>
      <c r="RUC28" s="238">
        <f t="shared" ref="RUC28" si="6355">RUA28*$C$28</f>
        <v>8.5220632164546359E+31</v>
      </c>
      <c r="RUE28" s="238">
        <f t="shared" ref="RUE28" si="6356">RUC28*$C$28</f>
        <v>8.6072838486191818E+31</v>
      </c>
      <c r="RUG28" s="238">
        <f t="shared" ref="RUG28" si="6357">RUE28*$C$28</f>
        <v>8.6933566871053732E+31</v>
      </c>
      <c r="RUI28" s="238">
        <f t="shared" ref="RUI28" si="6358">RUG28*$C$28</f>
        <v>8.7802902539764264E+31</v>
      </c>
      <c r="RUK28" s="238">
        <f t="shared" ref="RUK28" si="6359">RUI28*$C$28</f>
        <v>8.8680931565161916E+31</v>
      </c>
      <c r="RUM28" s="238">
        <f t="shared" ref="RUM28" si="6360">RUK28*$C$28</f>
        <v>8.956774088081353E+31</v>
      </c>
      <c r="RUO28" s="238">
        <f t="shared" ref="RUO28" si="6361">RUM28*$C$28</f>
        <v>9.0463418289621674E+31</v>
      </c>
      <c r="RUQ28" s="238">
        <f t="shared" ref="RUQ28" si="6362">RUO28*$C$28</f>
        <v>9.1368052472517886E+31</v>
      </c>
      <c r="RUS28" s="238">
        <f t="shared" ref="RUS28" si="6363">RUQ28*$C$28</f>
        <v>9.2281732997243058E+31</v>
      </c>
      <c r="RUU28" s="238">
        <f t="shared" ref="RUU28" si="6364">RUS28*$C$28</f>
        <v>9.3204550327215485E+31</v>
      </c>
      <c r="RUW28" s="238">
        <f t="shared" ref="RUW28" si="6365">RUU28*$C$28</f>
        <v>9.4136595830487633E+31</v>
      </c>
      <c r="RUY28" s="238">
        <f t="shared" ref="RUY28" si="6366">RUW28*$C$28</f>
        <v>9.5077961788792511E+31</v>
      </c>
      <c r="RVA28" s="238">
        <f t="shared" ref="RVA28" si="6367">RUY28*$C$28</f>
        <v>9.6028741406680433E+31</v>
      </c>
      <c r="RVC28" s="238">
        <f t="shared" ref="RVC28" si="6368">RVA28*$C$28</f>
        <v>9.698902882074724E+31</v>
      </c>
      <c r="RVE28" s="238">
        <f t="shared" ref="RVE28" si="6369">RVC28*$C$28</f>
        <v>9.7958919108954708E+31</v>
      </c>
      <c r="RVG28" s="238">
        <f t="shared" ref="RVG28" si="6370">RVE28*$C$28</f>
        <v>9.8938508300044248E+31</v>
      </c>
      <c r="RVI28" s="238">
        <f t="shared" ref="RVI28" si="6371">RVG28*$C$28</f>
        <v>9.9927893383044688E+31</v>
      </c>
      <c r="RVK28" s="238">
        <f t="shared" ref="RVK28" si="6372">RVI28*$C$28</f>
        <v>1.0092717231687513E+32</v>
      </c>
      <c r="RVM28" s="238">
        <f t="shared" ref="RVM28" si="6373">RVK28*$C$28</f>
        <v>1.0193644404004389E+32</v>
      </c>
      <c r="RVO28" s="238">
        <f t="shared" ref="RVO28" si="6374">RVM28*$C$28</f>
        <v>1.0295580848044432E+32</v>
      </c>
      <c r="RVQ28" s="238">
        <f t="shared" ref="RVQ28" si="6375">RVO28*$C$28</f>
        <v>1.0398536656524877E+32</v>
      </c>
      <c r="RVS28" s="238">
        <f t="shared" ref="RVS28" si="6376">RVQ28*$C$28</f>
        <v>1.0502522023090126E+32</v>
      </c>
      <c r="RVU28" s="238">
        <f t="shared" ref="RVU28" si="6377">RVS28*$C$28</f>
        <v>1.0607547243321027E+32</v>
      </c>
      <c r="RVW28" s="238">
        <f t="shared" ref="RVW28" si="6378">RVU28*$C$28</f>
        <v>1.0713622715754238E+32</v>
      </c>
      <c r="RVY28" s="238">
        <f t="shared" ref="RVY28" si="6379">RVW28*$C$28</f>
        <v>1.082075894291178E+32</v>
      </c>
      <c r="RWA28" s="238">
        <f t="shared" ref="RWA28" si="6380">RVY28*$C$28</f>
        <v>1.0928966532340898E+32</v>
      </c>
      <c r="RWC28" s="238">
        <f t="shared" ref="RWC28" si="6381">RWA28*$C$28</f>
        <v>1.1038256197664306E+32</v>
      </c>
      <c r="RWE28" s="238">
        <f t="shared" ref="RWE28" si="6382">RWC28*$C$28</f>
        <v>1.1148638759640949E+32</v>
      </c>
      <c r="RWG28" s="238">
        <f t="shared" ref="RWG28" si="6383">RWE28*$C$28</f>
        <v>1.1260125147237358E+32</v>
      </c>
      <c r="RWI28" s="238">
        <f t="shared" ref="RWI28" si="6384">RWG28*$C$28</f>
        <v>1.1372726398709731E+32</v>
      </c>
      <c r="RWK28" s="238">
        <f t="shared" ref="RWK28" si="6385">RWI28*$C$28</f>
        <v>1.1486453662696828E+32</v>
      </c>
      <c r="RWM28" s="238">
        <f t="shared" ref="RWM28" si="6386">RWK28*$C$28</f>
        <v>1.1601318199323796E+32</v>
      </c>
      <c r="RWO28" s="238">
        <f t="shared" ref="RWO28" si="6387">RWM28*$C$28</f>
        <v>1.1717331381317035E+32</v>
      </c>
      <c r="RWQ28" s="238">
        <f t="shared" ref="RWQ28" si="6388">RWO28*$C$28</f>
        <v>1.1834504695130205E+32</v>
      </c>
      <c r="RWS28" s="238">
        <f t="shared" ref="RWS28" si="6389">RWQ28*$C$28</f>
        <v>1.1952849742081506E+32</v>
      </c>
      <c r="RWU28" s="238">
        <f t="shared" ref="RWU28" si="6390">RWS28*$C$28</f>
        <v>1.2072378239502322E+32</v>
      </c>
      <c r="RWW28" s="238">
        <f t="shared" ref="RWW28" si="6391">RWU28*$C$28</f>
        <v>1.2193102021897345E+32</v>
      </c>
      <c r="RWY28" s="238">
        <f t="shared" ref="RWY28" si="6392">RWW28*$C$28</f>
        <v>1.2315033042116319E+32</v>
      </c>
      <c r="RXA28" s="238">
        <f t="shared" ref="RXA28" si="6393">RWY28*$C$28</f>
        <v>1.2438183372537482E+32</v>
      </c>
      <c r="RXC28" s="238">
        <f t="shared" ref="RXC28" si="6394">RXA28*$C$28</f>
        <v>1.2562565206262858E+32</v>
      </c>
      <c r="RXE28" s="238">
        <f t="shared" ref="RXE28" si="6395">RXC28*$C$28</f>
        <v>1.2688190858325488E+32</v>
      </c>
      <c r="RXG28" s="238">
        <f t="shared" ref="RXG28" si="6396">RXE28*$C$28</f>
        <v>1.2815072766908743E+32</v>
      </c>
      <c r="RXI28" s="238">
        <f t="shared" ref="RXI28" si="6397">RXG28*$C$28</f>
        <v>1.2943223494577831E+32</v>
      </c>
      <c r="RXK28" s="238">
        <f t="shared" ref="RXK28" si="6398">RXI28*$C$28</f>
        <v>1.3072655729523609E+32</v>
      </c>
      <c r="RXM28" s="238">
        <f t="shared" ref="RXM28" si="6399">RXK28*$C$28</f>
        <v>1.3203382286818845E+32</v>
      </c>
      <c r="RXO28" s="238">
        <f t="shared" ref="RXO28" si="6400">RXM28*$C$28</f>
        <v>1.3335416109687033E+32</v>
      </c>
      <c r="RXQ28" s="238">
        <f t="shared" ref="RXQ28" si="6401">RXO28*$C$28</f>
        <v>1.3468770270783903E+32</v>
      </c>
      <c r="RXS28" s="238">
        <f t="shared" ref="RXS28" si="6402">RXQ28*$C$28</f>
        <v>1.3603457973491743E+32</v>
      </c>
      <c r="RXU28" s="238">
        <f t="shared" ref="RXU28" si="6403">RXS28*$C$28</f>
        <v>1.3739492553226661E+32</v>
      </c>
      <c r="RXW28" s="238">
        <f t="shared" ref="RXW28" si="6404">RXU28*$C$28</f>
        <v>1.3876887478758928E+32</v>
      </c>
      <c r="RXY28" s="238">
        <f t="shared" ref="RXY28" si="6405">RXW28*$C$28</f>
        <v>1.4015656353546518E+32</v>
      </c>
      <c r="RYA28" s="238">
        <f t="shared" ref="RYA28" si="6406">RXY28*$C$28</f>
        <v>1.4155812917081983E+32</v>
      </c>
      <c r="RYC28" s="238">
        <f t="shared" ref="RYC28" si="6407">RYA28*$C$28</f>
        <v>1.4297371046252803E+32</v>
      </c>
      <c r="RYE28" s="238">
        <f t="shared" ref="RYE28" si="6408">RYC28*$C$28</f>
        <v>1.4440344756715332E+32</v>
      </c>
      <c r="RYG28" s="238">
        <f t="shared" ref="RYG28" si="6409">RYE28*$C$28</f>
        <v>1.4584748204282486E+32</v>
      </c>
      <c r="RYI28" s="238">
        <f t="shared" ref="RYI28" si="6410">RYG28*$C$28</f>
        <v>1.4730595686325311E+32</v>
      </c>
      <c r="RYK28" s="238">
        <f t="shared" ref="RYK28" si="6411">RYI28*$C$28</f>
        <v>1.4877901643188564E+32</v>
      </c>
      <c r="RYM28" s="238">
        <f t="shared" ref="RYM28" si="6412">RYK28*$C$28</f>
        <v>1.502668065962045E+32</v>
      </c>
      <c r="RYO28" s="238">
        <f t="shared" ref="RYO28" si="6413">RYM28*$C$28</f>
        <v>1.5176947466216655E+32</v>
      </c>
      <c r="RYQ28" s="238">
        <f t="shared" ref="RYQ28" si="6414">RYO28*$C$28</f>
        <v>1.5328716940878821E+32</v>
      </c>
      <c r="RYS28" s="238">
        <f t="shared" ref="RYS28" si="6415">RYQ28*$C$28</f>
        <v>1.548200411028761E+32</v>
      </c>
      <c r="RYU28" s="238">
        <f t="shared" ref="RYU28" si="6416">RYS28*$C$28</f>
        <v>1.5636824151390486E+32</v>
      </c>
      <c r="RYW28" s="238">
        <f t="shared" ref="RYW28" si="6417">RYU28*$C$28</f>
        <v>1.579319239290439E+32</v>
      </c>
      <c r="RYY28" s="238">
        <f t="shared" ref="RYY28" si="6418">RYW28*$C$28</f>
        <v>1.5951124316833435E+32</v>
      </c>
      <c r="RZA28" s="238">
        <f t="shared" ref="RZA28" si="6419">RYY28*$C$28</f>
        <v>1.611063556000177E+32</v>
      </c>
      <c r="RZC28" s="238">
        <f t="shared" ref="RZC28" si="6420">RZA28*$C$28</f>
        <v>1.6271741915601788E+32</v>
      </c>
      <c r="RZE28" s="238">
        <f t="shared" ref="RZE28" si="6421">RZC28*$C$28</f>
        <v>1.6434459334757805E+32</v>
      </c>
      <c r="RZG28" s="238">
        <f t="shared" ref="RZG28" si="6422">RZE28*$C$28</f>
        <v>1.6598803928105383E+32</v>
      </c>
      <c r="RZI28" s="238">
        <f t="shared" ref="RZI28" si="6423">RZG28*$C$28</f>
        <v>1.6764791967386438E+32</v>
      </c>
      <c r="RZK28" s="238">
        <f t="shared" ref="RZK28" si="6424">RZI28*$C$28</f>
        <v>1.6932439887060302E+32</v>
      </c>
      <c r="RZM28" s="238">
        <f t="shared" ref="RZM28" si="6425">RZK28*$C$28</f>
        <v>1.7101764285930903E+32</v>
      </c>
      <c r="RZO28" s="238">
        <f t="shared" ref="RZO28" si="6426">RZM28*$C$28</f>
        <v>1.7272781928790213E+32</v>
      </c>
      <c r="RZQ28" s="238">
        <f t="shared" ref="RZQ28" si="6427">RZO28*$C$28</f>
        <v>1.7445509748078117E+32</v>
      </c>
      <c r="RZS28" s="238">
        <f t="shared" ref="RZS28" si="6428">RZQ28*$C$28</f>
        <v>1.7619964845558897E+32</v>
      </c>
      <c r="RZU28" s="238">
        <f t="shared" ref="RZU28" si="6429">RZS28*$C$28</f>
        <v>1.7796164494014485E+32</v>
      </c>
      <c r="RZW28" s="238">
        <f t="shared" ref="RZW28" si="6430">RZU28*$C$28</f>
        <v>1.797412613895463E+32</v>
      </c>
      <c r="RZY28" s="238">
        <f t="shared" ref="RZY28" si="6431">RZW28*$C$28</f>
        <v>1.8153867400344177E+32</v>
      </c>
      <c r="SAA28" s="238">
        <f t="shared" ref="SAA28" si="6432">RZY28*$C$28</f>
        <v>1.8335406074347618E+32</v>
      </c>
      <c r="SAC28" s="238">
        <f t="shared" ref="SAC28" si="6433">SAA28*$C$28</f>
        <v>1.8518760135091095E+32</v>
      </c>
      <c r="SAE28" s="238">
        <f t="shared" ref="SAE28" si="6434">SAC28*$C$28</f>
        <v>1.8703947736442008E+32</v>
      </c>
      <c r="SAG28" s="238">
        <f t="shared" ref="SAG28" si="6435">SAE28*$C$28</f>
        <v>1.8890987213806429E+32</v>
      </c>
      <c r="SAI28" s="238">
        <f t="shared" ref="SAI28" si="6436">SAG28*$C$28</f>
        <v>1.9079897085944492E+32</v>
      </c>
      <c r="SAK28" s="238">
        <f t="shared" ref="SAK28" si="6437">SAI28*$C$28</f>
        <v>1.9270696056803937E+32</v>
      </c>
      <c r="SAM28" s="238">
        <f t="shared" ref="SAM28" si="6438">SAK28*$C$28</f>
        <v>1.9463403017371975E+32</v>
      </c>
      <c r="SAO28" s="238">
        <f t="shared" ref="SAO28" si="6439">SAM28*$C$28</f>
        <v>1.9658037047545695E+32</v>
      </c>
      <c r="SAQ28" s="238">
        <f t="shared" ref="SAQ28" si="6440">SAO28*$C$28</f>
        <v>1.9854617418021153E+32</v>
      </c>
      <c r="SAS28" s="238">
        <f t="shared" ref="SAS28" si="6441">SAQ28*$C$28</f>
        <v>2.0053163592201364E+32</v>
      </c>
      <c r="SAU28" s="238">
        <f t="shared" ref="SAU28" si="6442">SAS28*$C$28</f>
        <v>2.0253695228123377E+32</v>
      </c>
      <c r="SAW28" s="238">
        <f t="shared" ref="SAW28" si="6443">SAU28*$C$28</f>
        <v>2.0456232180404611E+32</v>
      </c>
      <c r="SAY28" s="238">
        <f t="shared" ref="SAY28" si="6444">SAW28*$C$28</f>
        <v>2.0660794502208656E+32</v>
      </c>
      <c r="SBA28" s="238">
        <f t="shared" ref="SBA28" si="6445">SAY28*$C$28</f>
        <v>2.0867402447230742E+32</v>
      </c>
      <c r="SBC28" s="238">
        <f t="shared" ref="SBC28" si="6446">SBA28*$C$28</f>
        <v>2.1076076471703049E+32</v>
      </c>
      <c r="SBE28" s="238">
        <f t="shared" ref="SBE28" si="6447">SBC28*$C$28</f>
        <v>2.1286837236420078E+32</v>
      </c>
      <c r="SBG28" s="238">
        <f t="shared" ref="SBG28" si="6448">SBE28*$C$28</f>
        <v>2.1499705608784278E+32</v>
      </c>
      <c r="SBI28" s="238">
        <f t="shared" ref="SBI28" si="6449">SBG28*$C$28</f>
        <v>2.171470266487212E+32</v>
      </c>
      <c r="SBK28" s="238">
        <f t="shared" ref="SBK28" si="6450">SBI28*$C$28</f>
        <v>2.1931849691520842E+32</v>
      </c>
      <c r="SBM28" s="238">
        <f t="shared" ref="SBM28" si="6451">SBK28*$C$28</f>
        <v>2.2151168188436049E+32</v>
      </c>
      <c r="SBO28" s="238">
        <f t="shared" ref="SBO28" si="6452">SBM28*$C$28</f>
        <v>2.2372679870320409E+32</v>
      </c>
      <c r="SBQ28" s="238">
        <f t="shared" ref="SBQ28" si="6453">SBO28*$C$28</f>
        <v>2.2596406669023615E+32</v>
      </c>
      <c r="SBS28" s="238">
        <f t="shared" ref="SBS28" si="6454">SBQ28*$C$28</f>
        <v>2.2822370735713852E+32</v>
      </c>
      <c r="SBU28" s="238">
        <f t="shared" ref="SBU28" si="6455">SBS28*$C$28</f>
        <v>2.305059444307099E+32</v>
      </c>
      <c r="SBW28" s="238">
        <f t="shared" ref="SBW28" si="6456">SBU28*$C$28</f>
        <v>2.3281100387501699E+32</v>
      </c>
      <c r="SBY28" s="238">
        <f t="shared" ref="SBY28" si="6457">SBW28*$C$28</f>
        <v>2.3513911391376715E+32</v>
      </c>
      <c r="SCA28" s="238">
        <f t="shared" ref="SCA28" si="6458">SBY28*$C$28</f>
        <v>2.3749050505290485E+32</v>
      </c>
      <c r="SCC28" s="238">
        <f t="shared" ref="SCC28" si="6459">SCA28*$C$28</f>
        <v>2.3986541010343389E+32</v>
      </c>
      <c r="SCE28" s="238">
        <f t="shared" ref="SCE28" si="6460">SCC28*$C$28</f>
        <v>2.4226406420446823E+32</v>
      </c>
      <c r="SCG28" s="238">
        <f t="shared" ref="SCG28" si="6461">SCE28*$C$28</f>
        <v>2.4468670484651292E+32</v>
      </c>
      <c r="SCI28" s="238">
        <f t="shared" ref="SCI28" si="6462">SCG28*$C$28</f>
        <v>2.4713357189497806E+32</v>
      </c>
      <c r="SCK28" s="238">
        <f t="shared" ref="SCK28" si="6463">SCI28*$C$28</f>
        <v>2.4960490761392783E+32</v>
      </c>
      <c r="SCM28" s="238">
        <f t="shared" ref="SCM28" si="6464">SCK28*$C$28</f>
        <v>2.5210095669006709E+32</v>
      </c>
      <c r="SCO28" s="238">
        <f t="shared" ref="SCO28" si="6465">SCM28*$C$28</f>
        <v>2.5462196625696778E+32</v>
      </c>
      <c r="SCQ28" s="238">
        <f t="shared" ref="SCQ28" si="6466">SCO28*$C$28</f>
        <v>2.5716818591953747E+32</v>
      </c>
      <c r="SCS28" s="238">
        <f t="shared" ref="SCS28" si="6467">SCQ28*$C$28</f>
        <v>2.5973986777873283E+32</v>
      </c>
      <c r="SCU28" s="238">
        <f t="shared" ref="SCU28" si="6468">SCS28*$C$28</f>
        <v>2.6233726645652016E+32</v>
      </c>
      <c r="SCW28" s="238">
        <f t="shared" ref="SCW28" si="6469">SCU28*$C$28</f>
        <v>2.6496063912108535E+32</v>
      </c>
      <c r="SCY28" s="238">
        <f t="shared" ref="SCY28" si="6470">SCW28*$C$28</f>
        <v>2.6761024551229623E+32</v>
      </c>
      <c r="SDA28" s="238">
        <f t="shared" ref="SDA28" si="6471">SCY28*$C$28</f>
        <v>2.702863479674192E+32</v>
      </c>
      <c r="SDC28" s="238">
        <f t="shared" ref="SDC28" si="6472">SDA28*$C$28</f>
        <v>2.729892114470934E+32</v>
      </c>
      <c r="SDE28" s="238">
        <f t="shared" ref="SDE28" si="6473">SDC28*$C$28</f>
        <v>2.7571910356156433E+32</v>
      </c>
      <c r="SDG28" s="238">
        <f t="shared" ref="SDG28" si="6474">SDE28*$C$28</f>
        <v>2.7847629459717997E+32</v>
      </c>
      <c r="SDI28" s="238">
        <f t="shared" ref="SDI28" si="6475">SDG28*$C$28</f>
        <v>2.8126105754315177E+32</v>
      </c>
      <c r="SDK28" s="238">
        <f t="shared" ref="SDK28" si="6476">SDI28*$C$28</f>
        <v>2.8407366811858329E+32</v>
      </c>
      <c r="SDM28" s="238">
        <f t="shared" ref="SDM28" si="6477">SDK28*$C$28</f>
        <v>2.8691440479976912E+32</v>
      </c>
      <c r="SDO28" s="238">
        <f t="shared" ref="SDO28" si="6478">SDM28*$C$28</f>
        <v>2.8978354884776682E+32</v>
      </c>
      <c r="SDQ28" s="238">
        <f t="shared" ref="SDQ28" si="6479">SDO28*$C$28</f>
        <v>2.926813843362445E+32</v>
      </c>
      <c r="SDS28" s="238">
        <f t="shared" ref="SDS28" si="6480">SDQ28*$C$28</f>
        <v>2.9560819817960695E+32</v>
      </c>
      <c r="SDU28" s="238">
        <f t="shared" ref="SDU28" si="6481">SDS28*$C$28</f>
        <v>2.9856428016140302E+32</v>
      </c>
      <c r="SDW28" s="238">
        <f t="shared" ref="SDW28" si="6482">SDU28*$C$28</f>
        <v>3.0154992296301704E+32</v>
      </c>
      <c r="SDY28" s="238">
        <f t="shared" ref="SDY28" si="6483">SDW28*$C$28</f>
        <v>3.0456542219264721E+32</v>
      </c>
      <c r="SEA28" s="238">
        <f t="shared" ref="SEA28" si="6484">SDY28*$C$28</f>
        <v>3.0761107641457369E+32</v>
      </c>
      <c r="SEC28" s="238">
        <f t="shared" ref="SEC28" si="6485">SEA28*$C$28</f>
        <v>3.1068718717871943E+32</v>
      </c>
      <c r="SEE28" s="238">
        <f t="shared" ref="SEE28" si="6486">SEC28*$C$28</f>
        <v>3.1379405905050662E+32</v>
      </c>
      <c r="SEG28" s="238">
        <f t="shared" ref="SEG28" si="6487">SEE28*$C$28</f>
        <v>3.169319996410117E+32</v>
      </c>
      <c r="SEI28" s="238">
        <f t="shared" ref="SEI28" si="6488">SEG28*$C$28</f>
        <v>3.2010131963742183E+32</v>
      </c>
      <c r="SEK28" s="238">
        <f t="shared" ref="SEK28" si="6489">SEI28*$C$28</f>
        <v>3.2330233283379606E+32</v>
      </c>
      <c r="SEM28" s="238">
        <f t="shared" ref="SEM28" si="6490">SEK28*$C$28</f>
        <v>3.2653535616213404E+32</v>
      </c>
      <c r="SEO28" s="238">
        <f t="shared" ref="SEO28" si="6491">SEM28*$C$28</f>
        <v>3.2980070972375537E+32</v>
      </c>
      <c r="SEQ28" s="238">
        <f t="shared" ref="SEQ28" si="6492">SEO28*$C$28</f>
        <v>3.3309871682099293E+32</v>
      </c>
      <c r="SES28" s="238">
        <f t="shared" ref="SES28" si="6493">SEQ28*$C$28</f>
        <v>3.3642970398920285E+32</v>
      </c>
      <c r="SEU28" s="238">
        <f t="shared" ref="SEU28" si="6494">SES28*$C$28</f>
        <v>3.3979400102909489E+32</v>
      </c>
      <c r="SEW28" s="238">
        <f t="shared" ref="SEW28" si="6495">SEU28*$C$28</f>
        <v>3.4319194103938586E+32</v>
      </c>
      <c r="SEY28" s="238">
        <f t="shared" ref="SEY28" si="6496">SEW28*$C$28</f>
        <v>3.4662386044977974E+32</v>
      </c>
      <c r="SFA28" s="238">
        <f t="shared" ref="SFA28" si="6497">SEY28*$C$28</f>
        <v>3.5009009905427752E+32</v>
      </c>
      <c r="SFC28" s="238">
        <f t="shared" ref="SFC28" si="6498">SFA28*$C$28</f>
        <v>3.5359100004482029E+32</v>
      </c>
      <c r="SFE28" s="238">
        <f t="shared" ref="SFE28" si="6499">SFC28*$C$28</f>
        <v>3.5712691004526847E+32</v>
      </c>
      <c r="SFG28" s="238">
        <f t="shared" ref="SFG28" si="6500">SFE28*$C$28</f>
        <v>3.6069817914572117E+32</v>
      </c>
      <c r="SFI28" s="238">
        <f t="shared" ref="SFI28" si="6501">SFG28*$C$28</f>
        <v>3.6430516093717841E+32</v>
      </c>
      <c r="SFK28" s="238">
        <f t="shared" ref="SFK28" si="6502">SFI28*$C$28</f>
        <v>3.6794821254655022E+32</v>
      </c>
      <c r="SFM28" s="238">
        <f t="shared" ref="SFM28" si="6503">SFK28*$C$28</f>
        <v>3.716276946720157E+32</v>
      </c>
      <c r="SFO28" s="238">
        <f t="shared" ref="SFO28" si="6504">SFM28*$C$28</f>
        <v>3.7534397161873586E+32</v>
      </c>
      <c r="SFQ28" s="238">
        <f t="shared" ref="SFQ28" si="6505">SFO28*$C$28</f>
        <v>3.7909741133492326E+32</v>
      </c>
      <c r="SFS28" s="238">
        <f t="shared" ref="SFS28" si="6506">SFQ28*$C$28</f>
        <v>3.8288838544827247E+32</v>
      </c>
      <c r="SFU28" s="238">
        <f t="shared" ref="SFU28" si="6507">SFS28*$C$28</f>
        <v>3.867172693027552E+32</v>
      </c>
      <c r="SFW28" s="238">
        <f t="shared" ref="SFW28" si="6508">SFU28*$C$28</f>
        <v>3.9058444199578277E+32</v>
      </c>
      <c r="SFY28" s="238">
        <f t="shared" ref="SFY28" si="6509">SFW28*$C$28</f>
        <v>3.9449028641574061E+32</v>
      </c>
      <c r="SGA28" s="238">
        <f t="shared" ref="SGA28" si="6510">SFY28*$C$28</f>
        <v>3.9843518927989801E+32</v>
      </c>
      <c r="SGC28" s="238">
        <f t="shared" ref="SGC28" si="6511">SGA28*$C$28</f>
        <v>4.0241954117269698E+32</v>
      </c>
      <c r="SGE28" s="238">
        <f t="shared" ref="SGE28" si="6512">SGC28*$C$28</f>
        <v>4.0644373658442392E+32</v>
      </c>
      <c r="SGG28" s="238">
        <f t="shared" ref="SGG28" si="6513">SGE28*$C$28</f>
        <v>4.1050817395026819E+32</v>
      </c>
      <c r="SGI28" s="238">
        <f t="shared" ref="SGI28" si="6514">SGG28*$C$28</f>
        <v>4.1461325568977086E+32</v>
      </c>
      <c r="SGK28" s="238">
        <f t="shared" ref="SGK28" si="6515">SGI28*$C$28</f>
        <v>4.187593882466686E+32</v>
      </c>
      <c r="SGM28" s="238">
        <f t="shared" ref="SGM28" si="6516">SGK28*$C$28</f>
        <v>4.2294698212913531E+32</v>
      </c>
      <c r="SGO28" s="238">
        <f t="shared" ref="SGO28" si="6517">SGM28*$C$28</f>
        <v>4.2717645195042664E+32</v>
      </c>
      <c r="SGQ28" s="238">
        <f t="shared" ref="SGQ28" si="6518">SGO28*$C$28</f>
        <v>4.3144821646993093E+32</v>
      </c>
      <c r="SGS28" s="238">
        <f t="shared" ref="SGS28" si="6519">SGQ28*$C$28</f>
        <v>4.3576269863463024E+32</v>
      </c>
      <c r="SGU28" s="238">
        <f t="shared" ref="SGU28" si="6520">SGS28*$C$28</f>
        <v>4.4012032562097655E+32</v>
      </c>
      <c r="SGW28" s="238">
        <f t="shared" ref="SGW28" si="6521">SGU28*$C$28</f>
        <v>4.445215288771863E+32</v>
      </c>
      <c r="SGY28" s="238">
        <f t="shared" ref="SGY28" si="6522">SGW28*$C$28</f>
        <v>4.4896674416595819E+32</v>
      </c>
      <c r="SHA28" s="238">
        <f t="shared" ref="SHA28" si="6523">SGY28*$C$28</f>
        <v>4.5345641160761778E+32</v>
      </c>
      <c r="SHC28" s="238">
        <f t="shared" ref="SHC28" si="6524">SHA28*$C$28</f>
        <v>4.5799097572369397E+32</v>
      </c>
      <c r="SHE28" s="238">
        <f t="shared" ref="SHE28" si="6525">SHC28*$C$28</f>
        <v>4.6257088548093089E+32</v>
      </c>
      <c r="SHG28" s="238">
        <f t="shared" ref="SHG28" si="6526">SHE28*$C$28</f>
        <v>4.671965943357402E+32</v>
      </c>
      <c r="SHI28" s="238">
        <f t="shared" ref="SHI28" si="6527">SHG28*$C$28</f>
        <v>4.7186856027909762E+32</v>
      </c>
      <c r="SHK28" s="238">
        <f t="shared" ref="SHK28" si="6528">SHI28*$C$28</f>
        <v>4.7658724588188858E+32</v>
      </c>
      <c r="SHM28" s="238">
        <f t="shared" ref="SHM28" si="6529">SHK28*$C$28</f>
        <v>4.8135311834070743E+32</v>
      </c>
      <c r="SHO28" s="238">
        <f t="shared" ref="SHO28" si="6530">SHM28*$C$28</f>
        <v>4.8616664952411448E+32</v>
      </c>
      <c r="SHQ28" s="238">
        <f t="shared" ref="SHQ28" si="6531">SHO28*$C$28</f>
        <v>4.9102831601935565E+32</v>
      </c>
      <c r="SHS28" s="238">
        <f t="shared" ref="SHS28" si="6532">SHQ28*$C$28</f>
        <v>4.9593859917954923E+32</v>
      </c>
      <c r="SHU28" s="238">
        <f t="shared" ref="SHU28" si="6533">SHS28*$C$28</f>
        <v>5.008979851713447E+32</v>
      </c>
      <c r="SHW28" s="238">
        <f t="shared" ref="SHW28" si="6534">SHU28*$C$28</f>
        <v>5.0590696502305813E+32</v>
      </c>
      <c r="SHY28" s="238">
        <f t="shared" ref="SHY28" si="6535">SHW28*$C$28</f>
        <v>5.1096603467328871E+32</v>
      </c>
      <c r="SIA28" s="238">
        <f t="shared" ref="SIA28" si="6536">SHY28*$C$28</f>
        <v>5.1607569502002162E+32</v>
      </c>
      <c r="SIC28" s="238">
        <f t="shared" ref="SIC28" si="6537">SIA28*$C$28</f>
        <v>5.2123645197022182E+32</v>
      </c>
      <c r="SIE28" s="238">
        <f t="shared" ref="SIE28" si="6538">SIC28*$C$28</f>
        <v>5.2644881648992403E+32</v>
      </c>
      <c r="SIG28" s="238">
        <f t="shared" ref="SIG28" si="6539">SIE28*$C$28</f>
        <v>5.3171330465482325E+32</v>
      </c>
      <c r="SII28" s="238">
        <f t="shared" ref="SII28" si="6540">SIG28*$C$28</f>
        <v>5.3703043770137146E+32</v>
      </c>
      <c r="SIK28" s="238">
        <f t="shared" ref="SIK28" si="6541">SII28*$C$28</f>
        <v>5.4240074207838521E+32</v>
      </c>
      <c r="SIM28" s="238">
        <f t="shared" ref="SIM28" si="6542">SIK28*$C$28</f>
        <v>5.4782474949916904E+32</v>
      </c>
      <c r="SIO28" s="238">
        <f t="shared" ref="SIO28" si="6543">SIM28*$C$28</f>
        <v>5.5330299699416074E+32</v>
      </c>
      <c r="SIQ28" s="238">
        <f t="shared" ref="SIQ28" si="6544">SIO28*$C$28</f>
        <v>5.5883602696410238E+32</v>
      </c>
      <c r="SIS28" s="238">
        <f t="shared" ref="SIS28" si="6545">SIQ28*$C$28</f>
        <v>5.6442438723374341E+32</v>
      </c>
      <c r="SIU28" s="238">
        <f t="shared" ref="SIU28" si="6546">SIS28*$C$28</f>
        <v>5.7006863110608085E+32</v>
      </c>
      <c r="SIW28" s="238">
        <f t="shared" ref="SIW28" si="6547">SIU28*$C$28</f>
        <v>5.757693174171417E+32</v>
      </c>
      <c r="SIY28" s="238">
        <f t="shared" ref="SIY28" si="6548">SIW28*$C$28</f>
        <v>5.8152701059131314E+32</v>
      </c>
      <c r="SJA28" s="238">
        <f t="shared" ref="SJA28" si="6549">SIY28*$C$28</f>
        <v>5.8734228069722626E+32</v>
      </c>
      <c r="SJC28" s="238">
        <f t="shared" ref="SJC28" si="6550">SJA28*$C$28</f>
        <v>5.9321570350419852E+32</v>
      </c>
      <c r="SJE28" s="238">
        <f t="shared" ref="SJE28" si="6551">SJC28*$C$28</f>
        <v>5.9914786053924048E+32</v>
      </c>
      <c r="SJG28" s="238">
        <f t="shared" ref="SJG28" si="6552">SJE28*$C$28</f>
        <v>6.0513933914463289E+32</v>
      </c>
      <c r="SJI28" s="238">
        <f t="shared" ref="SJI28" si="6553">SJG28*$C$28</f>
        <v>6.1119073253607923E+32</v>
      </c>
      <c r="SJK28" s="238">
        <f t="shared" ref="SJK28" si="6554">SJI28*$C$28</f>
        <v>6.1730263986144004E+32</v>
      </c>
      <c r="SJM28" s="238">
        <f t="shared" ref="SJM28" si="6555">SJK28*$C$28</f>
        <v>6.2347566626005446E+32</v>
      </c>
      <c r="SJO28" s="238">
        <f t="shared" ref="SJO28" si="6556">SJM28*$C$28</f>
        <v>6.2971042292265502E+32</v>
      </c>
      <c r="SJQ28" s="238">
        <f t="shared" ref="SJQ28" si="6557">SJO28*$C$28</f>
        <v>6.3600752715188156E+32</v>
      </c>
      <c r="SJS28" s="238">
        <f t="shared" ref="SJS28" si="6558">SJQ28*$C$28</f>
        <v>6.4236760242340037E+32</v>
      </c>
      <c r="SJU28" s="238">
        <f t="shared" ref="SJU28" si="6559">SJS28*$C$28</f>
        <v>6.487912784476344E+32</v>
      </c>
      <c r="SJW28" s="238">
        <f t="shared" ref="SJW28" si="6560">SJU28*$C$28</f>
        <v>6.5527919123211072E+32</v>
      </c>
      <c r="SJY28" s="238">
        <f t="shared" ref="SJY28" si="6561">SJW28*$C$28</f>
        <v>6.6183198314443189E+32</v>
      </c>
      <c r="SKA28" s="238">
        <f t="shared" ref="SKA28" si="6562">SJY28*$C$28</f>
        <v>6.6845030297587617E+32</v>
      </c>
      <c r="SKC28" s="238">
        <f t="shared" ref="SKC28" si="6563">SKA28*$C$28</f>
        <v>6.7513480600563501E+32</v>
      </c>
      <c r="SKE28" s="238">
        <f t="shared" ref="SKE28" si="6564">SKC28*$C$28</f>
        <v>6.8188615406569137E+32</v>
      </c>
      <c r="SKG28" s="238">
        <f t="shared" ref="SKG28" si="6565">SKE28*$C$28</f>
        <v>6.8870501560634833E+32</v>
      </c>
      <c r="SKI28" s="238">
        <f t="shared" ref="SKI28" si="6566">SKG28*$C$28</f>
        <v>6.9559206576241178E+32</v>
      </c>
      <c r="SKK28" s="238">
        <f t="shared" ref="SKK28" si="6567">SKI28*$C$28</f>
        <v>7.0254798642003585E+32</v>
      </c>
      <c r="SKM28" s="238">
        <f t="shared" ref="SKM28" si="6568">SKK28*$C$28</f>
        <v>7.0957346628423623E+32</v>
      </c>
      <c r="SKO28" s="238">
        <f t="shared" ref="SKO28" si="6569">SKM28*$C$28</f>
        <v>7.1666920094707858E+32</v>
      </c>
      <c r="SKQ28" s="238">
        <f t="shared" ref="SKQ28" si="6570">SKO28*$C$28</f>
        <v>7.2383589295654944E+32</v>
      </c>
      <c r="SKS28" s="238">
        <f t="shared" ref="SKS28" si="6571">SKQ28*$C$28</f>
        <v>7.3107425188611501E+32</v>
      </c>
      <c r="SKU28" s="238">
        <f t="shared" ref="SKU28" si="6572">SKS28*$C$28</f>
        <v>7.3838499440497616E+32</v>
      </c>
      <c r="SKW28" s="238">
        <f t="shared" ref="SKW28" si="6573">SKU28*$C$28</f>
        <v>7.4576884434902597E+32</v>
      </c>
      <c r="SKY28" s="238">
        <f t="shared" ref="SKY28" si="6574">SKW28*$C$28</f>
        <v>7.5322653279251624E+32</v>
      </c>
      <c r="SLA28" s="238">
        <f t="shared" ref="SLA28" si="6575">SKY28*$C$28</f>
        <v>7.6075879812044145E+32</v>
      </c>
      <c r="SLC28" s="238">
        <f t="shared" ref="SLC28" si="6576">SLA28*$C$28</f>
        <v>7.6836638610164583E+32</v>
      </c>
      <c r="SLE28" s="238">
        <f t="shared" ref="SLE28" si="6577">SLC28*$C$28</f>
        <v>7.7605004996266224E+32</v>
      </c>
      <c r="SLG28" s="238">
        <f t="shared" ref="SLG28" si="6578">SLE28*$C$28</f>
        <v>7.8381055046228883E+32</v>
      </c>
      <c r="SLI28" s="238">
        <f t="shared" ref="SLI28" si="6579">SLG28*$C$28</f>
        <v>7.9164865596691166E+32</v>
      </c>
      <c r="SLK28" s="238">
        <f t="shared" ref="SLK28" si="6580">SLI28*$C$28</f>
        <v>7.9956514252658084E+32</v>
      </c>
      <c r="SLM28" s="238">
        <f t="shared" ref="SLM28" si="6581">SLK28*$C$28</f>
        <v>8.0756079395184664E+32</v>
      </c>
      <c r="SLO28" s="238">
        <f t="shared" ref="SLO28" si="6582">SLM28*$C$28</f>
        <v>8.1563640189136518E+32</v>
      </c>
      <c r="SLQ28" s="238">
        <f t="shared" ref="SLQ28" si="6583">SLO28*$C$28</f>
        <v>8.237927659102788E+32</v>
      </c>
      <c r="SLS28" s="238">
        <f t="shared" ref="SLS28" si="6584">SLQ28*$C$28</f>
        <v>8.3203069356938158E+32</v>
      </c>
      <c r="SLU28" s="238">
        <f t="shared" ref="SLU28" si="6585">SLS28*$C$28</f>
        <v>8.4035100050507542E+32</v>
      </c>
      <c r="SLW28" s="238">
        <f t="shared" ref="SLW28" si="6586">SLU28*$C$28</f>
        <v>8.4875451051012616E+32</v>
      </c>
      <c r="SLY28" s="238">
        <f t="shared" ref="SLY28" si="6587">SLW28*$C$28</f>
        <v>8.5724205561522745E+32</v>
      </c>
      <c r="SMA28" s="238">
        <f t="shared" ref="SMA28" si="6588">SLY28*$C$28</f>
        <v>8.6581447617137972E+32</v>
      </c>
      <c r="SMC28" s="238">
        <f t="shared" ref="SMC28" si="6589">SMA28*$C$28</f>
        <v>8.7447262093309349E+32</v>
      </c>
      <c r="SME28" s="238">
        <f t="shared" ref="SME28" si="6590">SMC28*$C$28</f>
        <v>8.832173471424244E+32</v>
      </c>
      <c r="SMG28" s="238">
        <f t="shared" ref="SMG28" si="6591">SME28*$C$28</f>
        <v>8.9204952061384867E+32</v>
      </c>
      <c r="SMI28" s="238">
        <f t="shared" ref="SMI28" si="6592">SMG28*$C$28</f>
        <v>9.0097001581998716E+32</v>
      </c>
      <c r="SMK28" s="238">
        <f t="shared" ref="SMK28" si="6593">SMI28*$C$28</f>
        <v>9.0997971597818702E+32</v>
      </c>
      <c r="SMM28" s="238">
        <f t="shared" ref="SMM28" si="6594">SMK28*$C$28</f>
        <v>9.1907951313796893E+32</v>
      </c>
      <c r="SMO28" s="238">
        <f t="shared" ref="SMO28" si="6595">SMM28*$C$28</f>
        <v>9.2827030826934865E+32</v>
      </c>
      <c r="SMQ28" s="238">
        <f t="shared" ref="SMQ28" si="6596">SMO28*$C$28</f>
        <v>9.3755301135204218E+32</v>
      </c>
      <c r="SMS28" s="238">
        <f t="shared" ref="SMS28" si="6597">SMQ28*$C$28</f>
        <v>9.4692854146556268E+32</v>
      </c>
      <c r="SMU28" s="238">
        <f t="shared" ref="SMU28" si="6598">SMS28*$C$28</f>
        <v>9.5639782688021837E+32</v>
      </c>
      <c r="SMW28" s="238">
        <f t="shared" ref="SMW28" si="6599">SMU28*$C$28</f>
        <v>9.659618051490206E+32</v>
      </c>
      <c r="SMY28" s="238">
        <f t="shared" ref="SMY28" si="6600">SMW28*$C$28</f>
        <v>9.7562142320051086E+32</v>
      </c>
      <c r="SNA28" s="238">
        <f t="shared" ref="SNA28" si="6601">SMY28*$C$28</f>
        <v>9.8537763743251594E+32</v>
      </c>
      <c r="SNC28" s="238">
        <f t="shared" ref="SNC28" si="6602">SNA28*$C$28</f>
        <v>9.9523141380684111E+32</v>
      </c>
      <c r="SNE28" s="238">
        <f t="shared" ref="SNE28" si="6603">SNC28*$C$28</f>
        <v>1.0051837279449096E+33</v>
      </c>
      <c r="SNG28" s="238">
        <f t="shared" ref="SNG28" si="6604">SNE28*$C$28</f>
        <v>1.0152355652243587E+33</v>
      </c>
      <c r="SNI28" s="238">
        <f t="shared" ref="SNI28" si="6605">SNG28*$C$28</f>
        <v>1.0253879208766023E+33</v>
      </c>
      <c r="SNK28" s="238">
        <f t="shared" ref="SNK28" si="6606">SNI28*$C$28</f>
        <v>1.0356418000853684E+33</v>
      </c>
      <c r="SNM28" s="238">
        <f t="shared" ref="SNM28" si="6607">SNK28*$C$28</f>
        <v>1.0459982180862221E+33</v>
      </c>
      <c r="SNO28" s="238">
        <f t="shared" ref="SNO28" si="6608">SNM28*$C$28</f>
        <v>1.0564582002670843E+33</v>
      </c>
      <c r="SNQ28" s="238">
        <f t="shared" ref="SNQ28" si="6609">SNO28*$C$28</f>
        <v>1.0670227822697552E+33</v>
      </c>
      <c r="SNS28" s="238">
        <f t="shared" ref="SNS28" si="6610">SNQ28*$C$28</f>
        <v>1.0776930100924527E+33</v>
      </c>
      <c r="SNU28" s="238">
        <f t="shared" ref="SNU28" si="6611">SNS28*$C$28</f>
        <v>1.0884699401933773E+33</v>
      </c>
      <c r="SNW28" s="238">
        <f t="shared" ref="SNW28" si="6612">SNU28*$C$28</f>
        <v>1.0993546395953111E+33</v>
      </c>
      <c r="SNY28" s="238">
        <f t="shared" ref="SNY28" si="6613">SNW28*$C$28</f>
        <v>1.1103481859912641E+33</v>
      </c>
      <c r="SOA28" s="238">
        <f t="shared" ref="SOA28" si="6614">SNY28*$C$28</f>
        <v>1.1214516678511767E+33</v>
      </c>
      <c r="SOC28" s="238">
        <f t="shared" ref="SOC28" si="6615">SOA28*$C$28</f>
        <v>1.1326661845296884E+33</v>
      </c>
      <c r="SOE28" s="238">
        <f t="shared" ref="SOE28" si="6616">SOC28*$C$28</f>
        <v>1.1439928463749853E+33</v>
      </c>
      <c r="SOG28" s="238">
        <f t="shared" ref="SOG28" si="6617">SOE28*$C$28</f>
        <v>1.1554327748387352E+33</v>
      </c>
      <c r="SOI28" s="238">
        <f t="shared" ref="SOI28" si="6618">SOG28*$C$28</f>
        <v>1.1669871025871225E+33</v>
      </c>
      <c r="SOK28" s="238">
        <f t="shared" ref="SOK28" si="6619">SOI28*$C$28</f>
        <v>1.1786569736129939E+33</v>
      </c>
      <c r="SOM28" s="238">
        <f t="shared" ref="SOM28" si="6620">SOK28*$C$28</f>
        <v>1.1904435433491239E+33</v>
      </c>
      <c r="SOO28" s="238">
        <f t="shared" ref="SOO28" si="6621">SOM28*$C$28</f>
        <v>1.2023479787826152E+33</v>
      </c>
      <c r="SOQ28" s="238">
        <f t="shared" ref="SOQ28" si="6622">SOO28*$C$28</f>
        <v>1.2143714585704414E+33</v>
      </c>
      <c r="SOS28" s="238">
        <f t="shared" ref="SOS28" si="6623">SOQ28*$C$28</f>
        <v>1.2265151731561458E+33</v>
      </c>
      <c r="SOU28" s="238">
        <f t="shared" ref="SOU28" si="6624">SOS28*$C$28</f>
        <v>1.2387803248877073E+33</v>
      </c>
      <c r="SOW28" s="238">
        <f t="shared" ref="SOW28" si="6625">SOU28*$C$28</f>
        <v>1.2511681281365843E+33</v>
      </c>
      <c r="SOY28" s="238">
        <f t="shared" ref="SOY28" si="6626">SOW28*$C$28</f>
        <v>1.2636798094179502E+33</v>
      </c>
      <c r="SPA28" s="238">
        <f t="shared" ref="SPA28" si="6627">SOY28*$C$28</f>
        <v>1.2763166075121298E+33</v>
      </c>
      <c r="SPC28" s="238">
        <f t="shared" ref="SPC28" si="6628">SPA28*$C$28</f>
        <v>1.2890797735872511E+33</v>
      </c>
      <c r="SPE28" s="238">
        <f t="shared" ref="SPE28" si="6629">SPC28*$C$28</f>
        <v>1.3019705713231237E+33</v>
      </c>
      <c r="SPG28" s="238">
        <f t="shared" ref="SPG28" si="6630">SPE28*$C$28</f>
        <v>1.3149902770363548E+33</v>
      </c>
      <c r="SPI28" s="238">
        <f t="shared" ref="SPI28" si="6631">SPG28*$C$28</f>
        <v>1.3281401798067183E+33</v>
      </c>
      <c r="SPK28" s="238">
        <f t="shared" ref="SPK28" si="6632">SPI28*$C$28</f>
        <v>1.3414215816047854E+33</v>
      </c>
      <c r="SPM28" s="238">
        <f t="shared" ref="SPM28" si="6633">SPK28*$C$28</f>
        <v>1.3548357974208332E+33</v>
      </c>
      <c r="SPO28" s="238">
        <f t="shared" ref="SPO28" si="6634">SPM28*$C$28</f>
        <v>1.3683841553950417E+33</v>
      </c>
      <c r="SPQ28" s="238">
        <f t="shared" ref="SPQ28" si="6635">SPO28*$C$28</f>
        <v>1.3820679969489922E+33</v>
      </c>
      <c r="SPS28" s="238">
        <f t="shared" ref="SPS28" si="6636">SPQ28*$C$28</f>
        <v>1.3958886769184821E+33</v>
      </c>
      <c r="SPU28" s="238">
        <f t="shared" ref="SPU28" si="6637">SPS28*$C$28</f>
        <v>1.4098475636876669E+33</v>
      </c>
      <c r="SPW28" s="238">
        <f t="shared" ref="SPW28" si="6638">SPU28*$C$28</f>
        <v>1.4239460393245436E+33</v>
      </c>
      <c r="SPY28" s="238">
        <f t="shared" ref="SPY28" si="6639">SPW28*$C$28</f>
        <v>1.4381854997177891E+33</v>
      </c>
      <c r="SQA28" s="238">
        <f t="shared" ref="SQA28" si="6640">SPY28*$C$28</f>
        <v>1.4525673547149671E+33</v>
      </c>
      <c r="SQC28" s="238">
        <f t="shared" ref="SQC28" si="6641">SQA28*$C$28</f>
        <v>1.4670930282621169E+33</v>
      </c>
      <c r="SQE28" s="238">
        <f t="shared" ref="SQE28" si="6642">SQC28*$C$28</f>
        <v>1.4817639585447381E+33</v>
      </c>
      <c r="SQG28" s="238">
        <f t="shared" ref="SQG28" si="6643">SQE28*$C$28</f>
        <v>1.4965815981301855E+33</v>
      </c>
      <c r="SQI28" s="238">
        <f t="shared" ref="SQI28" si="6644">SQG28*$C$28</f>
        <v>1.5115474141114873E+33</v>
      </c>
      <c r="SQK28" s="238">
        <f t="shared" ref="SQK28" si="6645">SQI28*$C$28</f>
        <v>1.5266628882526023E+33</v>
      </c>
      <c r="SQM28" s="238">
        <f t="shared" ref="SQM28" si="6646">SQK28*$C$28</f>
        <v>1.5419295171351283E+33</v>
      </c>
      <c r="SQO28" s="238">
        <f t="shared" ref="SQO28" si="6647">SQM28*$C$28</f>
        <v>1.5573488123064796E+33</v>
      </c>
      <c r="SQQ28" s="238">
        <f t="shared" ref="SQQ28" si="6648">SQO28*$C$28</f>
        <v>1.5729223004295444E+33</v>
      </c>
      <c r="SQS28" s="238">
        <f t="shared" ref="SQS28" si="6649">SQQ28*$C$28</f>
        <v>1.58865152343384E+33</v>
      </c>
      <c r="SQU28" s="238">
        <f t="shared" ref="SQU28" si="6650">SQS28*$C$28</f>
        <v>1.6045380386681784E+33</v>
      </c>
      <c r="SQW28" s="238">
        <f t="shared" ref="SQW28" si="6651">SQU28*$C$28</f>
        <v>1.6205834190548601E+33</v>
      </c>
      <c r="SQY28" s="238">
        <f t="shared" ref="SQY28" si="6652">SQW28*$C$28</f>
        <v>1.6367892532454088E+33</v>
      </c>
      <c r="SRA28" s="238">
        <f t="shared" ref="SRA28" si="6653">SQY28*$C$28</f>
        <v>1.6531571457778629E+33</v>
      </c>
      <c r="SRC28" s="238">
        <f t="shared" ref="SRC28" si="6654">SRA28*$C$28</f>
        <v>1.6696887172356414E+33</v>
      </c>
      <c r="SRE28" s="238">
        <f t="shared" ref="SRE28" si="6655">SRC28*$C$28</f>
        <v>1.6863856044079977E+33</v>
      </c>
      <c r="SRG28" s="238">
        <f t="shared" ref="SRG28" si="6656">SRE28*$C$28</f>
        <v>1.7032494604520777E+33</v>
      </c>
      <c r="SRI28" s="238">
        <f t="shared" ref="SRI28" si="6657">SRG28*$C$28</f>
        <v>1.7202819550565985E+33</v>
      </c>
      <c r="SRK28" s="238">
        <f t="shared" ref="SRK28" si="6658">SRI28*$C$28</f>
        <v>1.7374847746071644E+33</v>
      </c>
      <c r="SRM28" s="238">
        <f t="shared" ref="SRM28" si="6659">SRK28*$C$28</f>
        <v>1.754859622353236E+33</v>
      </c>
      <c r="SRO28" s="238">
        <f t="shared" ref="SRO28" si="6660">SRM28*$C$28</f>
        <v>1.7724082185767683E+33</v>
      </c>
      <c r="SRQ28" s="238">
        <f t="shared" ref="SRQ28" si="6661">SRO28*$C$28</f>
        <v>1.790132300762536E+33</v>
      </c>
      <c r="SRS28" s="238">
        <f t="shared" ref="SRS28" si="6662">SRQ28*$C$28</f>
        <v>1.8080336237701614E+33</v>
      </c>
      <c r="SRU28" s="238">
        <f t="shared" ref="SRU28" si="6663">SRS28*$C$28</f>
        <v>1.8261139600078629E+33</v>
      </c>
      <c r="SRW28" s="238">
        <f t="shared" ref="SRW28" si="6664">SRU28*$C$28</f>
        <v>1.8443750996079414E+33</v>
      </c>
      <c r="SRY28" s="238">
        <f t="shared" ref="SRY28" si="6665">SRW28*$C$28</f>
        <v>1.8628188506040208E+33</v>
      </c>
      <c r="SSA28" s="238">
        <f t="shared" ref="SSA28" si="6666">SRY28*$C$28</f>
        <v>1.8814470391100611E+33</v>
      </c>
      <c r="SSC28" s="238">
        <f t="shared" ref="SSC28" si="6667">SSA28*$C$28</f>
        <v>1.9002615095011619E+33</v>
      </c>
      <c r="SSE28" s="238">
        <f t="shared" ref="SSE28" si="6668">SSC28*$C$28</f>
        <v>1.9192641245961736E+33</v>
      </c>
      <c r="SSG28" s="238">
        <f t="shared" ref="SSG28" si="6669">SSE28*$C$28</f>
        <v>1.9384567658421353E+33</v>
      </c>
      <c r="SSI28" s="238">
        <f t="shared" ref="SSI28" si="6670">SSG28*$C$28</f>
        <v>1.9578413335005567E+33</v>
      </c>
      <c r="SSK28" s="238">
        <f t="shared" ref="SSK28" si="6671">SSI28*$C$28</f>
        <v>1.9774197468355623E+33</v>
      </c>
      <c r="SSM28" s="238">
        <f t="shared" ref="SSM28" si="6672">SSK28*$C$28</f>
        <v>1.9971939443039178E+33</v>
      </c>
      <c r="SSO28" s="238">
        <f t="shared" ref="SSO28" si="6673">SSM28*$C$28</f>
        <v>2.0171658837469572E+33</v>
      </c>
      <c r="SSQ28" s="238">
        <f t="shared" ref="SSQ28" si="6674">SSO28*$C$28</f>
        <v>2.0373375425844267E+33</v>
      </c>
      <c r="SSS28" s="238">
        <f t="shared" ref="SSS28" si="6675">SSQ28*$C$28</f>
        <v>2.057710918010271E+33</v>
      </c>
      <c r="SSU28" s="238">
        <f t="shared" ref="SSU28" si="6676">SSS28*$C$28</f>
        <v>2.0782880271903737E+33</v>
      </c>
      <c r="SSW28" s="238">
        <f t="shared" ref="SSW28" si="6677">SSU28*$C$28</f>
        <v>2.0990709074622773E+33</v>
      </c>
      <c r="SSY28" s="238">
        <f t="shared" ref="SSY28" si="6678">SSW28*$C$28</f>
        <v>2.1200616165369001E+33</v>
      </c>
      <c r="STA28" s="238">
        <f t="shared" ref="STA28" si="6679">SSY28*$C$28</f>
        <v>2.1412622327022691E+33</v>
      </c>
      <c r="STC28" s="238">
        <f t="shared" ref="STC28" si="6680">STA28*$C$28</f>
        <v>2.1626748550292918E+33</v>
      </c>
      <c r="STE28" s="238">
        <f t="shared" ref="STE28" si="6681">STC28*$C$28</f>
        <v>2.1843016035795848E+33</v>
      </c>
      <c r="STG28" s="238">
        <f t="shared" ref="STG28" si="6682">STE28*$C$28</f>
        <v>2.2061446196153806E+33</v>
      </c>
      <c r="STI28" s="238">
        <f t="shared" ref="STI28" si="6683">STG28*$C$28</f>
        <v>2.2282060658115346E+33</v>
      </c>
      <c r="STK28" s="238">
        <f t="shared" ref="STK28" si="6684">STI28*$C$28</f>
        <v>2.25048812646965E+33</v>
      </c>
      <c r="STM28" s="238">
        <f t="shared" ref="STM28" si="6685">STK28*$C$28</f>
        <v>2.2729930077343464E+33</v>
      </c>
      <c r="STO28" s="238">
        <f t="shared" ref="STO28" si="6686">STM28*$C$28</f>
        <v>2.2957229378116899E+33</v>
      </c>
      <c r="STQ28" s="238">
        <f t="shared" ref="STQ28" si="6687">STO28*$C$28</f>
        <v>2.3186801671898069E+33</v>
      </c>
      <c r="STS28" s="238">
        <f t="shared" ref="STS28" si="6688">STQ28*$C$28</f>
        <v>2.341866968861705E+33</v>
      </c>
      <c r="STU28" s="238">
        <f t="shared" ref="STU28" si="6689">STS28*$C$28</f>
        <v>2.3652856385503221E+33</v>
      </c>
      <c r="STW28" s="238">
        <f t="shared" ref="STW28" si="6690">STU28*$C$28</f>
        <v>2.3889384949358254E+33</v>
      </c>
      <c r="STY28" s="238">
        <f t="shared" ref="STY28" si="6691">STW28*$C$28</f>
        <v>2.4128278798851838E+33</v>
      </c>
      <c r="SUA28" s="238">
        <f t="shared" ref="SUA28" si="6692">STY28*$C$28</f>
        <v>2.4369561586840358E+33</v>
      </c>
      <c r="SUC28" s="238">
        <f t="shared" ref="SUC28" si="6693">SUA28*$C$28</f>
        <v>2.4613257202708761E+33</v>
      </c>
      <c r="SUE28" s="238">
        <f t="shared" ref="SUE28" si="6694">SUC28*$C$28</f>
        <v>2.4859389774735848E+33</v>
      </c>
      <c r="SUG28" s="238">
        <f t="shared" ref="SUG28" si="6695">SUE28*$C$28</f>
        <v>2.5107983672483206E+33</v>
      </c>
      <c r="SUI28" s="238">
        <f t="shared" ref="SUI28" si="6696">SUG28*$C$28</f>
        <v>2.5359063509208038E+33</v>
      </c>
      <c r="SUK28" s="238">
        <f t="shared" ref="SUK28" si="6697">SUI28*$C$28</f>
        <v>2.5612654144300118E+33</v>
      </c>
      <c r="SUM28" s="238">
        <f t="shared" ref="SUM28" si="6698">SUK28*$C$28</f>
        <v>2.5868780685743119E+33</v>
      </c>
      <c r="SUO28" s="238">
        <f t="shared" ref="SUO28" si="6699">SUM28*$C$28</f>
        <v>2.6127468492600553E+33</v>
      </c>
      <c r="SUQ28" s="238">
        <f t="shared" ref="SUQ28" si="6700">SUO28*$C$28</f>
        <v>2.6388743177526561E+33</v>
      </c>
      <c r="SUS28" s="238">
        <f t="shared" ref="SUS28" si="6701">SUQ28*$C$28</f>
        <v>2.6652630609301826E+33</v>
      </c>
      <c r="SUU28" s="238">
        <f t="shared" ref="SUU28" si="6702">SUS28*$C$28</f>
        <v>2.6919156915394845E+33</v>
      </c>
      <c r="SUW28" s="238">
        <f t="shared" ref="SUW28" si="6703">SUU28*$C$28</f>
        <v>2.7188348484548794E+33</v>
      </c>
      <c r="SUY28" s="238">
        <f t="shared" ref="SUY28" si="6704">SUW28*$C$28</f>
        <v>2.7460231969394281E+33</v>
      </c>
      <c r="SVA28" s="238">
        <f t="shared" ref="SVA28" si="6705">SUY28*$C$28</f>
        <v>2.7734834289088223E+33</v>
      </c>
      <c r="SVC28" s="238">
        <f t="shared" ref="SVC28" si="6706">SVA28*$C$28</f>
        <v>2.8012182631979106E+33</v>
      </c>
      <c r="SVE28" s="238">
        <f t="shared" ref="SVE28" si="6707">SVC28*$C$28</f>
        <v>2.8292304458298898E+33</v>
      </c>
      <c r="SVG28" s="238">
        <f t="shared" ref="SVG28" si="6708">SVE28*$C$28</f>
        <v>2.8575227502881884E+33</v>
      </c>
      <c r="SVI28" s="238">
        <f t="shared" ref="SVI28" si="6709">SVG28*$C$28</f>
        <v>2.8860979777910701E+33</v>
      </c>
      <c r="SVK28" s="238">
        <f t="shared" ref="SVK28" si="6710">SVI28*$C$28</f>
        <v>2.9149589575689811E+33</v>
      </c>
      <c r="SVM28" s="238">
        <f t="shared" ref="SVM28" si="6711">SVK28*$C$28</f>
        <v>2.9441085471446709E+33</v>
      </c>
      <c r="SVO28" s="238">
        <f t="shared" ref="SVO28" si="6712">SVM28*$C$28</f>
        <v>2.9735496326161175E+33</v>
      </c>
      <c r="SVQ28" s="238">
        <f t="shared" ref="SVQ28" si="6713">SVO28*$C$28</f>
        <v>3.0032851289422787E+33</v>
      </c>
      <c r="SVS28" s="238">
        <f t="shared" ref="SVS28" si="6714">SVQ28*$C$28</f>
        <v>3.0333179802317015E+33</v>
      </c>
      <c r="SVU28" s="238">
        <f t="shared" ref="SVU28" si="6715">SVS28*$C$28</f>
        <v>3.0636511600340186E+33</v>
      </c>
      <c r="SVW28" s="238">
        <f t="shared" ref="SVW28" si="6716">SVU28*$C$28</f>
        <v>3.0942876716343588E+33</v>
      </c>
      <c r="SVY28" s="238">
        <f t="shared" ref="SVY28" si="6717">SVW28*$C$28</f>
        <v>3.1252305483507022E+33</v>
      </c>
      <c r="SWA28" s="238">
        <f t="shared" ref="SWA28" si="6718">SVY28*$C$28</f>
        <v>3.156482853834209E+33</v>
      </c>
      <c r="SWC28" s="238">
        <f t="shared" ref="SWC28" si="6719">SWA28*$C$28</f>
        <v>3.1880476823725513E+33</v>
      </c>
      <c r="SWE28" s="238">
        <f t="shared" ref="SWE28" si="6720">SWC28*$C$28</f>
        <v>3.2199281591962767E+33</v>
      </c>
      <c r="SWG28" s="238">
        <f t="shared" ref="SWG28" si="6721">SWE28*$C$28</f>
        <v>3.2521274407882397E+33</v>
      </c>
      <c r="SWI28" s="238">
        <f t="shared" ref="SWI28" si="6722">SWG28*$C$28</f>
        <v>3.2846487151961219E+33</v>
      </c>
      <c r="SWK28" s="238">
        <f t="shared" ref="SWK28" si="6723">SWI28*$C$28</f>
        <v>3.3174952023480833E+33</v>
      </c>
      <c r="SWM28" s="238">
        <f t="shared" ref="SWM28" si="6724">SWK28*$C$28</f>
        <v>3.3506701543715644E+33</v>
      </c>
      <c r="SWO28" s="238">
        <f t="shared" ref="SWO28" si="6725">SWM28*$C$28</f>
        <v>3.3841768559152801E+33</v>
      </c>
      <c r="SWQ28" s="238">
        <f t="shared" ref="SWQ28" si="6726">SWO28*$C$28</f>
        <v>3.4180186244744328E+33</v>
      </c>
      <c r="SWS28" s="238">
        <f t="shared" ref="SWS28" si="6727">SWQ28*$C$28</f>
        <v>3.4521988107191774E+33</v>
      </c>
      <c r="SWU28" s="238">
        <f t="shared" ref="SWU28" si="6728">SWS28*$C$28</f>
        <v>3.4867207988263694E+33</v>
      </c>
      <c r="SWW28" s="238">
        <f t="shared" ref="SWW28" si="6729">SWU28*$C$28</f>
        <v>3.521588006814633E+33</v>
      </c>
      <c r="SWY28" s="238">
        <f t="shared" ref="SWY28" si="6730">SWW28*$C$28</f>
        <v>3.5568038868827792E+33</v>
      </c>
      <c r="SXA28" s="238">
        <f t="shared" ref="SXA28" si="6731">SWY28*$C$28</f>
        <v>3.592371925751607E+33</v>
      </c>
      <c r="SXC28" s="238">
        <f t="shared" ref="SXC28" si="6732">SXA28*$C$28</f>
        <v>3.6282956450091229E+33</v>
      </c>
      <c r="SXE28" s="238">
        <f t="shared" ref="SXE28" si="6733">SXC28*$C$28</f>
        <v>3.6645786014592139E+33</v>
      </c>
      <c r="SXG28" s="238">
        <f t="shared" ref="SXG28" si="6734">SXE28*$C$28</f>
        <v>3.7012243874738063E+33</v>
      </c>
      <c r="SXI28" s="238">
        <f t="shared" ref="SXI28" si="6735">SXG28*$C$28</f>
        <v>3.7382366313485444E+33</v>
      </c>
      <c r="SXK28" s="238">
        <f t="shared" ref="SXK28" si="6736">SXI28*$C$28</f>
        <v>3.77561899766203E+33</v>
      </c>
      <c r="SXM28" s="238">
        <f t="shared" ref="SXM28" si="6737">SXK28*$C$28</f>
        <v>3.8133751876386506E+33</v>
      </c>
      <c r="SXO28" s="238">
        <f t="shared" ref="SXO28" si="6738">SXM28*$C$28</f>
        <v>3.851508939515037E+33</v>
      </c>
      <c r="SXQ28" s="238">
        <f t="shared" ref="SXQ28" si="6739">SXO28*$C$28</f>
        <v>3.8900240289101875E+33</v>
      </c>
      <c r="SXS28" s="238">
        <f t="shared" ref="SXS28" si="6740">SXQ28*$C$28</f>
        <v>3.9289242691992895E+33</v>
      </c>
      <c r="SXU28" s="238">
        <f t="shared" ref="SXU28" si="6741">SXS28*$C$28</f>
        <v>3.9682135118912822E+33</v>
      </c>
      <c r="SXW28" s="238">
        <f t="shared" ref="SXW28" si="6742">SXU28*$C$28</f>
        <v>4.0078956470101952E+33</v>
      </c>
      <c r="SXY28" s="238">
        <f t="shared" ref="SXY28" si="6743">SXW28*$C$28</f>
        <v>4.0479746034802969E+33</v>
      </c>
      <c r="SYA28" s="238">
        <f t="shared" ref="SYA28" si="6744">SXY28*$C$28</f>
        <v>4.0884543495151E+33</v>
      </c>
      <c r="SYC28" s="238">
        <f t="shared" ref="SYC28" si="6745">SYA28*$C$28</f>
        <v>4.1293388930102508E+33</v>
      </c>
      <c r="SYE28" s="238">
        <f t="shared" ref="SYE28" si="6746">SYC28*$C$28</f>
        <v>4.1706322819403535E+33</v>
      </c>
      <c r="SYG28" s="238">
        <f t="shared" ref="SYG28" si="6747">SYE28*$C$28</f>
        <v>4.2123386047597573E+33</v>
      </c>
      <c r="SYI28" s="238">
        <f t="shared" ref="SYI28" si="6748">SYG28*$C$28</f>
        <v>4.2544619908073547E+33</v>
      </c>
      <c r="SYK28" s="238">
        <f t="shared" ref="SYK28" si="6749">SYI28*$C$28</f>
        <v>4.297006610715428E+33</v>
      </c>
      <c r="SYM28" s="238">
        <f t="shared" ref="SYM28" si="6750">SYK28*$C$28</f>
        <v>4.3399766768225823E+33</v>
      </c>
      <c r="SYO28" s="238">
        <f t="shared" ref="SYO28" si="6751">SYM28*$C$28</f>
        <v>4.3833764435908079E+33</v>
      </c>
      <c r="SYQ28" s="238">
        <f t="shared" ref="SYQ28" si="6752">SYO28*$C$28</f>
        <v>4.427210208026716E+33</v>
      </c>
      <c r="SYS28" s="238">
        <f t="shared" ref="SYS28" si="6753">SYQ28*$C$28</f>
        <v>4.4714823101069831E+33</v>
      </c>
      <c r="SYU28" s="238">
        <f t="shared" ref="SYU28" si="6754">SYS28*$C$28</f>
        <v>4.516197133208053E+33</v>
      </c>
      <c r="SYW28" s="238">
        <f t="shared" ref="SYW28" si="6755">SYU28*$C$28</f>
        <v>4.5613591045401337E+33</v>
      </c>
      <c r="SYY28" s="238">
        <f t="shared" ref="SYY28" si="6756">SYW28*$C$28</f>
        <v>4.606972695585535E+33</v>
      </c>
      <c r="SZA28" s="238">
        <f t="shared" ref="SZA28" si="6757">SYY28*$C$28</f>
        <v>4.6530424225413904E+33</v>
      </c>
      <c r="SZC28" s="238">
        <f t="shared" ref="SZC28" si="6758">SZA28*$C$28</f>
        <v>4.6995728467668047E+33</v>
      </c>
      <c r="SZE28" s="238">
        <f t="shared" ref="SZE28" si="6759">SZC28*$C$28</f>
        <v>4.7465685752344725E+33</v>
      </c>
      <c r="SZG28" s="238">
        <f t="shared" ref="SZG28" si="6760">SZE28*$C$28</f>
        <v>4.7940342609868171E+33</v>
      </c>
      <c r="SZI28" s="238">
        <f t="shared" ref="SZI28" si="6761">SZG28*$C$28</f>
        <v>4.8419746035966856E+33</v>
      </c>
      <c r="SZK28" s="238">
        <f t="shared" ref="SZK28" si="6762">SZI28*$C$28</f>
        <v>4.8903943496326526E+33</v>
      </c>
      <c r="SZM28" s="238">
        <f t="shared" ref="SZM28" si="6763">SZK28*$C$28</f>
        <v>4.9392982931289792E+33</v>
      </c>
      <c r="SZO28" s="238">
        <f t="shared" ref="SZO28" si="6764">SZM28*$C$28</f>
        <v>4.9886912760602689E+33</v>
      </c>
      <c r="SZQ28" s="238">
        <f t="shared" ref="SZQ28" si="6765">SZO28*$C$28</f>
        <v>5.0385781888208719E+33</v>
      </c>
      <c r="SZS28" s="238">
        <f t="shared" ref="SZS28" si="6766">SZQ28*$C$28</f>
        <v>5.0889639707090808E+33</v>
      </c>
      <c r="SZU28" s="238">
        <f t="shared" ref="SZU28" si="6767">SZS28*$C$28</f>
        <v>5.1398536104161717E+33</v>
      </c>
      <c r="SZW28" s="238">
        <f t="shared" ref="SZW28" si="6768">SZU28*$C$28</f>
        <v>5.1912521465203335E+33</v>
      </c>
      <c r="SZY28" s="238">
        <f t="shared" ref="SZY28" si="6769">SZW28*$C$28</f>
        <v>5.2431646679855367E+33</v>
      </c>
      <c r="TAA28" s="238">
        <f t="shared" ref="TAA28" si="6770">SZY28*$C$28</f>
        <v>5.2955963146653918E+33</v>
      </c>
      <c r="TAC28" s="238">
        <f t="shared" ref="TAC28" si="6771">TAA28*$C$28</f>
        <v>5.3485522778120462E+33</v>
      </c>
      <c r="TAE28" s="238">
        <f t="shared" ref="TAE28" si="6772">TAC28*$C$28</f>
        <v>5.4020378005901668E+33</v>
      </c>
      <c r="TAG28" s="238">
        <f t="shared" ref="TAG28" si="6773">TAE28*$C$28</f>
        <v>5.456058178596068E+33</v>
      </c>
      <c r="TAI28" s="238">
        <f t="shared" ref="TAI28" si="6774">TAG28*$C$28</f>
        <v>5.5106187603820283E+33</v>
      </c>
      <c r="TAK28" s="238">
        <f t="shared" ref="TAK28" si="6775">TAI28*$C$28</f>
        <v>5.5657249479858491E+33</v>
      </c>
      <c r="TAM28" s="238">
        <f t="shared" ref="TAM28" si="6776">TAK28*$C$28</f>
        <v>5.6213821974657073E+33</v>
      </c>
      <c r="TAO28" s="238">
        <f t="shared" ref="TAO28" si="6777">TAM28*$C$28</f>
        <v>5.6775960194403641E+33</v>
      </c>
      <c r="TAQ28" s="238">
        <f t="shared" ref="TAQ28" si="6778">TAO28*$C$28</f>
        <v>5.7343719796347673E+33</v>
      </c>
      <c r="TAS28" s="238">
        <f t="shared" ref="TAS28" si="6779">TAQ28*$C$28</f>
        <v>5.7917156994311148E+33</v>
      </c>
      <c r="TAU28" s="238">
        <f t="shared" ref="TAU28" si="6780">TAS28*$C$28</f>
        <v>5.849632856425426E+33</v>
      </c>
      <c r="TAW28" s="238">
        <f t="shared" ref="TAW28" si="6781">TAU28*$C$28</f>
        <v>5.90812918498968E+33</v>
      </c>
      <c r="TAY28" s="238">
        <f t="shared" ref="TAY28" si="6782">TAW28*$C$28</f>
        <v>5.9672104768395773E+33</v>
      </c>
      <c r="TBA28" s="238">
        <f t="shared" ref="TBA28" si="6783">TAY28*$C$28</f>
        <v>6.0268825816079732E+33</v>
      </c>
      <c r="TBC28" s="238">
        <f t="shared" ref="TBC28" si="6784">TBA28*$C$28</f>
        <v>6.0871514074240526E+33</v>
      </c>
      <c r="TBE28" s="238">
        <f t="shared" ref="TBE28" si="6785">TBC28*$C$28</f>
        <v>6.1480229214982933E+33</v>
      </c>
      <c r="TBG28" s="238">
        <f t="shared" ref="TBG28" si="6786">TBE28*$C$28</f>
        <v>6.2095031507132762E+33</v>
      </c>
      <c r="TBI28" s="238">
        <f t="shared" ref="TBI28" si="6787">TBG28*$C$28</f>
        <v>6.2715981822204086E+33</v>
      </c>
      <c r="TBK28" s="238">
        <f t="shared" ref="TBK28" si="6788">TBI28*$C$28</f>
        <v>6.3343141640426126E+33</v>
      </c>
      <c r="TBM28" s="238">
        <f t="shared" ref="TBM28" si="6789">TBK28*$C$28</f>
        <v>6.3976573056830392E+33</v>
      </c>
      <c r="TBO28" s="238">
        <f t="shared" ref="TBO28" si="6790">TBM28*$C$28</f>
        <v>6.4616338787398702E+33</v>
      </c>
      <c r="TBQ28" s="238">
        <f t="shared" ref="TBQ28" si="6791">TBO28*$C$28</f>
        <v>6.5262502175272693E+33</v>
      </c>
      <c r="TBS28" s="238">
        <f t="shared" ref="TBS28" si="6792">TBQ28*$C$28</f>
        <v>6.5915127197025426E+33</v>
      </c>
      <c r="TBU28" s="238">
        <f t="shared" ref="TBU28" si="6793">TBS28*$C$28</f>
        <v>6.6574278468995684E+33</v>
      </c>
      <c r="TBW28" s="238">
        <f t="shared" ref="TBW28" si="6794">TBU28*$C$28</f>
        <v>6.724002125368564E+33</v>
      </c>
      <c r="TBY28" s="238">
        <f t="shared" ref="TBY28" si="6795">TBW28*$C$28</f>
        <v>6.7912421466222497E+33</v>
      </c>
      <c r="TCA28" s="238">
        <f t="shared" ref="TCA28" si="6796">TBY28*$C$28</f>
        <v>6.8591545680884725E+33</v>
      </c>
      <c r="TCC28" s="238">
        <f t="shared" ref="TCC28" si="6797">TCA28*$C$28</f>
        <v>6.9277461137693571E+33</v>
      </c>
      <c r="TCE28" s="238">
        <f t="shared" ref="TCE28" si="6798">TCC28*$C$28</f>
        <v>6.9970235749070507E+33</v>
      </c>
      <c r="TCG28" s="238">
        <f t="shared" ref="TCG28" si="6799">TCE28*$C$28</f>
        <v>7.066993810656121E+33</v>
      </c>
      <c r="TCI28" s="238">
        <f t="shared" ref="TCI28" si="6800">TCG28*$C$28</f>
        <v>7.1376637487626824E+33</v>
      </c>
      <c r="TCK28" s="238">
        <f t="shared" ref="TCK28" si="6801">TCI28*$C$28</f>
        <v>7.209040386250309E+33</v>
      </c>
      <c r="TCM28" s="238">
        <f t="shared" ref="TCM28" si="6802">TCK28*$C$28</f>
        <v>7.2811307901128125E+33</v>
      </c>
      <c r="TCO28" s="238">
        <f t="shared" ref="TCO28" si="6803">TCM28*$C$28</f>
        <v>7.3539420980139403E+33</v>
      </c>
      <c r="TCQ28" s="238">
        <f t="shared" ref="TCQ28" si="6804">TCO28*$C$28</f>
        <v>7.4274815189940802E+33</v>
      </c>
      <c r="TCS28" s="238">
        <f t="shared" ref="TCS28" si="6805">TCQ28*$C$28</f>
        <v>7.5017563341840216E+33</v>
      </c>
      <c r="TCU28" s="238">
        <f t="shared" ref="TCU28" si="6806">TCS28*$C$28</f>
        <v>7.5767738975258622E+33</v>
      </c>
      <c r="TCW28" s="238">
        <f t="shared" ref="TCW28" si="6807">TCU28*$C$28</f>
        <v>7.6525416365011208E+33</v>
      </c>
      <c r="TCY28" s="238">
        <f t="shared" ref="TCY28" si="6808">TCW28*$C$28</f>
        <v>7.7290670528661316E+33</v>
      </c>
      <c r="TDA28" s="238">
        <f t="shared" ref="TDA28" si="6809">TCY28*$C$28</f>
        <v>7.8063577233947932E+33</v>
      </c>
      <c r="TDC28" s="238">
        <f t="shared" ref="TDC28" si="6810">TDA28*$C$28</f>
        <v>7.884421300628741E+33</v>
      </c>
      <c r="TDE28" s="238">
        <f t="shared" ref="TDE28" si="6811">TDC28*$C$28</f>
        <v>7.9632655136350281E+33</v>
      </c>
      <c r="TDG28" s="238">
        <f t="shared" ref="TDG28" si="6812">TDE28*$C$28</f>
        <v>8.0428981687713784E+33</v>
      </c>
      <c r="TDI28" s="238">
        <f t="shared" ref="TDI28" si="6813">TDG28*$C$28</f>
        <v>8.1233271504590923E+33</v>
      </c>
      <c r="TDK28" s="238">
        <f t="shared" ref="TDK28" si="6814">TDI28*$C$28</f>
        <v>8.2045604219636834E+33</v>
      </c>
      <c r="TDM28" s="238">
        <f t="shared" ref="TDM28" si="6815">TDK28*$C$28</f>
        <v>8.2866060261833203E+33</v>
      </c>
      <c r="TDO28" s="238">
        <f t="shared" ref="TDO28" si="6816">TDM28*$C$28</f>
        <v>8.369472086445153E+33</v>
      </c>
      <c r="TDQ28" s="238">
        <f t="shared" ref="TDQ28" si="6817">TDO28*$C$28</f>
        <v>8.4531668073096046E+33</v>
      </c>
      <c r="TDS28" s="238">
        <f t="shared" ref="TDS28" si="6818">TDQ28*$C$28</f>
        <v>8.5376984753827002E+33</v>
      </c>
      <c r="TDU28" s="238">
        <f t="shared" ref="TDU28" si="6819">TDS28*$C$28</f>
        <v>8.6230754601365274E+33</v>
      </c>
      <c r="TDW28" s="238">
        <f t="shared" ref="TDW28" si="6820">TDU28*$C$28</f>
        <v>8.709306214737893E+33</v>
      </c>
      <c r="TDY28" s="238">
        <f t="shared" ref="TDY28" si="6821">TDW28*$C$28</f>
        <v>8.7963992768852723E+33</v>
      </c>
      <c r="TEA28" s="238">
        <f t="shared" ref="TEA28" si="6822">TDY28*$C$28</f>
        <v>8.8843632696541257E+33</v>
      </c>
      <c r="TEC28" s="238">
        <f t="shared" ref="TEC28" si="6823">TEA28*$C$28</f>
        <v>8.9732069023506665E+33</v>
      </c>
      <c r="TEE28" s="238">
        <f t="shared" ref="TEE28" si="6824">TEC28*$C$28</f>
        <v>9.062938971374173E+33</v>
      </c>
      <c r="TEG28" s="238">
        <f t="shared" ref="TEG28" si="6825">TEE28*$C$28</f>
        <v>9.1535683610879143E+33</v>
      </c>
      <c r="TEI28" s="238">
        <f t="shared" ref="TEI28" si="6826">TEG28*$C$28</f>
        <v>9.2451040446987937E+33</v>
      </c>
      <c r="TEK28" s="238">
        <f t="shared" ref="TEK28" si="6827">TEI28*$C$28</f>
        <v>9.3375550851457821E+33</v>
      </c>
      <c r="TEM28" s="238">
        <f t="shared" ref="TEM28" si="6828">TEK28*$C$28</f>
        <v>9.4309306359972399E+33</v>
      </c>
      <c r="TEO28" s="238">
        <f t="shared" ref="TEO28" si="6829">TEM28*$C$28</f>
        <v>9.5252399423572129E+33</v>
      </c>
      <c r="TEQ28" s="238">
        <f t="shared" ref="TEQ28" si="6830">TEO28*$C$28</f>
        <v>9.6204923417807849E+33</v>
      </c>
      <c r="TES28" s="238">
        <f t="shared" ref="TES28" si="6831">TEQ28*$C$28</f>
        <v>9.7166972651985926E+33</v>
      </c>
      <c r="TEU28" s="238">
        <f t="shared" ref="TEU28" si="6832">TES28*$C$28</f>
        <v>9.8138642378505783E+33</v>
      </c>
      <c r="TEW28" s="238">
        <f t="shared" ref="TEW28" si="6833">TEU28*$C$28</f>
        <v>9.9120028802290839E+33</v>
      </c>
      <c r="TEY28" s="238">
        <f t="shared" ref="TEY28" si="6834">TEW28*$C$28</f>
        <v>1.0011122909031375E+34</v>
      </c>
      <c r="TFA28" s="238">
        <f t="shared" ref="TFA28" si="6835">TEY28*$C$28</f>
        <v>1.0111234138121689E+34</v>
      </c>
      <c r="TFC28" s="238">
        <f t="shared" ref="TFC28" si="6836">TFA28*$C$28</f>
        <v>1.0212346479502906E+34</v>
      </c>
      <c r="TFE28" s="238">
        <f t="shared" ref="TFE28" si="6837">TFC28*$C$28</f>
        <v>1.0314469944297935E+34</v>
      </c>
      <c r="TFG28" s="238">
        <f t="shared" ref="TFG28" si="6838">TFE28*$C$28</f>
        <v>1.0417614643740916E+34</v>
      </c>
      <c r="TFI28" s="238">
        <f t="shared" ref="TFI28" si="6839">TFG28*$C$28</f>
        <v>1.0521790790178325E+34</v>
      </c>
      <c r="TFK28" s="238">
        <f t="shared" ref="TFK28" si="6840">TFI28*$C$28</f>
        <v>1.0627008698080108E+34</v>
      </c>
      <c r="TFM28" s="238">
        <f t="shared" ref="TFM28" si="6841">TFK28*$C$28</f>
        <v>1.0733278785060908E+34</v>
      </c>
      <c r="TFO28" s="238">
        <f t="shared" ref="TFO28" si="6842">TFM28*$C$28</f>
        <v>1.0840611572911516E+34</v>
      </c>
      <c r="TFQ28" s="238">
        <f t="shared" ref="TFQ28" si="6843">TFO28*$C$28</f>
        <v>1.0949017688640632E+34</v>
      </c>
      <c r="TFS28" s="238">
        <f t="shared" ref="TFS28" si="6844">TFQ28*$C$28</f>
        <v>1.105850786552704E+34</v>
      </c>
      <c r="TFU28" s="238">
        <f t="shared" ref="TFU28" si="6845">TFS28*$C$28</f>
        <v>1.1169092944182311E+34</v>
      </c>
      <c r="TFW28" s="238">
        <f t="shared" ref="TFW28" si="6846">TFU28*$C$28</f>
        <v>1.1280783873624134E+34</v>
      </c>
      <c r="TFY28" s="238">
        <f t="shared" ref="TFY28" si="6847">TFW28*$C$28</f>
        <v>1.1393591712360375E+34</v>
      </c>
      <c r="TGA28" s="238">
        <f t="shared" ref="TGA28" si="6848">TFY28*$C$28</f>
        <v>1.1507527629483979E+34</v>
      </c>
      <c r="TGC28" s="238">
        <f t="shared" ref="TGC28" si="6849">TGA28*$C$28</f>
        <v>1.1622602905778819E+34</v>
      </c>
      <c r="TGE28" s="238">
        <f t="shared" ref="TGE28" si="6850">TGC28*$C$28</f>
        <v>1.1738828934836608E+34</v>
      </c>
      <c r="TGG28" s="238">
        <f t="shared" ref="TGG28" si="6851">TGE28*$C$28</f>
        <v>1.1856217224184973E+34</v>
      </c>
      <c r="TGI28" s="238">
        <f t="shared" ref="TGI28" si="6852">TGG28*$C$28</f>
        <v>1.1974779396426824E+34</v>
      </c>
      <c r="TGK28" s="238">
        <f t="shared" ref="TGK28" si="6853">TGI28*$C$28</f>
        <v>1.2094527190391093E+34</v>
      </c>
      <c r="TGM28" s="238">
        <f t="shared" ref="TGM28" si="6854">TGK28*$C$28</f>
        <v>1.2215472462295004E+34</v>
      </c>
      <c r="TGO28" s="238">
        <f t="shared" ref="TGO28" si="6855">TGM28*$C$28</f>
        <v>1.2337627186917953E+34</v>
      </c>
      <c r="TGQ28" s="238">
        <f t="shared" ref="TGQ28" si="6856">TGO28*$C$28</f>
        <v>1.2461003458787133E+34</v>
      </c>
      <c r="TGS28" s="238">
        <f t="shared" ref="TGS28" si="6857">TGQ28*$C$28</f>
        <v>1.2585613493375006E+34</v>
      </c>
      <c r="TGU28" s="238">
        <f t="shared" ref="TGU28" si="6858">TGS28*$C$28</f>
        <v>1.2711469628308755E+34</v>
      </c>
      <c r="TGW28" s="238">
        <f t="shared" ref="TGW28" si="6859">TGU28*$C$28</f>
        <v>1.2838584324591842E+34</v>
      </c>
      <c r="TGY28" s="238">
        <f t="shared" ref="TGY28" si="6860">TGW28*$C$28</f>
        <v>1.296697016783776E+34</v>
      </c>
      <c r="THA28" s="238">
        <f t="shared" ref="THA28" si="6861">TGY28*$C$28</f>
        <v>1.3096639869516138E+34</v>
      </c>
      <c r="THC28" s="238">
        <f t="shared" ref="THC28" si="6862">THA28*$C$28</f>
        <v>1.32276062682113E+34</v>
      </c>
      <c r="THE28" s="238">
        <f t="shared" ref="THE28" si="6863">THC28*$C$28</f>
        <v>1.3359882330893412E+34</v>
      </c>
      <c r="THG28" s="238">
        <f t="shared" ref="THG28" si="6864">THE28*$C$28</f>
        <v>1.3493481154202346E+34</v>
      </c>
      <c r="THI28" s="238">
        <f t="shared" ref="THI28" si="6865">THG28*$C$28</f>
        <v>1.362841596574437E+34</v>
      </c>
      <c r="THK28" s="238">
        <f t="shared" ref="THK28" si="6866">THI28*$C$28</f>
        <v>1.3764700125401814E+34</v>
      </c>
      <c r="THM28" s="238">
        <f t="shared" ref="THM28" si="6867">THK28*$C$28</f>
        <v>1.3902347126655834E+34</v>
      </c>
      <c r="THO28" s="238">
        <f t="shared" ref="THO28" si="6868">THM28*$C$28</f>
        <v>1.4041370597922393E+34</v>
      </c>
      <c r="THQ28" s="238">
        <f t="shared" ref="THQ28" si="6869">THO28*$C$28</f>
        <v>1.4181784303901617E+34</v>
      </c>
      <c r="THS28" s="238">
        <f t="shared" ref="THS28" si="6870">THQ28*$C$28</f>
        <v>1.4323602146940633E+34</v>
      </c>
      <c r="THU28" s="238">
        <f t="shared" ref="THU28" si="6871">THS28*$C$28</f>
        <v>1.4466838168410039E+34</v>
      </c>
      <c r="THW28" s="238">
        <f t="shared" ref="THW28" si="6872">THU28*$C$28</f>
        <v>1.461150655009414E+34</v>
      </c>
      <c r="THY28" s="238">
        <f t="shared" ref="THY28" si="6873">THW28*$C$28</f>
        <v>1.4757621615595082E+34</v>
      </c>
      <c r="TIA28" s="238">
        <f t="shared" ref="TIA28" si="6874">THY28*$C$28</f>
        <v>1.4905197831751033E+34</v>
      </c>
      <c r="TIC28" s="238">
        <f t="shared" ref="TIC28" si="6875">TIA28*$C$28</f>
        <v>1.5054249810068544E+34</v>
      </c>
      <c r="TIE28" s="238">
        <f t="shared" ref="TIE28" si="6876">TIC28*$C$28</f>
        <v>1.5204792308169229E+34</v>
      </c>
      <c r="TIG28" s="238">
        <f t="shared" ref="TIG28" si="6877">TIE28*$C$28</f>
        <v>1.5356840231250921E+34</v>
      </c>
      <c r="TII28" s="238">
        <f t="shared" ref="TII28" si="6878">TIG28*$C$28</f>
        <v>1.551040863356343E+34</v>
      </c>
      <c r="TIK28" s="238">
        <f t="shared" ref="TIK28" si="6879">TII28*$C$28</f>
        <v>1.5665512719899065E+34</v>
      </c>
      <c r="TIM28" s="238">
        <f t="shared" ref="TIM28" si="6880">TIK28*$C$28</f>
        <v>1.5822167847098057E+34</v>
      </c>
      <c r="TIO28" s="238">
        <f t="shared" ref="TIO28" si="6881">TIM28*$C$28</f>
        <v>1.5980389525569038E+34</v>
      </c>
      <c r="TIQ28" s="238">
        <f t="shared" ref="TIQ28" si="6882">TIO28*$C$28</f>
        <v>1.6140193420824727E+34</v>
      </c>
      <c r="TIS28" s="238">
        <f t="shared" ref="TIS28" si="6883">TIQ28*$C$28</f>
        <v>1.6301595355032976E+34</v>
      </c>
      <c r="TIU28" s="238">
        <f t="shared" ref="TIU28" si="6884">TIS28*$C$28</f>
        <v>1.6464611308583307E+34</v>
      </c>
      <c r="TIW28" s="238">
        <f t="shared" ref="TIW28" si="6885">TIU28*$C$28</f>
        <v>1.662925742166914E+34</v>
      </c>
      <c r="TIY28" s="238">
        <f t="shared" ref="TIY28" si="6886">TIW28*$C$28</f>
        <v>1.6795549995885833E+34</v>
      </c>
      <c r="TJA28" s="238">
        <f t="shared" ref="TJA28" si="6887">TIY28*$C$28</f>
        <v>1.696350549584469E+34</v>
      </c>
      <c r="TJC28" s="238">
        <f t="shared" ref="TJC28" si="6888">TJA28*$C$28</f>
        <v>1.7133140550803136E+34</v>
      </c>
      <c r="TJE28" s="238">
        <f t="shared" ref="TJE28" si="6889">TJC28*$C$28</f>
        <v>1.7304471956311168E+34</v>
      </c>
      <c r="TJG28" s="238">
        <f t="shared" ref="TJG28" si="6890">TJE28*$C$28</f>
        <v>1.7477516675874279E+34</v>
      </c>
      <c r="TJI28" s="238">
        <f t="shared" ref="TJI28" si="6891">TJG28*$C$28</f>
        <v>1.7652291842633021E+34</v>
      </c>
      <c r="TJK28" s="238">
        <f t="shared" ref="TJK28" si="6892">TJI28*$C$28</f>
        <v>1.7828814761059353E+34</v>
      </c>
      <c r="TJM28" s="238">
        <f t="shared" ref="TJM28" si="6893">TJK28*$C$28</f>
        <v>1.8007102908669947E+34</v>
      </c>
      <c r="TJO28" s="238">
        <f t="shared" ref="TJO28" si="6894">TJM28*$C$28</f>
        <v>1.8187173937756646E+34</v>
      </c>
      <c r="TJQ28" s="238">
        <f t="shared" ref="TJQ28" si="6895">TJO28*$C$28</f>
        <v>1.8369045677134213E+34</v>
      </c>
      <c r="TJS28" s="238">
        <f t="shared" ref="TJS28" si="6896">TJQ28*$C$28</f>
        <v>1.8552736133905556E+34</v>
      </c>
      <c r="TJU28" s="238">
        <f t="shared" ref="TJU28" si="6897">TJS28*$C$28</f>
        <v>1.8738263495244612E+34</v>
      </c>
      <c r="TJW28" s="238">
        <f t="shared" ref="TJW28" si="6898">TJU28*$C$28</f>
        <v>1.8925646130197058E+34</v>
      </c>
      <c r="TJY28" s="238">
        <f t="shared" ref="TJY28" si="6899">TJW28*$C$28</f>
        <v>1.9114902591499028E+34</v>
      </c>
      <c r="TKA28" s="238">
        <f t="shared" ref="TKA28" si="6900">TJY28*$C$28</f>
        <v>1.9306051617414018E+34</v>
      </c>
      <c r="TKC28" s="238">
        <f t="shared" ref="TKC28" si="6901">TKA28*$C$28</f>
        <v>1.9499112133588158E+34</v>
      </c>
      <c r="TKE28" s="238">
        <f t="shared" ref="TKE28" si="6902">TKC28*$C$28</f>
        <v>1.9694103254924039E+34</v>
      </c>
      <c r="TKG28" s="238">
        <f t="shared" ref="TKG28" si="6903">TKE28*$C$28</f>
        <v>1.989104428747328E+34</v>
      </c>
      <c r="TKI28" s="238">
        <f t="shared" ref="TKI28" si="6904">TKG28*$C$28</f>
        <v>2.0089954730348013E+34</v>
      </c>
      <c r="TKK28" s="238">
        <f t="shared" ref="TKK28" si="6905">TKI28*$C$28</f>
        <v>2.0290854277651493E+34</v>
      </c>
      <c r="TKM28" s="238">
        <f t="shared" ref="TKM28" si="6906">TKK28*$C$28</f>
        <v>2.0493762820428008E+34</v>
      </c>
      <c r="TKO28" s="238">
        <f t="shared" ref="TKO28" si="6907">TKM28*$C$28</f>
        <v>2.0698700448632289E+34</v>
      </c>
      <c r="TKQ28" s="238">
        <f t="shared" ref="TKQ28" si="6908">TKO28*$C$28</f>
        <v>2.0905687453118611E+34</v>
      </c>
      <c r="TKS28" s="238">
        <f t="shared" ref="TKS28" si="6909">TKQ28*$C$28</f>
        <v>2.1114744327649796E+34</v>
      </c>
      <c r="TKU28" s="238">
        <f t="shared" ref="TKU28" si="6910">TKS28*$C$28</f>
        <v>2.1325891770926295E+34</v>
      </c>
      <c r="TKW28" s="238">
        <f t="shared" ref="TKW28" si="6911">TKU28*$C$28</f>
        <v>2.1539150688635557E+34</v>
      </c>
      <c r="TKY28" s="238">
        <f t="shared" ref="TKY28" si="6912">TKW28*$C$28</f>
        <v>2.1754542195521914E+34</v>
      </c>
      <c r="TLA28" s="238">
        <f t="shared" ref="TLA28" si="6913">TKY28*$C$28</f>
        <v>2.1972087617477134E+34</v>
      </c>
      <c r="TLC28" s="238">
        <f t="shared" ref="TLC28" si="6914">TLA28*$C$28</f>
        <v>2.2191808493651905E+34</v>
      </c>
      <c r="TLE28" s="238">
        <f t="shared" ref="TLE28" si="6915">TLC28*$C$28</f>
        <v>2.2413726578588422E+34</v>
      </c>
      <c r="TLG28" s="238">
        <f t="shared" ref="TLG28" si="6916">TLE28*$C$28</f>
        <v>2.2637863844374305E+34</v>
      </c>
      <c r="TLI28" s="238">
        <f t="shared" ref="TLI28" si="6917">TLG28*$C$28</f>
        <v>2.2864242482818047E+34</v>
      </c>
      <c r="TLK28" s="238">
        <f t="shared" ref="TLK28" si="6918">TLI28*$C$28</f>
        <v>2.3092884907646225E+34</v>
      </c>
      <c r="TLM28" s="238">
        <f t="shared" ref="TLM28" si="6919">TLK28*$C$28</f>
        <v>2.332381375672269E+34</v>
      </c>
      <c r="TLO28" s="238">
        <f t="shared" ref="TLO28" si="6920">TLM28*$C$28</f>
        <v>2.3557051894289916E+34</v>
      </c>
      <c r="TLQ28" s="238">
        <f t="shared" ref="TLQ28" si="6921">TLO28*$C$28</f>
        <v>2.3792622413232817E+34</v>
      </c>
      <c r="TLS28" s="238">
        <f t="shared" ref="TLS28" si="6922">TLQ28*$C$28</f>
        <v>2.4030548637365146E+34</v>
      </c>
      <c r="TLU28" s="238">
        <f t="shared" ref="TLU28" si="6923">TLS28*$C$28</f>
        <v>2.4270854123738799E+34</v>
      </c>
      <c r="TLW28" s="238">
        <f t="shared" ref="TLW28" si="6924">TLU28*$C$28</f>
        <v>2.4513562664976188E+34</v>
      </c>
      <c r="TLY28" s="238">
        <f t="shared" ref="TLY28" si="6925">TLW28*$C$28</f>
        <v>2.4758698291625953E+34</v>
      </c>
      <c r="TMA28" s="238">
        <f t="shared" ref="TMA28" si="6926">TLY28*$C$28</f>
        <v>2.5006285274542212E+34</v>
      </c>
      <c r="TMC28" s="238">
        <f t="shared" ref="TMC28" si="6927">TMA28*$C$28</f>
        <v>2.5256348127287635E+34</v>
      </c>
      <c r="TME28" s="238">
        <f t="shared" ref="TME28" si="6928">TMC28*$C$28</f>
        <v>2.5508911608560511E+34</v>
      </c>
      <c r="TMG28" s="238">
        <f t="shared" ref="TMG28" si="6929">TME28*$C$28</f>
        <v>2.5764000724646116E+34</v>
      </c>
      <c r="TMI28" s="238">
        <f t="shared" ref="TMI28" si="6930">TMG28*$C$28</f>
        <v>2.6021640731892578E+34</v>
      </c>
      <c r="TMK28" s="238">
        <f t="shared" ref="TMK28" si="6931">TMI28*$C$28</f>
        <v>2.6281857139211507E+34</v>
      </c>
      <c r="TMM28" s="238">
        <f t="shared" ref="TMM28" si="6932">TMK28*$C$28</f>
        <v>2.6544675710603624E+34</v>
      </c>
      <c r="TMO28" s="238">
        <f t="shared" ref="TMO28" si="6933">TMM28*$C$28</f>
        <v>2.6810122467709659E+34</v>
      </c>
      <c r="TMQ28" s="238">
        <f t="shared" ref="TMQ28" si="6934">TMO28*$C$28</f>
        <v>2.7078223692386757E+34</v>
      </c>
      <c r="TMS28" s="238">
        <f t="shared" ref="TMS28" si="6935">TMQ28*$C$28</f>
        <v>2.7349005929310623E+34</v>
      </c>
      <c r="TMU28" s="238">
        <f t="shared" ref="TMU28" si="6936">TMS28*$C$28</f>
        <v>2.7622495988603729E+34</v>
      </c>
      <c r="TMW28" s="238">
        <f t="shared" ref="TMW28" si="6937">TMU28*$C$28</f>
        <v>2.7898720948489769E+34</v>
      </c>
      <c r="TMY28" s="238">
        <f t="shared" ref="TMY28" si="6938">TMW28*$C$28</f>
        <v>2.8177708157974667E+34</v>
      </c>
      <c r="TNA28" s="238">
        <f t="shared" ref="TNA28" si="6939">TMY28*$C$28</f>
        <v>2.8459485239554412E+34</v>
      </c>
      <c r="TNC28" s="238">
        <f t="shared" ref="TNC28" si="6940">TNA28*$C$28</f>
        <v>2.8744080091949956E+34</v>
      </c>
      <c r="TNE28" s="238">
        <f t="shared" ref="TNE28" si="6941">TNC28*$C$28</f>
        <v>2.9031520892869455E+34</v>
      </c>
      <c r="TNG28" s="238">
        <f t="shared" ref="TNG28" si="6942">TNE28*$C$28</f>
        <v>2.9321836101798151E+34</v>
      </c>
      <c r="TNI28" s="238">
        <f t="shared" ref="TNI28" si="6943">TNG28*$C$28</f>
        <v>2.9615054462816133E+34</v>
      </c>
      <c r="TNK28" s="238">
        <f t="shared" ref="TNK28" si="6944">TNI28*$C$28</f>
        <v>2.9911205007444296E+34</v>
      </c>
      <c r="TNM28" s="238">
        <f t="shared" ref="TNM28" si="6945">TNK28*$C$28</f>
        <v>3.021031705751874E+34</v>
      </c>
      <c r="TNO28" s="238">
        <f t="shared" ref="TNO28" si="6946">TNM28*$C$28</f>
        <v>3.0512420228093926E+34</v>
      </c>
      <c r="TNQ28" s="238">
        <f t="shared" ref="TNQ28" si="6947">TNO28*$C$28</f>
        <v>3.0817544430374864E+34</v>
      </c>
      <c r="TNS28" s="238">
        <f t="shared" ref="TNS28" si="6948">TNQ28*$C$28</f>
        <v>3.1125719874678613E+34</v>
      </c>
      <c r="TNU28" s="238">
        <f t="shared" ref="TNU28" si="6949">TNS28*$C$28</f>
        <v>3.1436977073425401E+34</v>
      </c>
      <c r="TNW28" s="238">
        <f t="shared" ref="TNW28" si="6950">TNU28*$C$28</f>
        <v>3.1751346844159657E+34</v>
      </c>
      <c r="TNY28" s="238">
        <f t="shared" ref="TNY28" si="6951">TNW28*$C$28</f>
        <v>3.2068860312601252E+34</v>
      </c>
      <c r="TOA28" s="238">
        <f t="shared" ref="TOA28" si="6952">TNY28*$C$28</f>
        <v>3.2389548915727265E+34</v>
      </c>
      <c r="TOC28" s="238">
        <f t="shared" ref="TOC28" si="6953">TOA28*$C$28</f>
        <v>3.2713444404884537E+34</v>
      </c>
      <c r="TOE28" s="238">
        <f t="shared" ref="TOE28" si="6954">TOC28*$C$28</f>
        <v>3.3040578848933382E+34</v>
      </c>
      <c r="TOG28" s="238">
        <f t="shared" ref="TOG28" si="6955">TOE28*$C$28</f>
        <v>3.3370984637422714E+34</v>
      </c>
      <c r="TOI28" s="238">
        <f t="shared" ref="TOI28" si="6956">TOG28*$C$28</f>
        <v>3.370469448379694E+34</v>
      </c>
      <c r="TOK28" s="238">
        <f t="shared" ref="TOK28" si="6957">TOI28*$C$28</f>
        <v>3.4041741428634911E+34</v>
      </c>
      <c r="TOM28" s="238">
        <f t="shared" ref="TOM28" si="6958">TOK28*$C$28</f>
        <v>3.4382158842921262E+34</v>
      </c>
      <c r="TOO28" s="238">
        <f t="shared" ref="TOO28" si="6959">TOM28*$C$28</f>
        <v>3.4725980431350476E+34</v>
      </c>
      <c r="TOQ28" s="238">
        <f t="shared" ref="TOQ28" si="6960">TOO28*$C$28</f>
        <v>3.5073240235663982E+34</v>
      </c>
      <c r="TOS28" s="238">
        <f t="shared" ref="TOS28" si="6961">TOQ28*$C$28</f>
        <v>3.5423972638020623E+34</v>
      </c>
      <c r="TOU28" s="238">
        <f t="shared" ref="TOU28" si="6962">TOS28*$C$28</f>
        <v>3.5778212364400829E+34</v>
      </c>
      <c r="TOW28" s="238">
        <f t="shared" ref="TOW28" si="6963">TOU28*$C$28</f>
        <v>3.6135994488044836E+34</v>
      </c>
      <c r="TOY28" s="238">
        <f t="shared" ref="TOY28" si="6964">TOW28*$C$28</f>
        <v>3.6497354432925285E+34</v>
      </c>
      <c r="TPA28" s="238">
        <f t="shared" ref="TPA28" si="6965">TOY28*$C$28</f>
        <v>3.6862327977254538E+34</v>
      </c>
      <c r="TPC28" s="238">
        <f t="shared" ref="TPC28" si="6966">TPA28*$C$28</f>
        <v>3.7230951257027082E+34</v>
      </c>
      <c r="TPE28" s="238">
        <f t="shared" ref="TPE28" si="6967">TPC28*$C$28</f>
        <v>3.7603260769597352E+34</v>
      </c>
      <c r="TPG28" s="238">
        <f t="shared" ref="TPG28" si="6968">TPE28*$C$28</f>
        <v>3.7979293377293326E+34</v>
      </c>
      <c r="TPI28" s="238">
        <f t="shared" ref="TPI28" si="6969">TPG28*$C$28</f>
        <v>3.8359086311066262E+34</v>
      </c>
      <c r="TPK28" s="238">
        <f t="shared" ref="TPK28" si="6970">TPI28*$C$28</f>
        <v>3.8742677174176924E+34</v>
      </c>
      <c r="TPM28" s="238">
        <f t="shared" ref="TPM28" si="6971">TPK28*$C$28</f>
        <v>3.9130103945918692E+34</v>
      </c>
      <c r="TPO28" s="238">
        <f t="shared" ref="TPO28" si="6972">TPM28*$C$28</f>
        <v>3.9521404985377877E+34</v>
      </c>
      <c r="TPQ28" s="238">
        <f t="shared" ref="TPQ28" si="6973">TPO28*$C$28</f>
        <v>3.9916619035231655E+34</v>
      </c>
      <c r="TPS28" s="238">
        <f t="shared" ref="TPS28" si="6974">TPQ28*$C$28</f>
        <v>4.0315785225583972E+34</v>
      </c>
      <c r="TPU28" s="238">
        <f t="shared" ref="TPU28" si="6975">TPS28*$C$28</f>
        <v>4.071894307783981E+34</v>
      </c>
      <c r="TPW28" s="238">
        <f t="shared" ref="TPW28" si="6976">TPU28*$C$28</f>
        <v>4.1126132508618208E+34</v>
      </c>
      <c r="TPY28" s="238">
        <f t="shared" ref="TPY28" si="6977">TPW28*$C$28</f>
        <v>4.153739383370439E+34</v>
      </c>
      <c r="TQA28" s="238">
        <f t="shared" ref="TQA28" si="6978">TPY28*$C$28</f>
        <v>4.1952767772041435E+34</v>
      </c>
      <c r="TQC28" s="238">
        <f t="shared" ref="TQC28" si="6979">TQA28*$C$28</f>
        <v>4.2372295449761848E+34</v>
      </c>
      <c r="TQE28" s="238">
        <f t="shared" ref="TQE28" si="6980">TQC28*$C$28</f>
        <v>4.2796018404259463E+34</v>
      </c>
      <c r="TQG28" s="238">
        <f t="shared" ref="TQG28" si="6981">TQE28*$C$28</f>
        <v>4.322397858830206E+34</v>
      </c>
      <c r="TQI28" s="238">
        <f t="shared" ref="TQI28" si="6982">TQG28*$C$28</f>
        <v>4.365621837418508E+34</v>
      </c>
      <c r="TQK28" s="238">
        <f t="shared" ref="TQK28" si="6983">TQI28*$C$28</f>
        <v>4.409278055792693E+34</v>
      </c>
      <c r="TQM28" s="238">
        <f t="shared" ref="TQM28" si="6984">TQK28*$C$28</f>
        <v>4.45337083635062E+34</v>
      </c>
      <c r="TQO28" s="238">
        <f t="shared" ref="TQO28" si="6985">TQM28*$C$28</f>
        <v>4.4979045447141259E+34</v>
      </c>
      <c r="TQQ28" s="238">
        <f t="shared" ref="TQQ28" si="6986">TQO28*$C$28</f>
        <v>4.5428835901612673E+34</v>
      </c>
      <c r="TQS28" s="238">
        <f t="shared" ref="TQS28" si="6987">TQQ28*$C$28</f>
        <v>4.5883124260628801E+34</v>
      </c>
      <c r="TQU28" s="238">
        <f t="shared" ref="TQU28" si="6988">TQS28*$C$28</f>
        <v>4.6341955503235088E+34</v>
      </c>
      <c r="TQW28" s="238">
        <f t="shared" ref="TQW28" si="6989">TQU28*$C$28</f>
        <v>4.6805375058267438E+34</v>
      </c>
      <c r="TQY28" s="238">
        <f t="shared" ref="TQY28" si="6990">TQW28*$C$28</f>
        <v>4.7273428808850109E+34</v>
      </c>
      <c r="TRA28" s="238">
        <f t="shared" ref="TRA28" si="6991">TQY28*$C$28</f>
        <v>4.7746163096938609E+34</v>
      </c>
      <c r="TRC28" s="238">
        <f t="shared" ref="TRC28" si="6992">TRA28*$C$28</f>
        <v>4.8223624727907994E+34</v>
      </c>
      <c r="TRE28" s="238">
        <f t="shared" ref="TRE28" si="6993">TRC28*$C$28</f>
        <v>4.8705860975187078E+34</v>
      </c>
      <c r="TRG28" s="238">
        <f t="shared" ref="TRG28" si="6994">TRE28*$C$28</f>
        <v>4.9192919584938951E+34</v>
      </c>
      <c r="TRI28" s="238">
        <f t="shared" ref="TRI28" si="6995">TRG28*$C$28</f>
        <v>4.9684848780788345E+34</v>
      </c>
      <c r="TRK28" s="238">
        <f t="shared" ref="TRK28" si="6996">TRI28*$C$28</f>
        <v>5.0181697268596233E+34</v>
      </c>
      <c r="TRM28" s="238">
        <f t="shared" ref="TRM28" si="6997">TRK28*$C$28</f>
        <v>5.0683514241282196E+34</v>
      </c>
      <c r="TRO28" s="238">
        <f t="shared" ref="TRO28" si="6998">TRM28*$C$28</f>
        <v>5.1190349383695017E+34</v>
      </c>
      <c r="TRQ28" s="238">
        <f t="shared" ref="TRQ28" si="6999">TRO28*$C$28</f>
        <v>5.1702252877531965E+34</v>
      </c>
      <c r="TRS28" s="238">
        <f t="shared" ref="TRS28" si="7000">TRQ28*$C$28</f>
        <v>5.2219275406307284E+34</v>
      </c>
      <c r="TRU28" s="238">
        <f t="shared" ref="TRU28" si="7001">TRS28*$C$28</f>
        <v>5.2741468160370355E+34</v>
      </c>
      <c r="TRW28" s="238">
        <f t="shared" ref="TRW28" si="7002">TRU28*$C$28</f>
        <v>5.3268882841974062E+34</v>
      </c>
      <c r="TRY28" s="238">
        <f t="shared" ref="TRY28" si="7003">TRW28*$C$28</f>
        <v>5.3801571670393802E+34</v>
      </c>
      <c r="TSA28" s="238">
        <f t="shared" ref="TSA28" si="7004">TRY28*$C$28</f>
        <v>5.4339587387097745E+34</v>
      </c>
      <c r="TSC28" s="238">
        <f t="shared" ref="TSC28" si="7005">TSA28*$C$28</f>
        <v>5.4882983260968719E+34</v>
      </c>
      <c r="TSE28" s="238">
        <f t="shared" ref="TSE28" si="7006">TSC28*$C$28</f>
        <v>5.5431813093578408E+34</v>
      </c>
      <c r="TSG28" s="238">
        <f t="shared" ref="TSG28" si="7007">TSE28*$C$28</f>
        <v>5.5986131224514191E+34</v>
      </c>
      <c r="TSI28" s="238">
        <f t="shared" ref="TSI28" si="7008">TSG28*$C$28</f>
        <v>5.6545992536759334E+34</v>
      </c>
      <c r="TSK28" s="238">
        <f t="shared" ref="TSK28" si="7009">TSI28*$C$28</f>
        <v>5.7111452462126931E+34</v>
      </c>
      <c r="TSM28" s="238">
        <f t="shared" ref="TSM28" si="7010">TSK28*$C$28</f>
        <v>5.7682566986748204E+34</v>
      </c>
      <c r="TSO28" s="238">
        <f t="shared" ref="TSO28" si="7011">TSM28*$C$28</f>
        <v>5.8259392656615686E+34</v>
      </c>
      <c r="TSQ28" s="238">
        <f t="shared" ref="TSQ28" si="7012">TSO28*$C$28</f>
        <v>5.8841986583181845E+34</v>
      </c>
      <c r="TSS28" s="238">
        <f t="shared" ref="TSS28" si="7013">TSQ28*$C$28</f>
        <v>5.9430406449013666E+34</v>
      </c>
      <c r="TSU28" s="238">
        <f t="shared" ref="TSU28" si="7014">TSS28*$C$28</f>
        <v>6.0024710513503801E+34</v>
      </c>
      <c r="TSW28" s="238">
        <f t="shared" ref="TSW28" si="7015">TSU28*$C$28</f>
        <v>6.0624957618638837E+34</v>
      </c>
      <c r="TSY28" s="238">
        <f t="shared" ref="TSY28" si="7016">TSW28*$C$28</f>
        <v>6.1231207194825226E+34</v>
      </c>
      <c r="TTA28" s="238">
        <f t="shared" ref="TTA28" si="7017">TSY28*$C$28</f>
        <v>6.1843519266773483E+34</v>
      </c>
      <c r="TTC28" s="238">
        <f t="shared" ref="TTC28" si="7018">TTA28*$C$28</f>
        <v>6.2461954459441218E+34</v>
      </c>
      <c r="TTE28" s="238">
        <f t="shared" ref="TTE28" si="7019">TTC28*$C$28</f>
        <v>6.3086574004035632E+34</v>
      </c>
      <c r="TTG28" s="238">
        <f t="shared" ref="TTG28" si="7020">TTE28*$C$28</f>
        <v>6.3717439744075988E+34</v>
      </c>
      <c r="TTI28" s="238">
        <f t="shared" ref="TTI28" si="7021">TTG28*$C$28</f>
        <v>6.4354614141516744E+34</v>
      </c>
      <c r="TTK28" s="238">
        <f t="shared" ref="TTK28" si="7022">TTI28*$C$28</f>
        <v>6.4998160282931913E+34</v>
      </c>
      <c r="TTM28" s="238">
        <f t="shared" ref="TTM28" si="7023">TTK28*$C$28</f>
        <v>6.5648141885761234E+34</v>
      </c>
      <c r="TTO28" s="238">
        <f t="shared" ref="TTO28" si="7024">TTM28*$C$28</f>
        <v>6.6304623304618847E+34</v>
      </c>
      <c r="TTQ28" s="238">
        <f t="shared" ref="TTQ28" si="7025">TTO28*$C$28</f>
        <v>6.6967669537665038E+34</v>
      </c>
      <c r="TTS28" s="238">
        <f t="shared" ref="TTS28" si="7026">TTQ28*$C$28</f>
        <v>6.763734623304169E+34</v>
      </c>
      <c r="TTU28" s="238">
        <f t="shared" ref="TTU28" si="7027">TTS28*$C$28</f>
        <v>6.8313719695372106E+34</v>
      </c>
      <c r="TTW28" s="238">
        <f t="shared" ref="TTW28" si="7028">TTU28*$C$28</f>
        <v>6.8996856892325825E+34</v>
      </c>
      <c r="TTY28" s="238">
        <f t="shared" ref="TTY28" si="7029">TTW28*$C$28</f>
        <v>6.9686825461249083E+34</v>
      </c>
      <c r="TUA28" s="238">
        <f t="shared" ref="TUA28" si="7030">TTY28*$C$28</f>
        <v>7.038369371586157E+34</v>
      </c>
      <c r="TUC28" s="238">
        <f t="shared" ref="TUC28" si="7031">TUA28*$C$28</f>
        <v>7.108753065302019E+34</v>
      </c>
      <c r="TUE28" s="238">
        <f t="shared" ref="TUE28" si="7032">TUC28*$C$28</f>
        <v>7.1798405959550389E+34</v>
      </c>
      <c r="TUG28" s="238">
        <f t="shared" ref="TUG28" si="7033">TUE28*$C$28</f>
        <v>7.2516390019145895E+34</v>
      </c>
      <c r="TUI28" s="238">
        <f t="shared" ref="TUI28" si="7034">TUG28*$C$28</f>
        <v>7.3241553919337353E+34</v>
      </c>
      <c r="TUK28" s="238">
        <f t="shared" ref="TUK28" si="7035">TUI28*$C$28</f>
        <v>7.3973969458530729E+34</v>
      </c>
      <c r="TUM28" s="238">
        <f t="shared" ref="TUM28" si="7036">TUK28*$C$28</f>
        <v>7.4713709153116032E+34</v>
      </c>
      <c r="TUO28" s="238">
        <f t="shared" ref="TUO28" si="7037">TUM28*$C$28</f>
        <v>7.5460846244647197E+34</v>
      </c>
      <c r="TUQ28" s="238">
        <f t="shared" ref="TUQ28" si="7038">TUO28*$C$28</f>
        <v>7.6215454707093668E+34</v>
      </c>
      <c r="TUS28" s="238">
        <f t="shared" ref="TUS28" si="7039">TUQ28*$C$28</f>
        <v>7.6977609254164609E+34</v>
      </c>
      <c r="TUU28" s="238">
        <f t="shared" ref="TUU28" si="7040">TUS28*$C$28</f>
        <v>7.774738534670626E+34</v>
      </c>
      <c r="TUW28" s="238">
        <f t="shared" ref="TUW28" si="7041">TUU28*$C$28</f>
        <v>7.8524859200173326E+34</v>
      </c>
      <c r="TUY28" s="238">
        <f t="shared" ref="TUY28" si="7042">TUW28*$C$28</f>
        <v>7.9310107792175057E+34</v>
      </c>
      <c r="TVA28" s="238">
        <f t="shared" ref="TVA28" si="7043">TUY28*$C$28</f>
        <v>8.010320887009681E+34</v>
      </c>
      <c r="TVC28" s="238">
        <f t="shared" ref="TVC28" si="7044">TVA28*$C$28</f>
        <v>8.0904240958797777E+34</v>
      </c>
      <c r="TVE28" s="238">
        <f t="shared" ref="TVE28" si="7045">TVC28*$C$28</f>
        <v>8.1713283368385752E+34</v>
      </c>
      <c r="TVG28" s="238">
        <f t="shared" ref="TVG28" si="7046">TVE28*$C$28</f>
        <v>8.2530416202069615E+34</v>
      </c>
      <c r="TVI28" s="238">
        <f t="shared" ref="TVI28" si="7047">TVG28*$C$28</f>
        <v>8.3355720364090313E+34</v>
      </c>
      <c r="TVK28" s="238">
        <f t="shared" ref="TVK28" si="7048">TVI28*$C$28</f>
        <v>8.4189277567731208E+34</v>
      </c>
      <c r="TVM28" s="238">
        <f t="shared" ref="TVM28" si="7049">TVK28*$C$28</f>
        <v>8.5031170343408526E+34</v>
      </c>
      <c r="TVO28" s="238">
        <f t="shared" ref="TVO28" si="7050">TVM28*$C$28</f>
        <v>8.5881482046842606E+34</v>
      </c>
      <c r="TVQ28" s="238">
        <f t="shared" ref="TVQ28" si="7051">TVO28*$C$28</f>
        <v>8.6740296867311036E+34</v>
      </c>
      <c r="TVS28" s="238">
        <f t="shared" ref="TVS28" si="7052">TVQ28*$C$28</f>
        <v>8.7607699835984145E+34</v>
      </c>
      <c r="TVU28" s="238">
        <f t="shared" ref="TVU28" si="7053">TVS28*$C$28</f>
        <v>8.8483776834343986E+34</v>
      </c>
      <c r="TVW28" s="238">
        <f t="shared" ref="TVW28" si="7054">TVU28*$C$28</f>
        <v>8.9368614602687423E+34</v>
      </c>
      <c r="TVY28" s="238">
        <f t="shared" ref="TVY28" si="7055">TVW28*$C$28</f>
        <v>9.0262300748714302E+34</v>
      </c>
      <c r="TWA28" s="238">
        <f t="shared" ref="TWA28" si="7056">TVY28*$C$28</f>
        <v>9.1164923756201445E+34</v>
      </c>
      <c r="TWC28" s="238">
        <f t="shared" ref="TWC28" si="7057">TWA28*$C$28</f>
        <v>9.2076572993763469E+34</v>
      </c>
      <c r="TWE28" s="238">
        <f t="shared" ref="TWE28" si="7058">TWC28*$C$28</f>
        <v>9.2997338723701099E+34</v>
      </c>
      <c r="TWG28" s="238">
        <f t="shared" ref="TWG28" si="7059">TWE28*$C$28</f>
        <v>9.3927312110938119E+34</v>
      </c>
      <c r="TWI28" s="238">
        <f t="shared" ref="TWI28" si="7060">TWG28*$C$28</f>
        <v>9.4866585232047508E+34</v>
      </c>
      <c r="TWK28" s="238">
        <f t="shared" ref="TWK28" si="7061">TWI28*$C$28</f>
        <v>9.5815251084367991E+34</v>
      </c>
      <c r="TWM28" s="238">
        <f t="shared" ref="TWM28" si="7062">TWK28*$C$28</f>
        <v>9.6773403595211672E+34</v>
      </c>
      <c r="TWO28" s="238">
        <f t="shared" ref="TWO28" si="7063">TWM28*$C$28</f>
        <v>9.7741137631163798E+34</v>
      </c>
      <c r="TWQ28" s="238">
        <f t="shared" ref="TWQ28" si="7064">TWO28*$C$28</f>
        <v>9.8718549007475431E+34</v>
      </c>
      <c r="TWS28" s="238">
        <f t="shared" ref="TWS28" si="7065">TWQ28*$C$28</f>
        <v>9.9705734497550189E+34</v>
      </c>
      <c r="TWU28" s="238">
        <f t="shared" ref="TWU28" si="7066">TWS28*$C$28</f>
        <v>1.0070279184252568E+35</v>
      </c>
      <c r="TWW28" s="238">
        <f t="shared" ref="TWW28" si="7067">TWU28*$C$28</f>
        <v>1.0170981976095094E+35</v>
      </c>
      <c r="TWY28" s="238">
        <f t="shared" ref="TWY28" si="7068">TWW28*$C$28</f>
        <v>1.0272691795856045E+35</v>
      </c>
      <c r="TXA28" s="238">
        <f t="shared" ref="TXA28" si="7069">TWY28*$C$28</f>
        <v>1.0375418713814606E+35</v>
      </c>
      <c r="TXC28" s="238">
        <f t="shared" ref="TXC28" si="7070">TXA28*$C$28</f>
        <v>1.0479172900952752E+35</v>
      </c>
      <c r="TXE28" s="238">
        <f t="shared" ref="TXE28" si="7071">TXC28*$C$28</f>
        <v>1.058396462996228E+35</v>
      </c>
      <c r="TXG28" s="238">
        <f t="shared" ref="TXG28" si="7072">TXE28*$C$28</f>
        <v>1.0689804276261902E+35</v>
      </c>
      <c r="TXI28" s="238">
        <f t="shared" ref="TXI28" si="7073">TXG28*$C$28</f>
        <v>1.0796702319024522E+35</v>
      </c>
      <c r="TXK28" s="238">
        <f t="shared" ref="TXK28" si="7074">TXI28*$C$28</f>
        <v>1.0904669342214766E+35</v>
      </c>
      <c r="TXM28" s="238">
        <f t="shared" ref="TXM28" si="7075">TXK28*$C$28</f>
        <v>1.1013716035636914E+35</v>
      </c>
      <c r="TXO28" s="238">
        <f t="shared" ref="TXO28" si="7076">TXM28*$C$28</f>
        <v>1.1123853195993284E+35</v>
      </c>
      <c r="TXQ28" s="238">
        <f t="shared" ref="TXQ28" si="7077">TXO28*$C$28</f>
        <v>1.1235091727953217E+35</v>
      </c>
      <c r="TXS28" s="238">
        <f t="shared" ref="TXS28" si="7078">TXQ28*$C$28</f>
        <v>1.1347442645232749E+35</v>
      </c>
      <c r="TXU28" s="238">
        <f t="shared" ref="TXU28" si="7079">TXS28*$C$28</f>
        <v>1.1460917071685077E+35</v>
      </c>
      <c r="TXW28" s="238">
        <f t="shared" ref="TXW28" si="7080">TXU28*$C$28</f>
        <v>1.1575526242401928E+35</v>
      </c>
      <c r="TXY28" s="238">
        <f t="shared" ref="TXY28" si="7081">TXW28*$C$28</f>
        <v>1.1691281504825948E+35</v>
      </c>
      <c r="TYA28" s="238">
        <f t="shared" ref="TYA28" si="7082">TXY28*$C$28</f>
        <v>1.1808194319874208E+35</v>
      </c>
      <c r="TYC28" s="238">
        <f t="shared" ref="TYC28" si="7083">TYA28*$C$28</f>
        <v>1.192627626307295E+35</v>
      </c>
      <c r="TYE28" s="238">
        <f t="shared" ref="TYE28" si="7084">TYC28*$C$28</f>
        <v>1.204553902570368E+35</v>
      </c>
      <c r="TYG28" s="238">
        <f t="shared" ref="TYG28" si="7085">TYE28*$C$28</f>
        <v>1.2165994415960716E+35</v>
      </c>
      <c r="TYI28" s="238">
        <f t="shared" ref="TYI28" si="7086">TYG28*$C$28</f>
        <v>1.2287654360120324E+35</v>
      </c>
      <c r="TYK28" s="238">
        <f t="shared" ref="TYK28" si="7087">TYI28*$C$28</f>
        <v>1.2410530903721527E+35</v>
      </c>
      <c r="TYM28" s="238">
        <f t="shared" ref="TYM28" si="7088">TYK28*$C$28</f>
        <v>1.2534636212758742E+35</v>
      </c>
      <c r="TYO28" s="238">
        <f t="shared" ref="TYO28" si="7089">TYM28*$C$28</f>
        <v>1.2659982574886331E+35</v>
      </c>
      <c r="TYQ28" s="238">
        <f t="shared" ref="TYQ28" si="7090">TYO28*$C$28</f>
        <v>1.2786582400635194E+35</v>
      </c>
      <c r="TYS28" s="238">
        <f t="shared" ref="TYS28" si="7091">TYQ28*$C$28</f>
        <v>1.2914448224641546E+35</v>
      </c>
      <c r="TYU28" s="238">
        <f t="shared" ref="TYU28" si="7092">TYS28*$C$28</f>
        <v>1.3043592706887962E+35</v>
      </c>
      <c r="TYW28" s="238">
        <f t="shared" ref="TYW28" si="7093">TYU28*$C$28</f>
        <v>1.3174028633956842E+35</v>
      </c>
      <c r="TYY28" s="238">
        <f t="shared" ref="TYY28" si="7094">TYW28*$C$28</f>
        <v>1.330576892029641E+35</v>
      </c>
      <c r="TZA28" s="238">
        <f t="shared" ref="TZA28" si="7095">TYY28*$C$28</f>
        <v>1.3438826609499373E+35</v>
      </c>
      <c r="TZC28" s="238">
        <f t="shared" ref="TZC28" si="7096">TZA28*$C$28</f>
        <v>1.3573214875594367E+35</v>
      </c>
      <c r="TZE28" s="238">
        <f t="shared" ref="TZE28" si="7097">TZC28*$C$28</f>
        <v>1.370894702435031E+35</v>
      </c>
      <c r="TZG28" s="238">
        <f t="shared" ref="TZG28" si="7098">TZE28*$C$28</f>
        <v>1.3846036494593814E+35</v>
      </c>
      <c r="TZI28" s="238">
        <f t="shared" ref="TZI28" si="7099">TZG28*$C$28</f>
        <v>1.3984496859539753E+35</v>
      </c>
      <c r="TZK28" s="238">
        <f t="shared" ref="TZK28" si="7100">TZI28*$C$28</f>
        <v>1.4124341828135151E+35</v>
      </c>
      <c r="TZM28" s="238">
        <f t="shared" ref="TZM28" si="7101">TZK28*$C$28</f>
        <v>1.4265585246416502E+35</v>
      </c>
      <c r="TZO28" s="238">
        <f t="shared" ref="TZO28" si="7102">TZM28*$C$28</f>
        <v>1.4408241098880668E+35</v>
      </c>
      <c r="TZQ28" s="238">
        <f t="shared" ref="TZQ28" si="7103">TZO28*$C$28</f>
        <v>1.4552323509869475E+35</v>
      </c>
      <c r="TZS28" s="238">
        <f t="shared" ref="TZS28" si="7104">TZQ28*$C$28</f>
        <v>1.469784674496817E+35</v>
      </c>
      <c r="TZU28" s="238">
        <f t="shared" ref="TZU28" si="7105">TZS28*$C$28</f>
        <v>1.4844825212417853E+35</v>
      </c>
      <c r="TZW28" s="238">
        <f t="shared" ref="TZW28" si="7106">TZU28*$C$28</f>
        <v>1.4993273464542031E+35</v>
      </c>
      <c r="TZY28" s="238">
        <f t="shared" ref="TZY28" si="7107">TZW28*$C$28</f>
        <v>1.5143206199187452E+35</v>
      </c>
      <c r="UAA28" s="238">
        <f t="shared" ref="UAA28" si="7108">TZY28*$C$28</f>
        <v>1.5294638261179327E+35</v>
      </c>
      <c r="UAC28" s="238">
        <f t="shared" ref="UAC28" si="7109">UAA28*$C$28</f>
        <v>1.5447584643791121E+35</v>
      </c>
      <c r="UAE28" s="238">
        <f t="shared" ref="UAE28" si="7110">UAC28*$C$28</f>
        <v>1.5602060490229031E+35</v>
      </c>
      <c r="UAG28" s="238">
        <f t="shared" ref="UAG28" si="7111">UAE28*$C$28</f>
        <v>1.5758081095131322E+35</v>
      </c>
      <c r="UAI28" s="238">
        <f t="shared" ref="UAI28" si="7112">UAG28*$C$28</f>
        <v>1.5915661906082636E+35</v>
      </c>
      <c r="UAK28" s="238">
        <f t="shared" ref="UAK28" si="7113">UAI28*$C$28</f>
        <v>1.6074818525143462E+35</v>
      </c>
      <c r="UAM28" s="238">
        <f t="shared" ref="UAM28" si="7114">UAK28*$C$28</f>
        <v>1.6235566710394897E+35</v>
      </c>
      <c r="UAO28" s="238">
        <f t="shared" ref="UAO28" si="7115">UAM28*$C$28</f>
        <v>1.6397922377498845E+35</v>
      </c>
      <c r="UAQ28" s="238">
        <f t="shared" ref="UAQ28" si="7116">UAO28*$C$28</f>
        <v>1.6561901601273835E+35</v>
      </c>
      <c r="UAS28" s="238">
        <f t="shared" ref="UAS28" si="7117">UAQ28*$C$28</f>
        <v>1.6727520617286572E+35</v>
      </c>
      <c r="UAU28" s="238">
        <f t="shared" ref="UAU28" si="7118">UAS28*$C$28</f>
        <v>1.6894795823459437E+35</v>
      </c>
      <c r="UAW28" s="238">
        <f t="shared" ref="UAW28" si="7119">UAU28*$C$28</f>
        <v>1.706374378169403E+35</v>
      </c>
      <c r="UAY28" s="238">
        <f t="shared" ref="UAY28" si="7120">UAW28*$C$28</f>
        <v>1.7234381219510971E+35</v>
      </c>
      <c r="UBA28" s="238">
        <f t="shared" ref="UBA28" si="7121">UAY28*$C$28</f>
        <v>1.7406725031706081E+35</v>
      </c>
      <c r="UBC28" s="238">
        <f t="shared" ref="UBC28" si="7122">UBA28*$C$28</f>
        <v>1.7580792282023142E+35</v>
      </c>
      <c r="UBE28" s="238">
        <f t="shared" ref="UBE28" si="7123">UBC28*$C$28</f>
        <v>1.7756600204843375E+35</v>
      </c>
      <c r="UBG28" s="238">
        <f t="shared" ref="UBG28" si="7124">UBE28*$C$28</f>
        <v>1.7934166206891807E+35</v>
      </c>
      <c r="UBI28" s="238">
        <f t="shared" ref="UBI28" si="7125">UBG28*$C$28</f>
        <v>1.8113507868960727E+35</v>
      </c>
      <c r="UBK28" s="238">
        <f t="shared" ref="UBK28" si="7126">UBI28*$C$28</f>
        <v>1.8294642947650333E+35</v>
      </c>
      <c r="UBM28" s="238">
        <f t="shared" ref="UBM28" si="7127">UBK28*$C$28</f>
        <v>1.8477589377126838E+35</v>
      </c>
      <c r="UBO28" s="238">
        <f t="shared" ref="UBO28" si="7128">UBM28*$C$28</f>
        <v>1.8662365270898106E+35</v>
      </c>
      <c r="UBQ28" s="238">
        <f t="shared" ref="UBQ28" si="7129">UBO28*$C$28</f>
        <v>1.8848988923607086E+35</v>
      </c>
      <c r="UBS28" s="238">
        <f t="shared" ref="UBS28" si="7130">UBQ28*$C$28</f>
        <v>1.9037478812843156E+35</v>
      </c>
      <c r="UBU28" s="238">
        <f t="shared" ref="UBU28" si="7131">UBS28*$C$28</f>
        <v>1.9227853600971587E+35</v>
      </c>
      <c r="UBW28" s="238">
        <f t="shared" ref="UBW28" si="7132">UBU28*$C$28</f>
        <v>1.9420132136981304E+35</v>
      </c>
      <c r="UBY28" s="238">
        <f t="shared" ref="UBY28" si="7133">UBW28*$C$28</f>
        <v>1.9614333458351118E+35</v>
      </c>
      <c r="UCA28" s="238">
        <f t="shared" ref="UCA28" si="7134">UBY28*$C$28</f>
        <v>1.9810476792934631E+35</v>
      </c>
      <c r="UCC28" s="238">
        <f t="shared" ref="UCC28" si="7135">UCA28*$C$28</f>
        <v>2.000858156086398E+35</v>
      </c>
      <c r="UCE28" s="238">
        <f t="shared" ref="UCE28" si="7136">UCC28*$C$28</f>
        <v>2.0208667376472618E+35</v>
      </c>
      <c r="UCG28" s="238">
        <f t="shared" ref="UCG28" si="7137">UCE28*$C$28</f>
        <v>2.0410754050237343E+35</v>
      </c>
      <c r="UCI28" s="238">
        <f t="shared" ref="UCI28" si="7138">UCG28*$C$28</f>
        <v>2.0614861590739718E+35</v>
      </c>
      <c r="UCK28" s="238">
        <f t="shared" ref="UCK28" si="7139">UCI28*$C$28</f>
        <v>2.0821010206647115E+35</v>
      </c>
      <c r="UCM28" s="238">
        <f t="shared" ref="UCM28" si="7140">UCK28*$C$28</f>
        <v>2.1029220308713586E+35</v>
      </c>
      <c r="UCO28" s="238">
        <f t="shared" ref="UCO28" si="7141">UCM28*$C$28</f>
        <v>2.1239512511800722E+35</v>
      </c>
      <c r="UCQ28" s="238">
        <f t="shared" ref="UCQ28" si="7142">UCO28*$C$28</f>
        <v>2.1451907636918731E+35</v>
      </c>
      <c r="UCS28" s="238">
        <f t="shared" ref="UCS28" si="7143">UCQ28*$C$28</f>
        <v>2.1666426713287918E+35</v>
      </c>
      <c r="UCU28" s="238">
        <f t="shared" ref="UCU28" si="7144">UCS28*$C$28</f>
        <v>2.1883090980420798E+35</v>
      </c>
      <c r="UCW28" s="238">
        <f t="shared" ref="UCW28" si="7145">UCU28*$C$28</f>
        <v>2.2101921890225004E+35</v>
      </c>
      <c r="UCY28" s="238">
        <f t="shared" ref="UCY28" si="7146">UCW28*$C$28</f>
        <v>2.2322941109127253E+35</v>
      </c>
      <c r="UDA28" s="238">
        <f t="shared" ref="UDA28" si="7147">UCY28*$C$28</f>
        <v>2.2546170520218525E+35</v>
      </c>
      <c r="UDC28" s="238">
        <f t="shared" ref="UDC28" si="7148">UDA28*$C$28</f>
        <v>2.277163222542071E+35</v>
      </c>
      <c r="UDE28" s="238">
        <f t="shared" ref="UDE28" si="7149">UDC28*$C$28</f>
        <v>2.2999348547674917E+35</v>
      </c>
      <c r="UDG28" s="238">
        <f t="shared" ref="UDG28" si="7150">UDE28*$C$28</f>
        <v>2.3229342033151665E+35</v>
      </c>
      <c r="UDI28" s="238">
        <f t="shared" ref="UDI28" si="7151">UDG28*$C$28</f>
        <v>2.3461635453483183E+35</v>
      </c>
      <c r="UDK28" s="238">
        <f t="shared" ref="UDK28" si="7152">UDI28*$C$28</f>
        <v>2.3696251808018017E+35</v>
      </c>
      <c r="UDM28" s="238">
        <f t="shared" ref="UDM28" si="7153">UDK28*$C$28</f>
        <v>2.3933214326098198E+35</v>
      </c>
      <c r="UDO28" s="238">
        <f t="shared" ref="UDO28" si="7154">UDM28*$C$28</f>
        <v>2.4172546469359179E+35</v>
      </c>
      <c r="UDQ28" s="238">
        <f t="shared" ref="UDQ28" si="7155">UDO28*$C$28</f>
        <v>2.4414271934052771E+35</v>
      </c>
      <c r="UDS28" s="238">
        <f t="shared" ref="UDS28" si="7156">UDQ28*$C$28</f>
        <v>2.4658414653393299E+35</v>
      </c>
      <c r="UDU28" s="238">
        <f t="shared" ref="UDU28" si="7157">UDS28*$C$28</f>
        <v>2.4904998799927234E+35</v>
      </c>
      <c r="UDW28" s="238">
        <f t="shared" ref="UDW28" si="7158">UDU28*$C$28</f>
        <v>2.5154048787926507E+35</v>
      </c>
      <c r="UDY28" s="238">
        <f t="shared" ref="UDY28" si="7159">UDW28*$C$28</f>
        <v>2.5405589275805773E+35</v>
      </c>
      <c r="UEA28" s="238">
        <f t="shared" ref="UEA28" si="7160">UDY28*$C$28</f>
        <v>2.5659645168563832E+35</v>
      </c>
      <c r="UEC28" s="238">
        <f t="shared" ref="UEC28" si="7161">UEA28*$C$28</f>
        <v>2.5916241620249469E+35</v>
      </c>
      <c r="UEE28" s="238">
        <f t="shared" ref="UEE28" si="7162">UEC28*$C$28</f>
        <v>2.6175404036451963E+35</v>
      </c>
      <c r="UEG28" s="238">
        <f t="shared" ref="UEG28" si="7163">UEE28*$C$28</f>
        <v>2.6437158076816484E+35</v>
      </c>
      <c r="UEI28" s="238">
        <f t="shared" ref="UEI28" si="7164">UEG28*$C$28</f>
        <v>2.6701529657584649E+35</v>
      </c>
      <c r="UEK28" s="238">
        <f t="shared" ref="UEK28" si="7165">UEI28*$C$28</f>
        <v>2.6968544954160498E+35</v>
      </c>
      <c r="UEM28" s="238">
        <f t="shared" ref="UEM28" si="7166">UEK28*$C$28</f>
        <v>2.7238230403702104E+35</v>
      </c>
      <c r="UEO28" s="238">
        <f t="shared" ref="UEO28" si="7167">UEM28*$C$28</f>
        <v>2.7510612707739124E+35</v>
      </c>
      <c r="UEQ28" s="238">
        <f t="shared" ref="UEQ28" si="7168">UEO28*$C$28</f>
        <v>2.7785718834816515E+35</v>
      </c>
      <c r="UES28" s="238">
        <f t="shared" ref="UES28" si="7169">UEQ28*$C$28</f>
        <v>2.8063576023164681E+35</v>
      </c>
      <c r="UEU28" s="238">
        <f t="shared" ref="UEU28" si="7170">UES28*$C$28</f>
        <v>2.8344211783396327E+35</v>
      </c>
      <c r="UEW28" s="238">
        <f t="shared" ref="UEW28" si="7171">UEU28*$C$28</f>
        <v>2.8627653901230291E+35</v>
      </c>
      <c r="UEY28" s="238">
        <f t="shared" ref="UEY28" si="7172">UEW28*$C$28</f>
        <v>2.8913930440242596E+35</v>
      </c>
      <c r="UFA28" s="238">
        <f t="shared" ref="UFA28" si="7173">UEY28*$C$28</f>
        <v>2.9203069744645024E+35</v>
      </c>
      <c r="UFC28" s="238">
        <f t="shared" ref="UFC28" si="7174">UFA28*$C$28</f>
        <v>2.9495100442091475E+35</v>
      </c>
      <c r="UFE28" s="238">
        <f t="shared" ref="UFE28" si="7175">UFC28*$C$28</f>
        <v>2.9790051446512389E+35</v>
      </c>
      <c r="UFG28" s="238">
        <f t="shared" ref="UFG28" si="7176">UFE28*$C$28</f>
        <v>3.0087951960977512E+35</v>
      </c>
      <c r="UFI28" s="238">
        <f t="shared" ref="UFI28" si="7177">UFG28*$C$28</f>
        <v>3.0388831480587286E+35</v>
      </c>
      <c r="UFK28" s="238">
        <f t="shared" ref="UFK28" si="7178">UFI28*$C$28</f>
        <v>3.0692719795393161E+35</v>
      </c>
      <c r="UFM28" s="238">
        <f t="shared" ref="UFM28" si="7179">UFK28*$C$28</f>
        <v>3.0999646993347091E+35</v>
      </c>
      <c r="UFO28" s="238">
        <f t="shared" ref="UFO28" si="7180">UFM28*$C$28</f>
        <v>3.1309643463280564E+35</v>
      </c>
      <c r="UFQ28" s="238">
        <f t="shared" ref="UFQ28" si="7181">UFO28*$C$28</f>
        <v>3.1622739897913368E+35</v>
      </c>
      <c r="UFS28" s="238">
        <f t="shared" ref="UFS28" si="7182">UFQ28*$C$28</f>
        <v>3.19389672968925E+35</v>
      </c>
      <c r="UFU28" s="238">
        <f t="shared" ref="UFU28" si="7183">UFS28*$C$28</f>
        <v>3.2258356969861426E+35</v>
      </c>
      <c r="UFW28" s="238">
        <f t="shared" ref="UFW28" si="7184">UFU28*$C$28</f>
        <v>3.2580940539560041E+35</v>
      </c>
      <c r="UFY28" s="238">
        <f t="shared" ref="UFY28" si="7185">UFW28*$C$28</f>
        <v>3.2906749944955642E+35</v>
      </c>
      <c r="UGA28" s="238">
        <f t="shared" ref="UGA28" si="7186">UFY28*$C$28</f>
        <v>3.32358174444052E+35</v>
      </c>
      <c r="UGC28" s="238">
        <f t="shared" ref="UGC28" si="7187">UGA28*$C$28</f>
        <v>3.3568175618849255E+35</v>
      </c>
      <c r="UGE28" s="238">
        <f t="shared" ref="UGE28" si="7188">UGC28*$C$28</f>
        <v>3.3903857375037746E+35</v>
      </c>
      <c r="UGG28" s="238">
        <f t="shared" ref="UGG28" si="7189">UGE28*$C$28</f>
        <v>3.4242895948788122E+35</v>
      </c>
      <c r="UGI28" s="238">
        <f t="shared" ref="UGI28" si="7190">UGG28*$C$28</f>
        <v>3.4585324908276003E+35</v>
      </c>
      <c r="UGK28" s="238">
        <f t="shared" ref="UGK28" si="7191">UGI28*$C$28</f>
        <v>3.4931178157358761E+35</v>
      </c>
      <c r="UGM28" s="238">
        <f t="shared" ref="UGM28" si="7192">UGK28*$C$28</f>
        <v>3.5280489938932347E+35</v>
      </c>
      <c r="UGO28" s="238">
        <f t="shared" ref="UGO28" si="7193">UGM28*$C$28</f>
        <v>3.5633294838321668E+35</v>
      </c>
      <c r="UGQ28" s="238">
        <f t="shared" ref="UGQ28" si="7194">UGO28*$C$28</f>
        <v>3.5989627786704884E+35</v>
      </c>
      <c r="UGS28" s="238">
        <f t="shared" ref="UGS28" si="7195">UGQ28*$C$28</f>
        <v>3.6349524064571936E+35</v>
      </c>
      <c r="UGU28" s="238">
        <f t="shared" ref="UGU28" si="7196">UGS28*$C$28</f>
        <v>3.6713019305217657E+35</v>
      </c>
      <c r="UGW28" s="238">
        <f t="shared" ref="UGW28" si="7197">UGU28*$C$28</f>
        <v>3.7080149498269833E+35</v>
      </c>
      <c r="UGY28" s="238">
        <f t="shared" ref="UGY28" si="7198">UGW28*$C$28</f>
        <v>3.7450950993252529E+35</v>
      </c>
      <c r="UHA28" s="238">
        <f t="shared" ref="UHA28" si="7199">UGY28*$C$28</f>
        <v>3.7825460503185057E+35</v>
      </c>
      <c r="UHC28" s="238">
        <f t="shared" ref="UHC28" si="7200">UHA28*$C$28</f>
        <v>3.8203715108216905E+35</v>
      </c>
      <c r="UHE28" s="238">
        <f t="shared" ref="UHE28" si="7201">UHC28*$C$28</f>
        <v>3.8585752259299077E+35</v>
      </c>
      <c r="UHG28" s="238">
        <f t="shared" ref="UHG28" si="7202">UHE28*$C$28</f>
        <v>3.8971609781892065E+35</v>
      </c>
      <c r="UHI28" s="238">
        <f t="shared" ref="UHI28" si="7203">UHG28*$C$28</f>
        <v>3.9361325879710986E+35</v>
      </c>
      <c r="UHK28" s="238">
        <f t="shared" ref="UHK28" si="7204">UHI28*$C$28</f>
        <v>3.9754939138508098E+35</v>
      </c>
      <c r="UHM28" s="238">
        <f t="shared" ref="UHM28" si="7205">UHK28*$C$28</f>
        <v>4.0152488529893176E+35</v>
      </c>
      <c r="UHO28" s="238">
        <f t="shared" ref="UHO28" si="7206">UHM28*$C$28</f>
        <v>4.0554013415192109E+35</v>
      </c>
      <c r="UHQ28" s="238">
        <f t="shared" ref="UHQ28" si="7207">UHO28*$C$28</f>
        <v>4.0959553549344031E+35</v>
      </c>
      <c r="UHS28" s="238">
        <f t="shared" ref="UHS28" si="7208">UHQ28*$C$28</f>
        <v>4.1369149084837471E+35</v>
      </c>
      <c r="UHU28" s="238">
        <f t="shared" ref="UHU28" si="7209">UHS28*$C$28</f>
        <v>4.1782840575685847E+35</v>
      </c>
      <c r="UHW28" s="238">
        <f t="shared" ref="UHW28" si="7210">UHU28*$C$28</f>
        <v>4.2200668981442708E+35</v>
      </c>
      <c r="UHY28" s="238">
        <f t="shared" ref="UHY28" si="7211">UHW28*$C$28</f>
        <v>4.2622675671257133E+35</v>
      </c>
      <c r="UIA28" s="238">
        <f t="shared" ref="UIA28" si="7212">UHY28*$C$28</f>
        <v>4.3048902427969708E+35</v>
      </c>
      <c r="UIC28" s="238">
        <f t="shared" ref="UIC28" si="7213">UIA28*$C$28</f>
        <v>4.3479391452249408E+35</v>
      </c>
      <c r="UIE28" s="238">
        <f t="shared" ref="UIE28" si="7214">UIC28*$C$28</f>
        <v>4.3914185366771905E+35</v>
      </c>
      <c r="UIG28" s="238">
        <f t="shared" ref="UIG28" si="7215">UIE28*$C$28</f>
        <v>4.4353327220439628E+35</v>
      </c>
      <c r="UII28" s="238">
        <f t="shared" ref="UII28" si="7216">UIG28*$C$28</f>
        <v>4.4796860492644021E+35</v>
      </c>
      <c r="UIK28" s="238">
        <f t="shared" ref="UIK28" si="7217">UII28*$C$28</f>
        <v>4.5244829097570458E+35</v>
      </c>
      <c r="UIM28" s="238">
        <f t="shared" ref="UIM28" si="7218">UIK28*$C$28</f>
        <v>4.5697277388546166E+35</v>
      </c>
      <c r="UIO28" s="238">
        <f t="shared" ref="UIO28" si="7219">UIM28*$C$28</f>
        <v>4.6154250162431627E+35</v>
      </c>
      <c r="UIQ28" s="238">
        <f t="shared" ref="UIQ28" si="7220">UIO28*$C$28</f>
        <v>4.6615792664055945E+35</v>
      </c>
      <c r="UIS28" s="238">
        <f t="shared" ref="UIS28" si="7221">UIQ28*$C$28</f>
        <v>4.7081950590696504E+35</v>
      </c>
      <c r="UIU28" s="238">
        <f t="shared" ref="UIU28" si="7222">UIS28*$C$28</f>
        <v>4.7552770096603466E+35</v>
      </c>
      <c r="UIW28" s="238">
        <f t="shared" ref="UIW28" si="7223">UIU28*$C$28</f>
        <v>4.8028297797569504E+35</v>
      </c>
      <c r="UIY28" s="238">
        <f t="shared" ref="UIY28" si="7224">UIW28*$C$28</f>
        <v>4.8508580775545199E+35</v>
      </c>
      <c r="UJA28" s="238">
        <f t="shared" ref="UJA28" si="7225">UIY28*$C$28</f>
        <v>4.8993666583300648E+35</v>
      </c>
      <c r="UJC28" s="238">
        <f t="shared" ref="UJC28" si="7226">UJA28*$C$28</f>
        <v>4.9483603249133653E+35</v>
      </c>
      <c r="UJE28" s="238">
        <f t="shared" ref="UJE28" si="7227">UJC28*$C$28</f>
        <v>4.997843928162499E+35</v>
      </c>
      <c r="UJG28" s="238">
        <f t="shared" ref="UJG28" si="7228">UJE28*$C$28</f>
        <v>5.0478223674441241E+35</v>
      </c>
      <c r="UJI28" s="238">
        <f t="shared" ref="UJI28" si="7229">UJG28*$C$28</f>
        <v>5.0983005911185653E+35</v>
      </c>
      <c r="UJK28" s="238">
        <f t="shared" ref="UJK28" si="7230">UJI28*$C$28</f>
        <v>5.149283597029751E+35</v>
      </c>
      <c r="UJM28" s="238">
        <f t="shared" ref="UJM28" si="7231">UJK28*$C$28</f>
        <v>5.2007764330000482E+35</v>
      </c>
      <c r="UJO28" s="238">
        <f t="shared" ref="UJO28" si="7232">UJM28*$C$28</f>
        <v>5.2527841973300489E+35</v>
      </c>
      <c r="UJQ28" s="238">
        <f t="shared" ref="UJQ28" si="7233">UJO28*$C$28</f>
        <v>5.3053120393033497E+35</v>
      </c>
      <c r="UJS28" s="238">
        <f t="shared" ref="UJS28" si="7234">UJQ28*$C$28</f>
        <v>5.3583651596963829E+35</v>
      </c>
      <c r="UJU28" s="238">
        <f t="shared" ref="UJU28" si="7235">UJS28*$C$28</f>
        <v>5.4119488112933465E+35</v>
      </c>
      <c r="UJW28" s="238">
        <f t="shared" ref="UJW28" si="7236">UJU28*$C$28</f>
        <v>5.4660682994062797E+35</v>
      </c>
      <c r="UJY28" s="238">
        <f t="shared" ref="UJY28" si="7237">UJW28*$C$28</f>
        <v>5.520728982400343E+35</v>
      </c>
      <c r="UKA28" s="238">
        <f t="shared" ref="UKA28" si="7238">UJY28*$C$28</f>
        <v>5.5759362722243466E+35</v>
      </c>
      <c r="UKC28" s="238">
        <f t="shared" ref="UKC28" si="7239">UKA28*$C$28</f>
        <v>5.6316956349465904E+35</v>
      </c>
      <c r="UKE28" s="238">
        <f t="shared" ref="UKE28" si="7240">UKC28*$C$28</f>
        <v>5.6880125912960564E+35</v>
      </c>
      <c r="UKG28" s="238">
        <f t="shared" ref="UKG28" si="7241">UKE28*$C$28</f>
        <v>5.7448927172090169E+35</v>
      </c>
      <c r="UKI28" s="238">
        <f t="shared" ref="UKI28" si="7242">UKG28*$C$28</f>
        <v>5.802341644381107E+35</v>
      </c>
      <c r="UKK28" s="238">
        <f t="shared" ref="UKK28" si="7243">UKI28*$C$28</f>
        <v>5.8603650608249182E+35</v>
      </c>
      <c r="UKM28" s="238">
        <f t="shared" ref="UKM28" si="7244">UKK28*$C$28</f>
        <v>5.9189687114331677E+35</v>
      </c>
      <c r="UKO28" s="238">
        <f t="shared" ref="UKO28" si="7245">UKM28*$C$28</f>
        <v>5.9781583985474997E+35</v>
      </c>
      <c r="UKQ28" s="238">
        <f t="shared" ref="UKQ28" si="7246">UKO28*$C$28</f>
        <v>6.0379399825329748E+35</v>
      </c>
      <c r="UKS28" s="238">
        <f t="shared" ref="UKS28" si="7247">UKQ28*$C$28</f>
        <v>6.0983193823583048E+35</v>
      </c>
      <c r="UKU28" s="238">
        <f t="shared" ref="UKU28" si="7248">UKS28*$C$28</f>
        <v>6.159302576181888E+35</v>
      </c>
      <c r="UKW28" s="238">
        <f t="shared" ref="UKW28" si="7249">UKU28*$C$28</f>
        <v>6.2208956019437072E+35</v>
      </c>
      <c r="UKY28" s="238">
        <f t="shared" ref="UKY28" si="7250">UKW28*$C$28</f>
        <v>6.2831045579631442E+35</v>
      </c>
      <c r="ULA28" s="238">
        <f t="shared" ref="ULA28" si="7251">UKY28*$C$28</f>
        <v>6.3459356035427755E+35</v>
      </c>
      <c r="ULC28" s="238">
        <f t="shared" ref="ULC28" si="7252">ULA28*$C$28</f>
        <v>6.409394959578203E+35</v>
      </c>
      <c r="ULE28" s="238">
        <f t="shared" ref="ULE28" si="7253">ULC28*$C$28</f>
        <v>6.473488909173985E+35</v>
      </c>
      <c r="ULG28" s="238">
        <f t="shared" ref="ULG28" si="7254">ULE28*$C$28</f>
        <v>6.5382237982657251E+35</v>
      </c>
      <c r="ULI28" s="238">
        <f t="shared" ref="ULI28" si="7255">ULG28*$C$28</f>
        <v>6.6036060362483826E+35</v>
      </c>
      <c r="ULK28" s="238">
        <f t="shared" ref="ULK28" si="7256">ULI28*$C$28</f>
        <v>6.6696420966108671E+35</v>
      </c>
      <c r="ULM28" s="238">
        <f t="shared" ref="ULM28" si="7257">ULK28*$C$28</f>
        <v>6.7363385175769755E+35</v>
      </c>
      <c r="ULO28" s="238">
        <f t="shared" ref="ULO28" si="7258">ULM28*$C$28</f>
        <v>6.803701902752745E+35</v>
      </c>
      <c r="ULQ28" s="238">
        <f t="shared" ref="ULQ28" si="7259">ULO28*$C$28</f>
        <v>6.8717389217802728E+35</v>
      </c>
      <c r="ULS28" s="238">
        <f t="shared" ref="ULS28" si="7260">ULQ28*$C$28</f>
        <v>6.9404563109980754E+35</v>
      </c>
      <c r="ULU28" s="238">
        <f t="shared" ref="ULU28" si="7261">ULS28*$C$28</f>
        <v>7.0098608741080558E+35</v>
      </c>
      <c r="ULW28" s="238">
        <f t="shared" ref="ULW28" si="7262">ULU28*$C$28</f>
        <v>7.0799594828491366E+35</v>
      </c>
      <c r="ULY28" s="238">
        <f t="shared" ref="ULY28" si="7263">ULW28*$C$28</f>
        <v>7.1507590776776282E+35</v>
      </c>
      <c r="UMA28" s="238">
        <f t="shared" ref="UMA28" si="7264">ULY28*$C$28</f>
        <v>7.2222666684544047E+35</v>
      </c>
      <c r="UMC28" s="238">
        <f t="shared" ref="UMC28" si="7265">UMA28*$C$28</f>
        <v>7.2944893351389481E+35</v>
      </c>
      <c r="UME28" s="238">
        <f t="shared" ref="UME28" si="7266">UMC28*$C$28</f>
        <v>7.367434228490337E+35</v>
      </c>
      <c r="UMG28" s="238">
        <f t="shared" ref="UMG28" si="7267">UME28*$C$28</f>
        <v>7.4411085707752402E+35</v>
      </c>
      <c r="UMI28" s="238">
        <f t="shared" ref="UMI28" si="7268">UMG28*$C$28</f>
        <v>7.5155196564829928E+35</v>
      </c>
      <c r="UMK28" s="238">
        <f t="shared" ref="UMK28" si="7269">UMI28*$C$28</f>
        <v>7.5906748530478222E+35</v>
      </c>
      <c r="UMM28" s="238">
        <f t="shared" ref="UMM28" si="7270">UMK28*$C$28</f>
        <v>7.6665816015783011E+35</v>
      </c>
      <c r="UMO28" s="238">
        <f t="shared" ref="UMO28" si="7271">UMM28*$C$28</f>
        <v>7.7432474175940845E+35</v>
      </c>
      <c r="UMQ28" s="238">
        <f t="shared" ref="UMQ28" si="7272">UMO28*$C$28</f>
        <v>7.8206798917700257E+35</v>
      </c>
      <c r="UMS28" s="238">
        <f t="shared" ref="UMS28" si="7273">UMQ28*$C$28</f>
        <v>7.8988866906877256E+35</v>
      </c>
      <c r="UMU28" s="238">
        <f t="shared" ref="UMU28" si="7274">UMS28*$C$28</f>
        <v>7.977875557594603E+35</v>
      </c>
      <c r="UMW28" s="238">
        <f t="shared" ref="UMW28" si="7275">UMU28*$C$28</f>
        <v>8.0576543131705487E+35</v>
      </c>
      <c r="UMY28" s="238">
        <f t="shared" ref="UMY28" si="7276">UMW28*$C$28</f>
        <v>8.1382308563022536E+35</v>
      </c>
      <c r="UNA28" s="238">
        <f t="shared" ref="UNA28" si="7277">UMY28*$C$28</f>
        <v>8.2196131648652766E+35</v>
      </c>
      <c r="UNC28" s="238">
        <f t="shared" ref="UNC28" si="7278">UNA28*$C$28</f>
        <v>8.3018092965139299E+35</v>
      </c>
      <c r="UNE28" s="238">
        <f t="shared" ref="UNE28" si="7279">UNC28*$C$28</f>
        <v>8.3848273894790695E+35</v>
      </c>
      <c r="UNG28" s="238">
        <f t="shared" ref="UNG28" si="7280">UNE28*$C$28</f>
        <v>8.4686756633738598E+35</v>
      </c>
      <c r="UNI28" s="238">
        <f t="shared" ref="UNI28" si="7281">UNG28*$C$28</f>
        <v>8.5533624200075989E+35</v>
      </c>
      <c r="UNK28" s="238">
        <f t="shared" ref="UNK28" si="7282">UNI28*$C$28</f>
        <v>8.6388960442076754E+35</v>
      </c>
      <c r="UNM28" s="238">
        <f t="shared" ref="UNM28" si="7283">UNK28*$C$28</f>
        <v>8.7252850046497522E+35</v>
      </c>
      <c r="UNO28" s="238">
        <f t="shared" ref="UNO28" si="7284">UNM28*$C$28</f>
        <v>8.81253785469625E+35</v>
      </c>
      <c r="UNQ28" s="238">
        <f t="shared" ref="UNQ28" si="7285">UNO28*$C$28</f>
        <v>8.900663233243213E+35</v>
      </c>
      <c r="UNS28" s="238">
        <f t="shared" ref="UNS28" si="7286">UNQ28*$C$28</f>
        <v>8.9896698655756453E+35</v>
      </c>
      <c r="UNU28" s="238">
        <f t="shared" ref="UNU28" si="7287">UNS28*$C$28</f>
        <v>9.0795665642314022E+35</v>
      </c>
      <c r="UNW28" s="238">
        <f t="shared" ref="UNW28" si="7288">UNU28*$C$28</f>
        <v>9.1703622298737159E+35</v>
      </c>
      <c r="UNY28" s="238">
        <f t="shared" ref="UNY28" si="7289">UNW28*$C$28</f>
        <v>9.2620658521724536E+35</v>
      </c>
      <c r="UOA28" s="238">
        <f t="shared" ref="UOA28" si="7290">UNY28*$C$28</f>
        <v>9.3546865106941776E+35</v>
      </c>
      <c r="UOC28" s="238">
        <f t="shared" ref="UOC28" si="7291">UOA28*$C$28</f>
        <v>9.4482333758011199E+35</v>
      </c>
      <c r="UOE28" s="238">
        <f t="shared" ref="UOE28" si="7292">UOC28*$C$28</f>
        <v>9.5427157095591308E+35</v>
      </c>
      <c r="UOG28" s="238">
        <f t="shared" ref="UOG28" si="7293">UOE28*$C$28</f>
        <v>9.6381428666547218E+35</v>
      </c>
      <c r="UOI28" s="238">
        <f t="shared" ref="UOI28" si="7294">UOG28*$C$28</f>
        <v>9.7345242953212697E+35</v>
      </c>
      <c r="UOK28" s="238">
        <f t="shared" ref="UOK28" si="7295">UOI28*$C$28</f>
        <v>9.8318695382744831E+35</v>
      </c>
      <c r="UOM28" s="238">
        <f t="shared" ref="UOM28" si="7296">UOK28*$C$28</f>
        <v>9.9301882336572275E+35</v>
      </c>
      <c r="UOO28" s="238">
        <f t="shared" ref="UOO28" si="7297">UOM28*$C$28</f>
        <v>1.0029490115993799E+36</v>
      </c>
      <c r="UOQ28" s="238">
        <f t="shared" ref="UOQ28" si="7298">UOO28*$C$28</f>
        <v>1.0129785017153738E+36</v>
      </c>
      <c r="UOS28" s="238">
        <f t="shared" ref="UOS28" si="7299">UOQ28*$C$28</f>
        <v>1.0231082867325276E+36</v>
      </c>
      <c r="UOU28" s="238">
        <f t="shared" ref="UOU28" si="7300">UOS28*$C$28</f>
        <v>1.0333393695998529E+36</v>
      </c>
      <c r="UOW28" s="238">
        <f t="shared" ref="UOW28" si="7301">UOU28*$C$28</f>
        <v>1.0436727632958514E+36</v>
      </c>
      <c r="UOY28" s="238">
        <f t="shared" ref="UOY28" si="7302">UOW28*$C$28</f>
        <v>1.0541094909288099E+36</v>
      </c>
      <c r="UPA28" s="238">
        <f t="shared" ref="UPA28" si="7303">UOY28*$C$28</f>
        <v>1.064650585838098E+36</v>
      </c>
      <c r="UPC28" s="238">
        <f t="shared" ref="UPC28" si="7304">UPA28*$C$28</f>
        <v>1.075297091696479E+36</v>
      </c>
      <c r="UPE28" s="238">
        <f t="shared" ref="UPE28" si="7305">UPC28*$C$28</f>
        <v>1.0860500626134438E+36</v>
      </c>
      <c r="UPG28" s="238">
        <f t="shared" ref="UPG28" si="7306">UPE28*$C$28</f>
        <v>1.0969105632395783E+36</v>
      </c>
      <c r="UPI28" s="238">
        <f t="shared" ref="UPI28" si="7307">UPG28*$C$28</f>
        <v>1.1078796688719742E+36</v>
      </c>
      <c r="UPK28" s="238">
        <f t="shared" ref="UPK28" si="7308">UPI28*$C$28</f>
        <v>1.118958465560694E+36</v>
      </c>
      <c r="UPM28" s="238">
        <f t="shared" ref="UPM28" si="7309">UPK28*$C$28</f>
        <v>1.1301480502163009E+36</v>
      </c>
      <c r="UPO28" s="238">
        <f t="shared" ref="UPO28" si="7310">UPM28*$C$28</f>
        <v>1.1414495307184639E+36</v>
      </c>
      <c r="UPQ28" s="238">
        <f t="shared" ref="UPQ28" si="7311">UPO28*$C$28</f>
        <v>1.1528640260256485E+36</v>
      </c>
      <c r="UPS28" s="238">
        <f t="shared" ref="UPS28" si="7312">UPQ28*$C$28</f>
        <v>1.164392666285905E+36</v>
      </c>
      <c r="UPU28" s="238">
        <f t="shared" ref="UPU28" si="7313">UPS28*$C$28</f>
        <v>1.1760365929487642E+36</v>
      </c>
      <c r="UPW28" s="238">
        <f t="shared" ref="UPW28" si="7314">UPU28*$C$28</f>
        <v>1.1877969588782518E+36</v>
      </c>
      <c r="UPY28" s="238">
        <f t="shared" ref="UPY28" si="7315">UPW28*$C$28</f>
        <v>1.1996749284670343E+36</v>
      </c>
      <c r="UQA28" s="238">
        <f t="shared" ref="UQA28" si="7316">UPY28*$C$28</f>
        <v>1.2116716777517047E+36</v>
      </c>
      <c r="UQC28" s="238">
        <f t="shared" ref="UQC28" si="7317">UQA28*$C$28</f>
        <v>1.2237883945292217E+36</v>
      </c>
      <c r="UQE28" s="238">
        <f t="shared" ref="UQE28" si="7318">UQC28*$C$28</f>
        <v>1.236026278474514E+36</v>
      </c>
      <c r="UQG28" s="238">
        <f t="shared" ref="UQG28" si="7319">UQE28*$C$28</f>
        <v>1.2483865412592592E+36</v>
      </c>
      <c r="UQI28" s="238">
        <f t="shared" ref="UQI28" si="7320">UQG28*$C$28</f>
        <v>1.2608704066718518E+36</v>
      </c>
      <c r="UQK28" s="238">
        <f t="shared" ref="UQK28" si="7321">UQI28*$C$28</f>
        <v>1.2734791107385703E+36</v>
      </c>
      <c r="UQM28" s="238">
        <f t="shared" ref="UQM28" si="7322">UQK28*$C$28</f>
        <v>1.286213901845956E+36</v>
      </c>
      <c r="UQO28" s="238">
        <f t="shared" ref="UQO28" si="7323">UQM28*$C$28</f>
        <v>1.2990760408644156E+36</v>
      </c>
      <c r="UQQ28" s="238">
        <f t="shared" ref="UQQ28" si="7324">UQO28*$C$28</f>
        <v>1.3120668012730598E+36</v>
      </c>
      <c r="UQS28" s="238">
        <f t="shared" ref="UQS28" si="7325">UQQ28*$C$28</f>
        <v>1.3251874692857904E+36</v>
      </c>
      <c r="UQU28" s="238">
        <f t="shared" ref="UQU28" si="7326">UQS28*$C$28</f>
        <v>1.3384393439786483E+36</v>
      </c>
      <c r="UQW28" s="238">
        <f t="shared" ref="UQW28" si="7327">UQU28*$C$28</f>
        <v>1.3518237374184348E+36</v>
      </c>
      <c r="UQY28" s="238">
        <f t="shared" ref="UQY28" si="7328">UQW28*$C$28</f>
        <v>1.365341974792619E+36</v>
      </c>
      <c r="URA28" s="238">
        <f t="shared" ref="URA28" si="7329">UQY28*$C$28</f>
        <v>1.3789953945405452E+36</v>
      </c>
      <c r="URC28" s="238">
        <f t="shared" ref="URC28" si="7330">URA28*$C$28</f>
        <v>1.3927853484859506E+36</v>
      </c>
      <c r="URE28" s="238">
        <f t="shared" ref="URE28" si="7331">URC28*$C$28</f>
        <v>1.4067132019708102E+36</v>
      </c>
      <c r="URG28" s="238">
        <f t="shared" ref="URG28" si="7332">URE28*$C$28</f>
        <v>1.4207803339905184E+36</v>
      </c>
      <c r="URI28" s="238">
        <f t="shared" ref="URI28" si="7333">URG28*$C$28</f>
        <v>1.4349881373304237E+36</v>
      </c>
      <c r="URK28" s="238">
        <f t="shared" ref="URK28" si="7334">URI28*$C$28</f>
        <v>1.449338018703728E+36</v>
      </c>
      <c r="URM28" s="238">
        <f t="shared" ref="URM28" si="7335">URK28*$C$28</f>
        <v>1.4638313988907653E+36</v>
      </c>
      <c r="URO28" s="238">
        <f t="shared" ref="URO28" si="7336">URM28*$C$28</f>
        <v>1.4784697128796729E+36</v>
      </c>
      <c r="URQ28" s="238">
        <f t="shared" ref="URQ28" si="7337">URO28*$C$28</f>
        <v>1.4932544100084697E+36</v>
      </c>
      <c r="URS28" s="238">
        <f t="shared" ref="URS28" si="7338">URQ28*$C$28</f>
        <v>1.5081869541085543E+36</v>
      </c>
      <c r="URU28" s="238">
        <f t="shared" ref="URU28" si="7339">URS28*$C$28</f>
        <v>1.5232688236496398E+36</v>
      </c>
      <c r="URW28" s="238">
        <f t="shared" ref="URW28" si="7340">URU28*$C$28</f>
        <v>1.5385015118861363E+36</v>
      </c>
      <c r="URY28" s="238">
        <f t="shared" ref="URY28" si="7341">URW28*$C$28</f>
        <v>1.5538865270049975E+36</v>
      </c>
      <c r="USA28" s="238">
        <f t="shared" ref="USA28" si="7342">URY28*$C$28</f>
        <v>1.5694253922750476E+36</v>
      </c>
      <c r="USC28" s="238">
        <f t="shared" ref="USC28" si="7343">USA28*$C$28</f>
        <v>1.5851196461977981E+36</v>
      </c>
      <c r="USE28" s="238">
        <f t="shared" ref="USE28" si="7344">USC28*$C$28</f>
        <v>1.6009708426597762E+36</v>
      </c>
      <c r="USG28" s="238">
        <f t="shared" ref="USG28" si="7345">USE28*$C$28</f>
        <v>1.6169805510863739E+36</v>
      </c>
      <c r="USI28" s="238">
        <f t="shared" ref="USI28" si="7346">USG28*$C$28</f>
        <v>1.6331503565972376E+36</v>
      </c>
      <c r="USK28" s="238">
        <f t="shared" ref="USK28" si="7347">USI28*$C$28</f>
        <v>1.64948186016321E+36</v>
      </c>
      <c r="USM28" s="238">
        <f t="shared" ref="USM28" si="7348">USK28*$C$28</f>
        <v>1.6659766787648421E+36</v>
      </c>
      <c r="USO28" s="238">
        <f t="shared" ref="USO28" si="7349">USM28*$C$28</f>
        <v>1.6826364455524907E+36</v>
      </c>
      <c r="USQ28" s="238">
        <f t="shared" ref="USQ28" si="7350">USO28*$C$28</f>
        <v>1.6994628100080156E+36</v>
      </c>
      <c r="USS28" s="238">
        <f t="shared" ref="USS28" si="7351">USQ28*$C$28</f>
        <v>1.7164574381080959E+36</v>
      </c>
      <c r="USU28" s="238">
        <f t="shared" ref="USU28" si="7352">USS28*$C$28</f>
        <v>1.7336220124891769E+36</v>
      </c>
      <c r="USW28" s="238">
        <f t="shared" ref="USW28" si="7353">USU28*$C$28</f>
        <v>1.7509582326140688E+36</v>
      </c>
      <c r="USY28" s="238">
        <f t="shared" ref="USY28" si="7354">USW28*$C$28</f>
        <v>1.7684678149402095E+36</v>
      </c>
      <c r="UTA28" s="238">
        <f t="shared" ref="UTA28" si="7355">USY28*$C$28</f>
        <v>1.7861524930896116E+36</v>
      </c>
      <c r="UTC28" s="238">
        <f t="shared" ref="UTC28" si="7356">UTA28*$C$28</f>
        <v>1.8040140180205076E+36</v>
      </c>
      <c r="UTE28" s="238">
        <f t="shared" ref="UTE28" si="7357">UTC28*$C$28</f>
        <v>1.8220541582007125E+36</v>
      </c>
      <c r="UTG28" s="238">
        <f t="shared" ref="UTG28" si="7358">UTE28*$C$28</f>
        <v>1.8402746997827196E+36</v>
      </c>
      <c r="UTI28" s="238">
        <f t="shared" ref="UTI28" si="7359">UTG28*$C$28</f>
        <v>1.8586774467805468E+36</v>
      </c>
      <c r="UTK28" s="238">
        <f t="shared" ref="UTK28" si="7360">UTI28*$C$28</f>
        <v>1.8772642212483522E+36</v>
      </c>
      <c r="UTM28" s="238">
        <f t="shared" ref="UTM28" si="7361">UTK28*$C$28</f>
        <v>1.8960368634608359E+36</v>
      </c>
      <c r="UTO28" s="238">
        <f t="shared" ref="UTO28" si="7362">UTM28*$C$28</f>
        <v>1.9149972320954442E+36</v>
      </c>
      <c r="UTQ28" s="238">
        <f t="shared" ref="UTQ28" si="7363">UTO28*$C$28</f>
        <v>1.9341472044163985E+36</v>
      </c>
      <c r="UTS28" s="238">
        <f t="shared" ref="UTS28" si="7364">UTQ28*$C$28</f>
        <v>1.9534886764605627E+36</v>
      </c>
      <c r="UTU28" s="238">
        <f t="shared" ref="UTU28" si="7365">UTS28*$C$28</f>
        <v>1.9730235632251684E+36</v>
      </c>
      <c r="UTW28" s="238">
        <f t="shared" ref="UTW28" si="7366">UTU28*$C$28</f>
        <v>1.9927537988574201E+36</v>
      </c>
      <c r="UTY28" s="238">
        <f t="shared" ref="UTY28" si="7367">UTW28*$C$28</f>
        <v>2.0126813368459943E+36</v>
      </c>
      <c r="UUA28" s="238">
        <f t="shared" ref="UUA28" si="7368">UTY28*$C$28</f>
        <v>2.0328081502144543E+36</v>
      </c>
      <c r="UUC28" s="238">
        <f t="shared" ref="UUC28" si="7369">UUA28*$C$28</f>
        <v>2.053136231716599E+36</v>
      </c>
      <c r="UUE28" s="238">
        <f t="shared" ref="UUE28" si="7370">UUC28*$C$28</f>
        <v>2.073667594033765E+36</v>
      </c>
      <c r="UUG28" s="238">
        <f t="shared" ref="UUG28" si="7371">UUE28*$C$28</f>
        <v>2.0944042699741027E+36</v>
      </c>
      <c r="UUI28" s="238">
        <f t="shared" ref="UUI28" si="7372">UUG28*$C$28</f>
        <v>2.1153483126738436E+36</v>
      </c>
      <c r="UUK28" s="238">
        <f t="shared" ref="UUK28" si="7373">UUI28*$C$28</f>
        <v>2.1365017958005822E+36</v>
      </c>
      <c r="UUM28" s="238">
        <f t="shared" ref="UUM28" si="7374">UUK28*$C$28</f>
        <v>2.1578668137585881E+36</v>
      </c>
      <c r="UUO28" s="238">
        <f t="shared" ref="UUO28" si="7375">UUM28*$C$28</f>
        <v>2.1794454818961738E+36</v>
      </c>
      <c r="UUQ28" s="238">
        <f t="shared" ref="UUQ28" si="7376">UUO28*$C$28</f>
        <v>2.2012399367151355E+36</v>
      </c>
      <c r="UUS28" s="238">
        <f t="shared" ref="UUS28" si="7377">UUQ28*$C$28</f>
        <v>2.2232523360822869E+36</v>
      </c>
      <c r="UUU28" s="238">
        <f t="shared" ref="UUU28" si="7378">UUS28*$C$28</f>
        <v>2.2454848594431099E+36</v>
      </c>
      <c r="UUW28" s="238">
        <f t="shared" ref="UUW28" si="7379">UUU28*$C$28</f>
        <v>2.267939708037541E+36</v>
      </c>
      <c r="UUY28" s="238">
        <f t="shared" ref="UUY28" si="7380">UUW28*$C$28</f>
        <v>2.2906191051179164E+36</v>
      </c>
      <c r="UVA28" s="238">
        <f t="shared" ref="UVA28" si="7381">UUY28*$C$28</f>
        <v>2.3135252961690957E+36</v>
      </c>
      <c r="UVC28" s="238">
        <f t="shared" ref="UVC28" si="7382">UVA28*$C$28</f>
        <v>2.3366605491307869E+36</v>
      </c>
      <c r="UVE28" s="238">
        <f t="shared" ref="UVE28" si="7383">UVC28*$C$28</f>
        <v>2.3600271546220947E+36</v>
      </c>
      <c r="UVG28" s="238">
        <f t="shared" ref="UVG28" si="7384">UVE28*$C$28</f>
        <v>2.3836274261683155E+36</v>
      </c>
      <c r="UVI28" s="238">
        <f t="shared" ref="UVI28" si="7385">UVG28*$C$28</f>
        <v>2.4074637004299986E+36</v>
      </c>
      <c r="UVK28" s="238">
        <f t="shared" ref="UVK28" si="7386">UVI28*$C$28</f>
        <v>2.4315383374342987E+36</v>
      </c>
      <c r="UVM28" s="238">
        <f t="shared" ref="UVM28" si="7387">UVK28*$C$28</f>
        <v>2.4558537208086418E+36</v>
      </c>
      <c r="UVO28" s="238">
        <f t="shared" ref="UVO28" si="7388">UVM28*$C$28</f>
        <v>2.4804122580167281E+36</v>
      </c>
      <c r="UVQ28" s="238">
        <f t="shared" ref="UVQ28" si="7389">UVO28*$C$28</f>
        <v>2.5052163805968953E+36</v>
      </c>
      <c r="UVS28" s="238">
        <f t="shared" ref="UVS28" si="7390">UVQ28*$C$28</f>
        <v>2.5302685444028644E+36</v>
      </c>
      <c r="UVU28" s="238">
        <f t="shared" ref="UVU28" si="7391">UVS28*$C$28</f>
        <v>2.555571229846893E+36</v>
      </c>
      <c r="UVW28" s="238">
        <f t="shared" ref="UVW28" si="7392">UVU28*$C$28</f>
        <v>2.5811269421453621E+36</v>
      </c>
      <c r="UVY28" s="238">
        <f t="shared" ref="UVY28" si="7393">UVW28*$C$28</f>
        <v>2.6069382115668158E+36</v>
      </c>
      <c r="UWA28" s="238">
        <f t="shared" ref="UWA28" si="7394">UVY28*$C$28</f>
        <v>2.633007593682484E+36</v>
      </c>
      <c r="UWC28" s="238">
        <f t="shared" ref="UWC28" si="7395">UWA28*$C$28</f>
        <v>2.6593376696193088E+36</v>
      </c>
      <c r="UWE28" s="238">
        <f t="shared" ref="UWE28" si="7396">UWC28*$C$28</f>
        <v>2.6859310463155022E+36</v>
      </c>
      <c r="UWG28" s="238">
        <f t="shared" ref="UWG28" si="7397">UWE28*$C$28</f>
        <v>2.7127903567786573E+36</v>
      </c>
      <c r="UWI28" s="238">
        <f t="shared" ref="UWI28" si="7398">UWG28*$C$28</f>
        <v>2.7399182603464436E+36</v>
      </c>
      <c r="UWK28" s="238">
        <f t="shared" ref="UWK28" si="7399">UWI28*$C$28</f>
        <v>2.7673174429499083E+36</v>
      </c>
      <c r="UWM28" s="238">
        <f t="shared" ref="UWM28" si="7400">UWK28*$C$28</f>
        <v>2.7949906173794075E+36</v>
      </c>
      <c r="UWO28" s="238">
        <f t="shared" ref="UWO28" si="7401">UWM28*$C$28</f>
        <v>2.8229405235532016E+36</v>
      </c>
      <c r="UWQ28" s="238">
        <f t="shared" ref="UWQ28" si="7402">UWO28*$C$28</f>
        <v>2.8511699287887334E+36</v>
      </c>
      <c r="UWS28" s="238">
        <f t="shared" ref="UWS28" si="7403">UWQ28*$C$28</f>
        <v>2.8796816280766207E+36</v>
      </c>
      <c r="UWU28" s="238">
        <f t="shared" ref="UWU28" si="7404">UWS28*$C$28</f>
        <v>2.9084784443573869E+36</v>
      </c>
      <c r="UWW28" s="238">
        <f t="shared" ref="UWW28" si="7405">UWU28*$C$28</f>
        <v>2.9375632288009609E+36</v>
      </c>
      <c r="UWY28" s="238">
        <f t="shared" ref="UWY28" si="7406">UWW28*$C$28</f>
        <v>2.9669388610889707E+36</v>
      </c>
      <c r="UXA28" s="238">
        <f t="shared" ref="UXA28" si="7407">UWY28*$C$28</f>
        <v>2.9966082496998603E+36</v>
      </c>
      <c r="UXC28" s="238">
        <f t="shared" ref="UXC28" si="7408">UXA28*$C$28</f>
        <v>3.0265743321968592E+36</v>
      </c>
      <c r="UXE28" s="238">
        <f t="shared" ref="UXE28" si="7409">UXC28*$C$28</f>
        <v>3.0568400755188275E+36</v>
      </c>
      <c r="UXG28" s="238">
        <f t="shared" ref="UXG28" si="7410">UXE28*$C$28</f>
        <v>3.0874084762740156E+36</v>
      </c>
      <c r="UXI28" s="238">
        <f t="shared" ref="UXI28" si="7411">UXG28*$C$28</f>
        <v>3.1182825610367559E+36</v>
      </c>
      <c r="UXK28" s="238">
        <f t="shared" ref="UXK28" si="7412">UXI28*$C$28</f>
        <v>3.1494653866471234E+36</v>
      </c>
      <c r="UXM28" s="238">
        <f t="shared" ref="UXM28" si="7413">UXK28*$C$28</f>
        <v>3.1809600405135944E+36</v>
      </c>
      <c r="UXO28" s="238">
        <f t="shared" ref="UXO28" si="7414">UXM28*$C$28</f>
        <v>3.2127696409187305E+36</v>
      </c>
      <c r="UXQ28" s="238">
        <f t="shared" ref="UXQ28" si="7415">UXO28*$C$28</f>
        <v>3.244897337327918E+36</v>
      </c>
      <c r="UXS28" s="238">
        <f t="shared" ref="UXS28" si="7416">UXQ28*$C$28</f>
        <v>3.2773463107011972E+36</v>
      </c>
      <c r="UXU28" s="238">
        <f t="shared" ref="UXU28" si="7417">UXS28*$C$28</f>
        <v>3.3101197738082093E+36</v>
      </c>
      <c r="UXW28" s="238">
        <f t="shared" ref="UXW28" si="7418">UXU28*$C$28</f>
        <v>3.3432209715462913E+36</v>
      </c>
      <c r="UXY28" s="238">
        <f t="shared" ref="UXY28" si="7419">UXW28*$C$28</f>
        <v>3.3766531812617543E+36</v>
      </c>
      <c r="UYA28" s="238">
        <f t="shared" ref="UYA28" si="7420">UXY28*$C$28</f>
        <v>3.4104197130743718E+36</v>
      </c>
      <c r="UYC28" s="238">
        <f t="shared" ref="UYC28" si="7421">UYA28*$C$28</f>
        <v>3.4445239102051156E+36</v>
      </c>
      <c r="UYE28" s="238">
        <f t="shared" ref="UYE28" si="7422">UYC28*$C$28</f>
        <v>3.4789691493071668E+36</v>
      </c>
      <c r="UYG28" s="238">
        <f t="shared" ref="UYG28" si="7423">UYE28*$C$28</f>
        <v>3.5137588408002386E+36</v>
      </c>
      <c r="UYI28" s="238">
        <f t="shared" ref="UYI28" si="7424">UYG28*$C$28</f>
        <v>3.5488964292082412E+36</v>
      </c>
      <c r="UYK28" s="238">
        <f t="shared" ref="UYK28" si="7425">UYI28*$C$28</f>
        <v>3.5843853935003234E+36</v>
      </c>
      <c r="UYM28" s="238">
        <f t="shared" ref="UYM28" si="7426">UYK28*$C$28</f>
        <v>3.6202292474353267E+36</v>
      </c>
      <c r="UYO28" s="238">
        <f t="shared" ref="UYO28" si="7427">UYM28*$C$28</f>
        <v>3.6564315399096798E+36</v>
      </c>
      <c r="UYQ28" s="238">
        <f t="shared" ref="UYQ28" si="7428">UYO28*$C$28</f>
        <v>3.6929958553087769E+36</v>
      </c>
      <c r="UYS28" s="238">
        <f t="shared" ref="UYS28" si="7429">UYQ28*$C$28</f>
        <v>3.7299258138618646E+36</v>
      </c>
      <c r="UYU28" s="238">
        <f t="shared" ref="UYU28" si="7430">UYS28*$C$28</f>
        <v>3.7672250720004831E+36</v>
      </c>
      <c r="UYW28" s="238">
        <f t="shared" ref="UYW28" si="7431">UYU28*$C$28</f>
        <v>3.8048973227204878E+36</v>
      </c>
      <c r="UYY28" s="238">
        <f t="shared" ref="UYY28" si="7432">UYW28*$C$28</f>
        <v>3.8429462959476929E+36</v>
      </c>
      <c r="UZA28" s="238">
        <f t="shared" ref="UZA28" si="7433">UYY28*$C$28</f>
        <v>3.8813757589071696E+36</v>
      </c>
      <c r="UZC28" s="238">
        <f t="shared" ref="UZC28" si="7434">UZA28*$C$28</f>
        <v>3.9201895164962414E+36</v>
      </c>
      <c r="UZE28" s="238">
        <f t="shared" ref="UZE28" si="7435">UZC28*$C$28</f>
        <v>3.9593914116612036E+36</v>
      </c>
      <c r="UZG28" s="238">
        <f t="shared" ref="UZG28" si="7436">UZE28*$C$28</f>
        <v>3.9989853257778156E+36</v>
      </c>
      <c r="UZI28" s="238">
        <f t="shared" ref="UZI28" si="7437">UZG28*$C$28</f>
        <v>4.0389751790355939E+36</v>
      </c>
      <c r="UZK28" s="238">
        <f t="shared" ref="UZK28" si="7438">UZI28*$C$28</f>
        <v>4.07936493082595E+36</v>
      </c>
      <c r="UZM28" s="238">
        <f t="shared" ref="UZM28" si="7439">UZK28*$C$28</f>
        <v>4.1201585801342097E+36</v>
      </c>
      <c r="UZO28" s="238">
        <f t="shared" ref="UZO28" si="7440">UZM28*$C$28</f>
        <v>4.1613601659355521E+36</v>
      </c>
      <c r="UZQ28" s="238">
        <f t="shared" ref="UZQ28" si="7441">UZO28*$C$28</f>
        <v>4.2029737675949078E+36</v>
      </c>
      <c r="UZS28" s="238">
        <f t="shared" ref="UZS28" si="7442">UZQ28*$C$28</f>
        <v>4.2450035052708572E+36</v>
      </c>
      <c r="UZU28" s="238">
        <f t="shared" ref="UZU28" si="7443">UZS28*$C$28</f>
        <v>4.2874535403235656E+36</v>
      </c>
      <c r="UZW28" s="238">
        <f t="shared" ref="UZW28" si="7444">UZU28*$C$28</f>
        <v>4.3303280757268012E+36</v>
      </c>
      <c r="UZY28" s="238">
        <f t="shared" ref="UZY28" si="7445">UZW28*$C$28</f>
        <v>4.373631356484069E+36</v>
      </c>
      <c r="VAA28" s="238">
        <f t="shared" ref="VAA28" si="7446">UZY28*$C$28</f>
        <v>4.41736767004891E+36</v>
      </c>
      <c r="VAC28" s="238">
        <f t="shared" ref="VAC28" si="7447">VAA28*$C$28</f>
        <v>4.4615413467493993E+36</v>
      </c>
      <c r="VAE28" s="238">
        <f t="shared" ref="VAE28" si="7448">VAC28*$C$28</f>
        <v>4.5061567602168931E+36</v>
      </c>
      <c r="VAG28" s="238">
        <f t="shared" ref="VAG28" si="7449">VAE28*$C$28</f>
        <v>4.551218327819062E+36</v>
      </c>
      <c r="VAI28" s="238">
        <f t="shared" ref="VAI28" si="7450">VAG28*$C$28</f>
        <v>4.5967305110972524E+36</v>
      </c>
      <c r="VAK28" s="238">
        <f t="shared" ref="VAK28" si="7451">VAI28*$C$28</f>
        <v>4.6426978162082252E+36</v>
      </c>
      <c r="VAM28" s="238">
        <f t="shared" ref="VAM28" si="7452">VAK28*$C$28</f>
        <v>4.6891247943703074E+36</v>
      </c>
      <c r="VAO28" s="238">
        <f t="shared" ref="VAO28" si="7453">VAM28*$C$28</f>
        <v>4.7360160423140105E+36</v>
      </c>
      <c r="VAQ28" s="238">
        <f t="shared" ref="VAQ28" si="7454">VAO28*$C$28</f>
        <v>4.7833762027371508E+36</v>
      </c>
      <c r="VAS28" s="238">
        <f t="shared" ref="VAS28" si="7455">VAQ28*$C$28</f>
        <v>4.8312099647645225E+36</v>
      </c>
      <c r="VAU28" s="238">
        <f t="shared" ref="VAU28" si="7456">VAS28*$C$28</f>
        <v>4.8795220644121679E+36</v>
      </c>
      <c r="VAW28" s="238">
        <f t="shared" ref="VAW28" si="7457">VAU28*$C$28</f>
        <v>4.9283172850562898E+36</v>
      </c>
      <c r="VAY28" s="238">
        <f t="shared" ref="VAY28" si="7458">VAW28*$C$28</f>
        <v>4.9776004579068528E+36</v>
      </c>
      <c r="VBA28" s="238">
        <f t="shared" ref="VBA28" si="7459">VAY28*$C$28</f>
        <v>5.0273764624859214E+36</v>
      </c>
      <c r="VBC28" s="238">
        <f t="shared" ref="VBC28" si="7460">VBA28*$C$28</f>
        <v>5.0776502271107806E+36</v>
      </c>
      <c r="VBE28" s="238">
        <f t="shared" ref="VBE28" si="7461">VBC28*$C$28</f>
        <v>5.1284267293818883E+36</v>
      </c>
      <c r="VBG28" s="238">
        <f t="shared" ref="VBG28" si="7462">VBE28*$C$28</f>
        <v>5.1797109966757075E+36</v>
      </c>
      <c r="VBI28" s="238">
        <f t="shared" ref="VBI28" si="7463">VBG28*$C$28</f>
        <v>5.2315081066424648E+36</v>
      </c>
      <c r="VBK28" s="238">
        <f t="shared" ref="VBK28" si="7464">VBI28*$C$28</f>
        <v>5.2838231877088896E+36</v>
      </c>
      <c r="VBM28" s="238">
        <f t="shared" ref="VBM28" si="7465">VBK28*$C$28</f>
        <v>5.3366614195859789E+36</v>
      </c>
      <c r="VBO28" s="238">
        <f t="shared" ref="VBO28" si="7466">VBM28*$C$28</f>
        <v>5.3900280337818383E+36</v>
      </c>
      <c r="VBQ28" s="238">
        <f t="shared" ref="VBQ28" si="7467">VBO28*$C$28</f>
        <v>5.4439283141196563E+36</v>
      </c>
      <c r="VBS28" s="238">
        <f t="shared" ref="VBS28" si="7468">VBQ28*$C$28</f>
        <v>5.4983675972608528E+36</v>
      </c>
      <c r="VBU28" s="238">
        <f t="shared" ref="VBU28" si="7469">VBS28*$C$28</f>
        <v>5.5533512732334612E+36</v>
      </c>
      <c r="VBW28" s="238">
        <f t="shared" ref="VBW28" si="7470">VBU28*$C$28</f>
        <v>5.6088847859657963E+36</v>
      </c>
      <c r="VBY28" s="238">
        <f t="shared" ref="VBY28" si="7471">VBW28*$C$28</f>
        <v>5.6649736338254541E+36</v>
      </c>
      <c r="VCA28" s="238">
        <f t="shared" ref="VCA28" si="7472">VBY28*$C$28</f>
        <v>5.7216233701637089E+36</v>
      </c>
      <c r="VCC28" s="238">
        <f t="shared" ref="VCC28" si="7473">VCA28*$C$28</f>
        <v>5.7788396038653466E+36</v>
      </c>
      <c r="VCE28" s="238">
        <f t="shared" ref="VCE28" si="7474">VCC28*$C$28</f>
        <v>5.8366279999039996E+36</v>
      </c>
      <c r="VCG28" s="238">
        <f t="shared" ref="VCG28" si="7475">VCE28*$C$28</f>
        <v>5.8949942799030401E+36</v>
      </c>
      <c r="VCI28" s="238">
        <f t="shared" ref="VCI28" si="7476">VCG28*$C$28</f>
        <v>5.9539442227020704E+36</v>
      </c>
      <c r="VCK28" s="238">
        <f t="shared" ref="VCK28" si="7477">VCI28*$C$28</f>
        <v>6.0134836649290917E+36</v>
      </c>
      <c r="VCM28" s="238">
        <f t="shared" ref="VCM28" si="7478">VCK28*$C$28</f>
        <v>6.0736185015783828E+36</v>
      </c>
      <c r="VCO28" s="238">
        <f t="shared" ref="VCO28" si="7479">VCM28*$C$28</f>
        <v>6.1343546865941668E+36</v>
      </c>
      <c r="VCQ28" s="238">
        <f t="shared" ref="VCQ28" si="7480">VCO28*$C$28</f>
        <v>6.1956982334601087E+36</v>
      </c>
      <c r="VCS28" s="238">
        <f t="shared" ref="VCS28" si="7481">VCQ28*$C$28</f>
        <v>6.25765521579471E+36</v>
      </c>
      <c r="VCU28" s="238">
        <f t="shared" ref="VCU28" si="7482">VCS28*$C$28</f>
        <v>6.3202317679526566E+36</v>
      </c>
      <c r="VCW28" s="238">
        <f t="shared" ref="VCW28" si="7483">VCU28*$C$28</f>
        <v>6.3834340856321833E+36</v>
      </c>
      <c r="VCY28" s="238">
        <f t="shared" ref="VCY28" si="7484">VCW28*$C$28</f>
        <v>6.4472684264885052E+36</v>
      </c>
      <c r="VDA28" s="238">
        <f t="shared" ref="VDA28" si="7485">VCY28*$C$28</f>
        <v>6.5117411107533908E+36</v>
      </c>
      <c r="VDC28" s="238">
        <f t="shared" ref="VDC28" si="7486">VDA28*$C$28</f>
        <v>6.5768585218609243E+36</v>
      </c>
      <c r="VDE28" s="238">
        <f t="shared" ref="VDE28" si="7487">VDC28*$C$28</f>
        <v>6.6426271070795333E+36</v>
      </c>
      <c r="VDG28" s="238">
        <f t="shared" ref="VDG28" si="7488">VDE28*$C$28</f>
        <v>6.7090533781503288E+36</v>
      </c>
      <c r="VDI28" s="238">
        <f t="shared" ref="VDI28" si="7489">VDG28*$C$28</f>
        <v>6.7761439119318322E+36</v>
      </c>
      <c r="VDK28" s="238">
        <f t="shared" ref="VDK28" si="7490">VDI28*$C$28</f>
        <v>6.8439053510511505E+36</v>
      </c>
      <c r="VDM28" s="238">
        <f t="shared" ref="VDM28" si="7491">VDK28*$C$28</f>
        <v>6.9123444045616616E+36</v>
      </c>
      <c r="VDO28" s="238">
        <f t="shared" ref="VDO28" si="7492">VDM28*$C$28</f>
        <v>6.9814678486072778E+36</v>
      </c>
      <c r="VDQ28" s="238">
        <f t="shared" ref="VDQ28" si="7493">VDO28*$C$28</f>
        <v>7.051282527093351E+36</v>
      </c>
      <c r="VDS28" s="238">
        <f t="shared" ref="VDS28" si="7494">VDQ28*$C$28</f>
        <v>7.1217953523642842E+36</v>
      </c>
      <c r="VDU28" s="238">
        <f t="shared" ref="VDU28" si="7495">VDS28*$C$28</f>
        <v>7.193013305887927E+36</v>
      </c>
      <c r="VDW28" s="238">
        <f t="shared" ref="VDW28" si="7496">VDU28*$C$28</f>
        <v>7.2649434389468069E+36</v>
      </c>
      <c r="VDY28" s="238">
        <f t="shared" ref="VDY28" si="7497">VDW28*$C$28</f>
        <v>7.3375928733362749E+36</v>
      </c>
      <c r="VEA28" s="238">
        <f t="shared" ref="VEA28" si="7498">VDY28*$C$28</f>
        <v>7.4109688020696379E+36</v>
      </c>
      <c r="VEC28" s="238">
        <f t="shared" ref="VEC28" si="7499">VEA28*$C$28</f>
        <v>7.4850784900903341E+36</v>
      </c>
      <c r="VEE28" s="238">
        <f t="shared" ref="VEE28" si="7500">VEC28*$C$28</f>
        <v>7.5599292749912376E+36</v>
      </c>
      <c r="VEG28" s="238">
        <f t="shared" ref="VEG28" si="7501">VEE28*$C$28</f>
        <v>7.6355285677411501E+36</v>
      </c>
      <c r="VEI28" s="238">
        <f t="shared" ref="VEI28" si="7502">VEG28*$C$28</f>
        <v>7.7118838534185617E+36</v>
      </c>
      <c r="VEK28" s="238">
        <f t="shared" ref="VEK28" si="7503">VEI28*$C$28</f>
        <v>7.7890026919527476E+36</v>
      </c>
      <c r="VEM28" s="238">
        <f t="shared" ref="VEM28" si="7504">VEK28*$C$28</f>
        <v>7.8668927188722749E+36</v>
      </c>
      <c r="VEO28" s="238">
        <f t="shared" ref="VEO28" si="7505">VEM28*$C$28</f>
        <v>7.9455616460609979E+36</v>
      </c>
      <c r="VEQ28" s="238">
        <f t="shared" ref="VEQ28" si="7506">VEO28*$C$28</f>
        <v>8.0250172625216081E+36</v>
      </c>
      <c r="VES28" s="238">
        <f t="shared" ref="VES28" si="7507">VEQ28*$C$28</f>
        <v>8.105267435146824E+36</v>
      </c>
      <c r="VEU28" s="238">
        <f t="shared" ref="VEU28" si="7508">VES28*$C$28</f>
        <v>8.1863201094982921E+36</v>
      </c>
      <c r="VEW28" s="238">
        <f t="shared" ref="VEW28" si="7509">VEU28*$C$28</f>
        <v>8.2681833105932752E+36</v>
      </c>
      <c r="VEY28" s="238">
        <f t="shared" ref="VEY28" si="7510">VEW28*$C$28</f>
        <v>8.3508651436992074E+36</v>
      </c>
      <c r="VFA28" s="238">
        <f t="shared" ref="VFA28" si="7511">VEY28*$C$28</f>
        <v>8.4343737951362002E+36</v>
      </c>
      <c r="VFC28" s="238">
        <f t="shared" ref="VFC28" si="7512">VFA28*$C$28</f>
        <v>8.5187175330875627E+36</v>
      </c>
      <c r="VFE28" s="238">
        <f t="shared" ref="VFE28" si="7513">VFC28*$C$28</f>
        <v>8.6039047084184378E+36</v>
      </c>
      <c r="VFG28" s="238">
        <f t="shared" ref="VFG28" si="7514">VFE28*$C$28</f>
        <v>8.689943755502622E+36</v>
      </c>
      <c r="VFI28" s="238">
        <f t="shared" ref="VFI28" si="7515">VFG28*$C$28</f>
        <v>8.7768431930576483E+36</v>
      </c>
      <c r="VFK28" s="238">
        <f t="shared" ref="VFK28" si="7516">VFI28*$C$28</f>
        <v>8.8646116249882252E+36</v>
      </c>
      <c r="VFM28" s="238">
        <f t="shared" ref="VFM28" si="7517">VFK28*$C$28</f>
        <v>8.9532577412381074E+36</v>
      </c>
      <c r="VFO28" s="238">
        <f t="shared" ref="VFO28" si="7518">VFM28*$C$28</f>
        <v>9.0427903186504885E+36</v>
      </c>
      <c r="VFQ28" s="238">
        <f t="shared" ref="VFQ28" si="7519">VFO28*$C$28</f>
        <v>9.1332182218369937E+36</v>
      </c>
      <c r="VFS28" s="238">
        <f t="shared" ref="VFS28" si="7520">VFQ28*$C$28</f>
        <v>9.224550404055364E+36</v>
      </c>
      <c r="VFU28" s="238">
        <f t="shared" ref="VFU28" si="7521">VFS28*$C$28</f>
        <v>9.3167959080959181E+36</v>
      </c>
      <c r="VFW28" s="238">
        <f t="shared" ref="VFW28" si="7522">VFU28*$C$28</f>
        <v>9.4099638671768774E+36</v>
      </c>
      <c r="VFY28" s="238">
        <f t="shared" ref="VFY28" si="7523">VFW28*$C$28</f>
        <v>9.5040635058486461E+36</v>
      </c>
      <c r="VGA28" s="238">
        <f t="shared" ref="VGA28" si="7524">VFY28*$C$28</f>
        <v>9.5991041409071323E+36</v>
      </c>
      <c r="VGC28" s="238">
        <f t="shared" ref="VGC28" si="7525">VGA28*$C$28</f>
        <v>9.6950951823162033E+36</v>
      </c>
      <c r="VGE28" s="238">
        <f t="shared" ref="VGE28" si="7526">VGC28*$C$28</f>
        <v>9.7920461341393658E+36</v>
      </c>
      <c r="VGG28" s="238">
        <f t="shared" ref="VGG28" si="7527">VGE28*$C$28</f>
        <v>9.8899665954807601E+36</v>
      </c>
      <c r="VGI28" s="238">
        <f t="shared" ref="VGI28" si="7528">VGG28*$C$28</f>
        <v>9.9888662614355684E+36</v>
      </c>
      <c r="VGK28" s="238">
        <f t="shared" ref="VGK28" si="7529">VGI28*$C$28</f>
        <v>1.0088754924049924E+37</v>
      </c>
      <c r="VGM28" s="238">
        <f t="shared" ref="VGM28" si="7530">VGK28*$C$28</f>
        <v>1.0189642473290423E+37</v>
      </c>
      <c r="VGO28" s="238">
        <f t="shared" ref="VGO28" si="7531">VGM28*$C$28</f>
        <v>1.0291538898023327E+37</v>
      </c>
      <c r="VGQ28" s="238">
        <f t="shared" ref="VGQ28" si="7532">VGO28*$C$28</f>
        <v>1.0394454287003561E+37</v>
      </c>
      <c r="VGS28" s="238">
        <f t="shared" ref="VGS28" si="7533">VGQ28*$C$28</f>
        <v>1.0498398829873596E+37</v>
      </c>
      <c r="VGU28" s="238">
        <f t="shared" ref="VGU28" si="7534">VGS28*$C$28</f>
        <v>1.0603382818172332E+37</v>
      </c>
      <c r="VGW28" s="238">
        <f t="shared" ref="VGW28" si="7535">VGU28*$C$28</f>
        <v>1.0709416646354055E+37</v>
      </c>
      <c r="VGY28" s="238">
        <f t="shared" ref="VGY28" si="7536">VGW28*$C$28</f>
        <v>1.0816510812817596E+37</v>
      </c>
      <c r="VHA28" s="238">
        <f t="shared" ref="VHA28" si="7537">VGY28*$C$28</f>
        <v>1.0924675920945773E+37</v>
      </c>
      <c r="VHC28" s="238">
        <f t="shared" ref="VHC28" si="7538">VHA28*$C$28</f>
        <v>1.1033922680155231E+37</v>
      </c>
      <c r="VHE28" s="238">
        <f t="shared" ref="VHE28" si="7539">VHC28*$C$28</f>
        <v>1.1144261906956784E+37</v>
      </c>
      <c r="VHG28" s="238">
        <f t="shared" ref="VHG28" si="7540">VHE28*$C$28</f>
        <v>1.1255704526026351E+37</v>
      </c>
      <c r="VHI28" s="238">
        <f t="shared" ref="VHI28" si="7541">VHG28*$C$28</f>
        <v>1.1368261571286614E+37</v>
      </c>
      <c r="VHK28" s="238">
        <f t="shared" ref="VHK28" si="7542">VHI28*$C$28</f>
        <v>1.1481944186999481E+37</v>
      </c>
      <c r="VHM28" s="238">
        <f t="shared" ref="VHM28" si="7543">VHK28*$C$28</f>
        <v>1.1596763628869477E+37</v>
      </c>
      <c r="VHO28" s="238">
        <f t="shared" ref="VHO28" si="7544">VHM28*$C$28</f>
        <v>1.1712731265158172E+37</v>
      </c>
      <c r="VHQ28" s="238">
        <f t="shared" ref="VHQ28" si="7545">VHO28*$C$28</f>
        <v>1.1829858577809754E+37</v>
      </c>
      <c r="VHS28" s="238">
        <f t="shared" ref="VHS28" si="7546">VHQ28*$C$28</f>
        <v>1.1948157163587852E+37</v>
      </c>
      <c r="VHU28" s="238">
        <f t="shared" ref="VHU28" si="7547">VHS28*$C$28</f>
        <v>1.2067638735223731E+37</v>
      </c>
      <c r="VHW28" s="238">
        <f t="shared" ref="VHW28" si="7548">VHU28*$C$28</f>
        <v>1.2188315122575969E+37</v>
      </c>
      <c r="VHY28" s="238">
        <f t="shared" ref="VHY28" si="7549">VHW28*$C$28</f>
        <v>1.2310198273801728E+37</v>
      </c>
      <c r="VIA28" s="238">
        <f t="shared" ref="VIA28" si="7550">VHY28*$C$28</f>
        <v>1.2433300256539744E+37</v>
      </c>
      <c r="VIC28" s="238">
        <f t="shared" ref="VIC28" si="7551">VIA28*$C$28</f>
        <v>1.2557633259105143E+37</v>
      </c>
      <c r="VIE28" s="238">
        <f t="shared" ref="VIE28" si="7552">VIC28*$C$28</f>
        <v>1.2683209591696193E+37</v>
      </c>
      <c r="VIG28" s="238">
        <f t="shared" ref="VIG28" si="7553">VIE28*$C$28</f>
        <v>1.2810041687613155E+37</v>
      </c>
      <c r="VII28" s="238">
        <f t="shared" ref="VII28" si="7554">VIG28*$C$28</f>
        <v>1.2938142104489286E+37</v>
      </c>
      <c r="VIK28" s="238">
        <f t="shared" ref="VIK28" si="7555">VII28*$C$28</f>
        <v>1.306752352553418E+37</v>
      </c>
      <c r="VIM28" s="238">
        <f t="shared" ref="VIM28" si="7556">VIK28*$C$28</f>
        <v>1.3198198760789523E+37</v>
      </c>
      <c r="VIO28" s="238">
        <f t="shared" ref="VIO28" si="7557">VIM28*$C$28</f>
        <v>1.3330180748397418E+37</v>
      </c>
      <c r="VIQ28" s="238">
        <f t="shared" ref="VIQ28" si="7558">VIO28*$C$28</f>
        <v>1.3463482555881392E+37</v>
      </c>
      <c r="VIS28" s="238">
        <f t="shared" ref="VIS28" si="7559">VIQ28*$C$28</f>
        <v>1.3598117381440205E+37</v>
      </c>
      <c r="VIU28" s="238">
        <f t="shared" ref="VIU28" si="7560">VIS28*$C$28</f>
        <v>1.3734098555254607E+37</v>
      </c>
      <c r="VIW28" s="238">
        <f t="shared" ref="VIW28" si="7561">VIU28*$C$28</f>
        <v>1.3871439540807154E+37</v>
      </c>
      <c r="VIY28" s="238">
        <f t="shared" ref="VIY28" si="7562">VIW28*$C$28</f>
        <v>1.4010153936215226E+37</v>
      </c>
      <c r="VJA28" s="238">
        <f t="shared" ref="VJA28" si="7563">VIY28*$C$28</f>
        <v>1.4150255475577378E+37</v>
      </c>
      <c r="VJC28" s="238">
        <f t="shared" ref="VJC28" si="7564">VJA28*$C$28</f>
        <v>1.4291758030333152E+37</v>
      </c>
      <c r="VJE28" s="238">
        <f t="shared" ref="VJE28" si="7565">VJC28*$C$28</f>
        <v>1.4434675610636483E+37</v>
      </c>
      <c r="VJG28" s="238">
        <f t="shared" ref="VJG28" si="7566">VJE28*$C$28</f>
        <v>1.4579022366742848E+37</v>
      </c>
      <c r="VJI28" s="238">
        <f t="shared" ref="VJI28" si="7567">VJG28*$C$28</f>
        <v>1.4724812590410277E+37</v>
      </c>
      <c r="VJK28" s="238">
        <f t="shared" ref="VJK28" si="7568">VJI28*$C$28</f>
        <v>1.487206071631438E+37</v>
      </c>
      <c r="VJM28" s="238">
        <f t="shared" ref="VJM28" si="7569">VJK28*$C$28</f>
        <v>1.5020781323477523E+37</v>
      </c>
      <c r="VJO28" s="238">
        <f t="shared" ref="VJO28" si="7570">VJM28*$C$28</f>
        <v>1.5170989136712299E+37</v>
      </c>
      <c r="VJQ28" s="238">
        <f t="shared" ref="VJQ28" si="7571">VJO28*$C$28</f>
        <v>1.5322699028079422E+37</v>
      </c>
      <c r="VJS28" s="238">
        <f t="shared" ref="VJS28" si="7572">VJQ28*$C$28</f>
        <v>1.5475926018360217E+37</v>
      </c>
      <c r="VJU28" s="238">
        <f t="shared" ref="VJU28" si="7573">VJS28*$C$28</f>
        <v>1.563068527854382E+37</v>
      </c>
      <c r="VJW28" s="238">
        <f t="shared" ref="VJW28" si="7574">VJU28*$C$28</f>
        <v>1.5786992131329258E+37</v>
      </c>
      <c r="VJY28" s="238">
        <f t="shared" ref="VJY28" si="7575">VJW28*$C$28</f>
        <v>1.594486205264255E+37</v>
      </c>
      <c r="VKA28" s="238">
        <f t="shared" ref="VKA28" si="7576">VJY28*$C$28</f>
        <v>1.6104310673168975E+37</v>
      </c>
      <c r="VKC28" s="238">
        <f t="shared" ref="VKC28" si="7577">VKA28*$C$28</f>
        <v>1.6265353779900664E+37</v>
      </c>
      <c r="VKE28" s="238">
        <f t="shared" ref="VKE28" si="7578">VKC28*$C$28</f>
        <v>1.6428007317699672E+37</v>
      </c>
      <c r="VKG28" s="238">
        <f t="shared" ref="VKG28" si="7579">VKE28*$C$28</f>
        <v>1.6592287390876669E+37</v>
      </c>
      <c r="VKI28" s="238">
        <f t="shared" ref="VKI28" si="7580">VKG28*$C$28</f>
        <v>1.6758210264785435E+37</v>
      </c>
      <c r="VKK28" s="238">
        <f t="shared" ref="VKK28" si="7581">VKI28*$C$28</f>
        <v>1.6925792367433289E+37</v>
      </c>
      <c r="VKM28" s="238">
        <f t="shared" ref="VKM28" si="7582">VKK28*$C$28</f>
        <v>1.7095050291107622E+37</v>
      </c>
      <c r="VKO28" s="238">
        <f t="shared" ref="VKO28" si="7583">VKM28*$C$28</f>
        <v>1.7266000794018698E+37</v>
      </c>
      <c r="VKQ28" s="238">
        <f t="shared" ref="VKQ28" si="7584">VKO28*$C$28</f>
        <v>1.7438660801958886E+37</v>
      </c>
      <c r="VKS28" s="238">
        <f t="shared" ref="VKS28" si="7585">VKQ28*$C$28</f>
        <v>1.7613047409978474E+37</v>
      </c>
      <c r="VKU28" s="238">
        <f t="shared" ref="VKU28" si="7586">VKS28*$C$28</f>
        <v>1.7789177884078259E+37</v>
      </c>
      <c r="VKW28" s="238">
        <f t="shared" ref="VKW28" si="7587">VKU28*$C$28</f>
        <v>1.7967069662919041E+37</v>
      </c>
      <c r="VKY28" s="238">
        <f t="shared" ref="VKY28" si="7588">VKW28*$C$28</f>
        <v>1.8146740359548231E+37</v>
      </c>
      <c r="VLA28" s="238">
        <f t="shared" ref="VLA28" si="7589">VKY28*$C$28</f>
        <v>1.8328207763143715E+37</v>
      </c>
      <c r="VLC28" s="238">
        <f t="shared" ref="VLC28" si="7590">VLA28*$C$28</f>
        <v>1.8511489840775152E+37</v>
      </c>
      <c r="VLE28" s="238">
        <f t="shared" ref="VLE28" si="7591">VLC28*$C$28</f>
        <v>1.8696604739182903E+37</v>
      </c>
      <c r="VLG28" s="238">
        <f t="shared" ref="VLG28" si="7592">VLE28*$C$28</f>
        <v>1.8883570786574732E+37</v>
      </c>
      <c r="VLI28" s="238">
        <f t="shared" ref="VLI28" si="7593">VLG28*$C$28</f>
        <v>1.907240649444048E+37</v>
      </c>
      <c r="VLK28" s="238">
        <f t="shared" ref="VLK28" si="7594">VLI28*$C$28</f>
        <v>1.9263130559384885E+37</v>
      </c>
      <c r="VLM28" s="238">
        <f t="shared" ref="VLM28" si="7595">VLK28*$C$28</f>
        <v>1.9455761864978734E+37</v>
      </c>
      <c r="VLO28" s="238">
        <f t="shared" ref="VLO28" si="7596">VLM28*$C$28</f>
        <v>1.9650319483628522E+37</v>
      </c>
      <c r="VLQ28" s="238">
        <f t="shared" ref="VLQ28" si="7597">VLO28*$C$28</f>
        <v>1.9846822678464806E+37</v>
      </c>
      <c r="VLS28" s="238">
        <f t="shared" ref="VLS28" si="7598">VLQ28*$C$28</f>
        <v>2.0045290905249455E+37</v>
      </c>
      <c r="VLU28" s="238">
        <f t="shared" ref="VLU28" si="7599">VLS28*$C$28</f>
        <v>2.0245743814301949E+37</v>
      </c>
      <c r="VLW28" s="238">
        <f t="shared" ref="VLW28" si="7600">VLU28*$C$28</f>
        <v>2.044820125244497E+37</v>
      </c>
      <c r="VLY28" s="238">
        <f t="shared" ref="VLY28" si="7601">VLW28*$C$28</f>
        <v>2.065268326496942E+37</v>
      </c>
      <c r="VMA28" s="238">
        <f t="shared" ref="VMA28" si="7602">VLY28*$C$28</f>
        <v>2.0859210097619114E+37</v>
      </c>
      <c r="VMC28" s="238">
        <f t="shared" ref="VMC28" si="7603">VMA28*$C$28</f>
        <v>2.1067802198595305E+37</v>
      </c>
      <c r="VME28" s="238">
        <f t="shared" ref="VME28" si="7604">VMC28*$C$28</f>
        <v>2.1278480220581261E+37</v>
      </c>
      <c r="VMG28" s="238">
        <f t="shared" ref="VMG28" si="7605">VME28*$C$28</f>
        <v>2.1491265022787072E+37</v>
      </c>
      <c r="VMI28" s="238">
        <f t="shared" ref="VMI28" si="7606">VMG28*$C$28</f>
        <v>2.1706177673014945E+37</v>
      </c>
      <c r="VMK28" s="238">
        <f t="shared" ref="VMK28" si="7607">VMI28*$C$28</f>
        <v>2.1923239449745093E+37</v>
      </c>
      <c r="VMM28" s="238">
        <f t="shared" ref="VMM28" si="7608">VMK28*$C$28</f>
        <v>2.2142471844242543E+37</v>
      </c>
      <c r="VMO28" s="238">
        <f t="shared" ref="VMO28" si="7609">VMM28*$C$28</f>
        <v>2.2363896562684967E+37</v>
      </c>
      <c r="VMQ28" s="238">
        <f t="shared" ref="VMQ28" si="7610">VMO28*$C$28</f>
        <v>2.2587535528311814E+37</v>
      </c>
      <c r="VMS28" s="238">
        <f t="shared" ref="VMS28" si="7611">VMQ28*$C$28</f>
        <v>2.2813410883594933E+37</v>
      </c>
      <c r="VMU28" s="238">
        <f t="shared" ref="VMU28" si="7612">VMS28*$C$28</f>
        <v>2.3041544992430883E+37</v>
      </c>
      <c r="VMW28" s="238">
        <f t="shared" ref="VMW28" si="7613">VMU28*$C$28</f>
        <v>2.327196044235519E+37</v>
      </c>
      <c r="VMY28" s="238">
        <f t="shared" ref="VMY28" si="7614">VMW28*$C$28</f>
        <v>2.3504680046778742E+37</v>
      </c>
      <c r="VNA28" s="238">
        <f t="shared" ref="VNA28" si="7615">VMY28*$C$28</f>
        <v>2.373972684724653E+37</v>
      </c>
      <c r="VNC28" s="238">
        <f t="shared" ref="VNC28" si="7616">VNA28*$C$28</f>
        <v>2.3977124115718995E+37</v>
      </c>
      <c r="VNE28" s="238">
        <f t="shared" ref="VNE28" si="7617">VNC28*$C$28</f>
        <v>2.4216895356876185E+37</v>
      </c>
      <c r="VNG28" s="238">
        <f t="shared" ref="VNG28" si="7618">VNE28*$C$28</f>
        <v>2.4459064310444949E+37</v>
      </c>
      <c r="VNI28" s="238">
        <f t="shared" ref="VNI28" si="7619">VNG28*$C$28</f>
        <v>2.47036549535494E+37</v>
      </c>
      <c r="VNK28" s="238">
        <f t="shared" ref="VNK28" si="7620">VNI28*$C$28</f>
        <v>2.4950691503084896E+37</v>
      </c>
      <c r="VNM28" s="238">
        <f t="shared" ref="VNM28" si="7621">VNK28*$C$28</f>
        <v>2.5200198418115744E+37</v>
      </c>
      <c r="VNO28" s="238">
        <f t="shared" ref="VNO28" si="7622">VNM28*$C$28</f>
        <v>2.54522004022969E+37</v>
      </c>
      <c r="VNQ28" s="238">
        <f t="shared" ref="VNQ28" si="7623">VNO28*$C$28</f>
        <v>2.5706722406319871E+37</v>
      </c>
      <c r="VNS28" s="238">
        <f t="shared" ref="VNS28" si="7624">VNQ28*$C$28</f>
        <v>2.5963789630383069E+37</v>
      </c>
      <c r="VNU28" s="238">
        <f t="shared" ref="VNU28" si="7625">VNS28*$C$28</f>
        <v>2.6223427526686899E+37</v>
      </c>
      <c r="VNW28" s="238">
        <f t="shared" ref="VNW28" si="7626">VNU28*$C$28</f>
        <v>2.6485661801953769E+37</v>
      </c>
      <c r="VNY28" s="238">
        <f t="shared" ref="VNY28" si="7627">VNW28*$C$28</f>
        <v>2.6750518419973307E+37</v>
      </c>
      <c r="VOA28" s="238">
        <f t="shared" ref="VOA28" si="7628">VNY28*$C$28</f>
        <v>2.701802360417304E+37</v>
      </c>
      <c r="VOC28" s="238">
        <f t="shared" ref="VOC28" si="7629">VOA28*$C$28</f>
        <v>2.7288203840214769E+37</v>
      </c>
      <c r="VOE28" s="238">
        <f t="shared" ref="VOE28" si="7630">VOC28*$C$28</f>
        <v>2.7561085878616916E+37</v>
      </c>
      <c r="VOG28" s="238">
        <f t="shared" ref="VOG28" si="7631">VOE28*$C$28</f>
        <v>2.7836696737403083E+37</v>
      </c>
      <c r="VOI28" s="238">
        <f t="shared" ref="VOI28" si="7632">VOG28*$C$28</f>
        <v>2.8115063704777115E+37</v>
      </c>
      <c r="VOK28" s="238">
        <f t="shared" ref="VOK28" si="7633">VOI28*$C$28</f>
        <v>2.8396214341824884E+37</v>
      </c>
      <c r="VOM28" s="238">
        <f t="shared" ref="VOM28" si="7634">VOK28*$C$28</f>
        <v>2.8680176485243134E+37</v>
      </c>
      <c r="VOO28" s="238">
        <f t="shared" ref="VOO28" si="7635">VOM28*$C$28</f>
        <v>2.8966978250095563E+37</v>
      </c>
      <c r="VOQ28" s="238">
        <f t="shared" ref="VOQ28" si="7636">VOO28*$C$28</f>
        <v>2.9256648032596518E+37</v>
      </c>
      <c r="VOS28" s="238">
        <f t="shared" ref="VOS28" si="7637">VOQ28*$C$28</f>
        <v>2.9549214512922483E+37</v>
      </c>
      <c r="VOU28" s="238">
        <f t="shared" ref="VOU28" si="7638">VOS28*$C$28</f>
        <v>2.984470665805171E+37</v>
      </c>
      <c r="VOW28" s="238">
        <f t="shared" ref="VOW28" si="7639">VOU28*$C$28</f>
        <v>3.0143153724632227E+37</v>
      </c>
      <c r="VOY28" s="238">
        <f t="shared" ref="VOY28" si="7640">VOW28*$C$28</f>
        <v>3.0444585261878551E+37</v>
      </c>
      <c r="VPA28" s="238">
        <f t="shared" ref="VPA28" si="7641">VOY28*$C$28</f>
        <v>3.0749031114497338E+37</v>
      </c>
      <c r="VPC28" s="238">
        <f t="shared" ref="VPC28" si="7642">VPA28*$C$28</f>
        <v>3.1056521425642311E+37</v>
      </c>
      <c r="VPE28" s="238">
        <f t="shared" ref="VPE28" si="7643">VPC28*$C$28</f>
        <v>3.1367086639898733E+37</v>
      </c>
      <c r="VPG28" s="238">
        <f t="shared" ref="VPG28" si="7644">VPE28*$C$28</f>
        <v>3.168075750629772E+37</v>
      </c>
      <c r="VPI28" s="238">
        <f t="shared" ref="VPI28" si="7645">VPG28*$C$28</f>
        <v>3.1997565081360695E+37</v>
      </c>
      <c r="VPK28" s="238">
        <f t="shared" ref="VPK28" si="7646">VPI28*$C$28</f>
        <v>3.2317540732174304E+37</v>
      </c>
      <c r="VPM28" s="238">
        <f t="shared" ref="VPM28" si="7647">VPK28*$C$28</f>
        <v>3.2640716139496046E+37</v>
      </c>
      <c r="VPO28" s="238">
        <f t="shared" ref="VPO28" si="7648">VPM28*$C$28</f>
        <v>3.2967123300891007E+37</v>
      </c>
      <c r="VPQ28" s="238">
        <f t="shared" ref="VPQ28" si="7649">VPO28*$C$28</f>
        <v>3.3296794533899917E+37</v>
      </c>
      <c r="VPS28" s="238">
        <f t="shared" ref="VPS28" si="7650">VPQ28*$C$28</f>
        <v>3.3629762479238914E+37</v>
      </c>
      <c r="VPU28" s="238">
        <f t="shared" ref="VPU28" si="7651">VPS28*$C$28</f>
        <v>3.3966060104031306E+37</v>
      </c>
      <c r="VPW28" s="238">
        <f t="shared" ref="VPW28" si="7652">VPU28*$C$28</f>
        <v>3.4305720705071619E+37</v>
      </c>
      <c r="VPY28" s="238">
        <f t="shared" ref="VPY28" si="7653">VPW28*$C$28</f>
        <v>3.4648777912122335E+37</v>
      </c>
      <c r="VQA28" s="238">
        <f t="shared" ref="VQA28" si="7654">VPY28*$C$28</f>
        <v>3.4995265691243559E+37</v>
      </c>
      <c r="VQC28" s="238">
        <f t="shared" ref="VQC28" si="7655">VQA28*$C$28</f>
        <v>3.5345218348155993E+37</v>
      </c>
      <c r="VQE28" s="238">
        <f t="shared" ref="VQE28" si="7656">VQC28*$C$28</f>
        <v>3.5698670531637551E+37</v>
      </c>
      <c r="VQG28" s="238">
        <f t="shared" ref="VQG28" si="7657">VQE28*$C$28</f>
        <v>3.6055657236953927E+37</v>
      </c>
      <c r="VQI28" s="238">
        <f t="shared" ref="VQI28" si="7658">VQG28*$C$28</f>
        <v>3.6416213809323467E+37</v>
      </c>
      <c r="VQK28" s="238">
        <f t="shared" ref="VQK28" si="7659">VQI28*$C$28</f>
        <v>3.6780375947416702E+37</v>
      </c>
      <c r="VQM28" s="238">
        <f t="shared" ref="VQM28" si="7660">VQK28*$C$28</f>
        <v>3.7148179706890869E+37</v>
      </c>
      <c r="VQO28" s="238">
        <f t="shared" ref="VQO28" si="7661">VQM28*$C$28</f>
        <v>3.7519661503959776E+37</v>
      </c>
      <c r="VQQ28" s="238">
        <f t="shared" ref="VQQ28" si="7662">VQO28*$C$28</f>
        <v>3.7894858118999374E+37</v>
      </c>
      <c r="VQS28" s="238">
        <f t="shared" ref="VQS28" si="7663">VQQ28*$C$28</f>
        <v>3.8273806700189368E+37</v>
      </c>
      <c r="VQU28" s="238">
        <f t="shared" ref="VQU28" si="7664">VQS28*$C$28</f>
        <v>3.8656544767191262E+37</v>
      </c>
      <c r="VQW28" s="238">
        <f t="shared" ref="VQW28" si="7665">VQU28*$C$28</f>
        <v>3.9043110214863177E+37</v>
      </c>
      <c r="VQY28" s="238">
        <f t="shared" ref="VQY28" si="7666">VQW28*$C$28</f>
        <v>3.9433541317011808E+37</v>
      </c>
      <c r="VRA28" s="238">
        <f t="shared" ref="VRA28" si="7667">VQY28*$C$28</f>
        <v>3.9827876730181927E+37</v>
      </c>
      <c r="VRC28" s="238">
        <f t="shared" ref="VRC28" si="7668">VRA28*$C$28</f>
        <v>4.0226155497483744E+37</v>
      </c>
      <c r="VRE28" s="238">
        <f t="shared" ref="VRE28" si="7669">VRC28*$C$28</f>
        <v>4.0628417052458584E+37</v>
      </c>
      <c r="VRG28" s="238">
        <f t="shared" ref="VRG28" si="7670">VRE28*$C$28</f>
        <v>4.1034701222983169E+37</v>
      </c>
      <c r="VRI28" s="238">
        <f t="shared" ref="VRI28" si="7671">VRG28*$C$28</f>
        <v>4.1445048235213002E+37</v>
      </c>
      <c r="VRK28" s="238">
        <f t="shared" ref="VRK28" si="7672">VRI28*$C$28</f>
        <v>4.1859498717565133E+37</v>
      </c>
      <c r="VRM28" s="238">
        <f t="shared" ref="VRM28" si="7673">VRK28*$C$28</f>
        <v>4.2278093704740784E+37</v>
      </c>
      <c r="VRO28" s="238">
        <f t="shared" ref="VRO28" si="7674">VRM28*$C$28</f>
        <v>4.2700874641788196E+37</v>
      </c>
      <c r="VRQ28" s="238">
        <f t="shared" ref="VRQ28" si="7675">VRO28*$C$28</f>
        <v>4.312788338820608E+37</v>
      </c>
      <c r="VRS28" s="238">
        <f t="shared" ref="VRS28" si="7676">VRQ28*$C$28</f>
        <v>4.3559162222088141E+37</v>
      </c>
      <c r="VRU28" s="238">
        <f t="shared" ref="VRU28" si="7677">VRS28*$C$28</f>
        <v>4.3994753844309019E+37</v>
      </c>
      <c r="VRW28" s="238">
        <f t="shared" ref="VRW28" si="7678">VRU28*$C$28</f>
        <v>4.4434701382752112E+37</v>
      </c>
      <c r="VRY28" s="238">
        <f t="shared" ref="VRY28" si="7679">VRW28*$C$28</f>
        <v>4.4879048396579637E+37</v>
      </c>
      <c r="VSA28" s="238">
        <f t="shared" ref="VSA28" si="7680">VRY28*$C$28</f>
        <v>4.5327838880545433E+37</v>
      </c>
      <c r="VSC28" s="238">
        <f t="shared" ref="VSC28" si="7681">VSA28*$C$28</f>
        <v>4.5781117269350891E+37</v>
      </c>
      <c r="VSE28" s="238">
        <f t="shared" ref="VSE28" si="7682">VSC28*$C$28</f>
        <v>4.6238928442044398E+37</v>
      </c>
      <c r="VSG28" s="238">
        <f t="shared" ref="VSG28" si="7683">VSE28*$C$28</f>
        <v>4.6701317726464842E+37</v>
      </c>
      <c r="VSI28" s="238">
        <f t="shared" ref="VSI28" si="7684">VSG28*$C$28</f>
        <v>4.7168330903729493E+37</v>
      </c>
      <c r="VSK28" s="238">
        <f t="shared" ref="VSK28" si="7685">VSI28*$C$28</f>
        <v>4.7640014212766787E+37</v>
      </c>
      <c r="VSM28" s="238">
        <f t="shared" ref="VSM28" si="7686">VSK28*$C$28</f>
        <v>4.8116414354894457E+37</v>
      </c>
      <c r="VSO28" s="238">
        <f t="shared" ref="VSO28" si="7687">VSM28*$C$28</f>
        <v>4.8597578498443399E+37</v>
      </c>
      <c r="VSQ28" s="238">
        <f t="shared" ref="VSQ28" si="7688">VSO28*$C$28</f>
        <v>4.9083554283427829E+37</v>
      </c>
      <c r="VSS28" s="238">
        <f t="shared" ref="VSS28" si="7689">VSQ28*$C$28</f>
        <v>4.9574389826262104E+37</v>
      </c>
      <c r="VSU28" s="238">
        <f t="shared" ref="VSU28" si="7690">VSS28*$C$28</f>
        <v>5.007013372452473E+37</v>
      </c>
      <c r="VSW28" s="238">
        <f t="shared" ref="VSW28" si="7691">VSU28*$C$28</f>
        <v>5.0570835061769973E+37</v>
      </c>
      <c r="VSY28" s="238">
        <f t="shared" ref="VSY28" si="7692">VSW28*$C$28</f>
        <v>5.1076543412387676E+37</v>
      </c>
      <c r="VTA28" s="238">
        <f t="shared" ref="VTA28" si="7693">VSY28*$C$28</f>
        <v>5.1587308846511551E+37</v>
      </c>
      <c r="VTC28" s="238">
        <f t="shared" ref="VTC28" si="7694">VTA28*$C$28</f>
        <v>5.2103181934976665E+37</v>
      </c>
      <c r="VTE28" s="238">
        <f t="shared" ref="VTE28" si="7695">VTC28*$C$28</f>
        <v>5.2624213754326433E+37</v>
      </c>
      <c r="VTG28" s="238">
        <f t="shared" ref="VTG28" si="7696">VTE28*$C$28</f>
        <v>5.3150455891869695E+37</v>
      </c>
      <c r="VTI28" s="238">
        <f t="shared" ref="VTI28" si="7697">VTG28*$C$28</f>
        <v>5.3681960450788391E+37</v>
      </c>
      <c r="VTK28" s="238">
        <f t="shared" ref="VTK28" si="7698">VTI28*$C$28</f>
        <v>5.4218780055296274E+37</v>
      </c>
      <c r="VTM28" s="238">
        <f t="shared" ref="VTM28" si="7699">VTK28*$C$28</f>
        <v>5.4760967855849238E+37</v>
      </c>
      <c r="VTO28" s="238">
        <f t="shared" ref="VTO28" si="7700">VTM28*$C$28</f>
        <v>5.5308577534407735E+37</v>
      </c>
      <c r="VTQ28" s="238">
        <f t="shared" ref="VTQ28" si="7701">VTO28*$C$28</f>
        <v>5.5861663309751818E+37</v>
      </c>
      <c r="VTS28" s="238">
        <f t="shared" ref="VTS28" si="7702">VTQ28*$C$28</f>
        <v>5.6420279942849335E+37</v>
      </c>
      <c r="VTU28" s="238">
        <f t="shared" ref="VTU28" si="7703">VTS28*$C$28</f>
        <v>5.6984482742277833E+37</v>
      </c>
      <c r="VTW28" s="238">
        <f t="shared" ref="VTW28" si="7704">VTU28*$C$28</f>
        <v>5.7554327569700614E+37</v>
      </c>
      <c r="VTY28" s="238">
        <f t="shared" ref="VTY28" si="7705">VTW28*$C$28</f>
        <v>5.8129870845397623E+37</v>
      </c>
      <c r="VUA28" s="238">
        <f t="shared" ref="VUA28" si="7706">VTY28*$C$28</f>
        <v>5.8711169553851597E+37</v>
      </c>
      <c r="VUC28" s="238">
        <f t="shared" ref="VUC28" si="7707">VUA28*$C$28</f>
        <v>5.929828124939011E+37</v>
      </c>
      <c r="VUE28" s="238">
        <f t="shared" ref="VUE28" si="7708">VUC28*$C$28</f>
        <v>5.9891264061884015E+37</v>
      </c>
      <c r="VUG28" s="238">
        <f t="shared" ref="VUG28" si="7709">VUE28*$C$28</f>
        <v>6.0490176702502855E+37</v>
      </c>
      <c r="VUI28" s="238">
        <f t="shared" ref="VUI28" si="7710">VUG28*$C$28</f>
        <v>6.1095078469527883E+37</v>
      </c>
      <c r="VUK28" s="238">
        <f t="shared" ref="VUK28" si="7711">VUI28*$C$28</f>
        <v>6.1706029254223161E+37</v>
      </c>
      <c r="VUM28" s="238">
        <f t="shared" ref="VUM28" si="7712">VUK28*$C$28</f>
        <v>6.2323089546765393E+37</v>
      </c>
      <c r="VUO28" s="238">
        <f t="shared" ref="VUO28" si="7713">VUM28*$C$28</f>
        <v>6.2946320442233047E+37</v>
      </c>
      <c r="VUQ28" s="238">
        <f t="shared" ref="VUQ28" si="7714">VUO28*$C$28</f>
        <v>6.3575783646655379E+37</v>
      </c>
      <c r="VUS28" s="238">
        <f t="shared" ref="VUS28" si="7715">VUQ28*$C$28</f>
        <v>6.421154148312193E+37</v>
      </c>
      <c r="VUU28" s="238">
        <f t="shared" ref="VUU28" si="7716">VUS28*$C$28</f>
        <v>6.4853656897953148E+37</v>
      </c>
      <c r="VUW28" s="238">
        <f t="shared" ref="VUW28" si="7717">VUU28*$C$28</f>
        <v>6.5502193466932684E+37</v>
      </c>
      <c r="VUY28" s="238">
        <f t="shared" ref="VUY28" si="7718">VUW28*$C$28</f>
        <v>6.6157215401602013E+37</v>
      </c>
      <c r="VVA28" s="238">
        <f t="shared" ref="VVA28" si="7719">VUY28*$C$28</f>
        <v>6.6818787555618036E+37</v>
      </c>
      <c r="VVC28" s="238">
        <f t="shared" ref="VVC28" si="7720">VVA28*$C$28</f>
        <v>6.748697543117422E+37</v>
      </c>
      <c r="VVE28" s="238">
        <f t="shared" ref="VVE28" si="7721">VVC28*$C$28</f>
        <v>6.8161845185485966E+37</v>
      </c>
      <c r="VVG28" s="238">
        <f t="shared" ref="VVG28" si="7722">VVE28*$C$28</f>
        <v>6.8843463637340827E+37</v>
      </c>
      <c r="VVI28" s="238">
        <f t="shared" ref="VVI28" si="7723">VVG28*$C$28</f>
        <v>6.9531898273714237E+37</v>
      </c>
      <c r="VVK28" s="238">
        <f t="shared" ref="VVK28" si="7724">VVI28*$C$28</f>
        <v>7.022721725645138E+37</v>
      </c>
      <c r="VVM28" s="238">
        <f t="shared" ref="VVM28" si="7725">VVK28*$C$28</f>
        <v>7.0929489429015893E+37</v>
      </c>
      <c r="VVO28" s="238">
        <f t="shared" ref="VVO28" si="7726">VVM28*$C$28</f>
        <v>7.1638784323306055E+37</v>
      </c>
      <c r="VVQ28" s="238">
        <f t="shared" ref="VVQ28" si="7727">VVO28*$C$28</f>
        <v>7.2355172166539112E+37</v>
      </c>
      <c r="VVS28" s="238">
        <f t="shared" ref="VVS28" si="7728">VVQ28*$C$28</f>
        <v>7.3078723888204504E+37</v>
      </c>
      <c r="VVU28" s="238">
        <f t="shared" ref="VVU28" si="7729">VVS28*$C$28</f>
        <v>7.3809511127086546E+37</v>
      </c>
      <c r="VVW28" s="238">
        <f t="shared" ref="VVW28" si="7730">VVU28*$C$28</f>
        <v>7.4547606238357411E+37</v>
      </c>
      <c r="VVY28" s="238">
        <f t="shared" ref="VVY28" si="7731">VVW28*$C$28</f>
        <v>7.5293082300740984E+37</v>
      </c>
      <c r="VWA28" s="238">
        <f t="shared" ref="VWA28" si="7732">VVY28*$C$28</f>
        <v>7.6046013123748398E+37</v>
      </c>
      <c r="VWC28" s="238">
        <f t="shared" ref="VWC28" si="7733">VWA28*$C$28</f>
        <v>7.6806473254985884E+37</v>
      </c>
      <c r="VWE28" s="238">
        <f t="shared" ref="VWE28" si="7734">VWC28*$C$28</f>
        <v>7.7574537987535742E+37</v>
      </c>
      <c r="VWG28" s="238">
        <f t="shared" ref="VWG28" si="7735">VWE28*$C$28</f>
        <v>7.8350283367411096E+37</v>
      </c>
      <c r="VWI28" s="238">
        <f t="shared" ref="VWI28" si="7736">VWG28*$C$28</f>
        <v>7.9133786201085209E+37</v>
      </c>
      <c r="VWK28" s="238">
        <f t="shared" ref="VWK28" si="7737">VWI28*$C$28</f>
        <v>7.992512406309606E+37</v>
      </c>
      <c r="VWM28" s="238">
        <f t="shared" ref="VWM28" si="7738">VWK28*$C$28</f>
        <v>8.0724375303727018E+37</v>
      </c>
      <c r="VWO28" s="238">
        <f t="shared" ref="VWO28" si="7739">VWM28*$C$28</f>
        <v>8.1531619056764291E+37</v>
      </c>
      <c r="VWQ28" s="238">
        <f t="shared" ref="VWQ28" si="7740">VWO28*$C$28</f>
        <v>8.234693524733193E+37</v>
      </c>
      <c r="VWS28" s="238">
        <f t="shared" ref="VWS28" si="7741">VWQ28*$C$28</f>
        <v>8.3170404599805247E+37</v>
      </c>
      <c r="VWU28" s="238">
        <f t="shared" ref="VWU28" si="7742">VWS28*$C$28</f>
        <v>8.4002108645803299E+37</v>
      </c>
      <c r="VWW28" s="238">
        <f t="shared" ref="VWW28" si="7743">VWU28*$C$28</f>
        <v>8.4842129732261328E+37</v>
      </c>
      <c r="VWY28" s="238">
        <f t="shared" ref="VWY28" si="7744">VWW28*$C$28</f>
        <v>8.5690551029583939E+37</v>
      </c>
      <c r="VXA28" s="238">
        <f t="shared" ref="VXA28" si="7745">VWY28*$C$28</f>
        <v>8.6547456539879779E+37</v>
      </c>
      <c r="VXC28" s="238">
        <f t="shared" ref="VXC28" si="7746">VXA28*$C$28</f>
        <v>8.7412931105278574E+37</v>
      </c>
      <c r="VXE28" s="238">
        <f t="shared" ref="VXE28" si="7747">VXC28*$C$28</f>
        <v>8.8287060416331364E+37</v>
      </c>
      <c r="VXG28" s="238">
        <f t="shared" ref="VXG28" si="7748">VXE28*$C$28</f>
        <v>8.9169931020494682E+37</v>
      </c>
      <c r="VXI28" s="238">
        <f t="shared" ref="VXI28" si="7749">VXG28*$C$28</f>
        <v>9.0061630330699626E+37</v>
      </c>
      <c r="VXK28" s="238">
        <f t="shared" ref="VXK28" si="7750">VXI28*$C$28</f>
        <v>9.0962246634006615E+37</v>
      </c>
      <c r="VXM28" s="238">
        <f t="shared" ref="VXM28" si="7751">VXK28*$C$28</f>
        <v>9.1871869100346682E+37</v>
      </c>
      <c r="VXO28" s="238">
        <f t="shared" ref="VXO28" si="7752">VXM28*$C$28</f>
        <v>9.2790587791350159E+37</v>
      </c>
      <c r="VXQ28" s="238">
        <f t="shared" ref="VXQ28" si="7753">VXO28*$C$28</f>
        <v>9.3718493669263662E+37</v>
      </c>
      <c r="VXS28" s="238">
        <f t="shared" ref="VXS28" si="7754">VXQ28*$C$28</f>
        <v>9.4655678605956305E+37</v>
      </c>
      <c r="VXU28" s="238">
        <f t="shared" ref="VXU28" si="7755">VXS28*$C$28</f>
        <v>9.5602235392015861E+37</v>
      </c>
      <c r="VXW28" s="238">
        <f t="shared" ref="VXW28" si="7756">VXU28*$C$28</f>
        <v>9.6558257745936018E+37</v>
      </c>
      <c r="VXY28" s="238">
        <f t="shared" ref="VXY28" si="7757">VXW28*$C$28</f>
        <v>9.7523840323395371E+37</v>
      </c>
      <c r="VYA28" s="238">
        <f t="shared" ref="VYA28" si="7758">VXY28*$C$28</f>
        <v>9.8499078726629323E+37</v>
      </c>
      <c r="VYC28" s="238">
        <f t="shared" ref="VYC28" si="7759">VYA28*$C$28</f>
        <v>9.9484069513895609E+37</v>
      </c>
      <c r="VYE28" s="238">
        <f t="shared" ref="VYE28" si="7760">VYC28*$C$28</f>
        <v>1.0047891020903456E+38</v>
      </c>
      <c r="VYG28" s="238">
        <f t="shared" ref="VYG28" si="7761">VYE28*$C$28</f>
        <v>1.0148369931112491E+38</v>
      </c>
      <c r="VYI28" s="238">
        <f t="shared" ref="VYI28" si="7762">VYG28*$C$28</f>
        <v>1.0249853630423616E+38</v>
      </c>
      <c r="VYK28" s="238">
        <f t="shared" ref="VYK28" si="7763">VYI28*$C$28</f>
        <v>1.0352352166727852E+38</v>
      </c>
      <c r="VYM28" s="238">
        <f t="shared" ref="VYM28" si="7764">VYK28*$C$28</f>
        <v>1.045587568839513E+38</v>
      </c>
      <c r="VYO28" s="238">
        <f t="shared" ref="VYO28" si="7765">VYM28*$C$28</f>
        <v>1.0560434445279082E+38</v>
      </c>
      <c r="VYQ28" s="238">
        <f t="shared" ref="VYQ28" si="7766">VYO28*$C$28</f>
        <v>1.0666038789731872E+38</v>
      </c>
      <c r="VYS28" s="238">
        <f t="shared" ref="VYS28" si="7767">VYQ28*$C$28</f>
        <v>1.0772699177629192E+38</v>
      </c>
      <c r="VYU28" s="238">
        <f t="shared" ref="VYU28" si="7768">VYS28*$C$28</f>
        <v>1.0880426169405484E+38</v>
      </c>
      <c r="VYW28" s="238">
        <f t="shared" ref="VYW28" si="7769">VYU28*$C$28</f>
        <v>1.0989230431099539E+38</v>
      </c>
      <c r="VYY28" s="238">
        <f t="shared" ref="VYY28" si="7770">VYW28*$C$28</f>
        <v>1.1099122735410534E+38</v>
      </c>
      <c r="VZA28" s="238">
        <f t="shared" ref="VZA28" si="7771">VYY28*$C$28</f>
        <v>1.121011396276464E+38</v>
      </c>
      <c r="VZC28" s="238">
        <f t="shared" ref="VZC28" si="7772">VZA28*$C$28</f>
        <v>1.1322215102392286E+38</v>
      </c>
      <c r="VZE28" s="238">
        <f t="shared" ref="VZE28" si="7773">VZC28*$C$28</f>
        <v>1.143543725341621E+38</v>
      </c>
      <c r="VZG28" s="238">
        <f t="shared" ref="VZG28" si="7774">VZE28*$C$28</f>
        <v>1.1549791625950372E+38</v>
      </c>
      <c r="VZI28" s="238">
        <f t="shared" ref="VZI28" si="7775">VZG28*$C$28</f>
        <v>1.1665289542209875E+38</v>
      </c>
      <c r="VZK28" s="238">
        <f t="shared" ref="VZK28" si="7776">VZI28*$C$28</f>
        <v>1.1781942437631974E+38</v>
      </c>
      <c r="VZM28" s="238">
        <f t="shared" ref="VZM28" si="7777">VZK28*$C$28</f>
        <v>1.1899761862008294E+38</v>
      </c>
      <c r="VZO28" s="238">
        <f t="shared" ref="VZO28" si="7778">VZM28*$C$28</f>
        <v>1.2018759480628378E+38</v>
      </c>
      <c r="VZQ28" s="238">
        <f t="shared" ref="VZQ28" si="7779">VZO28*$C$28</f>
        <v>1.2138947075434663E+38</v>
      </c>
      <c r="VZS28" s="238">
        <f t="shared" ref="VZS28" si="7780">VZQ28*$C$28</f>
        <v>1.226033654618901E+38</v>
      </c>
      <c r="VZU28" s="238">
        <f t="shared" ref="VZU28" si="7781">VZS28*$C$28</f>
        <v>1.2382939911650901E+38</v>
      </c>
      <c r="VZW28" s="238">
        <f t="shared" ref="VZW28" si="7782">VZU28*$C$28</f>
        <v>1.250676931076741E+38</v>
      </c>
      <c r="VZY28" s="238">
        <f t="shared" ref="VZY28" si="7783">VZW28*$C$28</f>
        <v>1.2631837003875084E+38</v>
      </c>
      <c r="WAA28" s="238">
        <f t="shared" ref="WAA28" si="7784">VZY28*$C$28</f>
        <v>1.2758155373913836E+38</v>
      </c>
      <c r="WAC28" s="238">
        <f t="shared" ref="WAC28" si="7785">WAA28*$C$28</f>
        <v>1.2885736927652974E+38</v>
      </c>
      <c r="WAE28" s="238">
        <f t="shared" ref="WAE28" si="7786">WAC28*$C$28</f>
        <v>1.3014594296929504E+38</v>
      </c>
      <c r="WAG28" s="238">
        <f t="shared" ref="WAG28" si="7787">WAE28*$C$28</f>
        <v>1.3144740239898799E+38</v>
      </c>
      <c r="WAI28" s="238">
        <f t="shared" ref="WAI28" si="7788">WAG28*$C$28</f>
        <v>1.3276187642297788E+38</v>
      </c>
      <c r="WAK28" s="238">
        <f t="shared" ref="WAK28" si="7789">WAI28*$C$28</f>
        <v>1.3408949518720766E+38</v>
      </c>
      <c r="WAM28" s="238">
        <f t="shared" ref="WAM28" si="7790">WAK28*$C$28</f>
        <v>1.3543039013907974E+38</v>
      </c>
      <c r="WAO28" s="238">
        <f t="shared" ref="WAO28" si="7791">WAM28*$C$28</f>
        <v>1.3678469404047053E+38</v>
      </c>
      <c r="WAQ28" s="238">
        <f t="shared" ref="WAQ28" si="7792">WAO28*$C$28</f>
        <v>1.3815254098087524E+38</v>
      </c>
      <c r="WAS28" s="238">
        <f t="shared" ref="WAS28" si="7793">WAQ28*$C$28</f>
        <v>1.3953406639068399E+38</v>
      </c>
      <c r="WAU28" s="238">
        <f t="shared" ref="WAU28" si="7794">WAS28*$C$28</f>
        <v>1.4092940705459083E+38</v>
      </c>
      <c r="WAW28" s="238">
        <f t="shared" ref="WAW28" si="7795">WAU28*$C$28</f>
        <v>1.4233870112513674E+38</v>
      </c>
      <c r="WAY28" s="238">
        <f t="shared" ref="WAY28" si="7796">WAW28*$C$28</f>
        <v>1.4376208813638812E+38</v>
      </c>
      <c r="WBA28" s="238">
        <f t="shared" ref="WBA28" si="7797">WAY28*$C$28</f>
        <v>1.4519970901775199E+38</v>
      </c>
      <c r="WBC28" s="238">
        <f t="shared" ref="WBC28" si="7798">WBA28*$C$28</f>
        <v>1.4665170610792951E+38</v>
      </c>
      <c r="WBE28" s="238">
        <f t="shared" ref="WBE28" si="7799">WBC28*$C$28</f>
        <v>1.4811822316900879E+38</v>
      </c>
      <c r="WBG28" s="238">
        <f t="shared" ref="WBG28" si="7800">WBE28*$C$28</f>
        <v>1.4959940540069888E+38</v>
      </c>
      <c r="WBI28" s="238">
        <f t="shared" ref="WBI28" si="7801">WBG28*$C$28</f>
        <v>1.5109539945470586E+38</v>
      </c>
      <c r="WBK28" s="238">
        <f t="shared" ref="WBK28" si="7802">WBI28*$C$28</f>
        <v>1.5260635344925292E+38</v>
      </c>
      <c r="WBM28" s="238">
        <f t="shared" ref="WBM28" si="7803">WBK28*$C$28</f>
        <v>1.5413241698374545E+38</v>
      </c>
      <c r="WBO28" s="238">
        <f t="shared" ref="WBO28" si="7804">WBM28*$C$28</f>
        <v>1.5567374115358291E+38</v>
      </c>
      <c r="WBQ28" s="238">
        <f t="shared" ref="WBQ28" si="7805">WBO28*$C$28</f>
        <v>1.5723047856511874E+38</v>
      </c>
      <c r="WBS28" s="238">
        <f t="shared" ref="WBS28" si="7806">WBQ28*$C$28</f>
        <v>1.5880278335076992E+38</v>
      </c>
      <c r="WBU28" s="238">
        <f t="shared" ref="WBU28" si="7807">WBS28*$C$28</f>
        <v>1.6039081118427762E+38</v>
      </c>
      <c r="WBW28" s="238">
        <f t="shared" ref="WBW28" si="7808">WBU28*$C$28</f>
        <v>1.619947192961204E+38</v>
      </c>
      <c r="WBY28" s="238">
        <f t="shared" ref="WBY28" si="7809">WBW28*$C$28</f>
        <v>1.636146664890816E+38</v>
      </c>
      <c r="WCA28" s="238">
        <f t="shared" ref="WCA28" si="7810">WBY28*$C$28</f>
        <v>1.6525081315397242E+38</v>
      </c>
      <c r="WCC28" s="238">
        <f t="shared" ref="WCC28" si="7811">WCA28*$C$28</f>
        <v>1.6690332128551215E+38</v>
      </c>
      <c r="WCE28" s="238">
        <f t="shared" ref="WCE28" si="7812">WCC28*$C$28</f>
        <v>1.6857235449836726E+38</v>
      </c>
      <c r="WCG28" s="238">
        <f t="shared" ref="WCG28" si="7813">WCE28*$C$28</f>
        <v>1.7025807804335094E+38</v>
      </c>
      <c r="WCI28" s="238">
        <f t="shared" ref="WCI28" si="7814">WCG28*$C$28</f>
        <v>1.7196065882378444E+38</v>
      </c>
      <c r="WCK28" s="238">
        <f t="shared" ref="WCK28" si="7815">WCI28*$C$28</f>
        <v>1.736802654120223E+38</v>
      </c>
      <c r="WCM28" s="238">
        <f t="shared" ref="WCM28" si="7816">WCK28*$C$28</f>
        <v>1.7541706806614254E+38</v>
      </c>
      <c r="WCO28" s="238">
        <f t="shared" ref="WCO28" si="7817">WCM28*$C$28</f>
        <v>1.7717123874680398E+38</v>
      </c>
      <c r="WCQ28" s="238">
        <f t="shared" ref="WCQ28" si="7818">WCO28*$C$28</f>
        <v>1.7894295113427202E+38</v>
      </c>
      <c r="WCS28" s="238">
        <f t="shared" ref="WCS28" si="7819">WCQ28*$C$28</f>
        <v>1.8073238064561474E+38</v>
      </c>
      <c r="WCU28" s="238">
        <f t="shared" ref="WCU28" si="7820">WCS28*$C$28</f>
        <v>1.8253970445207088E+38</v>
      </c>
      <c r="WCW28" s="238">
        <f t="shared" ref="WCW28" si="7821">WCU28*$C$28</f>
        <v>1.8436510149659159E+38</v>
      </c>
      <c r="WCY28" s="238">
        <f t="shared" ref="WCY28" si="7822">WCW28*$C$28</f>
        <v>1.8620875251155752E+38</v>
      </c>
      <c r="WDA28" s="238">
        <f t="shared" ref="WDA28" si="7823">WCY28*$C$28</f>
        <v>1.8807084003667312E+38</v>
      </c>
      <c r="WDC28" s="238">
        <f t="shared" ref="WDC28" si="7824">WDA28*$C$28</f>
        <v>1.8995154843703984E+38</v>
      </c>
      <c r="WDE28" s="238">
        <f t="shared" ref="WDE28" si="7825">WDC28*$C$28</f>
        <v>1.9185106392141024E+38</v>
      </c>
      <c r="WDG28" s="238">
        <f t="shared" ref="WDG28" si="7826">WDE28*$C$28</f>
        <v>1.9376957456062434E+38</v>
      </c>
      <c r="WDI28" s="238">
        <f t="shared" ref="WDI28" si="7827">WDG28*$C$28</f>
        <v>1.9570727030623059E+38</v>
      </c>
      <c r="WDK28" s="238">
        <f t="shared" ref="WDK28" si="7828">WDI28*$C$28</f>
        <v>1.9766434300929288E+38</v>
      </c>
      <c r="WDM28" s="238">
        <f t="shared" ref="WDM28" si="7829">WDK28*$C$28</f>
        <v>1.9964098643938581E+38</v>
      </c>
      <c r="WDO28" s="238">
        <f t="shared" ref="WDO28" si="7830">WDM28*$C$28</f>
        <v>2.0163739630377967E+38</v>
      </c>
      <c r="WDQ28" s="238">
        <f t="shared" ref="WDQ28" si="7831">WDO28*$C$28</f>
        <v>2.0365377026681748E+38</v>
      </c>
      <c r="WDS28" s="238">
        <f t="shared" ref="WDS28" si="7832">WDQ28*$C$28</f>
        <v>2.0569030796948567E+38</v>
      </c>
      <c r="WDU28" s="238">
        <f t="shared" ref="WDU28" si="7833">WDS28*$C$28</f>
        <v>2.0774721104918051E+38</v>
      </c>
      <c r="WDW28" s="238">
        <f t="shared" ref="WDW28" si="7834">WDU28*$C$28</f>
        <v>2.098246831596723E+38</v>
      </c>
      <c r="WDY28" s="238">
        <f t="shared" ref="WDY28" si="7835">WDW28*$C$28</f>
        <v>2.1192292999126903E+38</v>
      </c>
      <c r="WEA28" s="238">
        <f t="shared" ref="WEA28" si="7836">WDY28*$C$28</f>
        <v>2.140421592911817E+38</v>
      </c>
      <c r="WEC28" s="238">
        <f t="shared" ref="WEC28" si="7837">WEA28*$C$28</f>
        <v>2.1618258088409353E+38</v>
      </c>
      <c r="WEE28" s="238">
        <f t="shared" ref="WEE28" si="7838">WEC28*$C$28</f>
        <v>2.1834440669293448E+38</v>
      </c>
      <c r="WEG28" s="238">
        <f t="shared" ref="WEG28" si="7839">WEE28*$C$28</f>
        <v>2.2052785075986384E+38</v>
      </c>
      <c r="WEI28" s="238">
        <f t="shared" ref="WEI28" si="7840">WEG28*$C$28</f>
        <v>2.2273312926746248E+38</v>
      </c>
      <c r="WEK28" s="238">
        <f t="shared" ref="WEK28" si="7841">WEI28*$C$28</f>
        <v>2.2496046056013711E+38</v>
      </c>
      <c r="WEM28" s="238">
        <f t="shared" ref="WEM28" si="7842">WEK28*$C$28</f>
        <v>2.272100651657385E+38</v>
      </c>
      <c r="WEO28" s="238">
        <f t="shared" ref="WEO28" si="7843">WEM28*$C$28</f>
        <v>2.2948216581739589E+38</v>
      </c>
      <c r="WEQ28" s="238">
        <f t="shared" ref="WEQ28" si="7844">WEO28*$C$28</f>
        <v>2.3177698747556984E+38</v>
      </c>
      <c r="WES28" s="238">
        <f t="shared" ref="WES28" si="7845">WEQ28*$C$28</f>
        <v>2.3409475735032554E+38</v>
      </c>
      <c r="WEU28" s="238">
        <f t="shared" ref="WEU28" si="7846">WES28*$C$28</f>
        <v>2.3643570492382878E+38</v>
      </c>
      <c r="WEW28" s="238">
        <f t="shared" ref="WEW28" si="7847">WEU28*$C$28</f>
        <v>2.3880006197306708E+38</v>
      </c>
      <c r="WEY28" s="238">
        <f t="shared" ref="WEY28" si="7848">WEW28*$C$28</f>
        <v>2.4118806259279773E+38</v>
      </c>
      <c r="WFA28" s="238">
        <f t="shared" ref="WFA28" si="7849">WEY28*$C$28</f>
        <v>2.435999432187257E+38</v>
      </c>
      <c r="WFC28" s="238">
        <f t="shared" ref="WFC28" si="7850">WFA28*$C$28</f>
        <v>2.4603594265091297E+38</v>
      </c>
      <c r="WFE28" s="238">
        <f t="shared" ref="WFE28" si="7851">WFC28*$C$28</f>
        <v>2.484963020774221E+38</v>
      </c>
      <c r="WFG28" s="238">
        <f t="shared" ref="WFG28" si="7852">WFE28*$C$28</f>
        <v>2.5098126509819634E+38</v>
      </c>
      <c r="WFI28" s="238">
        <f t="shared" ref="WFI28" si="7853">WFG28*$C$28</f>
        <v>2.534910777491783E+38</v>
      </c>
      <c r="WFK28" s="238">
        <f t="shared" ref="WFK28" si="7854">WFI28*$C$28</f>
        <v>2.560259885266701E+38</v>
      </c>
      <c r="WFM28" s="238">
        <f t="shared" ref="WFM28" si="7855">WFK28*$C$28</f>
        <v>2.5858624841193679E+38</v>
      </c>
      <c r="WFO28" s="238">
        <f t="shared" ref="WFO28" si="7856">WFM28*$C$28</f>
        <v>2.6117211089605615E+38</v>
      </c>
      <c r="WFQ28" s="238">
        <f t="shared" ref="WFQ28" si="7857">WFO28*$C$28</f>
        <v>2.6378383200501673E+38</v>
      </c>
      <c r="WFS28" s="238">
        <f t="shared" ref="WFS28" si="7858">WFQ28*$C$28</f>
        <v>2.6642167032506689E+38</v>
      </c>
      <c r="WFU28" s="238">
        <f t="shared" ref="WFU28" si="7859">WFS28*$C$28</f>
        <v>2.6908588702831757E+38</v>
      </c>
      <c r="WFW28" s="238">
        <f t="shared" ref="WFW28" si="7860">WFU28*$C$28</f>
        <v>2.7177674589860076E+38</v>
      </c>
      <c r="WFY28" s="238">
        <f t="shared" ref="WFY28" si="7861">WFW28*$C$28</f>
        <v>2.7449451335758675E+38</v>
      </c>
      <c r="WGA28" s="238">
        <f t="shared" ref="WGA28" si="7862">WFY28*$C$28</f>
        <v>2.7723945849116263E+38</v>
      </c>
      <c r="WGC28" s="238">
        <f t="shared" ref="WGC28" si="7863">WGA28*$C$28</f>
        <v>2.8001185307607427E+38</v>
      </c>
      <c r="WGE28" s="238">
        <f t="shared" ref="WGE28" si="7864">WGC28*$C$28</f>
        <v>2.8281197160683501E+38</v>
      </c>
      <c r="WGG28" s="238">
        <f t="shared" ref="WGG28" si="7865">WGE28*$C$28</f>
        <v>2.8564009132290336E+38</v>
      </c>
      <c r="WGI28" s="238">
        <f t="shared" ref="WGI28" si="7866">WGG28*$C$28</f>
        <v>2.8849649223613239E+38</v>
      </c>
      <c r="WGK28" s="238">
        <f t="shared" ref="WGK28" si="7867">WGI28*$C$28</f>
        <v>2.9138145715849372E+38</v>
      </c>
      <c r="WGM28" s="238">
        <f t="shared" ref="WGM28" si="7868">WGK28*$C$28</f>
        <v>2.9429527173007865E+38</v>
      </c>
      <c r="WGO28" s="238">
        <f t="shared" ref="WGO28" si="7869">WGM28*$C$28</f>
        <v>2.9723822444737945E+38</v>
      </c>
      <c r="WGQ28" s="238">
        <f t="shared" ref="WGQ28" si="7870">WGO28*$C$28</f>
        <v>3.0021060669185326E+38</v>
      </c>
      <c r="WGS28" s="238">
        <f t="shared" ref="WGS28" si="7871">WGQ28*$C$28</f>
        <v>3.0321271275877181E+38</v>
      </c>
      <c r="WGU28" s="238">
        <f t="shared" ref="WGU28" si="7872">WGS28*$C$28</f>
        <v>3.0624483988635952E+38</v>
      </c>
      <c r="WGW28" s="238">
        <f t="shared" ref="WGW28" si="7873">WGU28*$C$28</f>
        <v>3.0930728828522312E+38</v>
      </c>
      <c r="WGY28" s="238">
        <f t="shared" ref="WGY28" si="7874">WGW28*$C$28</f>
        <v>3.1240036116807536E+38</v>
      </c>
      <c r="WHA28" s="238">
        <f t="shared" ref="WHA28" si="7875">WGY28*$C$28</f>
        <v>3.1552436477975613E+38</v>
      </c>
      <c r="WHC28" s="238">
        <f t="shared" ref="WHC28" si="7876">WHA28*$C$28</f>
        <v>3.1867960842755371E+38</v>
      </c>
      <c r="WHE28" s="238">
        <f t="shared" ref="WHE28" si="7877">WHC28*$C$28</f>
        <v>3.2186640451182924E+38</v>
      </c>
      <c r="WHG28" s="238">
        <f t="shared" ref="WHG28" si="7878">WHE28*$C$28</f>
        <v>3.2508506855694752E+38</v>
      </c>
      <c r="WHI28" s="238">
        <f t="shared" ref="WHI28" si="7879">WHG28*$C$28</f>
        <v>3.2833591924251698E+38</v>
      </c>
      <c r="WHK28" s="238">
        <f t="shared" ref="WHK28" si="7880">WHI28*$C$28</f>
        <v>3.3161927843494216E+38</v>
      </c>
      <c r="WHM28" s="238">
        <f t="shared" ref="WHM28" si="7881">WHK28*$C$28</f>
        <v>3.349354712192916E+38</v>
      </c>
      <c r="WHO28" s="238">
        <f t="shared" ref="WHO28" si="7882">WHM28*$C$28</f>
        <v>3.382848259314845E+38</v>
      </c>
      <c r="WHQ28" s="238">
        <f t="shared" ref="WHQ28" si="7883">WHO28*$C$28</f>
        <v>3.4166767419079935E+38</v>
      </c>
      <c r="WHS28" s="238">
        <f t="shared" ref="WHS28" si="7884">WHQ28*$C$28</f>
        <v>3.4508435093270733E+38</v>
      </c>
      <c r="WHU28" s="238">
        <f t="shared" ref="WHU28" si="7885">WHS28*$C$28</f>
        <v>3.485351944420344E+38</v>
      </c>
      <c r="WHW28" s="238">
        <f t="shared" ref="WHW28" si="7886">WHU28*$C$28</f>
        <v>3.5202054638645474E+38</v>
      </c>
      <c r="WHY28" s="238">
        <f t="shared" ref="WHY28" si="7887">WHW28*$C$28</f>
        <v>3.555407518503193E+38</v>
      </c>
      <c r="WIA28" s="238">
        <f t="shared" ref="WIA28" si="7888">WHY28*$C$28</f>
        <v>3.5909615936882251E+38</v>
      </c>
      <c r="WIC28" s="238">
        <f t="shared" ref="WIC28" si="7889">WIA28*$C$28</f>
        <v>3.6268712096251075E+38</v>
      </c>
      <c r="WIE28" s="238">
        <f t="shared" ref="WIE28" si="7890">WIC28*$C$28</f>
        <v>3.6631399217213584E+38</v>
      </c>
      <c r="WIG28" s="238">
        <f t="shared" ref="WIG28" si="7891">WIE28*$C$28</f>
        <v>3.6997713209385722E+38</v>
      </c>
      <c r="WII28" s="238">
        <f t="shared" ref="WII28" si="7892">WIG28*$C$28</f>
        <v>3.7367690341479583E+38</v>
      </c>
      <c r="WIK28" s="238">
        <f t="shared" ref="WIK28" si="7893">WII28*$C$28</f>
        <v>3.7741367244894378E+38</v>
      </c>
      <c r="WIM28" s="238">
        <f t="shared" ref="WIM28" si="7894">WIK28*$C$28</f>
        <v>3.8118780917343323E+38</v>
      </c>
      <c r="WIO28" s="238">
        <f t="shared" ref="WIO28" si="7895">WIM28*$C$28</f>
        <v>3.8499968726516754E+38</v>
      </c>
      <c r="WIQ28" s="238">
        <f t="shared" ref="WIQ28" si="7896">WIO28*$C$28</f>
        <v>3.8884968413781921E+38</v>
      </c>
      <c r="WIS28" s="238">
        <f t="shared" ref="WIS28" si="7897">WIQ28*$C$28</f>
        <v>3.9273818097919743E+38</v>
      </c>
      <c r="WIU28" s="238">
        <f t="shared" ref="WIU28" si="7898">WIS28*$C$28</f>
        <v>3.9666556278898945E+38</v>
      </c>
      <c r="WIW28" s="238">
        <f t="shared" ref="WIW28" si="7899">WIU28*$C$28</f>
        <v>4.0063221841687934E+38</v>
      </c>
      <c r="WIY28" s="238">
        <f t="shared" ref="WIY28" si="7900">WIW28*$C$28</f>
        <v>4.046385406010481E+38</v>
      </c>
      <c r="WJA28" s="238">
        <f t="shared" ref="WJA28" si="7901">WIY28*$C$28</f>
        <v>4.0868492600705857E+38</v>
      </c>
      <c r="WJC28" s="238">
        <f t="shared" ref="WJC28" si="7902">WJA28*$C$28</f>
        <v>4.1277177526712914E+38</v>
      </c>
      <c r="WJE28" s="238">
        <f t="shared" ref="WJE28" si="7903">WJC28*$C$28</f>
        <v>4.1689949301980041E+38</v>
      </c>
      <c r="WJG28" s="238">
        <f t="shared" ref="WJG28" si="7904">WJE28*$C$28</f>
        <v>4.2106848794999838E+38</v>
      </c>
      <c r="WJI28" s="238">
        <f t="shared" ref="WJI28" si="7905">WJG28*$C$28</f>
        <v>4.2527917282949836E+38</v>
      </c>
      <c r="WJK28" s="238">
        <f t="shared" ref="WJK28" si="7906">WJI28*$C$28</f>
        <v>4.2953196455779335E+38</v>
      </c>
      <c r="WJM28" s="238">
        <f t="shared" ref="WJM28" si="7907">WJK28*$C$28</f>
        <v>4.3382728420337126E+38</v>
      </c>
      <c r="WJO28" s="238">
        <f t="shared" ref="WJO28" si="7908">WJM28*$C$28</f>
        <v>4.3816555704540499E+38</v>
      </c>
      <c r="WJQ28" s="238">
        <f t="shared" ref="WJQ28" si="7909">WJO28*$C$28</f>
        <v>4.4254721261585903E+38</v>
      </c>
      <c r="WJS28" s="238">
        <f t="shared" ref="WJS28" si="7910">WJQ28*$C$28</f>
        <v>4.4697268474201759E+38</v>
      </c>
      <c r="WJU28" s="238">
        <f t="shared" ref="WJU28" si="7911">WJS28*$C$28</f>
        <v>4.5144241158943779E+38</v>
      </c>
      <c r="WJW28" s="238">
        <f t="shared" ref="WJW28" si="7912">WJU28*$C$28</f>
        <v>4.5595683570533218E+38</v>
      </c>
      <c r="WJY28" s="238">
        <f t="shared" ref="WJY28" si="7913">WJW28*$C$28</f>
        <v>4.6051640406238548E+38</v>
      </c>
      <c r="WKA28" s="238">
        <f t="shared" ref="WKA28" si="7914">WJY28*$C$28</f>
        <v>4.6512156810300936E+38</v>
      </c>
      <c r="WKC28" s="238">
        <f t="shared" ref="WKC28" si="7915">WKA28*$C$28</f>
        <v>4.6977278378403949E+38</v>
      </c>
      <c r="WKE28" s="238">
        <f t="shared" ref="WKE28" si="7916">WKC28*$C$28</f>
        <v>4.7447051162187991E+38</v>
      </c>
      <c r="WKG28" s="238">
        <f t="shared" ref="WKG28" si="7917">WKE28*$C$28</f>
        <v>4.7921521673809874E+38</v>
      </c>
      <c r="WKI28" s="238">
        <f t="shared" ref="WKI28" si="7918">WKG28*$C$28</f>
        <v>4.840073689054797E+38</v>
      </c>
      <c r="WKK28" s="238">
        <f t="shared" ref="WKK28" si="7919">WKI28*$C$28</f>
        <v>4.8884744259453448E+38</v>
      </c>
      <c r="WKM28" s="238">
        <f t="shared" ref="WKM28" si="7920">WKK28*$C$28</f>
        <v>4.9373591702047986E+38</v>
      </c>
      <c r="WKO28" s="238">
        <f t="shared" ref="WKO28" si="7921">WKM28*$C$28</f>
        <v>4.9867327619068466E+38</v>
      </c>
      <c r="WKQ28" s="238">
        <f t="shared" ref="WKQ28" si="7922">WKO28*$C$28</f>
        <v>5.0366000895259153E+38</v>
      </c>
      <c r="WKS28" s="238">
        <f t="shared" ref="WKS28" si="7923">WKQ28*$C$28</f>
        <v>5.0869660904211745E+38</v>
      </c>
      <c r="WKU28" s="238">
        <f t="shared" ref="WKU28" si="7924">WKS28*$C$28</f>
        <v>5.1378357513253862E+38</v>
      </c>
      <c r="WKW28" s="238">
        <f t="shared" ref="WKW28" si="7925">WKU28*$C$28</f>
        <v>5.1892141088386402E+38</v>
      </c>
      <c r="WKY28" s="238">
        <f t="shared" ref="WKY28" si="7926">WKW28*$C$28</f>
        <v>5.2411062499270263E+38</v>
      </c>
      <c r="WLA28" s="238">
        <f t="shared" ref="WLA28" si="7927">WKY28*$C$28</f>
        <v>5.2935173124262964E+38</v>
      </c>
      <c r="WLC28" s="238">
        <f t="shared" ref="WLC28" si="7928">WLA28*$C$28</f>
        <v>5.3464524855505598E+38</v>
      </c>
      <c r="WLE28" s="238">
        <f t="shared" ref="WLE28" si="7929">WLC28*$C$28</f>
        <v>5.3999170104060654E+38</v>
      </c>
      <c r="WLG28" s="238">
        <f t="shared" ref="WLG28" si="7930">WLE28*$C$28</f>
        <v>5.4539161805101259E+38</v>
      </c>
      <c r="WLI28" s="238">
        <f t="shared" ref="WLI28" si="7931">WLG28*$C$28</f>
        <v>5.5084553423152273E+38</v>
      </c>
      <c r="WLK28" s="238">
        <f t="shared" ref="WLK28" si="7932">WLI28*$C$28</f>
        <v>5.5635398957383797E+38</v>
      </c>
      <c r="WLM28" s="238">
        <f t="shared" ref="WLM28" si="7933">WLK28*$C$28</f>
        <v>5.6191752946957633E+38</v>
      </c>
      <c r="WLO28" s="238">
        <f t="shared" ref="WLO28" si="7934">WLM28*$C$28</f>
        <v>5.6753670476427213E+38</v>
      </c>
      <c r="WLQ28" s="238">
        <f t="shared" ref="WLQ28" si="7935">WLO28*$C$28</f>
        <v>5.7321207181191485E+38</v>
      </c>
      <c r="WLS28" s="238">
        <f t="shared" ref="WLS28" si="7936">WLQ28*$C$28</f>
        <v>5.7894419253003398E+38</v>
      </c>
      <c r="WLU28" s="238">
        <f t="shared" ref="WLU28" si="7937">WLS28*$C$28</f>
        <v>5.8473363445533434E+38</v>
      </c>
      <c r="WLW28" s="238">
        <f t="shared" ref="WLW28" si="7938">WLU28*$C$28</f>
        <v>5.9058097079988772E+38</v>
      </c>
      <c r="WLY28" s="238">
        <f t="shared" ref="WLY28" si="7939">WLW28*$C$28</f>
        <v>5.9648678050788659E+38</v>
      </c>
      <c r="WMA28" s="238">
        <f t="shared" ref="WMA28" si="7940">WLY28*$C$28</f>
        <v>6.024516483129655E+38</v>
      </c>
      <c r="WMC28" s="238">
        <f t="shared" ref="WMC28" si="7941">WMA28*$C$28</f>
        <v>6.0847616479609515E+38</v>
      </c>
      <c r="WME28" s="238">
        <f t="shared" ref="WME28" si="7942">WMC28*$C$28</f>
        <v>6.1456092644405609E+38</v>
      </c>
      <c r="WMG28" s="238">
        <f t="shared" ref="WMG28" si="7943">WME28*$C$28</f>
        <v>6.2070653570849664E+38</v>
      </c>
      <c r="WMI28" s="238">
        <f t="shared" ref="WMI28" si="7944">WMG28*$C$28</f>
        <v>6.2691360106558165E+38</v>
      </c>
      <c r="WMK28" s="238">
        <f t="shared" ref="WMK28" si="7945">WMI28*$C$28</f>
        <v>6.3318273707623744E+38</v>
      </c>
      <c r="WMM28" s="238">
        <f t="shared" ref="WMM28" si="7946">WMK28*$C$28</f>
        <v>6.3951456444699981E+38</v>
      </c>
      <c r="WMO28" s="238">
        <f t="shared" ref="WMO28" si="7947">WMM28*$C$28</f>
        <v>6.4590971009146979E+38</v>
      </c>
      <c r="WMQ28" s="238">
        <f t="shared" ref="WMQ28" si="7948">WMO28*$C$28</f>
        <v>6.5236880719238451E+38</v>
      </c>
      <c r="WMS28" s="238">
        <f t="shared" ref="WMS28" si="7949">WMQ28*$C$28</f>
        <v>6.5889249526430839E+38</v>
      </c>
      <c r="WMU28" s="238">
        <f t="shared" ref="WMU28" si="7950">WMS28*$C$28</f>
        <v>6.6548142021695149E+38</v>
      </c>
      <c r="WMW28" s="238">
        <f t="shared" ref="WMW28" si="7951">WMU28*$C$28</f>
        <v>6.7213623441912103E+38</v>
      </c>
      <c r="WMY28" s="238">
        <f t="shared" ref="WMY28" si="7952">WMW28*$C$28</f>
        <v>6.7885759676331224E+38</v>
      </c>
      <c r="WNA28" s="238">
        <f t="shared" ref="WNA28" si="7953">WMY28*$C$28</f>
        <v>6.8564617273094533E+38</v>
      </c>
      <c r="WNC28" s="238">
        <f t="shared" ref="WNC28" si="7954">WNA28*$C$28</f>
        <v>6.9250263445825481E+38</v>
      </c>
      <c r="WNE28" s="238">
        <f t="shared" ref="WNE28" si="7955">WNC28*$C$28</f>
        <v>6.9942766080283733E+38</v>
      </c>
      <c r="WNG28" s="238">
        <f t="shared" ref="WNG28" si="7956">WNE28*$C$28</f>
        <v>7.0642193741086574E+38</v>
      </c>
      <c r="WNI28" s="238">
        <f t="shared" ref="WNI28" si="7957">WNG28*$C$28</f>
        <v>7.1348615678497435E+38</v>
      </c>
      <c r="WNK28" s="238">
        <f t="shared" ref="WNK28" si="7958">WNI28*$C$28</f>
        <v>7.2062101835282409E+38</v>
      </c>
      <c r="WNM28" s="238">
        <f t="shared" ref="WNM28" si="7959">WNK28*$C$28</f>
        <v>7.2782722853635232E+38</v>
      </c>
      <c r="WNO28" s="238">
        <f t="shared" ref="WNO28" si="7960">WNM28*$C$28</f>
        <v>7.3510550082171587E+38</v>
      </c>
      <c r="WNQ28" s="238">
        <f t="shared" ref="WNQ28" si="7961">WNO28*$C$28</f>
        <v>7.424565558299331E+38</v>
      </c>
      <c r="WNS28" s="238">
        <f t="shared" ref="WNS28" si="7962">WNQ28*$C$28</f>
        <v>7.4988112138823239E+38</v>
      </c>
      <c r="WNU28" s="238">
        <f t="shared" ref="WNU28" si="7963">WNS28*$C$28</f>
        <v>7.5737993260211479E+38</v>
      </c>
      <c r="WNW28" s="238">
        <f t="shared" ref="WNW28" si="7964">WNU28*$C$28</f>
        <v>7.6495373192813593E+38</v>
      </c>
      <c r="WNY28" s="238">
        <f t="shared" ref="WNY28" si="7965">WNW28*$C$28</f>
        <v>7.7260326924741726E+38</v>
      </c>
      <c r="WOA28" s="238">
        <f t="shared" ref="WOA28" si="7966">WNY28*$C$28</f>
        <v>7.8032930193989142E+38</v>
      </c>
      <c r="WOC28" s="238">
        <f t="shared" ref="WOC28" si="7967">WOA28*$C$28</f>
        <v>7.881325949592903E+38</v>
      </c>
      <c r="WOE28" s="238">
        <f t="shared" ref="WOE28" si="7968">WOC28*$C$28</f>
        <v>7.9601392090888326E+38</v>
      </c>
      <c r="WOG28" s="238">
        <f t="shared" ref="WOG28" si="7969">WOE28*$C$28</f>
        <v>8.0397406011797212E+38</v>
      </c>
      <c r="WOI28" s="238">
        <f t="shared" ref="WOI28" si="7970">WOG28*$C$28</f>
        <v>8.1201380071915179E+38</v>
      </c>
      <c r="WOK28" s="238">
        <f t="shared" ref="WOK28" si="7971">WOI28*$C$28</f>
        <v>8.2013393872634325E+38</v>
      </c>
      <c r="WOM28" s="238">
        <f t="shared" ref="WOM28" si="7972">WOK28*$C$28</f>
        <v>8.2833527811360673E+38</v>
      </c>
      <c r="WOO28" s="238">
        <f t="shared" ref="WOO28" si="7973">WOM28*$C$28</f>
        <v>8.3661863089474284E+38</v>
      </c>
      <c r="WOQ28" s="238">
        <f t="shared" ref="WOQ28" si="7974">WOO28*$C$28</f>
        <v>8.4498481720369026E+38</v>
      </c>
      <c r="WOS28" s="238">
        <f t="shared" ref="WOS28" si="7975">WOQ28*$C$28</f>
        <v>8.5343466537572723E+38</v>
      </c>
      <c r="WOU28" s="238">
        <f t="shared" ref="WOU28" si="7976">WOS28*$C$28</f>
        <v>8.6196901202948457E+38</v>
      </c>
      <c r="WOW28" s="238">
        <f t="shared" ref="WOW28" si="7977">WOU28*$C$28</f>
        <v>8.7058870214977939E+38</v>
      </c>
      <c r="WOY28" s="238">
        <f t="shared" ref="WOY28" si="7978">WOW28*$C$28</f>
        <v>8.7929458917127718E+38</v>
      </c>
      <c r="WPA28" s="238">
        <f t="shared" ref="WPA28" si="7979">WOY28*$C$28</f>
        <v>8.8808753506298999E+38</v>
      </c>
      <c r="WPC28" s="238">
        <f t="shared" ref="WPC28" si="7980">WPA28*$C$28</f>
        <v>8.9696841041361989E+38</v>
      </c>
      <c r="WPE28" s="238">
        <f t="shared" ref="WPE28" si="7981">WPC28*$C$28</f>
        <v>9.0593809451775604E+38</v>
      </c>
      <c r="WPG28" s="238">
        <f t="shared" ref="WPG28" si="7982">WPE28*$C$28</f>
        <v>9.1499747546293366E+38</v>
      </c>
      <c r="WPI28" s="238">
        <f t="shared" ref="WPI28" si="7983">WPG28*$C$28</f>
        <v>9.2414745021756296E+38</v>
      </c>
      <c r="WPK28" s="238">
        <f t="shared" ref="WPK28" si="7984">WPI28*$C$28</f>
        <v>9.3338892471973865E+38</v>
      </c>
      <c r="WPM28" s="238">
        <f t="shared" ref="WPM28" si="7985">WPK28*$C$28</f>
        <v>9.4272281396693606E+38</v>
      </c>
      <c r="WPO28" s="238">
        <f t="shared" ref="WPO28" si="7986">WPM28*$C$28</f>
        <v>9.5215004210660546E+38</v>
      </c>
      <c r="WPQ28" s="238">
        <f t="shared" ref="WPQ28" si="7987">WPO28*$C$28</f>
        <v>9.6167154252767157E+38</v>
      </c>
      <c r="WPS28" s="238">
        <f t="shared" ref="WPS28" si="7988">WPQ28*$C$28</f>
        <v>9.7128825795294823E+38</v>
      </c>
      <c r="WPU28" s="238">
        <f t="shared" ref="WPU28" si="7989">WPS28*$C$28</f>
        <v>9.8100114053247777E+38</v>
      </c>
      <c r="WPW28" s="238">
        <f t="shared" ref="WPW28" si="7990">WPU28*$C$28</f>
        <v>9.9081115193780257E+38</v>
      </c>
      <c r="WPY28" s="238">
        <f t="shared" ref="WPY28" si="7991">WPW28*$C$28</f>
        <v>1.0007192634571807E+39</v>
      </c>
      <c r="WQA28" s="238">
        <f t="shared" ref="WQA28" si="7992">WPY28*$C$28</f>
        <v>1.0107264560917525E+39</v>
      </c>
      <c r="WQC28" s="238">
        <f t="shared" ref="WQC28" si="7993">WQA28*$C$28</f>
        <v>1.02083372065267E+39</v>
      </c>
      <c r="WQE28" s="238">
        <f t="shared" ref="WQE28" si="7994">WQC28*$C$28</f>
        <v>1.0310420578591967E+39</v>
      </c>
      <c r="WQG28" s="238">
        <f t="shared" ref="WQG28" si="7995">WQE28*$C$28</f>
        <v>1.0413524784377886E+39</v>
      </c>
      <c r="WQI28" s="238">
        <f t="shared" ref="WQI28" si="7996">WQG28*$C$28</f>
        <v>1.0517660032221665E+39</v>
      </c>
      <c r="WQK28" s="238">
        <f t="shared" ref="WQK28" si="7997">WQI28*$C$28</f>
        <v>1.0622836632543882E+39</v>
      </c>
      <c r="WQM28" s="238">
        <f t="shared" ref="WQM28" si="7998">WQK28*$C$28</f>
        <v>1.0729064998869321E+39</v>
      </c>
      <c r="WQO28" s="238">
        <f t="shared" ref="WQO28" si="7999">WQM28*$C$28</f>
        <v>1.0836355648858014E+39</v>
      </c>
      <c r="WQQ28" s="238">
        <f t="shared" ref="WQQ28" si="8000">WQO28*$C$28</f>
        <v>1.0944719205346595E+39</v>
      </c>
      <c r="WQS28" s="238">
        <f t="shared" ref="WQS28" si="8001">WQQ28*$C$28</f>
        <v>1.1054166397400061E+39</v>
      </c>
      <c r="WQU28" s="238">
        <f t="shared" ref="WQU28" si="8002">WQS28*$C$28</f>
        <v>1.1164708061374062E+39</v>
      </c>
      <c r="WQW28" s="238">
        <f t="shared" ref="WQW28" si="8003">WQU28*$C$28</f>
        <v>1.1276355141987802E+39</v>
      </c>
      <c r="WQY28" s="238">
        <f t="shared" ref="WQY28" si="8004">WQW28*$C$28</f>
        <v>1.1389118693407681E+39</v>
      </c>
      <c r="WRA28" s="238">
        <f t="shared" ref="WRA28" si="8005">WQY28*$C$28</f>
        <v>1.1503009880341758E+39</v>
      </c>
      <c r="WRC28" s="238">
        <f t="shared" ref="WRC28" si="8006">WRA28*$C$28</f>
        <v>1.1618039979145176E+39</v>
      </c>
      <c r="WRE28" s="238">
        <f t="shared" ref="WRE28" si="8007">WRC28*$C$28</f>
        <v>1.1734220378936627E+39</v>
      </c>
      <c r="WRG28" s="238">
        <f t="shared" ref="WRG28" si="8008">WRE28*$C$28</f>
        <v>1.1851562582725993E+39</v>
      </c>
      <c r="WRI28" s="238">
        <f t="shared" ref="WRI28" si="8009">WRG28*$C$28</f>
        <v>1.1970078208553254E+39</v>
      </c>
      <c r="WRK28" s="238">
        <f t="shared" ref="WRK28" si="8010">WRI28*$C$28</f>
        <v>1.2089778990638787E+39</v>
      </c>
      <c r="WRM28" s="238">
        <f t="shared" ref="WRM28" si="8011">WRK28*$C$28</f>
        <v>1.2210676780545175E+39</v>
      </c>
      <c r="WRO28" s="238">
        <f t="shared" ref="WRO28" si="8012">WRM28*$C$28</f>
        <v>1.2332783548350627E+39</v>
      </c>
      <c r="WRQ28" s="238">
        <f t="shared" ref="WRQ28" si="8013">WRO28*$C$28</f>
        <v>1.2456111383834134E+39</v>
      </c>
      <c r="WRS28" s="238">
        <f t="shared" ref="WRS28" si="8014">WRQ28*$C$28</f>
        <v>1.2580672497672475E+39</v>
      </c>
      <c r="WRU28" s="238">
        <f t="shared" ref="WRU28" si="8015">WRS28*$C$28</f>
        <v>1.2706479222649199E+39</v>
      </c>
      <c r="WRW28" s="238">
        <f t="shared" ref="WRW28" si="8016">WRU28*$C$28</f>
        <v>1.2833544014875691E+39</v>
      </c>
      <c r="WRY28" s="238">
        <f t="shared" ref="WRY28" si="8017">WRW28*$C$28</f>
        <v>1.2961879455024448E+39</v>
      </c>
      <c r="WSA28" s="238">
        <f t="shared" ref="WSA28" si="8018">WRY28*$C$28</f>
        <v>1.3091498249574693E+39</v>
      </c>
      <c r="WSC28" s="238">
        <f t="shared" ref="WSC28" si="8019">WSA28*$C$28</f>
        <v>1.322241323207044E+39</v>
      </c>
      <c r="WSE28" s="238">
        <f t="shared" ref="WSE28" si="8020">WSC28*$C$28</f>
        <v>1.3354637364391144E+39</v>
      </c>
      <c r="WSG28" s="238">
        <f t="shared" ref="WSG28" si="8021">WSE28*$C$28</f>
        <v>1.3488183738035055E+39</v>
      </c>
      <c r="WSI28" s="238">
        <f t="shared" ref="WSI28" si="8022">WSG28*$C$28</f>
        <v>1.3623065575415406E+39</v>
      </c>
      <c r="WSK28" s="238">
        <f t="shared" ref="WSK28" si="8023">WSI28*$C$28</f>
        <v>1.3759296231169561E+39</v>
      </c>
      <c r="WSM28" s="238">
        <f t="shared" ref="WSM28" si="8024">WSK28*$C$28</f>
        <v>1.3896889193481258E+39</v>
      </c>
      <c r="WSO28" s="238">
        <f t="shared" ref="WSO28" si="8025">WSM28*$C$28</f>
        <v>1.4035858085416072E+39</v>
      </c>
      <c r="WSQ28" s="238">
        <f t="shared" ref="WSQ28" si="8026">WSO28*$C$28</f>
        <v>1.4176216666270232E+39</v>
      </c>
      <c r="WSS28" s="238">
        <f t="shared" ref="WSS28" si="8027">WSQ28*$C$28</f>
        <v>1.4317978832932933E+39</v>
      </c>
      <c r="WSU28" s="238">
        <f t="shared" ref="WSU28" si="8028">WSS28*$C$28</f>
        <v>1.4461158621262262E+39</v>
      </c>
      <c r="WSW28" s="238">
        <f t="shared" ref="WSW28" si="8029">WSU28*$C$28</f>
        <v>1.4605770207474885E+39</v>
      </c>
      <c r="WSY28" s="238">
        <f t="shared" ref="WSY28" si="8030">WSW28*$C$28</f>
        <v>1.4751827909549633E+39</v>
      </c>
      <c r="WTA28" s="238">
        <f t="shared" ref="WTA28" si="8031">WSY28*$C$28</f>
        <v>1.4899346188645131E+39</v>
      </c>
      <c r="WTC28" s="238">
        <f t="shared" ref="WTC28" si="8032">WTA28*$C$28</f>
        <v>1.5048339650531581E+39</v>
      </c>
      <c r="WTE28" s="238">
        <f t="shared" ref="WTE28" si="8033">WTC28*$C$28</f>
        <v>1.5198823047036897E+39</v>
      </c>
      <c r="WTG28" s="238">
        <f t="shared" ref="WTG28" si="8034">WTE28*$C$28</f>
        <v>1.5350811277507265E+39</v>
      </c>
      <c r="WTI28" s="238">
        <f t="shared" ref="WTI28" si="8035">WTG28*$C$28</f>
        <v>1.5504319390282339E+39</v>
      </c>
      <c r="WTK28" s="238">
        <f t="shared" ref="WTK28" si="8036">WTI28*$C$28</f>
        <v>1.5659362584185162E+39</v>
      </c>
      <c r="WTM28" s="238">
        <f t="shared" ref="WTM28" si="8037">WTK28*$C$28</f>
        <v>1.5815956210027014E+39</v>
      </c>
      <c r="WTO28" s="238">
        <f t="shared" ref="WTO28" si="8038">WTM28*$C$28</f>
        <v>1.5974115772127284E+39</v>
      </c>
      <c r="WTQ28" s="238">
        <f t="shared" ref="WTQ28" si="8039">WTO28*$C$28</f>
        <v>1.6133856929848557E+39</v>
      </c>
      <c r="WTS28" s="238">
        <f t="shared" ref="WTS28" si="8040">WTQ28*$C$28</f>
        <v>1.6295195499147042E+39</v>
      </c>
      <c r="WTU28" s="238">
        <f t="shared" ref="WTU28" si="8041">WTS28*$C$28</f>
        <v>1.6458147454138512E+39</v>
      </c>
      <c r="WTW28" s="238">
        <f t="shared" ref="WTW28" si="8042">WTU28*$C$28</f>
        <v>1.6622728928679896E+39</v>
      </c>
      <c r="WTY28" s="238">
        <f t="shared" ref="WTY28" si="8043">WTW28*$C$28</f>
        <v>1.6788956217966697E+39</v>
      </c>
      <c r="WUA28" s="238">
        <f t="shared" ref="WUA28" si="8044">WTY28*$C$28</f>
        <v>1.6956845780146365E+39</v>
      </c>
      <c r="WUC28" s="238">
        <f t="shared" ref="WUC28" si="8045">WUA28*$C$28</f>
        <v>1.7126414237947829E+39</v>
      </c>
      <c r="WUE28" s="238">
        <f t="shared" ref="WUE28" si="8046">WUC28*$C$28</f>
        <v>1.7297678380327306E+39</v>
      </c>
      <c r="WUG28" s="238">
        <f t="shared" ref="WUG28" si="8047">WUE28*$C$28</f>
        <v>1.7470655164130581E+39</v>
      </c>
      <c r="WUI28" s="238">
        <f t="shared" ref="WUI28" si="8048">WUG28*$C$28</f>
        <v>1.7645361715771887E+39</v>
      </c>
      <c r="WUK28" s="238">
        <f t="shared" ref="WUK28" si="8049">WUI28*$C$28</f>
        <v>1.7821815332929606E+39</v>
      </c>
      <c r="WUM28" s="238">
        <f t="shared" ref="WUM28" si="8050">WUK28*$C$28</f>
        <v>1.8000033486258903E+39</v>
      </c>
      <c r="WUO28" s="238">
        <f t="shared" ref="WUO28" si="8051">WUM28*$C$28</f>
        <v>1.8180033821121494E+39</v>
      </c>
      <c r="WUQ28" s="238">
        <f t="shared" ref="WUQ28" si="8052">WUO28*$C$28</f>
        <v>1.8361834159332708E+39</v>
      </c>
      <c r="WUS28" s="238">
        <f t="shared" ref="WUS28" si="8053">WUQ28*$C$28</f>
        <v>1.8545452500926036E+39</v>
      </c>
      <c r="WUU28" s="238">
        <f t="shared" ref="WUU28" si="8054">WUS28*$C$28</f>
        <v>1.8730907025935295E+39</v>
      </c>
      <c r="WUW28" s="238">
        <f t="shared" ref="WUW28" si="8055">WUU28*$C$28</f>
        <v>1.8918216096194649E+39</v>
      </c>
      <c r="WUY28" s="238">
        <f t="shared" ref="WUY28" si="8056">WUW28*$C$28</f>
        <v>1.9107398257156594E+39</v>
      </c>
      <c r="WVA28" s="238">
        <f t="shared" ref="WVA28" si="8057">WUY28*$C$28</f>
        <v>1.9298472239728161E+39</v>
      </c>
      <c r="WVC28" s="238">
        <f t="shared" ref="WVC28" si="8058">WVA28*$C$28</f>
        <v>1.9491456962125443E+39</v>
      </c>
      <c r="WVE28" s="238">
        <f t="shared" ref="WVE28" si="8059">WVC28*$C$28</f>
        <v>1.9686371531746699E+39</v>
      </c>
      <c r="WVG28" s="238">
        <f t="shared" ref="WVG28" si="8060">WVE28*$C$28</f>
        <v>1.9883235247064166E+39</v>
      </c>
      <c r="WVI28" s="238">
        <f t="shared" ref="WVI28" si="8061">WVG28*$C$28</f>
        <v>2.0082067599534808E+39</v>
      </c>
      <c r="WVK28" s="238">
        <f t="shared" ref="WVK28" si="8062">WVI28*$C$28</f>
        <v>2.0282888275530156E+39</v>
      </c>
      <c r="WVM28" s="238">
        <f t="shared" ref="WVM28" si="8063">WVK28*$C$28</f>
        <v>2.0485717158285459E+39</v>
      </c>
      <c r="WVO28" s="238">
        <f t="shared" ref="WVO28" si="8064">WVM28*$C$28</f>
        <v>2.0690574329868315E+39</v>
      </c>
      <c r="WVQ28" s="238">
        <f t="shared" ref="WVQ28" si="8065">WVO28*$C$28</f>
        <v>2.0897480073166999E+39</v>
      </c>
      <c r="WVS28" s="238">
        <f t="shared" ref="WVS28" si="8066">WVQ28*$C$28</f>
        <v>2.1106454873898669E+39</v>
      </c>
      <c r="WVU28" s="238">
        <f t="shared" ref="WVU28" si="8067">WVS28*$C$28</f>
        <v>2.1317519422637655E+39</v>
      </c>
      <c r="WVW28" s="238">
        <f t="shared" ref="WVW28" si="8068">WVU28*$C$28</f>
        <v>2.1530694616864031E+39</v>
      </c>
      <c r="WVY28" s="238">
        <f t="shared" ref="WVY28" si="8069">WVW28*$C$28</f>
        <v>2.1746001563032672E+39</v>
      </c>
      <c r="WWA28" s="238">
        <f t="shared" ref="WWA28" si="8070">WVY28*$C$28</f>
        <v>2.1963461578662999E+39</v>
      </c>
      <c r="WWC28" s="238">
        <f t="shared" ref="WWC28" si="8071">WWA28*$C$28</f>
        <v>2.2183096194449628E+39</v>
      </c>
      <c r="WWE28" s="238">
        <f t="shared" ref="WWE28" si="8072">WWC28*$C$28</f>
        <v>2.2404927156394123E+39</v>
      </c>
      <c r="WWG28" s="238">
        <f t="shared" ref="WWG28" si="8073">WWE28*$C$28</f>
        <v>2.2628976427958063E+39</v>
      </c>
      <c r="WWI28" s="238">
        <f t="shared" ref="WWI28" si="8074">WWG28*$C$28</f>
        <v>2.2855266192237646E+39</v>
      </c>
      <c r="WWK28" s="238">
        <f t="shared" ref="WWK28" si="8075">WWI28*$C$28</f>
        <v>2.3083818854160023E+39</v>
      </c>
      <c r="WWM28" s="238">
        <f t="shared" ref="WWM28" si="8076">WWK28*$C$28</f>
        <v>2.3314657042701624E+39</v>
      </c>
      <c r="WWO28" s="238">
        <f t="shared" ref="WWO28" si="8077">WWM28*$C$28</f>
        <v>2.3547803613128641E+39</v>
      </c>
      <c r="WWQ28" s="238">
        <f t="shared" ref="WWQ28" si="8078">WWO28*$C$28</f>
        <v>2.3783281649259929E+39</v>
      </c>
      <c r="WWS28" s="238">
        <f t="shared" ref="WWS28" si="8079">WWQ28*$C$28</f>
        <v>2.4021114465752528E+39</v>
      </c>
      <c r="WWU28" s="238">
        <f t="shared" ref="WWU28" si="8080">WWS28*$C$28</f>
        <v>2.4261325610410052E+39</v>
      </c>
      <c r="WWW28" s="238">
        <f t="shared" ref="WWW28" si="8081">WWU28*$C$28</f>
        <v>2.4503938866514153E+39</v>
      </c>
      <c r="WWY28" s="238">
        <f t="shared" ref="WWY28" si="8082">WWW28*$C$28</f>
        <v>2.4748978255179296E+39</v>
      </c>
      <c r="WXA28" s="238">
        <f t="shared" ref="WXA28" si="8083">WWY28*$C$28</f>
        <v>2.4996468037731089E+39</v>
      </c>
      <c r="WXC28" s="238">
        <f t="shared" ref="WXC28" si="8084">WXA28*$C$28</f>
        <v>2.5246432718108399E+39</v>
      </c>
      <c r="WXE28" s="238">
        <f t="shared" ref="WXE28" si="8085">WXC28*$C$28</f>
        <v>2.5498897045289484E+39</v>
      </c>
      <c r="WXG28" s="238">
        <f t="shared" ref="WXG28" si="8086">WXE28*$C$28</f>
        <v>2.575388601574238E+39</v>
      </c>
      <c r="WXI28" s="238">
        <f t="shared" ref="WXI28" si="8087">WXG28*$C$28</f>
        <v>2.6011424875899805E+39</v>
      </c>
      <c r="WXK28" s="238">
        <f t="shared" ref="WXK28" si="8088">WXI28*$C$28</f>
        <v>2.6271539124658805E+39</v>
      </c>
      <c r="WXM28" s="238">
        <f t="shared" ref="WXM28" si="8089">WXK28*$C$28</f>
        <v>2.6534254515905391E+39</v>
      </c>
      <c r="WXO28" s="238">
        <f t="shared" ref="WXO28" si="8090">WXM28*$C$28</f>
        <v>2.6799597061064445E+39</v>
      </c>
      <c r="WXQ28" s="238">
        <f t="shared" ref="WXQ28" si="8091">WXO28*$C$28</f>
        <v>2.7067593031675091E+39</v>
      </c>
      <c r="WXS28" s="238">
        <f t="shared" ref="WXS28" si="8092">WXQ28*$C$28</f>
        <v>2.7338268961991841E+39</v>
      </c>
      <c r="WXU28" s="238">
        <f t="shared" ref="WXU28" si="8093">WXS28*$C$28</f>
        <v>2.7611651651611761E+39</v>
      </c>
      <c r="WXW28" s="238">
        <f t="shared" ref="WXW28" si="8094">WXU28*$C$28</f>
        <v>2.7887768168127878E+39</v>
      </c>
      <c r="WXY28" s="238">
        <f t="shared" ref="WXY28" si="8095">WXW28*$C$28</f>
        <v>2.8166645849809159E+39</v>
      </c>
      <c r="WYA28" s="238">
        <f t="shared" ref="WYA28" si="8096">WXY28*$C$28</f>
        <v>2.8448312308307253E+39</v>
      </c>
      <c r="WYC28" s="238">
        <f t="shared" ref="WYC28" si="8097">WYA28*$C$28</f>
        <v>2.8732795431390326E+39</v>
      </c>
      <c r="WYE28" s="238">
        <f t="shared" ref="WYE28" si="8098">WYC28*$C$28</f>
        <v>2.9020123385704232E+39</v>
      </c>
      <c r="WYG28" s="238">
        <f t="shared" ref="WYG28" si="8099">WYE28*$C$28</f>
        <v>2.9310324619561277E+39</v>
      </c>
      <c r="WYI28" s="238">
        <f t="shared" ref="WYI28" si="8100">WYG28*$C$28</f>
        <v>2.9603427865756892E+39</v>
      </c>
      <c r="WYK28" s="238">
        <f t="shared" ref="WYK28" si="8101">WYI28*$C$28</f>
        <v>2.9899462144414459E+39</v>
      </c>
      <c r="WYM28" s="238">
        <f t="shared" ref="WYM28" si="8102">WYK28*$C$28</f>
        <v>3.0198456765858606E+39</v>
      </c>
      <c r="WYO28" s="238">
        <f t="shared" ref="WYO28" si="8103">WYM28*$C$28</f>
        <v>3.0500441333517192E+39</v>
      </c>
      <c r="WYQ28" s="238">
        <f t="shared" ref="WYQ28" si="8104">WYO28*$C$28</f>
        <v>3.0805445746852365E+39</v>
      </c>
      <c r="WYS28" s="238">
        <f t="shared" ref="WYS28" si="8105">WYQ28*$C$28</f>
        <v>3.1113500204320889E+39</v>
      </c>
      <c r="WYU28" s="238">
        <f t="shared" ref="WYU28" si="8106">WYS28*$C$28</f>
        <v>3.1424635206364099E+39</v>
      </c>
      <c r="WYW28" s="238">
        <f t="shared" ref="WYW28" si="8107">WYU28*$C$28</f>
        <v>3.1738881558427738E+39</v>
      </c>
      <c r="WYY28" s="238">
        <f t="shared" ref="WYY28" si="8108">WYW28*$C$28</f>
        <v>3.2056270374012018E+39</v>
      </c>
      <c r="WZA28" s="238">
        <f t="shared" ref="WZA28" si="8109">WYY28*$C$28</f>
        <v>3.2376833077752142E+39</v>
      </c>
      <c r="WZC28" s="238">
        <f t="shared" ref="WZC28" si="8110">WZA28*$C$28</f>
        <v>3.2700601408529662E+39</v>
      </c>
      <c r="WZE28" s="238">
        <f t="shared" ref="WZE28" si="8111">WZC28*$C$28</f>
        <v>3.3027607422614959E+39</v>
      </c>
      <c r="WZG28" s="238">
        <f t="shared" ref="WZG28" si="8112">WZE28*$C$28</f>
        <v>3.3357883496841107E+39</v>
      </c>
      <c r="WZI28" s="238">
        <f t="shared" ref="WZI28" si="8113">WZG28*$C$28</f>
        <v>3.3691462331809518E+39</v>
      </c>
      <c r="WZK28" s="238">
        <f t="shared" ref="WZK28" si="8114">WZI28*$C$28</f>
        <v>3.4028376955127613E+39</v>
      </c>
      <c r="WZM28" s="238">
        <f t="shared" ref="WZM28" si="8115">WZK28*$C$28</f>
        <v>3.4368660724678892E+39</v>
      </c>
      <c r="WZO28" s="238">
        <f t="shared" ref="WZO28" si="8116">WZM28*$C$28</f>
        <v>3.471234733192568E+39</v>
      </c>
      <c r="WZQ28" s="238">
        <f t="shared" ref="WZQ28" si="8117">WZO28*$C$28</f>
        <v>3.505947080524494E+39</v>
      </c>
      <c r="WZS28" s="238">
        <f t="shared" ref="WZS28" si="8118">WZQ28*$C$28</f>
        <v>3.541006551329739E+39</v>
      </c>
      <c r="WZU28" s="238">
        <f t="shared" ref="WZU28" si="8119">WZS28*$C$28</f>
        <v>3.5764166168430361E+39</v>
      </c>
      <c r="WZW28" s="238">
        <f t="shared" ref="WZW28" si="8120">WZU28*$C$28</f>
        <v>3.6121807830114665E+39</v>
      </c>
      <c r="WZY28" s="238">
        <f t="shared" ref="WZY28" si="8121">WZW28*$C$28</f>
        <v>3.6483025908415812E+39</v>
      </c>
      <c r="XAA28" s="238">
        <f t="shared" ref="XAA28" si="8122">WZY28*$C$28</f>
        <v>3.6847856167499971E+39</v>
      </c>
      <c r="XAC28" s="238">
        <f t="shared" ref="XAC28" si="8123">XAA28*$C$28</f>
        <v>3.7216334729174971E+39</v>
      </c>
      <c r="XAE28" s="238">
        <f t="shared" ref="XAE28" si="8124">XAC28*$C$28</f>
        <v>3.7588498076466721E+39</v>
      </c>
      <c r="XAG28" s="238">
        <f t="shared" ref="XAG28" si="8125">XAE28*$C$28</f>
        <v>3.7964383057231388E+39</v>
      </c>
      <c r="XAI28" s="238">
        <f t="shared" ref="XAI28" si="8126">XAG28*$C$28</f>
        <v>3.8344026887803702E+39</v>
      </c>
      <c r="XAK28" s="238">
        <f t="shared" ref="XAK28" si="8127">XAI28*$C$28</f>
        <v>3.8727467156681743E+39</v>
      </c>
      <c r="XAM28" s="238">
        <f t="shared" ref="XAM28" si="8128">XAK28*$C$28</f>
        <v>3.9114741828248563E+39</v>
      </c>
      <c r="XAO28" s="238">
        <f t="shared" ref="XAO28" si="8129">XAM28*$C$28</f>
        <v>3.9505889246531047E+39</v>
      </c>
      <c r="XAQ28" s="238">
        <f t="shared" ref="XAQ28" si="8130">XAO28*$C$28</f>
        <v>3.9900948138996356E+39</v>
      </c>
      <c r="XAS28" s="238">
        <f t="shared" ref="XAS28" si="8131">XAQ28*$C$28</f>
        <v>4.0299957620386318E+39</v>
      </c>
      <c r="XAU28" s="238">
        <f t="shared" ref="XAU28" si="8132">XAS28*$C$28</f>
        <v>4.0702957196590179E+39</v>
      </c>
      <c r="XAW28" s="238">
        <f t="shared" ref="XAW28" si="8133">XAU28*$C$28</f>
        <v>4.1109986768556079E+39</v>
      </c>
      <c r="XAY28" s="238">
        <f t="shared" ref="XAY28" si="8134">XAW28*$C$28</f>
        <v>4.1521086636241639E+39</v>
      </c>
      <c r="XBA28" s="238">
        <f t="shared" ref="XBA28" si="8135">XAY28*$C$28</f>
        <v>4.1936297502604053E+39</v>
      </c>
      <c r="XBC28" s="238">
        <f t="shared" ref="XBC28" si="8136">XBA28*$C$28</f>
        <v>4.2355660477630093E+39</v>
      </c>
      <c r="XBE28" s="238">
        <f t="shared" ref="XBE28" si="8137">XBC28*$C$28</f>
        <v>4.2779217082406392E+39</v>
      </c>
      <c r="XBG28" s="238">
        <f t="shared" ref="XBG28" si="8138">XBE28*$C$28</f>
        <v>4.3207009253230458E+39</v>
      </c>
      <c r="XBI28" s="238">
        <f t="shared" ref="XBI28" si="8139">XBG28*$C$28</f>
        <v>4.3639079345762762E+39</v>
      </c>
      <c r="XBK28" s="238">
        <f t="shared" ref="XBK28" si="8140">XBI28*$C$28</f>
        <v>4.4075470139220393E+39</v>
      </c>
      <c r="XBM28" s="238">
        <f t="shared" ref="XBM28" si="8141">XBK28*$C$28</f>
        <v>4.4516224840612597E+39</v>
      </c>
      <c r="XBO28" s="238">
        <f t="shared" ref="XBO28" si="8142">XBM28*$C$28</f>
        <v>4.4961387089018726E+39</v>
      </c>
      <c r="XBQ28" s="238">
        <f t="shared" ref="XBQ28" si="8143">XBO28*$C$28</f>
        <v>4.5411000959908916E+39</v>
      </c>
      <c r="XBS28" s="238">
        <f t="shared" ref="XBS28" si="8144">XBQ28*$C$28</f>
        <v>4.5865110969508004E+39</v>
      </c>
      <c r="XBU28" s="238">
        <f t="shared" ref="XBU28" si="8145">XBS28*$C$28</f>
        <v>4.6323762079203088E+39</v>
      </c>
      <c r="XBW28" s="238">
        <f t="shared" ref="XBW28" si="8146">XBU28*$C$28</f>
        <v>4.6786999699995119E+39</v>
      </c>
      <c r="XBY28" s="238">
        <f t="shared" ref="XBY28" si="8147">XBW28*$C$28</f>
        <v>4.7254869696995073E+39</v>
      </c>
      <c r="XCA28" s="238">
        <f t="shared" ref="XCA28" si="8148">XBY28*$C$28</f>
        <v>4.7727418393965025E+39</v>
      </c>
      <c r="XCC28" s="238">
        <f t="shared" ref="XCC28" si="8149">XCA28*$C$28</f>
        <v>4.8204692577904674E+39</v>
      </c>
      <c r="XCE28" s="238">
        <f t="shared" ref="XCE28" si="8150">XCC28*$C$28</f>
        <v>4.868673950368372E+39</v>
      </c>
      <c r="XCG28" s="238">
        <f t="shared" ref="XCG28" si="8151">XCE28*$C$28</f>
        <v>4.917360689872056E+39</v>
      </c>
      <c r="XCI28" s="238">
        <f t="shared" ref="XCI28" si="8152">XCG28*$C$28</f>
        <v>4.9665342967707766E+39</v>
      </c>
      <c r="XCK28" s="238">
        <f t="shared" ref="XCK28" si="8153">XCI28*$C$28</f>
        <v>5.0161996397384847E+39</v>
      </c>
      <c r="XCM28" s="238">
        <f t="shared" ref="XCM28" si="8154">XCK28*$C$28</f>
        <v>5.0663616361358694E+39</v>
      </c>
      <c r="XCO28" s="238">
        <f t="shared" ref="XCO28" si="8155">XCM28*$C$28</f>
        <v>5.1170252524972284E+39</v>
      </c>
      <c r="XCQ28" s="238">
        <f t="shared" ref="XCQ28" si="8156">XCO28*$C$28</f>
        <v>5.1681955050222005E+39</v>
      </c>
      <c r="XCS28" s="238">
        <f t="shared" ref="XCS28" si="8157">XCQ28*$C$28</f>
        <v>5.2198774600724223E+39</v>
      </c>
      <c r="XCU28" s="238">
        <f t="shared" ref="XCU28" si="8158">XCS28*$C$28</f>
        <v>5.2720762346731465E+39</v>
      </c>
      <c r="XCW28" s="238">
        <f t="shared" ref="XCW28" si="8159">XCU28*$C$28</f>
        <v>5.324796997019878E+39</v>
      </c>
      <c r="XCY28" s="238">
        <f t="shared" ref="XCY28" si="8160">XCW28*$C$28</f>
        <v>5.3780449669900771E+39</v>
      </c>
      <c r="XDA28" s="238">
        <f t="shared" ref="XDA28" si="8161">XCY28*$C$28</f>
        <v>5.4318254166599781E+39</v>
      </c>
      <c r="XDC28" s="238">
        <f t="shared" ref="XDC28" si="8162">XDA28*$C$28</f>
        <v>5.4861436708265785E+39</v>
      </c>
      <c r="XDE28" s="238">
        <f t="shared" ref="XDE28" si="8163">XDC28*$C$28</f>
        <v>5.5410051075348437E+39</v>
      </c>
      <c r="XDG28" s="238">
        <f t="shared" ref="XDG28" si="8164">XDE28*$C$28</f>
        <v>5.5964151586101918E+39</v>
      </c>
      <c r="XDI28" s="238">
        <f t="shared" ref="XDI28" si="8165">XDG28*$C$28</f>
        <v>5.6523793101962934E+39</v>
      </c>
      <c r="XDK28" s="238">
        <f t="shared" ref="XDK28" si="8166">XDI28*$C$28</f>
        <v>5.708903103298256E+39</v>
      </c>
      <c r="XDM28" s="238">
        <f t="shared" ref="XDM28" si="8167">XDK28*$C$28</f>
        <v>5.7659921343312381E+39</v>
      </c>
      <c r="XDO28" s="238">
        <f t="shared" ref="XDO28" si="8168">XDM28*$C$28</f>
        <v>5.8236520556745511E+39</v>
      </c>
      <c r="XDQ28" s="238">
        <f t="shared" ref="XDQ28" si="8169">XDO28*$C$28</f>
        <v>5.8818885762312969E+39</v>
      </c>
      <c r="XDS28" s="238">
        <f t="shared" ref="XDS28" si="8170">XDQ28*$C$28</f>
        <v>5.9407074619936104E+39</v>
      </c>
      <c r="XDU28" s="238">
        <f t="shared" ref="XDU28" si="8171">XDS28*$C$28</f>
        <v>6.0001145366135463E+39</v>
      </c>
      <c r="XDW28" s="238">
        <f t="shared" ref="XDW28" si="8172">XDU28*$C$28</f>
        <v>6.0601156819796815E+39</v>
      </c>
      <c r="XDY28" s="238">
        <f t="shared" ref="XDY28" si="8173">XDW28*$C$28</f>
        <v>6.1207168387994788E+39</v>
      </c>
      <c r="XEA28" s="238">
        <f t="shared" ref="XEA28" si="8174">XDY28*$C$28</f>
        <v>6.1819240071874738E+39</v>
      </c>
      <c r="XEC28" s="238">
        <f t="shared" ref="XEC28" si="8175">XEA28*$C$28</f>
        <v>6.2437432472593485E+39</v>
      </c>
      <c r="XEE28" s="238">
        <f t="shared" ref="XEE28" si="8176">XEC28*$C$28</f>
        <v>6.3061806797319417E+39</v>
      </c>
      <c r="XEG28" s="238">
        <f t="shared" ref="XEG28" si="8177">XEE28*$C$28</f>
        <v>6.3692424865292607E+39</v>
      </c>
      <c r="XEI28" s="238">
        <f t="shared" ref="XEI28" si="8178">XEG28*$C$28</f>
        <v>6.4329349113945528E+39</v>
      </c>
      <c r="XEK28" s="238">
        <f t="shared" ref="XEK28" si="8179">XEI28*$C$28</f>
        <v>6.4972642605084983E+39</v>
      </c>
      <c r="XEM28" s="238">
        <f t="shared" ref="XEM28" si="8180">XEK28*$C$28</f>
        <v>6.5622369031135831E+39</v>
      </c>
      <c r="XEO28" s="238">
        <f t="shared" ref="XEO28" si="8181">XEM28*$C$28</f>
        <v>6.6278592721447192E+39</v>
      </c>
      <c r="XEQ28" s="238">
        <f t="shared" ref="XEQ28" si="8182">XEO28*$C$28</f>
        <v>6.694137864866166E+39</v>
      </c>
      <c r="XES28" s="238">
        <f t="shared" ref="XES28" si="8183">XEQ28*$C$28</f>
        <v>6.7610792435148275E+39</v>
      </c>
      <c r="XEU28" s="238">
        <f t="shared" ref="XEU28" si="8184">XES28*$C$28</f>
        <v>6.8286900359499763E+39</v>
      </c>
      <c r="XEW28" s="238">
        <f t="shared" ref="XEW28" si="8185">XEU28*$C$28</f>
        <v>6.8969769363094766E+39</v>
      </c>
      <c r="XEY28" s="238">
        <f t="shared" ref="XEY28" si="8186">XEW28*$C$28</f>
        <v>6.9659467056725717E+39</v>
      </c>
      <c r="XFA28" s="238">
        <f t="shared" ref="XFA28" si="8187">XEY28*$C$28</f>
        <v>7.0356061727292976E+39</v>
      </c>
      <c r="XFC28" s="238">
        <f t="shared" ref="XFC28" si="8188">XFA28*$C$28</f>
        <v>7.1059622344565908E+39</v>
      </c>
    </row>
    <row r="29" spans="1:1023 1025:2047 2049:3071 3073:4095 4097:5119 5121:6143 6145:7167 7169:8191 8193:9215 9217:10239 10241:11263 11265:12287 12289:13311 13313:14335 14337:15359 15361:16383" s="225" customFormat="1" ht="14.25">
      <c r="A29" s="225" t="s">
        <v>1868</v>
      </c>
      <c r="C29" s="252"/>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1023 1025:2047 2049:3071 3073:4095 4097:5119 5121:6143 6145:7167 7169:8191 8193:9215 9217:10239 10241:11263 11265:12287 12289:13311 13313:14335 14337:15359 15361:16383" s="225" customFormat="1" ht="14.25">
      <c r="A30" s="225" t="s">
        <v>856</v>
      </c>
      <c r="C30" s="252">
        <v>1.02</v>
      </c>
      <c r="E30" s="238">
        <f>Application!AC891</f>
        <v>45000</v>
      </c>
      <c r="F30" s="238"/>
      <c r="G30" s="238">
        <f>E30*$C$30</f>
        <v>45900</v>
      </c>
      <c r="H30" s="238"/>
      <c r="I30" s="238">
        <f>G30*$C$30</f>
        <v>46818</v>
      </c>
      <c r="J30" s="238"/>
      <c r="K30" s="238">
        <f>I30*$C$30</f>
        <v>47754.36</v>
      </c>
      <c r="L30" s="238"/>
      <c r="M30" s="238">
        <f>K30*$C$30</f>
        <v>48709.447200000002</v>
      </c>
      <c r="N30" s="238"/>
      <c r="O30" s="238">
        <f>M30*$C$30</f>
        <v>49683.636144000004</v>
      </c>
      <c r="P30" s="238"/>
      <c r="Q30" s="238">
        <f>O30*$C$30</f>
        <v>50677.308866880005</v>
      </c>
      <c r="R30" s="238"/>
      <c r="S30" s="238">
        <f>Q30*$C$30</f>
        <v>51690.855044217606</v>
      </c>
      <c r="T30" s="238"/>
      <c r="U30" s="238">
        <f>S30*$C$30</f>
        <v>52724.672145101962</v>
      </c>
      <c r="V30" s="238"/>
      <c r="W30" s="238">
        <f>U30*$C$30</f>
        <v>53779.165588004005</v>
      </c>
      <c r="X30" s="238"/>
      <c r="Y30" s="238">
        <f>W30*$C$30</f>
        <v>54854.748899764083</v>
      </c>
      <c r="Z30" s="238"/>
      <c r="AA30" s="238">
        <f>Y30*$C$30</f>
        <v>55951.843877759369</v>
      </c>
      <c r="AB30" s="238"/>
      <c r="AC30" s="238">
        <f>AA30*$C$30</f>
        <v>57070.88075531456</v>
      </c>
      <c r="AD30" s="238"/>
      <c r="AE30" s="238">
        <f>AC30*$C$30</f>
        <v>58212.298370420853</v>
      </c>
      <c r="AF30" s="238"/>
      <c r="AG30" s="238">
        <f>AE30*$C$30</f>
        <v>59376.544337829269</v>
      </c>
    </row>
    <row r="31" spans="1:1023 1025:2047 2049:3071 3073:4095 4097:5119 5121:6143 6145:7167 7169:8191 8193:9215 9217:10239 10241:11263 11265:12287 12289:13311 13313:14335 14337:15359 15361:16383" s="225" customFormat="1" ht="14.25">
      <c r="A31" s="225" t="s">
        <v>1869</v>
      </c>
      <c r="C31" s="252">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1023 1025:2047 2049:3071 3073:4095 4097:5119 5121:6143 6145:7167 7169:8191 8193:9215 9217:10239 10241:11263 11265:12287 12289:13311 13313:14335 14337:15359 15361:16383" s="225" customFormat="1" ht="14.25">
      <c r="A32" s="225" t="str">
        <f>Application!C893</f>
        <v>Other (Issuer fee):</v>
      </c>
      <c r="C32" s="339">
        <v>1</v>
      </c>
      <c r="E32" s="238">
        <f>Application!AC893</f>
        <v>15138.33</v>
      </c>
      <c r="F32" s="238"/>
      <c r="G32" s="238">
        <f>E32*$C$32</f>
        <v>15138.33</v>
      </c>
      <c r="H32" s="238"/>
      <c r="I32" s="238">
        <f>G32*$C$32</f>
        <v>15138.33</v>
      </c>
      <c r="J32" s="238"/>
      <c r="K32" s="238">
        <f>I32*$C$32</f>
        <v>15138.33</v>
      </c>
      <c r="L32" s="238"/>
      <c r="M32" s="238">
        <f>K32*$C$32</f>
        <v>15138.33</v>
      </c>
      <c r="N32" s="238"/>
      <c r="O32" s="238">
        <f>M32*$C$32</f>
        <v>15138.33</v>
      </c>
      <c r="P32" s="238"/>
      <c r="Q32" s="238">
        <f>O32*$C$32</f>
        <v>15138.33</v>
      </c>
      <c r="R32" s="238"/>
      <c r="S32" s="238">
        <f>Q32*$C$32</f>
        <v>15138.33</v>
      </c>
      <c r="T32" s="238"/>
      <c r="U32" s="238">
        <f>S32*$C$32</f>
        <v>15138.33</v>
      </c>
      <c r="V32" s="238"/>
      <c r="W32" s="238">
        <f>U32*$C$32</f>
        <v>15138.33</v>
      </c>
      <c r="X32" s="238"/>
      <c r="Y32" s="238">
        <f>W32*$C$32</f>
        <v>15138.33</v>
      </c>
      <c r="Z32" s="238"/>
      <c r="AA32" s="238">
        <f>Y32*$C$32</f>
        <v>15138.33</v>
      </c>
      <c r="AB32" s="238"/>
      <c r="AC32" s="238">
        <f>AA32*$C$32</f>
        <v>15138.33</v>
      </c>
      <c r="AD32" s="238"/>
      <c r="AE32" s="238">
        <f>AC32*$C$32</f>
        <v>15138.33</v>
      </c>
      <c r="AF32" s="238"/>
      <c r="AG32" s="238">
        <f>AE32*$C$32</f>
        <v>15138.33</v>
      </c>
    </row>
    <row r="33" spans="1:33" s="225" customFormat="1" ht="14.25">
      <c r="A33" s="225" t="str">
        <f>Application!C894</f>
        <v>Other (Specify):</v>
      </c>
      <c r="C33" s="339">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675488.33</v>
      </c>
      <c r="G35" s="239">
        <f>SUM(G22:G33)</f>
        <v>696948.08</v>
      </c>
      <c r="I35" s="239">
        <f>SUM(I22:I33)</f>
        <v>719131.89624999987</v>
      </c>
      <c r="K35" s="239">
        <f>SUM(K22:K33)</f>
        <v>742064.62206874986</v>
      </c>
      <c r="M35" s="239">
        <f>SUM(M22:M33)</f>
        <v>765771.960257406</v>
      </c>
      <c r="O35" s="239">
        <f>SUM(O22:O33)</f>
        <v>790280.50296848384</v>
      </c>
      <c r="Q35" s="239">
        <f>SUM(Q22:Q33)</f>
        <v>815617.76261555043</v>
      </c>
      <c r="S35" s="239">
        <f>SUM(S22:S33)</f>
        <v>841812.20385997591</v>
      </c>
      <c r="U35" s="239">
        <f>SUM(U22:U33)</f>
        <v>868893.27671233681</v>
      </c>
      <c r="W35" s="239">
        <f>SUM(W22:W33)</f>
        <v>896891.45078737009</v>
      </c>
      <c r="Y35" s="239">
        <f>SUM(Y22:Y33)</f>
        <v>925838.25075274333</v>
      </c>
      <c r="AA35" s="239">
        <f>SUM(AA22:AA33)</f>
        <v>955766.29301330715</v>
      </c>
      <c r="AC35" s="239">
        <f>SUM(AC22:AC33)</f>
        <v>986709.32367395703</v>
      </c>
      <c r="AE35" s="239">
        <f>SUM(AE22:AE33)</f>
        <v>1018702.257825733</v>
      </c>
      <c r="AG35" s="239">
        <f>SUM(AG22:AG33)</f>
        <v>1051781.2202013489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2361882.0699999998</v>
      </c>
      <c r="G37" s="239">
        <f>G11-G35</f>
        <v>2407200.0999999996</v>
      </c>
      <c r="I37" s="239">
        <f>I11-I35</f>
        <v>2453280.3786499994</v>
      </c>
      <c r="K37" s="239">
        <f>K11-K35</f>
        <v>2500131.5579117499</v>
      </c>
      <c r="M37" s="239">
        <f>M11-M35</f>
        <v>2547762.1943947664</v>
      </c>
      <c r="O37" s="239">
        <f>O11-O35</f>
        <v>2596180.737125596</v>
      </c>
      <c r="Q37" s="239">
        <f>Q11-Q35</f>
        <v>2645395.5146879968</v>
      </c>
      <c r="S37" s="239">
        <f>S11-S35</f>
        <v>2695414.7217074176</v>
      </c>
      <c r="U37" s="239">
        <f>U11-U35</f>
        <v>2746246.4046521243</v>
      </c>
      <c r="W37" s="239">
        <f>W11-W35</f>
        <v>2797898.4469222426</v>
      </c>
      <c r="Y37" s="239">
        <f>Y11-Y35</f>
        <v>2850378.5531968712</v>
      </c>
      <c r="AA37" s="239">
        <f>AA11-AA35</f>
        <v>2903694.2330082539</v>
      </c>
      <c r="AC37" s="239">
        <f>AC11-AC35</f>
        <v>2957852.7835108135</v>
      </c>
      <c r="AE37" s="239">
        <f>AE11-AE35</f>
        <v>3012861.2714115805</v>
      </c>
      <c r="AG37" s="239">
        <f>AG11-AG35</f>
        <v>3068726.5140272803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 Bond Proceeds</v>
      </c>
      <c r="B40" s="242"/>
      <c r="C40" s="236"/>
      <c r="E40" s="238">
        <f>Application!AF627</f>
        <v>2053810.4939414463</v>
      </c>
      <c r="F40" s="238"/>
      <c r="G40" s="238">
        <f>$E$40</f>
        <v>2053810.4939414463</v>
      </c>
      <c r="H40" s="238"/>
      <c r="I40" s="238">
        <f>$E$40</f>
        <v>2053810.4939414463</v>
      </c>
      <c r="J40" s="238"/>
      <c r="K40" s="238">
        <f>$E$40</f>
        <v>2053810.4939414463</v>
      </c>
      <c r="L40" s="238"/>
      <c r="M40" s="238">
        <f>$E$40</f>
        <v>2053810.4939414463</v>
      </c>
      <c r="N40" s="238"/>
      <c r="O40" s="238">
        <f>$E$40</f>
        <v>2053810.4939414463</v>
      </c>
      <c r="P40" s="238"/>
      <c r="Q40" s="238">
        <f>$E$40</f>
        <v>2053810.4939414463</v>
      </c>
      <c r="R40" s="238"/>
      <c r="S40" s="238">
        <f>$E$40</f>
        <v>2053810.4939414463</v>
      </c>
      <c r="T40" s="238"/>
      <c r="U40" s="238">
        <f>$E$40</f>
        <v>2053810.4939414463</v>
      </c>
      <c r="V40" s="238"/>
      <c r="W40" s="238">
        <f>$E$40</f>
        <v>2053810.4939414463</v>
      </c>
      <c r="X40" s="238"/>
      <c r="Y40" s="238">
        <f>$E$40</f>
        <v>2053810.4939414463</v>
      </c>
      <c r="Z40" s="238"/>
      <c r="AA40" s="238">
        <f>$E$40</f>
        <v>2053810.4939414463</v>
      </c>
      <c r="AB40" s="238"/>
      <c r="AC40" s="238">
        <f>$E$40</f>
        <v>2053810.4939414463</v>
      </c>
      <c r="AD40" s="238"/>
      <c r="AE40" s="238">
        <f>$E$40</f>
        <v>2053810.4939414463</v>
      </c>
      <c r="AF40" s="238"/>
      <c r="AG40" s="238">
        <f>$E$40</f>
        <v>2053810.4939414463</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7"/>
      <c r="F42" s="238"/>
      <c r="G42" s="247">
        <f>$E$42</f>
        <v>0</v>
      </c>
      <c r="H42" s="238"/>
      <c r="I42" s="247">
        <f>$E$42</f>
        <v>0</v>
      </c>
      <c r="J42" s="238"/>
      <c r="K42" s="247">
        <f>$E$42</f>
        <v>0</v>
      </c>
      <c r="L42" s="238"/>
      <c r="M42" s="247">
        <f>$E$42</f>
        <v>0</v>
      </c>
      <c r="N42" s="238"/>
      <c r="O42" s="247">
        <f>$E$42</f>
        <v>0</v>
      </c>
      <c r="P42" s="238"/>
      <c r="Q42" s="247">
        <f>$E$42</f>
        <v>0</v>
      </c>
      <c r="R42" s="238"/>
      <c r="S42" s="247">
        <f>$E$42</f>
        <v>0</v>
      </c>
      <c r="T42" s="238"/>
      <c r="U42" s="247">
        <f>$E$42</f>
        <v>0</v>
      </c>
      <c r="V42" s="238"/>
      <c r="W42" s="247">
        <f>$E$42</f>
        <v>0</v>
      </c>
      <c r="X42" s="238"/>
      <c r="Y42" s="247">
        <f>$E$42</f>
        <v>0</v>
      </c>
      <c r="Z42" s="238"/>
      <c r="AA42" s="247">
        <f>$E$42</f>
        <v>0</v>
      </c>
      <c r="AB42" s="238"/>
      <c r="AC42" s="247">
        <f>$E$42</f>
        <v>0</v>
      </c>
      <c r="AD42" s="238"/>
      <c r="AE42" s="247">
        <f>$E$42</f>
        <v>0</v>
      </c>
      <c r="AF42" s="238"/>
      <c r="AG42" s="247">
        <f>$E$42</f>
        <v>0</v>
      </c>
    </row>
    <row r="43" spans="1:33" s="239" customFormat="1" ht="15">
      <c r="A43" s="239" t="s">
        <v>860</v>
      </c>
      <c r="C43" s="240"/>
      <c r="E43" s="239">
        <f>SUM(E40:E42)</f>
        <v>2053810.4939414463</v>
      </c>
      <c r="G43" s="239">
        <f>SUM(G40:G42)</f>
        <v>2053810.4939414463</v>
      </c>
      <c r="I43" s="239">
        <f>SUM(I40:I42)</f>
        <v>2053810.4939414463</v>
      </c>
      <c r="K43" s="239">
        <f>SUM(K40:K42)</f>
        <v>2053810.4939414463</v>
      </c>
      <c r="M43" s="239">
        <f>SUM(M40:M42)</f>
        <v>2053810.4939414463</v>
      </c>
      <c r="O43" s="239">
        <f>SUM(O40:O42)</f>
        <v>2053810.4939414463</v>
      </c>
      <c r="Q43" s="239">
        <f>SUM(Q40:Q42)</f>
        <v>2053810.4939414463</v>
      </c>
      <c r="S43" s="239">
        <f>SUM(S40:S42)</f>
        <v>2053810.4939414463</v>
      </c>
      <c r="U43" s="239">
        <f>SUM(U40:U42)</f>
        <v>2053810.4939414463</v>
      </c>
      <c r="W43" s="239">
        <f>SUM(W40:W42)</f>
        <v>2053810.4939414463</v>
      </c>
      <c r="Y43" s="239">
        <f>SUM(Y40:Y42)</f>
        <v>2053810.4939414463</v>
      </c>
      <c r="AA43" s="239">
        <f>SUM(AA40:AA42)</f>
        <v>2053810.4939414463</v>
      </c>
      <c r="AC43" s="239">
        <f>SUM(AC40:AC42)</f>
        <v>2053810.4939414463</v>
      </c>
      <c r="AE43" s="239">
        <f>SUM(AE40:AE42)</f>
        <v>2053810.4939414463</v>
      </c>
      <c r="AG43" s="239">
        <f>SUM(AG40:AG42)</f>
        <v>2053810.4939414463</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308071.57605855353</v>
      </c>
      <c r="G45" s="239">
        <f>G37-G43</f>
        <v>353389.60605855333</v>
      </c>
      <c r="I45" s="239">
        <f>I37-I43</f>
        <v>399469.88470855309</v>
      </c>
      <c r="K45" s="239">
        <f>K37-K43</f>
        <v>446321.06397030363</v>
      </c>
      <c r="M45" s="239">
        <f>M37-M43</f>
        <v>493951.70045332005</v>
      </c>
      <c r="O45" s="239">
        <f>O37-O43</f>
        <v>542370.24318414973</v>
      </c>
      <c r="Q45" s="239">
        <f>Q37-Q43</f>
        <v>591585.02074655052</v>
      </c>
      <c r="S45" s="239">
        <f>S37-S43</f>
        <v>641604.22776597133</v>
      </c>
      <c r="U45" s="239">
        <f>U37-U43</f>
        <v>692435.91071067797</v>
      </c>
      <c r="W45" s="239">
        <f>W37-W43</f>
        <v>744087.95298079634</v>
      </c>
      <c r="Y45" s="239">
        <f>Y37-Y43</f>
        <v>796568.05925542489</v>
      </c>
      <c r="AA45" s="239">
        <f>AA37-AA43</f>
        <v>849883.73906680755</v>
      </c>
      <c r="AC45" s="239">
        <f>AC37-AC43</f>
        <v>904042.28956936719</v>
      </c>
      <c r="AE45" s="239">
        <f>AE37-AE43</f>
        <v>959050.7774701342</v>
      </c>
      <c r="AG45" s="239">
        <f>AG37-AG43</f>
        <v>1014916.020085834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9.6355715211956322E-2</v>
      </c>
      <c r="G47" s="243">
        <f>G45/(G4+G6+G8)</f>
        <v>0.10815209400075278</v>
      </c>
      <c r="I47" s="243">
        <f>I45/(I4+I6+I8)</f>
        <v>0.11962391946207176</v>
      </c>
      <c r="K47" s="243">
        <f>K45/(K4+K6+K8)</f>
        <v>0.13077709898922238</v>
      </c>
      <c r="M47" s="243">
        <f>M45/(M4+M6+M8)</f>
        <v>0.14161740713365681</v>
      </c>
      <c r="O47" s="243">
        <f>O45/(O4+O6+O8)</f>
        <v>0.15215048822192573</v>
      </c>
      <c r="Q47" s="243">
        <f>Q45/(Q4+Q6+Q8)</f>
        <v>0.16238185891822929</v>
      </c>
      <c r="S47" s="243">
        <f>S45/(S4+S6+S8)</f>
        <v>0.17231691073365368</v>
      </c>
      <c r="U47" s="243">
        <f>U45/(U4+U6+U8)</f>
        <v>0.18196091248315627</v>
      </c>
      <c r="W47" s="243">
        <f>W45/(W4+W6+W8)</f>
        <v>0.19131901269134441</v>
      </c>
      <c r="Y47" s="243">
        <f>Y45/(Y4+Y6+Y8)</f>
        <v>0.20039624194806974</v>
      </c>
      <c r="AA47" s="243">
        <f>AA45/(AA4+AA6+AA8)</f>
        <v>0.20919751521483929</v>
      </c>
      <c r="AC47" s="243">
        <f>AC45/(AC4+AC6+AC8)</f>
        <v>0.21772763408302678</v>
      </c>
      <c r="AE47" s="243">
        <f>AE45/(AE4+AE6+AE8)</f>
        <v>0.22599128898484402</v>
      </c>
      <c r="AG47" s="243">
        <f>AG45/(AG4+AG6+AG8)</f>
        <v>0.23399306135801681</v>
      </c>
    </row>
    <row r="48" spans="1:33" s="243" customFormat="1" ht="14.25">
      <c r="A48" s="243" t="s">
        <v>864</v>
      </c>
      <c r="C48" s="236"/>
      <c r="E48" s="243">
        <f>E45/E43</f>
        <v>0.15000000095789587</v>
      </c>
      <c r="G48" s="243">
        <f>G45/G43</f>
        <v>0.17206534249436375</v>
      </c>
      <c r="I48" s="243">
        <f>I45/I43</f>
        <v>0.19450182277622635</v>
      </c>
      <c r="K48" s="243">
        <f>K45/K43</f>
        <v>0.2173136544422721</v>
      </c>
      <c r="M48" s="243">
        <f>M45/M43</f>
        <v>0.24050500370430111</v>
      </c>
      <c r="O48" s="243">
        <f>O45/O43</f>
        <v>0.26407998439198382</v>
      </c>
      <c r="Q48" s="243">
        <f>Q45/Q43</f>
        <v>0.28804265169141574</v>
      </c>
      <c r="S48" s="243">
        <f>S45/S43</f>
        <v>0.31239699556441325</v>
      </c>
      <c r="U48" s="243">
        <f>U45/U43</f>
        <v>0.33714693383508398</v>
      </c>
      <c r="W48" s="243">
        <f>W45/W43</f>
        <v>0.36229630492968457</v>
      </c>
      <c r="Y48" s="243">
        <f>Y45/Y43</f>
        <v>0.38784886025523196</v>
      </c>
      <c r="AA48" s="243">
        <f>AA45/AA43</f>
        <v>0.41380825620177086</v>
      </c>
      <c r="AC48" s="243">
        <f>AC45/AC43</f>
        <v>0.4401780457526191</v>
      </c>
      <c r="AE48" s="243">
        <f>AE45/AE43</f>
        <v>0.46696166968629604</v>
      </c>
      <c r="AG48" s="243">
        <f>AG45/AG43</f>
        <v>0.49416244735322157</v>
      </c>
    </row>
    <row r="49" spans="1:1023 1025:2047 2049:3071 3073:4095 4097:5119 5121:6143 6145:7167 7169:8191 8193:9215 9217:10239 10241:11263 11265:12287 12289:13311 13313:14335 14337:15359 15361:16383" s="244" customFormat="1" ht="14.25">
      <c r="A49" s="244" t="s">
        <v>862</v>
      </c>
      <c r="C49" s="1263" t="b">
        <f>E49&gt;=1.15</f>
        <v>1</v>
      </c>
      <c r="E49" s="244">
        <f>E37/E43</f>
        <v>1.1500000009578959</v>
      </c>
      <c r="G49" s="244">
        <f>G37/G43</f>
        <v>1.1720653424943637</v>
      </c>
      <c r="I49" s="244">
        <f>I37/I43</f>
        <v>1.1945018227762263</v>
      </c>
      <c r="K49" s="244">
        <f>K37/K43</f>
        <v>1.217313654442272</v>
      </c>
      <c r="M49" s="244">
        <f>M37/M43</f>
        <v>1.2405050037043011</v>
      </c>
      <c r="O49" s="244">
        <f>O37/O43</f>
        <v>1.2640799843919839</v>
      </c>
      <c r="Q49" s="244">
        <f>Q37/Q43</f>
        <v>1.2880426516914156</v>
      </c>
      <c r="S49" s="244">
        <f>S37/S43</f>
        <v>1.3123969955644132</v>
      </c>
      <c r="U49" s="244">
        <f>U37/U43</f>
        <v>1.3371469338350841</v>
      </c>
      <c r="W49" s="244">
        <f>W37/W43</f>
        <v>1.3622963049296846</v>
      </c>
      <c r="Y49" s="244">
        <f>Y37/Y43</f>
        <v>1.3878488602552319</v>
      </c>
      <c r="AA49" s="244">
        <f>AA37/AA43</f>
        <v>1.4138082562017709</v>
      </c>
      <c r="AC49" s="244">
        <f>AC37/AC43</f>
        <v>1.4401780457526192</v>
      </c>
      <c r="AE49" s="244">
        <f>AE37/AE43</f>
        <v>1.4669616696862962</v>
      </c>
      <c r="AG49" s="244">
        <f>AG37/AG43</f>
        <v>1.4941624473532216</v>
      </c>
    </row>
    <row r="50" spans="1:1023 1025:2047 2049:3071 3073:4095 4097:5119 5121:6143 6145:7167 7169:8191 8193:9215 9217:10239 10241:11263 11265:12287 12289:13311 13313:14335 14337:15359 15361:16383" s="225" customFormat="1" ht="14.25">
      <c r="A50" s="245"/>
      <c r="B50" s="245"/>
      <c r="C50" s="246"/>
      <c r="D50" s="245"/>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row>
    <row r="51" spans="1:1023 1025:2047 2049:3071 3073:4095 4097:5119 5121:6143 6145:7167 7169:8191 8193:9215 9217:10239 10241:11263 11265:12287 12289:13311 13313:14335 14337:15359 15361:16383" s="3" customFormat="1">
      <c r="A51" s="3" t="s">
        <v>874</v>
      </c>
      <c r="C51" s="995"/>
      <c r="E51" s="994"/>
      <c r="F51" s="994"/>
      <c r="G51" s="994"/>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row>
    <row r="52" spans="1:1023 1025:2047 2049:3071 3073:4095 4097:5119 5121:6143 6145:7167 7169:8191 8193:9215 9217:10239 10241:11263 11265:12287 12289:13311 13313:14335 14337:15359 15361:16383" s="3" customFormat="1">
      <c r="A52" s="2671" t="s">
        <v>2788</v>
      </c>
      <c r="B52" s="2671"/>
      <c r="C52" s="2671"/>
      <c r="D52" s="994"/>
      <c r="E52" s="994"/>
      <c r="F52" s="994"/>
      <c r="G52" s="994"/>
      <c r="H52" s="994"/>
      <c r="I52" s="994"/>
      <c r="J52" s="994"/>
      <c r="K52" s="994"/>
      <c r="L52" s="994"/>
      <c r="M52" s="994"/>
      <c r="N52" s="994"/>
      <c r="O52" s="994"/>
      <c r="P52" s="994"/>
      <c r="Q52" s="994"/>
      <c r="R52" s="994"/>
      <c r="S52" s="994"/>
      <c r="T52" s="994"/>
      <c r="U52" s="994"/>
      <c r="V52" s="994"/>
      <c r="W52" s="994"/>
      <c r="X52" s="994"/>
      <c r="Y52" s="994"/>
      <c r="Z52" s="994"/>
      <c r="AA52" s="994"/>
      <c r="AB52" s="994"/>
      <c r="AC52" s="994"/>
      <c r="AD52" s="994"/>
      <c r="AE52" s="994"/>
      <c r="AF52" s="994"/>
      <c r="AG52" s="994"/>
    </row>
    <row r="53" spans="1:1023 1025:2047 2049:3071 3073:4095 4097:5119 5121:6143 6145:7167 7169:8191 8193:9215 9217:10239 10241:11263 11265:12287 12289:13311 13313:14335 14337:15359 15361:16383" s="996" customFormat="1">
      <c r="A53" s="996" t="s">
        <v>866</v>
      </c>
      <c r="C53" s="997">
        <v>1.03</v>
      </c>
      <c r="E53" s="998">
        <v>15000</v>
      </c>
      <c r="G53" s="994">
        <f>E53*$C$53</f>
        <v>15450</v>
      </c>
      <c r="I53" s="994">
        <f>G53*$C$53</f>
        <v>15913.5</v>
      </c>
      <c r="K53" s="994">
        <f>I53*$C$53</f>
        <v>16390.904999999999</v>
      </c>
      <c r="M53" s="994">
        <f>K53*$C$53</f>
        <v>16882.632149999998</v>
      </c>
      <c r="O53" s="994">
        <f>M53*$C$53</f>
        <v>17389.1111145</v>
      </c>
      <c r="Q53" s="994">
        <f>O53*$C$53</f>
        <v>17910.784447934999</v>
      </c>
      <c r="S53" s="994">
        <f>Q53*$C$53</f>
        <v>18448.10798137305</v>
      </c>
      <c r="U53" s="994">
        <f>S53*$C$53</f>
        <v>19001.551220814243</v>
      </c>
      <c r="W53" s="994">
        <f>U53*$C$53</f>
        <v>19571.597757438671</v>
      </c>
      <c r="Y53" s="994">
        <f>W53*$C$53</f>
        <v>20158.745690161832</v>
      </c>
      <c r="AA53" s="994">
        <f>Y53*$C$53</f>
        <v>20763.508060866687</v>
      </c>
      <c r="AC53" s="994">
        <f>AA53*$C$53</f>
        <v>21386.413302692687</v>
      </c>
      <c r="AE53" s="994">
        <f>AC53*$C$53</f>
        <v>22028.005701773469</v>
      </c>
      <c r="AG53" s="994">
        <f>AE53*$C$53</f>
        <v>22688.845872826674</v>
      </c>
    </row>
    <row r="54" spans="1:1023 1025:2047 2049:3071 3073:4095 4097:5119 5121:6143 6145:7167 7169:8191 8193:9215 9217:10239 10241:11263 11265:12287 12289:13311 13313:14335 14337:15359 15361:16383" s="3" customFormat="1">
      <c r="A54" s="3" t="s">
        <v>867</v>
      </c>
      <c r="C54" s="992"/>
      <c r="E54" s="999">
        <v>5000</v>
      </c>
      <c r="F54" s="994"/>
      <c r="G54" s="994">
        <f t="shared" ref="G54:AG57" si="8189">E54*$C$53</f>
        <v>5150</v>
      </c>
      <c r="H54" s="994"/>
      <c r="I54" s="994">
        <f t="shared" si="8189"/>
        <v>5304.5</v>
      </c>
      <c r="J54" s="994"/>
      <c r="K54" s="994">
        <f t="shared" si="8189"/>
        <v>5463.6350000000002</v>
      </c>
      <c r="L54" s="994"/>
      <c r="M54" s="994">
        <f t="shared" si="8189"/>
        <v>5627.5440500000004</v>
      </c>
      <c r="N54" s="994"/>
      <c r="O54" s="994">
        <f t="shared" si="8189"/>
        <v>5796.3703715000001</v>
      </c>
      <c r="P54" s="994"/>
      <c r="Q54" s="994">
        <f t="shared" si="8189"/>
        <v>5970.2614826449999</v>
      </c>
      <c r="R54" s="994"/>
      <c r="S54" s="994">
        <f t="shared" si="8189"/>
        <v>6149.3693271243501</v>
      </c>
      <c r="T54" s="994"/>
      <c r="U54" s="994">
        <f t="shared" si="8189"/>
        <v>6333.8504069380806</v>
      </c>
      <c r="V54" s="994"/>
      <c r="W54" s="994">
        <f t="shared" si="8189"/>
        <v>6523.865919146223</v>
      </c>
      <c r="X54" s="994"/>
      <c r="Y54" s="994">
        <f t="shared" si="8189"/>
        <v>6719.5818967206096</v>
      </c>
      <c r="Z54" s="994"/>
      <c r="AA54" s="994">
        <f t="shared" si="8189"/>
        <v>6921.1693536222283</v>
      </c>
      <c r="AB54" s="994"/>
      <c r="AC54" s="994">
        <f t="shared" si="8189"/>
        <v>7128.8044342308949</v>
      </c>
      <c r="AD54" s="994"/>
      <c r="AE54" s="994">
        <f t="shared" si="8189"/>
        <v>7342.6685672578224</v>
      </c>
      <c r="AF54" s="994"/>
      <c r="AG54" s="994">
        <f t="shared" si="8189"/>
        <v>7562.9486242755574</v>
      </c>
      <c r="AH54" s="994"/>
      <c r="AI54" s="994"/>
    </row>
    <row r="55" spans="1:1023 1025:2047 2049:3071 3073:4095 4097:5119 5121:6143 6145:7167 7169:8191 8193:9215 9217:10239 10241:11263 11265:12287 12289:13311 13313:14335 14337:15359 15361:16383" s="3" customFormat="1">
      <c r="A55" s="3" t="s">
        <v>868</v>
      </c>
      <c r="C55" s="992"/>
      <c r="E55" s="999"/>
      <c r="F55" s="994"/>
      <c r="G55" s="994">
        <f t="shared" si="8189"/>
        <v>0</v>
      </c>
      <c r="H55" s="994"/>
      <c r="I55" s="994">
        <f t="shared" si="8189"/>
        <v>0</v>
      </c>
      <c r="J55" s="994"/>
      <c r="K55" s="994">
        <f t="shared" si="8189"/>
        <v>0</v>
      </c>
      <c r="L55" s="994"/>
      <c r="M55" s="994">
        <f t="shared" si="8189"/>
        <v>0</v>
      </c>
      <c r="N55" s="994"/>
      <c r="O55" s="994">
        <f t="shared" si="8189"/>
        <v>0</v>
      </c>
      <c r="P55" s="994"/>
      <c r="Q55" s="994">
        <f t="shared" si="8189"/>
        <v>0</v>
      </c>
      <c r="R55" s="994"/>
      <c r="S55" s="994">
        <f t="shared" si="8189"/>
        <v>0</v>
      </c>
      <c r="T55" s="994"/>
      <c r="U55" s="994">
        <f t="shared" si="8189"/>
        <v>0</v>
      </c>
      <c r="V55" s="994"/>
      <c r="W55" s="994">
        <f t="shared" si="8189"/>
        <v>0</v>
      </c>
      <c r="X55" s="994"/>
      <c r="Y55" s="994">
        <f t="shared" si="8189"/>
        <v>0</v>
      </c>
      <c r="Z55" s="994"/>
      <c r="AA55" s="994">
        <f t="shared" si="8189"/>
        <v>0</v>
      </c>
      <c r="AB55" s="994"/>
      <c r="AC55" s="994">
        <f t="shared" si="8189"/>
        <v>0</v>
      </c>
      <c r="AD55" s="994"/>
      <c r="AE55" s="994">
        <f t="shared" si="8189"/>
        <v>0</v>
      </c>
      <c r="AF55" s="994"/>
      <c r="AG55" s="994">
        <f t="shared" si="8189"/>
        <v>0</v>
      </c>
      <c r="AH55" s="994"/>
      <c r="AI55" s="994"/>
    </row>
    <row r="56" spans="1:1023 1025:2047 2049:3071 3073:4095 4097:5119 5121:6143 6145:7167 7169:8191 8193:9215 9217:10239 10241:11263 11265:12287 12289:13311 13313:14335 14337:15359 15361:16383" s="3" customFormat="1">
      <c r="A56" s="1000"/>
      <c r="B56" s="1000"/>
      <c r="C56" s="992"/>
      <c r="E56" s="999"/>
      <c r="F56" s="994"/>
      <c r="G56" s="994">
        <f t="shared" si="8189"/>
        <v>0</v>
      </c>
      <c r="H56" s="994"/>
      <c r="I56" s="994">
        <f t="shared" si="8189"/>
        <v>0</v>
      </c>
      <c r="J56" s="994"/>
      <c r="K56" s="994">
        <f t="shared" si="8189"/>
        <v>0</v>
      </c>
      <c r="L56" s="994"/>
      <c r="M56" s="994">
        <f t="shared" si="8189"/>
        <v>0</v>
      </c>
      <c r="N56" s="994"/>
      <c r="O56" s="994">
        <f t="shared" si="8189"/>
        <v>0</v>
      </c>
      <c r="P56" s="994"/>
      <c r="Q56" s="994">
        <f t="shared" si="8189"/>
        <v>0</v>
      </c>
      <c r="R56" s="994"/>
      <c r="S56" s="994">
        <f t="shared" si="8189"/>
        <v>0</v>
      </c>
      <c r="T56" s="994"/>
      <c r="U56" s="994">
        <f t="shared" si="8189"/>
        <v>0</v>
      </c>
      <c r="V56" s="994"/>
      <c r="W56" s="994">
        <f t="shared" si="8189"/>
        <v>0</v>
      </c>
      <c r="X56" s="994"/>
      <c r="Y56" s="994">
        <f t="shared" si="8189"/>
        <v>0</v>
      </c>
      <c r="Z56" s="994"/>
      <c r="AA56" s="994">
        <f t="shared" si="8189"/>
        <v>0</v>
      </c>
      <c r="AB56" s="994"/>
      <c r="AC56" s="994">
        <f t="shared" si="8189"/>
        <v>0</v>
      </c>
      <c r="AD56" s="994"/>
      <c r="AE56" s="994">
        <f t="shared" si="8189"/>
        <v>0</v>
      </c>
      <c r="AF56" s="994"/>
      <c r="AG56" s="994">
        <f t="shared" si="8189"/>
        <v>0</v>
      </c>
      <c r="AH56" s="994"/>
      <c r="AI56" s="994"/>
    </row>
    <row r="57" spans="1:1023 1025:2047 2049:3071 3073:4095 4097:5119 5121:6143 6145:7167 7169:8191 8193:9215 9217:10239 10241:11263 11265:12287 12289:13311 13313:14335 14337:15359 15361:16383" s="3" customFormat="1">
      <c r="A57" s="1000"/>
      <c r="B57" s="1000"/>
      <c r="C57" s="992"/>
      <c r="E57" s="1001"/>
      <c r="F57" s="994"/>
      <c r="G57" s="1002">
        <f t="shared" si="8189"/>
        <v>0</v>
      </c>
      <c r="H57" s="994"/>
      <c r="I57" s="1002">
        <f t="shared" si="8189"/>
        <v>0</v>
      </c>
      <c r="J57" s="994"/>
      <c r="K57" s="1002">
        <f t="shared" si="8189"/>
        <v>0</v>
      </c>
      <c r="L57" s="994"/>
      <c r="M57" s="1002">
        <f t="shared" si="8189"/>
        <v>0</v>
      </c>
      <c r="N57" s="994"/>
      <c r="O57" s="1002">
        <f t="shared" si="8189"/>
        <v>0</v>
      </c>
      <c r="P57" s="994"/>
      <c r="Q57" s="1002">
        <f t="shared" si="8189"/>
        <v>0</v>
      </c>
      <c r="R57" s="994"/>
      <c r="S57" s="1002">
        <f t="shared" si="8189"/>
        <v>0</v>
      </c>
      <c r="T57" s="994"/>
      <c r="U57" s="1002">
        <f t="shared" si="8189"/>
        <v>0</v>
      </c>
      <c r="V57" s="994"/>
      <c r="W57" s="1002">
        <f t="shared" si="8189"/>
        <v>0</v>
      </c>
      <c r="X57" s="994"/>
      <c r="Y57" s="1002">
        <f t="shared" si="8189"/>
        <v>0</v>
      </c>
      <c r="Z57" s="994"/>
      <c r="AA57" s="1002">
        <f t="shared" si="8189"/>
        <v>0</v>
      </c>
      <c r="AB57" s="994"/>
      <c r="AC57" s="1002">
        <f t="shared" si="8189"/>
        <v>0</v>
      </c>
      <c r="AD57" s="994"/>
      <c r="AE57" s="1002">
        <f t="shared" si="8189"/>
        <v>0</v>
      </c>
      <c r="AF57" s="994"/>
      <c r="AG57" s="1002">
        <f t="shared" si="8189"/>
        <v>0</v>
      </c>
      <c r="AH57" s="994"/>
      <c r="AI57" s="994"/>
    </row>
    <row r="58" spans="1:1023 1025:2047 2049:3071 3073:4095 4097:5119 5121:6143 6145:7167 7169:8191 8193:9215 9217:10239 10241:11263 11265:12287 12289:13311 13313:14335 14337:15359 15361:16383" s="3" customFormat="1">
      <c r="A58" s="996" t="s">
        <v>865</v>
      </c>
      <c r="C58" s="995"/>
      <c r="E58" s="994">
        <f>SUM(E53:E57)</f>
        <v>20000</v>
      </c>
      <c r="F58" s="994"/>
      <c r="G58" s="994">
        <f>SUM(G53:G57)</f>
        <v>20600</v>
      </c>
      <c r="H58" s="994"/>
      <c r="I58" s="994">
        <f>SUM(I53:I57)</f>
        <v>21218</v>
      </c>
      <c r="J58" s="994"/>
      <c r="K58" s="994">
        <f>SUM(K53:K57)</f>
        <v>21854.54</v>
      </c>
      <c r="L58" s="994"/>
      <c r="M58" s="994">
        <f>SUM(M53:M57)</f>
        <v>22510.176199999998</v>
      </c>
      <c r="N58" s="994"/>
      <c r="O58" s="994">
        <f>SUM(O53:O57)</f>
        <v>23185.481486000001</v>
      </c>
      <c r="P58" s="994"/>
      <c r="Q58" s="994">
        <f>SUM(Q53:Q57)</f>
        <v>23881.04593058</v>
      </c>
      <c r="R58" s="994"/>
      <c r="S58" s="994">
        <f>SUM(S53:S57)</f>
        <v>24597.4773084974</v>
      </c>
      <c r="T58" s="994"/>
      <c r="U58" s="994">
        <f>SUM(U53:U57)</f>
        <v>25335.401627752322</v>
      </c>
      <c r="V58" s="994"/>
      <c r="W58" s="994">
        <f>SUM(W53:W57)</f>
        <v>26095.463676584892</v>
      </c>
      <c r="X58" s="994"/>
      <c r="Y58" s="994">
        <f>SUM(Y53:Y57)</f>
        <v>26878.327586882442</v>
      </c>
      <c r="Z58" s="994"/>
      <c r="AA58" s="994">
        <f>SUM(AA53:AA57)</f>
        <v>27684.677414488913</v>
      </c>
      <c r="AB58" s="994"/>
      <c r="AC58" s="994">
        <f>SUM(AC53:AC57)</f>
        <v>28515.21773692358</v>
      </c>
      <c r="AD58" s="994"/>
      <c r="AE58" s="994">
        <f>SUM(AE53:AE57)</f>
        <v>29370.674269031289</v>
      </c>
      <c r="AF58" s="994"/>
      <c r="AG58" s="994">
        <f>SUM(AG53:AG57)</f>
        <v>30251.79449710223</v>
      </c>
      <c r="AH58" s="994"/>
      <c r="AI58" s="994"/>
    </row>
    <row r="59" spans="1:1023 1025:2047 2049:3071 3073:4095 4097:5119 5121:6143 6145:7167 7169:8191 8193:9215 9217:10239 10241:11263 11265:12287 12289:13311 13313:14335 14337:15359 15361:16383" s="3" customFormat="1" ht="12.75" customHeight="1">
      <c r="A59" s="996"/>
      <c r="C59" s="995"/>
      <c r="E59" s="994"/>
      <c r="F59" s="994"/>
      <c r="G59" s="994"/>
      <c r="H59" s="994"/>
      <c r="I59" s="994"/>
      <c r="J59" s="994"/>
      <c r="K59" s="994"/>
      <c r="L59" s="994"/>
      <c r="M59" s="994"/>
      <c r="N59" s="994"/>
      <c r="O59" s="994"/>
      <c r="P59" s="994"/>
      <c r="Q59" s="994"/>
      <c r="R59" s="994"/>
      <c r="S59" s="994"/>
      <c r="T59" s="994"/>
      <c r="U59" s="994"/>
      <c r="V59" s="994"/>
      <c r="W59" s="994"/>
      <c r="X59" s="994"/>
      <c r="Y59" s="994"/>
      <c r="Z59" s="994"/>
      <c r="AA59" s="994"/>
      <c r="AB59" s="994"/>
      <c r="AC59" s="994"/>
      <c r="AD59" s="994"/>
      <c r="AE59" s="994"/>
      <c r="AF59" s="994"/>
      <c r="AG59" s="994"/>
      <c r="AH59" s="994"/>
      <c r="AI59" s="994"/>
    </row>
    <row r="60" spans="1:1023 1025:2047 2049:3071 3073:4095 4097:5119 5121:6143 6145:7167 7169:8191 8193:9215 9217:10239 10241:11263 11265:12287 12289:13311 13313:14335 14337:15359 15361:16383" s="996" customFormat="1">
      <c r="A60" s="996" t="s">
        <v>870</v>
      </c>
      <c r="C60" s="1003"/>
      <c r="E60" s="996">
        <f>E45-E58</f>
        <v>288071.57605855353</v>
      </c>
      <c r="G60" s="996">
        <f>G45-G58</f>
        <v>332789.60605855333</v>
      </c>
      <c r="I60" s="996">
        <f>I45-I58</f>
        <v>378251.88470855309</v>
      </c>
      <c r="K60" s="996">
        <f>K45-K58</f>
        <v>424466.52397030365</v>
      </c>
      <c r="M60" s="996">
        <f>M45-M58</f>
        <v>471441.52425332007</v>
      </c>
      <c r="O60" s="996">
        <f>O45-O58</f>
        <v>519184.76169814973</v>
      </c>
      <c r="Q60" s="996">
        <f>Q45-Q58</f>
        <v>567703.97481597052</v>
      </c>
      <c r="S60" s="996">
        <f>S45-S58</f>
        <v>617006.75045747391</v>
      </c>
      <c r="U60" s="996">
        <f>U45-U58</f>
        <v>667100.50908292562</v>
      </c>
      <c r="W60" s="996">
        <f>W45-W58</f>
        <v>717992.48930421146</v>
      </c>
      <c r="Y60" s="996">
        <f>Y45-Y58</f>
        <v>769689.73166854249</v>
      </c>
      <c r="AA60" s="996">
        <f>AA45-AA58</f>
        <v>822199.06165231869</v>
      </c>
      <c r="AC60" s="996">
        <f>AC45-AC58</f>
        <v>875527.07183244359</v>
      </c>
      <c r="AE60" s="996">
        <f>AE45-AE58</f>
        <v>929680.10320110293</v>
      </c>
      <c r="AG60" s="996">
        <f>AG45-AG58</f>
        <v>984664.2255887317</v>
      </c>
    </row>
    <row r="61" spans="1:1023 1025:2047 2049:3071 3073:4095 4097:5119 5121:6143 6145:7167 7169:8191 8193:9215 9217:10239 10241:11263 11265:12287 12289:13311 13313:14335 14337:15359 15361:16383" s="3" customFormat="1" ht="8.25" customHeight="1">
      <c r="C61" s="995"/>
      <c r="E61" s="994"/>
      <c r="F61" s="994"/>
      <c r="G61" s="994"/>
      <c r="H61" s="994"/>
      <c r="I61" s="994"/>
      <c r="J61" s="994"/>
      <c r="K61" s="994"/>
      <c r="L61" s="994"/>
      <c r="M61" s="994"/>
      <c r="N61" s="994"/>
      <c r="O61" s="994"/>
      <c r="P61" s="994"/>
      <c r="Q61" s="994"/>
      <c r="R61" s="994"/>
      <c r="S61" s="994"/>
      <c r="T61" s="994"/>
      <c r="U61" s="994"/>
      <c r="V61" s="994"/>
      <c r="W61" s="994"/>
      <c r="X61" s="994"/>
      <c r="Y61" s="994"/>
      <c r="Z61" s="994"/>
      <c r="AA61" s="994"/>
      <c r="AB61" s="994"/>
      <c r="AC61" s="994"/>
      <c r="AD61" s="994"/>
      <c r="AE61" s="994"/>
      <c r="AF61" s="994"/>
      <c r="AG61" s="994"/>
      <c r="AH61" s="994"/>
      <c r="AI61" s="994"/>
    </row>
    <row r="62" spans="1:1023 1025:2047 2049:3071 3073:4095 4097:5119 5121:6143 6145:7167 7169:8191 8193:9215 9217:10239 10241:11263 11265:12287 12289:13311 13313:14335 14337:15359 15361:16383" s="996" customFormat="1">
      <c r="A62" s="996" t="s">
        <v>869</v>
      </c>
      <c r="C62" s="993">
        <v>1</v>
      </c>
      <c r="E62" s="998">
        <f>E60*$C$62</f>
        <v>288071.57605855353</v>
      </c>
      <c r="G62" s="996">
        <f>MIN(G60,Application!$AO$630-SUM('15 Year Pro Forma'!$D$62:E62))</f>
        <v>332789.60605855333</v>
      </c>
      <c r="I62" s="996">
        <f>MIN(I60,Application!$AO$630-SUM('15 Year Pro Forma'!$D$62:G62))</f>
        <v>378251.88470855309</v>
      </c>
      <c r="K62" s="996">
        <f>MIN(K60,Application!$AO$630-SUM('15 Year Pro Forma'!$D$62:I62))</f>
        <v>424466.52397030365</v>
      </c>
      <c r="M62" s="996">
        <f>MIN(M60,Application!$AO$630-SUM('15 Year Pro Forma'!$D$62:K62))</f>
        <v>471441.52425332007</v>
      </c>
      <c r="O62" s="996">
        <f>MIN(O60,Application!$AO$630-SUM('15 Year Pro Forma'!$D$62:M62))</f>
        <v>519184.76169814973</v>
      </c>
      <c r="Q62" s="996">
        <f>MIN(Q60,Application!$AO$630-SUM('15 Year Pro Forma'!$D$62:O62))</f>
        <v>567703.97481597052</v>
      </c>
      <c r="S62" s="996">
        <f>MIN(S60,Application!$AO$630-SUM('15 Year Pro Forma'!$D$62:Q62))</f>
        <v>617006.75045747391</v>
      </c>
      <c r="U62" s="996">
        <f>MIN(U60,Application!$AO$630-SUM('15 Year Pro Forma'!$D$62:S62))</f>
        <v>667100.50908292562</v>
      </c>
      <c r="W62" s="996">
        <f>MIN(W60,Application!$AO$630-SUM('15 Year Pro Forma'!$D$62:U62))</f>
        <v>717992.48930421146</v>
      </c>
      <c r="Y62" s="996">
        <f>MIN(Y60,Application!$AO$630-SUM('15 Year Pro Forma'!$D$62:W62))</f>
        <v>297775.39959198609</v>
      </c>
      <c r="AA62" s="996">
        <f>MIN(AA60,Application!$AO$630-SUM('15 Year Pro Forma'!$D$62:Y62))</f>
        <v>0</v>
      </c>
      <c r="AC62" s="996">
        <f>MIN(AC60,Application!$AO$630-SUM('15 Year Pro Forma'!$D$62:AA62))</f>
        <v>0</v>
      </c>
      <c r="AE62" s="996">
        <f>MIN(AE60,Application!$AO$630-SUM('15 Year Pro Forma'!$D$62:AC62))</f>
        <v>0</v>
      </c>
      <c r="AG62" s="996">
        <f>MIN(AG60,Application!$AO$630-SUM('15 Year Pro Forma'!$D$62:AE62))</f>
        <v>0</v>
      </c>
      <c r="AI62" s="996">
        <f>MIN(AI60,Application!$AO$630-SUM('15 Year Pro Forma'!$D$62:AG62))</f>
        <v>0</v>
      </c>
      <c r="AK62" s="996">
        <f>MIN(AK60,Application!$AO$630-SUM('15 Year Pro Forma'!$D$62:AI62))</f>
        <v>0</v>
      </c>
      <c r="AM62" s="996">
        <f>MIN(AM60,Application!$AO$630-SUM('15 Year Pro Forma'!$D$62:AK62))</f>
        <v>0</v>
      </c>
      <c r="AO62" s="996">
        <f>MIN(AO60,Application!$AO$630-SUM('15 Year Pro Forma'!$D$62:AM62))</f>
        <v>0</v>
      </c>
      <c r="AQ62" s="996">
        <f>MIN(AQ60,Application!$AO$630-SUM('15 Year Pro Forma'!$D$62:AO62))</f>
        <v>0</v>
      </c>
      <c r="AS62" s="996">
        <f>MIN(AS60,Application!$AO$630-SUM('15 Year Pro Forma'!$D$62:AQ62))</f>
        <v>0</v>
      </c>
      <c r="AU62" s="996">
        <f>MIN(AU60,Application!$AO$630-SUM('15 Year Pro Forma'!$D$62:AS62))</f>
        <v>0</v>
      </c>
      <c r="AW62" s="996">
        <f>MIN(AW60,Application!$AO$630-SUM('15 Year Pro Forma'!$D$62:AU62))</f>
        <v>0</v>
      </c>
      <c r="AY62" s="996">
        <f>MIN(AY60,Application!$AO$630-SUM('15 Year Pro Forma'!$D$62:AW62))</f>
        <v>0</v>
      </c>
      <c r="BA62" s="996">
        <f>MIN(BA60,Application!$AO$630-SUM('15 Year Pro Forma'!$D$62:AY62))</f>
        <v>0</v>
      </c>
      <c r="BC62" s="996">
        <f>MIN(BC60,Application!$AO$630-SUM('15 Year Pro Forma'!$D$62:BA62))</f>
        <v>0</v>
      </c>
      <c r="BE62" s="996">
        <f>MIN(BE60,Application!$AO$630-SUM('15 Year Pro Forma'!$D$62:BC62))</f>
        <v>0</v>
      </c>
      <c r="BG62" s="996">
        <f>MIN(BG60,Application!$AO$630-SUM('15 Year Pro Forma'!$D$62:BE62))</f>
        <v>0</v>
      </c>
      <c r="BI62" s="996">
        <f>MIN(BI60,Application!$AO$630-SUM('15 Year Pro Forma'!$D$62:BG62))</f>
        <v>0</v>
      </c>
      <c r="BK62" s="996">
        <f>MIN(BK60,Application!$AO$630-SUM('15 Year Pro Forma'!$D$62:BI62))</f>
        <v>0</v>
      </c>
      <c r="BM62" s="996">
        <f>MIN(BM60,Application!$AO$630-SUM('15 Year Pro Forma'!$D$62:BK62))</f>
        <v>0</v>
      </c>
      <c r="BO62" s="996">
        <f>MIN(BO60,Application!$AO$630-SUM('15 Year Pro Forma'!$D$62:BM62))</f>
        <v>0</v>
      </c>
      <c r="BQ62" s="996">
        <f>MIN(BQ60,Application!$AO$630-SUM('15 Year Pro Forma'!$D$62:BO62))</f>
        <v>0</v>
      </c>
      <c r="BS62" s="996">
        <f>MIN(BS60,Application!$AO$630-SUM('15 Year Pro Forma'!$D$62:BQ62))</f>
        <v>0</v>
      </c>
      <c r="BU62" s="996">
        <f>MIN(BU60,Application!$AO$630-SUM('15 Year Pro Forma'!$D$62:BS62))</f>
        <v>0</v>
      </c>
      <c r="BW62" s="996">
        <f>MIN(BW60,Application!$AO$630-SUM('15 Year Pro Forma'!$D$62:BU62))</f>
        <v>0</v>
      </c>
      <c r="BY62" s="996">
        <f>MIN(BY60,Application!$AO$630-SUM('15 Year Pro Forma'!$D$62:BW62))</f>
        <v>0</v>
      </c>
      <c r="CA62" s="996">
        <f>MIN(CA60,Application!$AO$630-SUM('15 Year Pro Forma'!$D$62:BY62))</f>
        <v>0</v>
      </c>
      <c r="CC62" s="996">
        <f>MIN(CC60,Application!$AO$630-SUM('15 Year Pro Forma'!$D$62:CA62))</f>
        <v>0</v>
      </c>
      <c r="CE62" s="996">
        <f>MIN(CE60,Application!$AO$630-SUM('15 Year Pro Forma'!$D$62:CC62))</f>
        <v>0</v>
      </c>
      <c r="CG62" s="996">
        <f>MIN(CG60,Application!$AO$630-SUM('15 Year Pro Forma'!$D$62:CE62))</f>
        <v>0</v>
      </c>
      <c r="CI62" s="996">
        <f>MIN(CI60,Application!$AO$630-SUM('15 Year Pro Forma'!$D$62:CG62))</f>
        <v>0</v>
      </c>
      <c r="CK62" s="996">
        <f>MIN(CK60,Application!$AO$630-SUM('15 Year Pro Forma'!$D$62:CI62))</f>
        <v>0</v>
      </c>
      <c r="CM62" s="996">
        <f>MIN(CM60,Application!$AO$630-SUM('15 Year Pro Forma'!$D$62:CK62))</f>
        <v>0</v>
      </c>
      <c r="CO62" s="996">
        <f>MIN(CO60,Application!$AO$630-SUM('15 Year Pro Forma'!$D$62:CM62))</f>
        <v>0</v>
      </c>
      <c r="CQ62" s="996">
        <f>MIN(CQ60,Application!$AO$630-SUM('15 Year Pro Forma'!$D$62:CO62))</f>
        <v>0</v>
      </c>
      <c r="CS62" s="996">
        <f>MIN(CS60,Application!$AO$630-SUM('15 Year Pro Forma'!$D$62:CQ62))</f>
        <v>0</v>
      </c>
      <c r="CU62" s="996">
        <f>MIN(CU60,Application!$AO$630-SUM('15 Year Pro Forma'!$D$62:CS62))</f>
        <v>0</v>
      </c>
      <c r="CW62" s="996">
        <f>MIN(CW60,Application!$AO$630-SUM('15 Year Pro Forma'!$D$62:CU62))</f>
        <v>0</v>
      </c>
      <c r="CY62" s="996">
        <f>MIN(CY60,Application!$AO$630-SUM('15 Year Pro Forma'!$D$62:CW62))</f>
        <v>0</v>
      </c>
      <c r="DA62" s="996">
        <f>MIN(DA60,Application!$AO$630-SUM('15 Year Pro Forma'!$D$62:CY62))</f>
        <v>0</v>
      </c>
      <c r="DC62" s="996">
        <f>MIN(DC60,Application!$AO$630-SUM('15 Year Pro Forma'!$D$62:DA62))</f>
        <v>0</v>
      </c>
      <c r="DE62" s="996">
        <f>MIN(DE60,Application!$AO$630-SUM('15 Year Pro Forma'!$D$62:DC62))</f>
        <v>0</v>
      </c>
      <c r="DG62" s="996">
        <f>MIN(DG60,Application!$AO$630-SUM('15 Year Pro Forma'!$D$62:DE62))</f>
        <v>0</v>
      </c>
      <c r="DI62" s="996">
        <f>MIN(DI60,Application!$AO$630-SUM('15 Year Pro Forma'!$D$62:DG62))</f>
        <v>0</v>
      </c>
      <c r="DK62" s="996">
        <f>MIN(DK60,Application!$AO$630-SUM('15 Year Pro Forma'!$D$62:DI62))</f>
        <v>0</v>
      </c>
      <c r="DM62" s="996">
        <f>MIN(DM60,Application!$AO$630-SUM('15 Year Pro Forma'!$D$62:DK62))</f>
        <v>0</v>
      </c>
      <c r="DO62" s="996">
        <f>MIN(DO60,Application!$AO$630-SUM('15 Year Pro Forma'!$D$62:DM62))</f>
        <v>0</v>
      </c>
      <c r="DQ62" s="996">
        <f>MIN(DQ60,Application!$AO$630-SUM('15 Year Pro Forma'!$D$62:DO62))</f>
        <v>0</v>
      </c>
      <c r="DS62" s="996">
        <f>MIN(DS60,Application!$AO$630-SUM('15 Year Pro Forma'!$D$62:DQ62))</f>
        <v>0</v>
      </c>
      <c r="DU62" s="996">
        <f>MIN(DU60,Application!$AO$630-SUM('15 Year Pro Forma'!$D$62:DS62))</f>
        <v>0</v>
      </c>
      <c r="DW62" s="996">
        <f>MIN(DW60,Application!$AO$630-SUM('15 Year Pro Forma'!$D$62:DU62))</f>
        <v>0</v>
      </c>
      <c r="DY62" s="996">
        <f>MIN(DY60,Application!$AO$630-SUM('15 Year Pro Forma'!$D$62:DW62))</f>
        <v>0</v>
      </c>
      <c r="EA62" s="996">
        <f>MIN(EA60,Application!$AO$630-SUM('15 Year Pro Forma'!$D$62:DY62))</f>
        <v>0</v>
      </c>
      <c r="EC62" s="996">
        <f>MIN(EC60,Application!$AO$630-SUM('15 Year Pro Forma'!$D$62:EA62))</f>
        <v>0</v>
      </c>
      <c r="EE62" s="996">
        <f>MIN(EE60,Application!$AO$630-SUM('15 Year Pro Forma'!$D$62:EC62))</f>
        <v>0</v>
      </c>
      <c r="EG62" s="996">
        <f>MIN(EG60,Application!$AO$630-SUM('15 Year Pro Forma'!$D$62:EE62))</f>
        <v>0</v>
      </c>
      <c r="EI62" s="996">
        <f>MIN(EI60,Application!$AO$630-SUM('15 Year Pro Forma'!$D$62:EG62))</f>
        <v>0</v>
      </c>
      <c r="EK62" s="996">
        <f>MIN(EK60,Application!$AO$630-SUM('15 Year Pro Forma'!$D$62:EI62))</f>
        <v>0</v>
      </c>
      <c r="EM62" s="996">
        <f>MIN(EM60,Application!$AO$630-SUM('15 Year Pro Forma'!$D$62:EK62))</f>
        <v>0</v>
      </c>
      <c r="EO62" s="996">
        <f>MIN(EO60,Application!$AO$630-SUM('15 Year Pro Forma'!$D$62:EM62))</f>
        <v>0</v>
      </c>
      <c r="EQ62" s="996">
        <f>MIN(EQ60,Application!$AO$630-SUM('15 Year Pro Forma'!$D$62:EO62))</f>
        <v>0</v>
      </c>
      <c r="ES62" s="996">
        <f>MIN(ES60,Application!$AO$630-SUM('15 Year Pro Forma'!$D$62:EQ62))</f>
        <v>0</v>
      </c>
      <c r="EU62" s="996">
        <f>MIN(EU60,Application!$AO$630-SUM('15 Year Pro Forma'!$D$62:ES62))</f>
        <v>0</v>
      </c>
      <c r="EW62" s="996">
        <f>MIN(EW60,Application!$AO$630-SUM('15 Year Pro Forma'!$D$62:EU62))</f>
        <v>0</v>
      </c>
      <c r="EY62" s="996">
        <f>MIN(EY60,Application!$AO$630-SUM('15 Year Pro Forma'!$D$62:EW62))</f>
        <v>0</v>
      </c>
      <c r="FA62" s="996">
        <f>MIN(FA60,Application!$AO$630-SUM('15 Year Pro Forma'!$D$62:EY62))</f>
        <v>0</v>
      </c>
      <c r="FC62" s="996">
        <f>MIN(FC60,Application!$AO$630-SUM('15 Year Pro Forma'!$D$62:FA62))</f>
        <v>0</v>
      </c>
      <c r="FE62" s="996">
        <f>MIN(FE60,Application!$AO$630-SUM('15 Year Pro Forma'!$D$62:FC62))</f>
        <v>0</v>
      </c>
      <c r="FG62" s="996">
        <f>MIN(FG60,Application!$AO$630-SUM('15 Year Pro Forma'!$D$62:FE62))</f>
        <v>0</v>
      </c>
      <c r="FI62" s="996">
        <f>MIN(FI60,Application!$AO$630-SUM('15 Year Pro Forma'!$D$62:FG62))</f>
        <v>0</v>
      </c>
      <c r="FK62" s="996">
        <f>MIN(FK60,Application!$AO$630-SUM('15 Year Pro Forma'!$D$62:FI62))</f>
        <v>0</v>
      </c>
      <c r="FM62" s="996">
        <f>MIN(FM60,Application!$AO$630-SUM('15 Year Pro Forma'!$D$62:FK62))</f>
        <v>0</v>
      </c>
      <c r="FO62" s="996">
        <f>MIN(FO60,Application!$AO$630-SUM('15 Year Pro Forma'!$D$62:FM62))</f>
        <v>0</v>
      </c>
      <c r="FQ62" s="996">
        <f>MIN(FQ60,Application!$AO$630-SUM('15 Year Pro Forma'!$D$62:FO62))</f>
        <v>0</v>
      </c>
      <c r="FS62" s="996">
        <f>MIN(FS60,Application!$AO$630-SUM('15 Year Pro Forma'!$D$62:FQ62))</f>
        <v>0</v>
      </c>
      <c r="FU62" s="996">
        <f>MIN(FU60,Application!$AO$630-SUM('15 Year Pro Forma'!$D$62:FS62))</f>
        <v>0</v>
      </c>
      <c r="FW62" s="996">
        <f>MIN(FW60,Application!$AO$630-SUM('15 Year Pro Forma'!$D$62:FU62))</f>
        <v>0</v>
      </c>
      <c r="FY62" s="996">
        <f>MIN(FY60,Application!$AO$630-SUM('15 Year Pro Forma'!$D$62:FW62))</f>
        <v>0</v>
      </c>
      <c r="GA62" s="996">
        <f>MIN(GA60,Application!$AO$630-SUM('15 Year Pro Forma'!$D$62:FY62))</f>
        <v>0</v>
      </c>
      <c r="GC62" s="996">
        <f>MIN(GC60,Application!$AO$630-SUM('15 Year Pro Forma'!$D$62:GA62))</f>
        <v>0</v>
      </c>
      <c r="GE62" s="996">
        <f>MIN(GE60,Application!$AO$630-SUM('15 Year Pro Forma'!$D$62:GC62))</f>
        <v>0</v>
      </c>
      <c r="GG62" s="996">
        <f>MIN(GG60,Application!$AO$630-SUM('15 Year Pro Forma'!$D$62:GE62))</f>
        <v>0</v>
      </c>
      <c r="GI62" s="996">
        <f>MIN(GI60,Application!$AO$630-SUM('15 Year Pro Forma'!$D$62:GG62))</f>
        <v>0</v>
      </c>
      <c r="GK62" s="996">
        <f>MIN(GK60,Application!$AO$630-SUM('15 Year Pro Forma'!$D$62:GI62))</f>
        <v>0</v>
      </c>
      <c r="GM62" s="996">
        <f>MIN(GM60,Application!$AO$630-SUM('15 Year Pro Forma'!$D$62:GK62))</f>
        <v>0</v>
      </c>
      <c r="GO62" s="996">
        <f>MIN(GO60,Application!$AO$630-SUM('15 Year Pro Forma'!$D$62:GM62))</f>
        <v>0</v>
      </c>
      <c r="GQ62" s="996">
        <f>MIN(GQ60,Application!$AO$630-SUM('15 Year Pro Forma'!$D$62:GO62))</f>
        <v>0</v>
      </c>
      <c r="GS62" s="996">
        <f>MIN(GS60,Application!$AO$630-SUM('15 Year Pro Forma'!$D$62:GQ62))</f>
        <v>0</v>
      </c>
      <c r="GU62" s="996">
        <f>MIN(GU60,Application!$AO$630-SUM('15 Year Pro Forma'!$D$62:GS62))</f>
        <v>0</v>
      </c>
      <c r="GW62" s="996">
        <f>MIN(GW60,Application!$AO$630-SUM('15 Year Pro Forma'!$D$62:GU62))</f>
        <v>0</v>
      </c>
      <c r="GY62" s="996">
        <f>MIN(GY60,Application!$AO$630-SUM('15 Year Pro Forma'!$D$62:GW62))</f>
        <v>0</v>
      </c>
      <c r="HA62" s="996">
        <f>MIN(HA60,Application!$AO$630-SUM('15 Year Pro Forma'!$D$62:GY62))</f>
        <v>0</v>
      </c>
      <c r="HC62" s="996">
        <f>MIN(HC60,Application!$AO$630-SUM('15 Year Pro Forma'!$D$62:HA62))</f>
        <v>0</v>
      </c>
      <c r="HE62" s="996">
        <f>MIN(HE60,Application!$AO$630-SUM('15 Year Pro Forma'!$D$62:HC62))</f>
        <v>0</v>
      </c>
      <c r="HG62" s="996">
        <f>MIN(HG60,Application!$AO$630-SUM('15 Year Pro Forma'!$D$62:HE62))</f>
        <v>0</v>
      </c>
      <c r="HI62" s="996">
        <f>MIN(HI60,Application!$AO$630-SUM('15 Year Pro Forma'!$D$62:HG62))</f>
        <v>0</v>
      </c>
      <c r="HK62" s="996">
        <f>MIN(HK60,Application!$AO$630-SUM('15 Year Pro Forma'!$D$62:HI62))</f>
        <v>0</v>
      </c>
      <c r="HM62" s="996">
        <f>MIN(HM60,Application!$AO$630-SUM('15 Year Pro Forma'!$D$62:HK62))</f>
        <v>0</v>
      </c>
      <c r="HO62" s="996">
        <f>MIN(HO60,Application!$AO$630-SUM('15 Year Pro Forma'!$D$62:HM62))</f>
        <v>0</v>
      </c>
      <c r="HQ62" s="996">
        <f>MIN(HQ60,Application!$AO$630-SUM('15 Year Pro Forma'!$D$62:HO62))</f>
        <v>0</v>
      </c>
      <c r="HS62" s="996">
        <f>MIN(HS60,Application!$AO$630-SUM('15 Year Pro Forma'!$D$62:HQ62))</f>
        <v>0</v>
      </c>
      <c r="HU62" s="996">
        <f>MIN(HU60,Application!$AO$630-SUM('15 Year Pro Forma'!$D$62:HS62))</f>
        <v>0</v>
      </c>
      <c r="HW62" s="996">
        <f>MIN(HW60,Application!$AO$630-SUM('15 Year Pro Forma'!$D$62:HU62))</f>
        <v>0</v>
      </c>
      <c r="HY62" s="996">
        <f>MIN(HY60,Application!$AO$630-SUM('15 Year Pro Forma'!$D$62:HW62))</f>
        <v>0</v>
      </c>
      <c r="IA62" s="996">
        <f>MIN(IA60,Application!$AO$630-SUM('15 Year Pro Forma'!$D$62:HY62))</f>
        <v>0</v>
      </c>
      <c r="IC62" s="996">
        <f>MIN(IC60,Application!$AO$630-SUM('15 Year Pro Forma'!$D$62:IA62))</f>
        <v>0</v>
      </c>
      <c r="IE62" s="996">
        <f>MIN(IE60,Application!$AO$630-SUM('15 Year Pro Forma'!$D$62:IC62))</f>
        <v>0</v>
      </c>
      <c r="IG62" s="996">
        <f>MIN(IG60,Application!$AO$630-SUM('15 Year Pro Forma'!$D$62:IE62))</f>
        <v>0</v>
      </c>
      <c r="II62" s="996">
        <f>MIN(II60,Application!$AO$630-SUM('15 Year Pro Forma'!$D$62:IG62))</f>
        <v>0</v>
      </c>
      <c r="IK62" s="996">
        <f>MIN(IK60,Application!$AO$630-SUM('15 Year Pro Forma'!$D$62:II62))</f>
        <v>0</v>
      </c>
      <c r="IM62" s="996">
        <f>MIN(IM60,Application!$AO$630-SUM('15 Year Pro Forma'!$D$62:IK62))</f>
        <v>0</v>
      </c>
      <c r="IO62" s="996">
        <f>MIN(IO60,Application!$AO$630-SUM('15 Year Pro Forma'!$D$62:IM62))</f>
        <v>0</v>
      </c>
      <c r="IQ62" s="996">
        <f>MIN(IQ60,Application!$AO$630-SUM('15 Year Pro Forma'!$D$62:IO62))</f>
        <v>0</v>
      </c>
      <c r="IS62" s="996">
        <f>MIN(IS60,Application!$AO$630-SUM('15 Year Pro Forma'!$D$62:IQ62))</f>
        <v>0</v>
      </c>
      <c r="IU62" s="996">
        <f>MIN(IU60,Application!$AO$630-SUM('15 Year Pro Forma'!$D$62:IS62))</f>
        <v>0</v>
      </c>
      <c r="IW62" s="996">
        <f>MIN(IW60,Application!$AO$630-SUM('15 Year Pro Forma'!$D$62:IU62))</f>
        <v>0</v>
      </c>
      <c r="IY62" s="996">
        <f>MIN(IY60,Application!$AO$630-SUM('15 Year Pro Forma'!$D$62:IW62))</f>
        <v>0</v>
      </c>
      <c r="JA62" s="996">
        <f>MIN(JA60,Application!$AO$630-SUM('15 Year Pro Forma'!$D$62:IY62))</f>
        <v>0</v>
      </c>
      <c r="JC62" s="996">
        <f>MIN(JC60,Application!$AO$630-SUM('15 Year Pro Forma'!$D$62:JA62))</f>
        <v>0</v>
      </c>
      <c r="JE62" s="996">
        <f>MIN(JE60,Application!$AO$630-SUM('15 Year Pro Forma'!$D$62:JC62))</f>
        <v>0</v>
      </c>
      <c r="JG62" s="996">
        <f>MIN(JG60,Application!$AO$630-SUM('15 Year Pro Forma'!$D$62:JE62))</f>
        <v>0</v>
      </c>
      <c r="JI62" s="996">
        <f>MIN(JI60,Application!$AO$630-SUM('15 Year Pro Forma'!$D$62:JG62))</f>
        <v>0</v>
      </c>
      <c r="JK62" s="996">
        <f>MIN(JK60,Application!$AO$630-SUM('15 Year Pro Forma'!$D$62:JI62))</f>
        <v>0</v>
      </c>
      <c r="JM62" s="996">
        <f>MIN(JM60,Application!$AO$630-SUM('15 Year Pro Forma'!$D$62:JK62))</f>
        <v>0</v>
      </c>
      <c r="JO62" s="996">
        <f>MIN(JO60,Application!$AO$630-SUM('15 Year Pro Forma'!$D$62:JM62))</f>
        <v>0</v>
      </c>
      <c r="JQ62" s="996">
        <f>MIN(JQ60,Application!$AO$630-SUM('15 Year Pro Forma'!$D$62:JO62))</f>
        <v>0</v>
      </c>
      <c r="JS62" s="996">
        <f>MIN(JS60,Application!$AO$630-SUM('15 Year Pro Forma'!$D$62:JQ62))</f>
        <v>0</v>
      </c>
      <c r="JU62" s="996">
        <f>MIN(JU60,Application!$AO$630-SUM('15 Year Pro Forma'!$D$62:JS62))</f>
        <v>0</v>
      </c>
      <c r="JW62" s="996">
        <f>MIN(JW60,Application!$AO$630-SUM('15 Year Pro Forma'!$D$62:JU62))</f>
        <v>0</v>
      </c>
      <c r="JY62" s="996">
        <f>MIN(JY60,Application!$AO$630-SUM('15 Year Pro Forma'!$D$62:JW62))</f>
        <v>0</v>
      </c>
      <c r="KA62" s="996">
        <f>MIN(KA60,Application!$AO$630-SUM('15 Year Pro Forma'!$D$62:JY62))</f>
        <v>0</v>
      </c>
      <c r="KC62" s="996">
        <f>MIN(KC60,Application!$AO$630-SUM('15 Year Pro Forma'!$D$62:KA62))</f>
        <v>0</v>
      </c>
      <c r="KE62" s="996">
        <f>MIN(KE60,Application!$AO$630-SUM('15 Year Pro Forma'!$D$62:KC62))</f>
        <v>0</v>
      </c>
      <c r="KG62" s="996">
        <f>MIN(KG60,Application!$AO$630-SUM('15 Year Pro Forma'!$D$62:KE62))</f>
        <v>0</v>
      </c>
      <c r="KI62" s="996">
        <f>MIN(KI60,Application!$AO$630-SUM('15 Year Pro Forma'!$D$62:KG62))</f>
        <v>0</v>
      </c>
      <c r="KK62" s="996">
        <f>MIN(KK60,Application!$AO$630-SUM('15 Year Pro Forma'!$D$62:KI62))</f>
        <v>0</v>
      </c>
      <c r="KM62" s="996">
        <f>MIN(KM60,Application!$AO$630-SUM('15 Year Pro Forma'!$D$62:KK62))</f>
        <v>0</v>
      </c>
      <c r="KO62" s="996">
        <f>MIN(KO60,Application!$AO$630-SUM('15 Year Pro Forma'!$D$62:KM62))</f>
        <v>0</v>
      </c>
      <c r="KQ62" s="996">
        <f>MIN(KQ60,Application!$AO$630-SUM('15 Year Pro Forma'!$D$62:KO62))</f>
        <v>0</v>
      </c>
      <c r="KS62" s="996">
        <f>MIN(KS60,Application!$AO$630-SUM('15 Year Pro Forma'!$D$62:KQ62))</f>
        <v>0</v>
      </c>
      <c r="KU62" s="996">
        <f>MIN(KU60,Application!$AO$630-SUM('15 Year Pro Forma'!$D$62:KS62))</f>
        <v>0</v>
      </c>
      <c r="KW62" s="996">
        <f>MIN(KW60,Application!$AO$630-SUM('15 Year Pro Forma'!$D$62:KU62))</f>
        <v>0</v>
      </c>
      <c r="KY62" s="996">
        <f>MIN(KY60,Application!$AO$630-SUM('15 Year Pro Forma'!$D$62:KW62))</f>
        <v>0</v>
      </c>
      <c r="LA62" s="996">
        <f>MIN(LA60,Application!$AO$630-SUM('15 Year Pro Forma'!$D$62:KY62))</f>
        <v>0</v>
      </c>
      <c r="LC62" s="996">
        <f>MIN(LC60,Application!$AO$630-SUM('15 Year Pro Forma'!$D$62:LA62))</f>
        <v>0</v>
      </c>
      <c r="LE62" s="996">
        <f>MIN(LE60,Application!$AO$630-SUM('15 Year Pro Forma'!$D$62:LC62))</f>
        <v>0</v>
      </c>
      <c r="LG62" s="996">
        <f>MIN(LG60,Application!$AO$630-SUM('15 Year Pro Forma'!$D$62:LE62))</f>
        <v>0</v>
      </c>
      <c r="LI62" s="996">
        <f>MIN(LI60,Application!$AO$630-SUM('15 Year Pro Forma'!$D$62:LG62))</f>
        <v>0</v>
      </c>
      <c r="LK62" s="996">
        <f>MIN(LK60,Application!$AO$630-SUM('15 Year Pro Forma'!$D$62:LI62))</f>
        <v>0</v>
      </c>
      <c r="LM62" s="996">
        <f>MIN(LM60,Application!$AO$630-SUM('15 Year Pro Forma'!$D$62:LK62))</f>
        <v>0</v>
      </c>
      <c r="LO62" s="996">
        <f>MIN(LO60,Application!$AO$630-SUM('15 Year Pro Forma'!$D$62:LM62))</f>
        <v>0</v>
      </c>
      <c r="LQ62" s="996">
        <f>MIN(LQ60,Application!$AO$630-SUM('15 Year Pro Forma'!$D$62:LO62))</f>
        <v>0</v>
      </c>
      <c r="LS62" s="996">
        <f>MIN(LS60,Application!$AO$630-SUM('15 Year Pro Forma'!$D$62:LQ62))</f>
        <v>0</v>
      </c>
      <c r="LU62" s="996">
        <f>MIN(LU60,Application!$AO$630-SUM('15 Year Pro Forma'!$D$62:LS62))</f>
        <v>0</v>
      </c>
      <c r="LW62" s="996">
        <f>MIN(LW60,Application!$AO$630-SUM('15 Year Pro Forma'!$D$62:LU62))</f>
        <v>0</v>
      </c>
      <c r="LY62" s="996">
        <f>MIN(LY60,Application!$AO$630-SUM('15 Year Pro Forma'!$D$62:LW62))</f>
        <v>0</v>
      </c>
      <c r="MA62" s="996">
        <f>MIN(MA60,Application!$AO$630-SUM('15 Year Pro Forma'!$D$62:LY62))</f>
        <v>0</v>
      </c>
      <c r="MC62" s="996">
        <f>MIN(MC60,Application!$AO$630-SUM('15 Year Pro Forma'!$D$62:MA62))</f>
        <v>0</v>
      </c>
      <c r="ME62" s="996">
        <f>MIN(ME60,Application!$AO$630-SUM('15 Year Pro Forma'!$D$62:MC62))</f>
        <v>0</v>
      </c>
      <c r="MG62" s="996">
        <f>MIN(MG60,Application!$AO$630-SUM('15 Year Pro Forma'!$D$62:ME62))</f>
        <v>0</v>
      </c>
      <c r="MI62" s="996">
        <f>MIN(MI60,Application!$AO$630-SUM('15 Year Pro Forma'!$D$62:MG62))</f>
        <v>0</v>
      </c>
      <c r="MK62" s="996">
        <f>MIN(MK60,Application!$AO$630-SUM('15 Year Pro Forma'!$D$62:MI62))</f>
        <v>0</v>
      </c>
      <c r="MM62" s="996">
        <f>MIN(MM60,Application!$AO$630-SUM('15 Year Pro Forma'!$D$62:MK62))</f>
        <v>0</v>
      </c>
      <c r="MO62" s="996">
        <f>MIN(MO60,Application!$AO$630-SUM('15 Year Pro Forma'!$D$62:MM62))</f>
        <v>0</v>
      </c>
      <c r="MQ62" s="996">
        <f>MIN(MQ60,Application!$AO$630-SUM('15 Year Pro Forma'!$D$62:MO62))</f>
        <v>0</v>
      </c>
      <c r="MS62" s="996">
        <f>MIN(MS60,Application!$AO$630-SUM('15 Year Pro Forma'!$D$62:MQ62))</f>
        <v>0</v>
      </c>
      <c r="MU62" s="996">
        <f>MIN(MU60,Application!$AO$630-SUM('15 Year Pro Forma'!$D$62:MS62))</f>
        <v>0</v>
      </c>
      <c r="MW62" s="996">
        <f>MIN(MW60,Application!$AO$630-SUM('15 Year Pro Forma'!$D$62:MU62))</f>
        <v>0</v>
      </c>
      <c r="MY62" s="996">
        <f>MIN(MY60,Application!$AO$630-SUM('15 Year Pro Forma'!$D$62:MW62))</f>
        <v>0</v>
      </c>
      <c r="NA62" s="996">
        <f>MIN(NA60,Application!$AO$630-SUM('15 Year Pro Forma'!$D$62:MY62))</f>
        <v>0</v>
      </c>
      <c r="NC62" s="996">
        <f>MIN(NC60,Application!$AO$630-SUM('15 Year Pro Forma'!$D$62:NA62))</f>
        <v>0</v>
      </c>
      <c r="NE62" s="996">
        <f>MIN(NE60,Application!$AO$630-SUM('15 Year Pro Forma'!$D$62:NC62))</f>
        <v>0</v>
      </c>
      <c r="NG62" s="996">
        <f>MIN(NG60,Application!$AO$630-SUM('15 Year Pro Forma'!$D$62:NE62))</f>
        <v>0</v>
      </c>
      <c r="NI62" s="996">
        <f>MIN(NI60,Application!$AO$630-SUM('15 Year Pro Forma'!$D$62:NG62))</f>
        <v>0</v>
      </c>
      <c r="NK62" s="996">
        <f>MIN(NK60,Application!$AO$630-SUM('15 Year Pro Forma'!$D$62:NI62))</f>
        <v>0</v>
      </c>
      <c r="NM62" s="996">
        <f>MIN(NM60,Application!$AO$630-SUM('15 Year Pro Forma'!$D$62:NK62))</f>
        <v>0</v>
      </c>
      <c r="NO62" s="996">
        <f>MIN(NO60,Application!$AO$630-SUM('15 Year Pro Forma'!$D$62:NM62))</f>
        <v>0</v>
      </c>
      <c r="NQ62" s="996">
        <f>MIN(NQ60,Application!$AO$630-SUM('15 Year Pro Forma'!$D$62:NO62))</f>
        <v>0</v>
      </c>
      <c r="NS62" s="996">
        <f>MIN(NS60,Application!$AO$630-SUM('15 Year Pro Forma'!$D$62:NQ62))</f>
        <v>0</v>
      </c>
      <c r="NU62" s="996">
        <f>MIN(NU60,Application!$AO$630-SUM('15 Year Pro Forma'!$D$62:NS62))</f>
        <v>0</v>
      </c>
      <c r="NW62" s="996">
        <f>MIN(NW60,Application!$AO$630-SUM('15 Year Pro Forma'!$D$62:NU62))</f>
        <v>0</v>
      </c>
      <c r="NY62" s="996">
        <f>MIN(NY60,Application!$AO$630-SUM('15 Year Pro Forma'!$D$62:NW62))</f>
        <v>0</v>
      </c>
      <c r="OA62" s="996">
        <f>MIN(OA60,Application!$AO$630-SUM('15 Year Pro Forma'!$D$62:NY62))</f>
        <v>0</v>
      </c>
      <c r="OC62" s="996">
        <f>MIN(OC60,Application!$AO$630-SUM('15 Year Pro Forma'!$D$62:OA62))</f>
        <v>0</v>
      </c>
      <c r="OE62" s="996">
        <f>MIN(OE60,Application!$AO$630-SUM('15 Year Pro Forma'!$D$62:OC62))</f>
        <v>0</v>
      </c>
      <c r="OG62" s="996">
        <f>MIN(OG60,Application!$AO$630-SUM('15 Year Pro Forma'!$D$62:OE62))</f>
        <v>0</v>
      </c>
      <c r="OI62" s="996">
        <f>MIN(OI60,Application!$AO$630-SUM('15 Year Pro Forma'!$D$62:OG62))</f>
        <v>0</v>
      </c>
      <c r="OK62" s="996">
        <f>MIN(OK60,Application!$AO$630-SUM('15 Year Pro Forma'!$D$62:OI62))</f>
        <v>0</v>
      </c>
      <c r="OM62" s="996">
        <f>MIN(OM60,Application!$AO$630-SUM('15 Year Pro Forma'!$D$62:OK62))</f>
        <v>0</v>
      </c>
      <c r="OO62" s="996">
        <f>MIN(OO60,Application!$AO$630-SUM('15 Year Pro Forma'!$D$62:OM62))</f>
        <v>0</v>
      </c>
      <c r="OQ62" s="996">
        <f>MIN(OQ60,Application!$AO$630-SUM('15 Year Pro Forma'!$D$62:OO62))</f>
        <v>0</v>
      </c>
      <c r="OS62" s="996">
        <f>MIN(OS60,Application!$AO$630-SUM('15 Year Pro Forma'!$D$62:OQ62))</f>
        <v>0</v>
      </c>
      <c r="OU62" s="996">
        <f>MIN(OU60,Application!$AO$630-SUM('15 Year Pro Forma'!$D$62:OS62))</f>
        <v>0</v>
      </c>
      <c r="OW62" s="996">
        <f>MIN(OW60,Application!$AO$630-SUM('15 Year Pro Forma'!$D$62:OU62))</f>
        <v>0</v>
      </c>
      <c r="OY62" s="996">
        <f>MIN(OY60,Application!$AO$630-SUM('15 Year Pro Forma'!$D$62:OW62))</f>
        <v>0</v>
      </c>
      <c r="PA62" s="996">
        <f>MIN(PA60,Application!$AO$630-SUM('15 Year Pro Forma'!$D$62:OY62))</f>
        <v>0</v>
      </c>
      <c r="PC62" s="996">
        <f>MIN(PC60,Application!$AO$630-SUM('15 Year Pro Forma'!$D$62:PA62))</f>
        <v>0</v>
      </c>
      <c r="PE62" s="996">
        <f>MIN(PE60,Application!$AO$630-SUM('15 Year Pro Forma'!$D$62:PC62))</f>
        <v>0</v>
      </c>
      <c r="PG62" s="996">
        <f>MIN(PG60,Application!$AO$630-SUM('15 Year Pro Forma'!$D$62:PE62))</f>
        <v>0</v>
      </c>
      <c r="PI62" s="996">
        <f>MIN(PI60,Application!$AO$630-SUM('15 Year Pro Forma'!$D$62:PG62))</f>
        <v>0</v>
      </c>
      <c r="PK62" s="996">
        <f>MIN(PK60,Application!$AO$630-SUM('15 Year Pro Forma'!$D$62:PI62))</f>
        <v>0</v>
      </c>
      <c r="PM62" s="996">
        <f>MIN(PM60,Application!$AO$630-SUM('15 Year Pro Forma'!$D$62:PK62))</f>
        <v>0</v>
      </c>
      <c r="PO62" s="996">
        <f>MIN(PO60,Application!$AO$630-SUM('15 Year Pro Forma'!$D$62:PM62))</f>
        <v>0</v>
      </c>
      <c r="PQ62" s="996">
        <f>MIN(PQ60,Application!$AO$630-SUM('15 Year Pro Forma'!$D$62:PO62))</f>
        <v>0</v>
      </c>
      <c r="PS62" s="996">
        <f>MIN(PS60,Application!$AO$630-SUM('15 Year Pro Forma'!$D$62:PQ62))</f>
        <v>0</v>
      </c>
      <c r="PU62" s="996">
        <f>MIN(PU60,Application!$AO$630-SUM('15 Year Pro Forma'!$D$62:PS62))</f>
        <v>0</v>
      </c>
      <c r="PW62" s="996">
        <f>MIN(PW60,Application!$AO$630-SUM('15 Year Pro Forma'!$D$62:PU62))</f>
        <v>0</v>
      </c>
      <c r="PY62" s="996">
        <f>MIN(PY60,Application!$AO$630-SUM('15 Year Pro Forma'!$D$62:PW62))</f>
        <v>0</v>
      </c>
      <c r="QA62" s="996">
        <f>MIN(QA60,Application!$AO$630-SUM('15 Year Pro Forma'!$D$62:PY62))</f>
        <v>0</v>
      </c>
      <c r="QC62" s="996">
        <f>MIN(QC60,Application!$AO$630-SUM('15 Year Pro Forma'!$D$62:QA62))</f>
        <v>0</v>
      </c>
      <c r="QE62" s="996">
        <f>MIN(QE60,Application!$AO$630-SUM('15 Year Pro Forma'!$D$62:QC62))</f>
        <v>0</v>
      </c>
      <c r="QG62" s="996">
        <f>MIN(QG60,Application!$AO$630-SUM('15 Year Pro Forma'!$D$62:QE62))</f>
        <v>0</v>
      </c>
      <c r="QI62" s="996">
        <f>MIN(QI60,Application!$AO$630-SUM('15 Year Pro Forma'!$D$62:QG62))</f>
        <v>0</v>
      </c>
      <c r="QK62" s="996">
        <f>MIN(QK60,Application!$AO$630-SUM('15 Year Pro Forma'!$D$62:QI62))</f>
        <v>0</v>
      </c>
      <c r="QM62" s="996">
        <f>MIN(QM60,Application!$AO$630-SUM('15 Year Pro Forma'!$D$62:QK62))</f>
        <v>0</v>
      </c>
      <c r="QO62" s="996">
        <f>MIN(QO60,Application!$AO$630-SUM('15 Year Pro Forma'!$D$62:QM62))</f>
        <v>0</v>
      </c>
      <c r="QQ62" s="996">
        <f>MIN(QQ60,Application!$AO$630-SUM('15 Year Pro Forma'!$D$62:QO62))</f>
        <v>0</v>
      </c>
      <c r="QS62" s="996">
        <f>MIN(QS60,Application!$AO$630-SUM('15 Year Pro Forma'!$D$62:QQ62))</f>
        <v>0</v>
      </c>
      <c r="QU62" s="996">
        <f>MIN(QU60,Application!$AO$630-SUM('15 Year Pro Forma'!$D$62:QS62))</f>
        <v>0</v>
      </c>
      <c r="QW62" s="996">
        <f>MIN(QW60,Application!$AO$630-SUM('15 Year Pro Forma'!$D$62:QU62))</f>
        <v>0</v>
      </c>
      <c r="QY62" s="996">
        <f>MIN(QY60,Application!$AO$630-SUM('15 Year Pro Forma'!$D$62:QW62))</f>
        <v>0</v>
      </c>
      <c r="RA62" s="996">
        <f>MIN(RA60,Application!$AO$630-SUM('15 Year Pro Forma'!$D$62:QY62))</f>
        <v>0</v>
      </c>
      <c r="RC62" s="996">
        <f>MIN(RC60,Application!$AO$630-SUM('15 Year Pro Forma'!$D$62:RA62))</f>
        <v>0</v>
      </c>
      <c r="RE62" s="996">
        <f>MIN(RE60,Application!$AO$630-SUM('15 Year Pro Forma'!$D$62:RC62))</f>
        <v>0</v>
      </c>
      <c r="RG62" s="996">
        <f>MIN(RG60,Application!$AO$630-SUM('15 Year Pro Forma'!$D$62:RE62))</f>
        <v>0</v>
      </c>
      <c r="RI62" s="996">
        <f>MIN(RI60,Application!$AO$630-SUM('15 Year Pro Forma'!$D$62:RG62))</f>
        <v>0</v>
      </c>
      <c r="RK62" s="996">
        <f>MIN(RK60,Application!$AO$630-SUM('15 Year Pro Forma'!$D$62:RI62))</f>
        <v>0</v>
      </c>
      <c r="RM62" s="996">
        <f>MIN(RM60,Application!$AO$630-SUM('15 Year Pro Forma'!$D$62:RK62))</f>
        <v>0</v>
      </c>
      <c r="RO62" s="996">
        <f>MIN(RO60,Application!$AO$630-SUM('15 Year Pro Forma'!$D$62:RM62))</f>
        <v>0</v>
      </c>
      <c r="RQ62" s="996">
        <f>MIN(RQ60,Application!$AO$630-SUM('15 Year Pro Forma'!$D$62:RO62))</f>
        <v>0</v>
      </c>
      <c r="RS62" s="996">
        <f>MIN(RS60,Application!$AO$630-SUM('15 Year Pro Forma'!$D$62:RQ62))</f>
        <v>0</v>
      </c>
      <c r="RU62" s="996">
        <f>MIN(RU60,Application!$AO$630-SUM('15 Year Pro Forma'!$D$62:RS62))</f>
        <v>0</v>
      </c>
      <c r="RW62" s="996">
        <f>MIN(RW60,Application!$AO$630-SUM('15 Year Pro Forma'!$D$62:RU62))</f>
        <v>0</v>
      </c>
      <c r="RY62" s="996">
        <f>MIN(RY60,Application!$AO$630-SUM('15 Year Pro Forma'!$D$62:RW62))</f>
        <v>0</v>
      </c>
      <c r="SA62" s="996">
        <f>MIN(SA60,Application!$AO$630-SUM('15 Year Pro Forma'!$D$62:RY62))</f>
        <v>0</v>
      </c>
      <c r="SC62" s="996">
        <f>MIN(SC60,Application!$AO$630-SUM('15 Year Pro Forma'!$D$62:SA62))</f>
        <v>0</v>
      </c>
      <c r="SE62" s="996">
        <f>MIN(SE60,Application!$AO$630-SUM('15 Year Pro Forma'!$D$62:SC62))</f>
        <v>0</v>
      </c>
      <c r="SG62" s="996">
        <f>MIN(SG60,Application!$AO$630-SUM('15 Year Pro Forma'!$D$62:SE62))</f>
        <v>0</v>
      </c>
      <c r="SI62" s="996">
        <f>MIN(SI60,Application!$AO$630-SUM('15 Year Pro Forma'!$D$62:SG62))</f>
        <v>0</v>
      </c>
      <c r="SK62" s="996">
        <f>MIN(SK60,Application!$AO$630-SUM('15 Year Pro Forma'!$D$62:SI62))</f>
        <v>0</v>
      </c>
      <c r="SM62" s="996">
        <f>MIN(SM60,Application!$AO$630-SUM('15 Year Pro Forma'!$D$62:SK62))</f>
        <v>0</v>
      </c>
      <c r="SO62" s="996">
        <f>MIN(SO60,Application!$AO$630-SUM('15 Year Pro Forma'!$D$62:SM62))</f>
        <v>0</v>
      </c>
      <c r="SQ62" s="996">
        <f>MIN(SQ60,Application!$AO$630-SUM('15 Year Pro Forma'!$D$62:SO62))</f>
        <v>0</v>
      </c>
      <c r="SS62" s="996">
        <f>MIN(SS60,Application!$AO$630-SUM('15 Year Pro Forma'!$D$62:SQ62))</f>
        <v>0</v>
      </c>
      <c r="SU62" s="996">
        <f>MIN(SU60,Application!$AO$630-SUM('15 Year Pro Forma'!$D$62:SS62))</f>
        <v>0</v>
      </c>
      <c r="SW62" s="996">
        <f>MIN(SW60,Application!$AO$630-SUM('15 Year Pro Forma'!$D$62:SU62))</f>
        <v>0</v>
      </c>
      <c r="SY62" s="996">
        <f>MIN(SY60,Application!$AO$630-SUM('15 Year Pro Forma'!$D$62:SW62))</f>
        <v>0</v>
      </c>
      <c r="TA62" s="996">
        <f>MIN(TA60,Application!$AO$630-SUM('15 Year Pro Forma'!$D$62:SY62))</f>
        <v>0</v>
      </c>
      <c r="TC62" s="996">
        <f>MIN(TC60,Application!$AO$630-SUM('15 Year Pro Forma'!$D$62:TA62))</f>
        <v>0</v>
      </c>
      <c r="TE62" s="996">
        <f>MIN(TE60,Application!$AO$630-SUM('15 Year Pro Forma'!$D$62:TC62))</f>
        <v>0</v>
      </c>
      <c r="TG62" s="996">
        <f>MIN(TG60,Application!$AO$630-SUM('15 Year Pro Forma'!$D$62:TE62))</f>
        <v>0</v>
      </c>
      <c r="TI62" s="996">
        <f>MIN(TI60,Application!$AO$630-SUM('15 Year Pro Forma'!$D$62:TG62))</f>
        <v>0</v>
      </c>
      <c r="TK62" s="996">
        <f>MIN(TK60,Application!$AO$630-SUM('15 Year Pro Forma'!$D$62:TI62))</f>
        <v>0</v>
      </c>
      <c r="TM62" s="996">
        <f>MIN(TM60,Application!$AO$630-SUM('15 Year Pro Forma'!$D$62:TK62))</f>
        <v>0</v>
      </c>
      <c r="TO62" s="996">
        <f>MIN(TO60,Application!$AO$630-SUM('15 Year Pro Forma'!$D$62:TM62))</f>
        <v>0</v>
      </c>
      <c r="TQ62" s="996">
        <f>MIN(TQ60,Application!$AO$630-SUM('15 Year Pro Forma'!$D$62:TO62))</f>
        <v>0</v>
      </c>
      <c r="TS62" s="996">
        <f>MIN(TS60,Application!$AO$630-SUM('15 Year Pro Forma'!$D$62:TQ62))</f>
        <v>0</v>
      </c>
      <c r="TU62" s="996">
        <f>MIN(TU60,Application!$AO$630-SUM('15 Year Pro Forma'!$D$62:TS62))</f>
        <v>0</v>
      </c>
      <c r="TW62" s="996">
        <f>MIN(TW60,Application!$AO$630-SUM('15 Year Pro Forma'!$D$62:TU62))</f>
        <v>0</v>
      </c>
      <c r="TY62" s="996">
        <f>MIN(TY60,Application!$AO$630-SUM('15 Year Pro Forma'!$D$62:TW62))</f>
        <v>0</v>
      </c>
      <c r="UA62" s="996">
        <f>MIN(UA60,Application!$AO$630-SUM('15 Year Pro Forma'!$D$62:TY62))</f>
        <v>0</v>
      </c>
      <c r="UC62" s="996">
        <f>MIN(UC60,Application!$AO$630-SUM('15 Year Pro Forma'!$D$62:UA62))</f>
        <v>0</v>
      </c>
      <c r="UE62" s="996">
        <f>MIN(UE60,Application!$AO$630-SUM('15 Year Pro Forma'!$D$62:UC62))</f>
        <v>0</v>
      </c>
      <c r="UG62" s="996">
        <f>MIN(UG60,Application!$AO$630-SUM('15 Year Pro Forma'!$D$62:UE62))</f>
        <v>0</v>
      </c>
      <c r="UI62" s="996">
        <f>MIN(UI60,Application!$AO$630-SUM('15 Year Pro Forma'!$D$62:UG62))</f>
        <v>0</v>
      </c>
      <c r="UK62" s="996">
        <f>MIN(UK60,Application!$AO$630-SUM('15 Year Pro Forma'!$D$62:UI62))</f>
        <v>0</v>
      </c>
      <c r="UM62" s="996">
        <f>MIN(UM60,Application!$AO$630-SUM('15 Year Pro Forma'!$D$62:UK62))</f>
        <v>0</v>
      </c>
      <c r="UO62" s="996">
        <f>MIN(UO60,Application!$AO$630-SUM('15 Year Pro Forma'!$D$62:UM62))</f>
        <v>0</v>
      </c>
      <c r="UQ62" s="996">
        <f>MIN(UQ60,Application!$AO$630-SUM('15 Year Pro Forma'!$D$62:UO62))</f>
        <v>0</v>
      </c>
      <c r="US62" s="996">
        <f>MIN(US60,Application!$AO$630-SUM('15 Year Pro Forma'!$D$62:UQ62))</f>
        <v>0</v>
      </c>
      <c r="UU62" s="996">
        <f>MIN(UU60,Application!$AO$630-SUM('15 Year Pro Forma'!$D$62:US62))</f>
        <v>0</v>
      </c>
      <c r="UW62" s="996">
        <f>MIN(UW60,Application!$AO$630-SUM('15 Year Pro Forma'!$D$62:UU62))</f>
        <v>0</v>
      </c>
      <c r="UY62" s="996">
        <f>MIN(UY60,Application!$AO$630-SUM('15 Year Pro Forma'!$D$62:UW62))</f>
        <v>0</v>
      </c>
      <c r="VA62" s="996">
        <f>MIN(VA60,Application!$AO$630-SUM('15 Year Pro Forma'!$D$62:UY62))</f>
        <v>0</v>
      </c>
      <c r="VC62" s="996">
        <f>MIN(VC60,Application!$AO$630-SUM('15 Year Pro Forma'!$D$62:VA62))</f>
        <v>0</v>
      </c>
      <c r="VE62" s="996">
        <f>MIN(VE60,Application!$AO$630-SUM('15 Year Pro Forma'!$D$62:VC62))</f>
        <v>0</v>
      </c>
      <c r="VG62" s="996">
        <f>MIN(VG60,Application!$AO$630-SUM('15 Year Pro Forma'!$D$62:VE62))</f>
        <v>0</v>
      </c>
      <c r="VI62" s="996">
        <f>MIN(VI60,Application!$AO$630-SUM('15 Year Pro Forma'!$D$62:VG62))</f>
        <v>0</v>
      </c>
      <c r="VK62" s="996">
        <f>MIN(VK60,Application!$AO$630-SUM('15 Year Pro Forma'!$D$62:VI62))</f>
        <v>0</v>
      </c>
      <c r="VM62" s="996">
        <f>MIN(VM60,Application!$AO$630-SUM('15 Year Pro Forma'!$D$62:VK62))</f>
        <v>0</v>
      </c>
      <c r="VO62" s="996">
        <f>MIN(VO60,Application!$AO$630-SUM('15 Year Pro Forma'!$D$62:VM62))</f>
        <v>0</v>
      </c>
      <c r="VQ62" s="996">
        <f>MIN(VQ60,Application!$AO$630-SUM('15 Year Pro Forma'!$D$62:VO62))</f>
        <v>0</v>
      </c>
      <c r="VS62" s="996">
        <f>MIN(VS60,Application!$AO$630-SUM('15 Year Pro Forma'!$D$62:VQ62))</f>
        <v>0</v>
      </c>
      <c r="VU62" s="996">
        <f>MIN(VU60,Application!$AO$630-SUM('15 Year Pro Forma'!$D$62:VS62))</f>
        <v>0</v>
      </c>
      <c r="VW62" s="996">
        <f>MIN(VW60,Application!$AO$630-SUM('15 Year Pro Forma'!$D$62:VU62))</f>
        <v>0</v>
      </c>
      <c r="VY62" s="996">
        <f>MIN(VY60,Application!$AO$630-SUM('15 Year Pro Forma'!$D$62:VW62))</f>
        <v>0</v>
      </c>
      <c r="WA62" s="996">
        <f>MIN(WA60,Application!$AO$630-SUM('15 Year Pro Forma'!$D$62:VY62))</f>
        <v>0</v>
      </c>
      <c r="WC62" s="996">
        <f>MIN(WC60,Application!$AO$630-SUM('15 Year Pro Forma'!$D$62:WA62))</f>
        <v>0</v>
      </c>
      <c r="WE62" s="996">
        <f>MIN(WE60,Application!$AO$630-SUM('15 Year Pro Forma'!$D$62:WC62))</f>
        <v>0</v>
      </c>
      <c r="WG62" s="996">
        <f>MIN(WG60,Application!$AO$630-SUM('15 Year Pro Forma'!$D$62:WE62))</f>
        <v>0</v>
      </c>
      <c r="WI62" s="996">
        <f>MIN(WI60,Application!$AO$630-SUM('15 Year Pro Forma'!$D$62:WG62))</f>
        <v>0</v>
      </c>
      <c r="WK62" s="996">
        <f>MIN(WK60,Application!$AO$630-SUM('15 Year Pro Forma'!$D$62:WI62))</f>
        <v>0</v>
      </c>
      <c r="WM62" s="996">
        <f>MIN(WM60,Application!$AO$630-SUM('15 Year Pro Forma'!$D$62:WK62))</f>
        <v>0</v>
      </c>
      <c r="WO62" s="996">
        <f>MIN(WO60,Application!$AO$630-SUM('15 Year Pro Forma'!$D$62:WM62))</f>
        <v>0</v>
      </c>
      <c r="WQ62" s="996">
        <f>MIN(WQ60,Application!$AO$630-SUM('15 Year Pro Forma'!$D$62:WO62))</f>
        <v>0</v>
      </c>
      <c r="WS62" s="996">
        <f>MIN(WS60,Application!$AO$630-SUM('15 Year Pro Forma'!$D$62:WQ62))</f>
        <v>0</v>
      </c>
      <c r="WU62" s="996">
        <f>MIN(WU60,Application!$AO$630-SUM('15 Year Pro Forma'!$D$62:WS62))</f>
        <v>0</v>
      </c>
      <c r="WW62" s="996">
        <f>MIN(WW60,Application!$AO$630-SUM('15 Year Pro Forma'!$D$62:WU62))</f>
        <v>0</v>
      </c>
      <c r="WY62" s="996">
        <f>MIN(WY60,Application!$AO$630-SUM('15 Year Pro Forma'!$D$62:WW62))</f>
        <v>0</v>
      </c>
      <c r="XA62" s="996">
        <f>MIN(XA60,Application!$AO$630-SUM('15 Year Pro Forma'!$D$62:WY62))</f>
        <v>0</v>
      </c>
      <c r="XC62" s="996">
        <f>MIN(XC60,Application!$AO$630-SUM('15 Year Pro Forma'!$D$62:XA62))</f>
        <v>0</v>
      </c>
      <c r="XE62" s="996">
        <f>MIN(XE60,Application!$AO$630-SUM('15 Year Pro Forma'!$D$62:XC62))</f>
        <v>0</v>
      </c>
      <c r="XG62" s="996">
        <f>MIN(XG60,Application!$AO$630-SUM('15 Year Pro Forma'!$D$62:XE62))</f>
        <v>0</v>
      </c>
      <c r="XI62" s="996">
        <f>MIN(XI60,Application!$AO$630-SUM('15 Year Pro Forma'!$D$62:XG62))</f>
        <v>0</v>
      </c>
      <c r="XK62" s="996">
        <f>MIN(XK60,Application!$AO$630-SUM('15 Year Pro Forma'!$D$62:XI62))</f>
        <v>0</v>
      </c>
      <c r="XM62" s="996">
        <f>MIN(XM60,Application!$AO$630-SUM('15 Year Pro Forma'!$D$62:XK62))</f>
        <v>0</v>
      </c>
      <c r="XO62" s="996">
        <f>MIN(XO60,Application!$AO$630-SUM('15 Year Pro Forma'!$D$62:XM62))</f>
        <v>0</v>
      </c>
      <c r="XQ62" s="996">
        <f>MIN(XQ60,Application!$AO$630-SUM('15 Year Pro Forma'!$D$62:XO62))</f>
        <v>0</v>
      </c>
      <c r="XS62" s="996">
        <f>MIN(XS60,Application!$AO$630-SUM('15 Year Pro Forma'!$D$62:XQ62))</f>
        <v>0</v>
      </c>
      <c r="XU62" s="996">
        <f>MIN(XU60,Application!$AO$630-SUM('15 Year Pro Forma'!$D$62:XS62))</f>
        <v>0</v>
      </c>
      <c r="XW62" s="996">
        <f>MIN(XW60,Application!$AO$630-SUM('15 Year Pro Forma'!$D$62:XU62))</f>
        <v>0</v>
      </c>
      <c r="XY62" s="996">
        <f>MIN(XY60,Application!$AO$630-SUM('15 Year Pro Forma'!$D$62:XW62))</f>
        <v>0</v>
      </c>
      <c r="YA62" s="996">
        <f>MIN(YA60,Application!$AO$630-SUM('15 Year Pro Forma'!$D$62:XY62))</f>
        <v>0</v>
      </c>
      <c r="YC62" s="996">
        <f>MIN(YC60,Application!$AO$630-SUM('15 Year Pro Forma'!$D$62:YA62))</f>
        <v>0</v>
      </c>
      <c r="YE62" s="996">
        <f>MIN(YE60,Application!$AO$630-SUM('15 Year Pro Forma'!$D$62:YC62))</f>
        <v>0</v>
      </c>
      <c r="YG62" s="996">
        <f>MIN(YG60,Application!$AO$630-SUM('15 Year Pro Forma'!$D$62:YE62))</f>
        <v>0</v>
      </c>
      <c r="YI62" s="996">
        <f>MIN(YI60,Application!$AO$630-SUM('15 Year Pro Forma'!$D$62:YG62))</f>
        <v>0</v>
      </c>
      <c r="YK62" s="996">
        <f>MIN(YK60,Application!$AO$630-SUM('15 Year Pro Forma'!$D$62:YI62))</f>
        <v>0</v>
      </c>
      <c r="YM62" s="996">
        <f>MIN(YM60,Application!$AO$630-SUM('15 Year Pro Forma'!$D$62:YK62))</f>
        <v>0</v>
      </c>
      <c r="YO62" s="996">
        <f>MIN(YO60,Application!$AO$630-SUM('15 Year Pro Forma'!$D$62:YM62))</f>
        <v>0</v>
      </c>
      <c r="YQ62" s="996">
        <f>MIN(YQ60,Application!$AO$630-SUM('15 Year Pro Forma'!$D$62:YO62))</f>
        <v>0</v>
      </c>
      <c r="YS62" s="996">
        <f>MIN(YS60,Application!$AO$630-SUM('15 Year Pro Forma'!$D$62:YQ62))</f>
        <v>0</v>
      </c>
      <c r="YU62" s="996">
        <f>MIN(YU60,Application!$AO$630-SUM('15 Year Pro Forma'!$D$62:YS62))</f>
        <v>0</v>
      </c>
      <c r="YW62" s="996">
        <f>MIN(YW60,Application!$AO$630-SUM('15 Year Pro Forma'!$D$62:YU62))</f>
        <v>0</v>
      </c>
      <c r="YY62" s="996">
        <f>MIN(YY60,Application!$AO$630-SUM('15 Year Pro Forma'!$D$62:YW62))</f>
        <v>0</v>
      </c>
      <c r="ZA62" s="996">
        <f>MIN(ZA60,Application!$AO$630-SUM('15 Year Pro Forma'!$D$62:YY62))</f>
        <v>0</v>
      </c>
      <c r="ZC62" s="996">
        <f>MIN(ZC60,Application!$AO$630-SUM('15 Year Pro Forma'!$D$62:ZA62))</f>
        <v>0</v>
      </c>
      <c r="ZE62" s="996">
        <f>MIN(ZE60,Application!$AO$630-SUM('15 Year Pro Forma'!$D$62:ZC62))</f>
        <v>0</v>
      </c>
      <c r="ZG62" s="996">
        <f>MIN(ZG60,Application!$AO$630-SUM('15 Year Pro Forma'!$D$62:ZE62))</f>
        <v>0</v>
      </c>
      <c r="ZI62" s="996">
        <f>MIN(ZI60,Application!$AO$630-SUM('15 Year Pro Forma'!$D$62:ZG62))</f>
        <v>0</v>
      </c>
      <c r="ZK62" s="996">
        <f>MIN(ZK60,Application!$AO$630-SUM('15 Year Pro Forma'!$D$62:ZI62))</f>
        <v>0</v>
      </c>
      <c r="ZM62" s="996">
        <f>MIN(ZM60,Application!$AO$630-SUM('15 Year Pro Forma'!$D$62:ZK62))</f>
        <v>0</v>
      </c>
      <c r="ZO62" s="996">
        <f>MIN(ZO60,Application!$AO$630-SUM('15 Year Pro Forma'!$D$62:ZM62))</f>
        <v>0</v>
      </c>
      <c r="ZQ62" s="996">
        <f>MIN(ZQ60,Application!$AO$630-SUM('15 Year Pro Forma'!$D$62:ZO62))</f>
        <v>0</v>
      </c>
      <c r="ZS62" s="996">
        <f>MIN(ZS60,Application!$AO$630-SUM('15 Year Pro Forma'!$D$62:ZQ62))</f>
        <v>0</v>
      </c>
      <c r="ZU62" s="996">
        <f>MIN(ZU60,Application!$AO$630-SUM('15 Year Pro Forma'!$D$62:ZS62))</f>
        <v>0</v>
      </c>
      <c r="ZW62" s="996">
        <f>MIN(ZW60,Application!$AO$630-SUM('15 Year Pro Forma'!$D$62:ZU62))</f>
        <v>0</v>
      </c>
      <c r="ZY62" s="996">
        <f>MIN(ZY60,Application!$AO$630-SUM('15 Year Pro Forma'!$D$62:ZW62))</f>
        <v>0</v>
      </c>
      <c r="AAA62" s="996">
        <f>MIN(AAA60,Application!$AO$630-SUM('15 Year Pro Forma'!$D$62:ZY62))</f>
        <v>0</v>
      </c>
      <c r="AAC62" s="996">
        <f>MIN(AAC60,Application!$AO$630-SUM('15 Year Pro Forma'!$D$62:AAA62))</f>
        <v>0</v>
      </c>
      <c r="AAE62" s="996">
        <f>MIN(AAE60,Application!$AO$630-SUM('15 Year Pro Forma'!$D$62:AAC62))</f>
        <v>0</v>
      </c>
      <c r="AAG62" s="996">
        <f>MIN(AAG60,Application!$AO$630-SUM('15 Year Pro Forma'!$D$62:AAE62))</f>
        <v>0</v>
      </c>
      <c r="AAI62" s="996">
        <f>MIN(AAI60,Application!$AO$630-SUM('15 Year Pro Forma'!$D$62:AAG62))</f>
        <v>0</v>
      </c>
      <c r="AAK62" s="996">
        <f>MIN(AAK60,Application!$AO$630-SUM('15 Year Pro Forma'!$D$62:AAI62))</f>
        <v>0</v>
      </c>
      <c r="AAM62" s="996">
        <f>MIN(AAM60,Application!$AO$630-SUM('15 Year Pro Forma'!$D$62:AAK62))</f>
        <v>0</v>
      </c>
      <c r="AAO62" s="996">
        <f>MIN(AAO60,Application!$AO$630-SUM('15 Year Pro Forma'!$D$62:AAM62))</f>
        <v>0</v>
      </c>
      <c r="AAQ62" s="996">
        <f>MIN(AAQ60,Application!$AO$630-SUM('15 Year Pro Forma'!$D$62:AAO62))</f>
        <v>0</v>
      </c>
      <c r="AAS62" s="996">
        <f>MIN(AAS60,Application!$AO$630-SUM('15 Year Pro Forma'!$D$62:AAQ62))</f>
        <v>0</v>
      </c>
      <c r="AAU62" s="996">
        <f>MIN(AAU60,Application!$AO$630-SUM('15 Year Pro Forma'!$D$62:AAS62))</f>
        <v>0</v>
      </c>
      <c r="AAW62" s="996">
        <f>MIN(AAW60,Application!$AO$630-SUM('15 Year Pro Forma'!$D$62:AAU62))</f>
        <v>0</v>
      </c>
      <c r="AAY62" s="996">
        <f>MIN(AAY60,Application!$AO$630-SUM('15 Year Pro Forma'!$D$62:AAW62))</f>
        <v>0</v>
      </c>
      <c r="ABA62" s="996">
        <f>MIN(ABA60,Application!$AO$630-SUM('15 Year Pro Forma'!$D$62:AAY62))</f>
        <v>0</v>
      </c>
      <c r="ABC62" s="996">
        <f>MIN(ABC60,Application!$AO$630-SUM('15 Year Pro Forma'!$D$62:ABA62))</f>
        <v>0</v>
      </c>
      <c r="ABE62" s="996">
        <f>MIN(ABE60,Application!$AO$630-SUM('15 Year Pro Forma'!$D$62:ABC62))</f>
        <v>0</v>
      </c>
      <c r="ABG62" s="996">
        <f>MIN(ABG60,Application!$AO$630-SUM('15 Year Pro Forma'!$D$62:ABE62))</f>
        <v>0</v>
      </c>
      <c r="ABI62" s="996">
        <f>MIN(ABI60,Application!$AO$630-SUM('15 Year Pro Forma'!$D$62:ABG62))</f>
        <v>0</v>
      </c>
      <c r="ABK62" s="996">
        <f>MIN(ABK60,Application!$AO$630-SUM('15 Year Pro Forma'!$D$62:ABI62))</f>
        <v>0</v>
      </c>
      <c r="ABM62" s="996">
        <f>MIN(ABM60,Application!$AO$630-SUM('15 Year Pro Forma'!$D$62:ABK62))</f>
        <v>0</v>
      </c>
      <c r="ABO62" s="996">
        <f>MIN(ABO60,Application!$AO$630-SUM('15 Year Pro Forma'!$D$62:ABM62))</f>
        <v>0</v>
      </c>
      <c r="ABQ62" s="996">
        <f>MIN(ABQ60,Application!$AO$630-SUM('15 Year Pro Forma'!$D$62:ABO62))</f>
        <v>0</v>
      </c>
      <c r="ABS62" s="996">
        <f>MIN(ABS60,Application!$AO$630-SUM('15 Year Pro Forma'!$D$62:ABQ62))</f>
        <v>0</v>
      </c>
      <c r="ABU62" s="996">
        <f>MIN(ABU60,Application!$AO$630-SUM('15 Year Pro Forma'!$D$62:ABS62))</f>
        <v>0</v>
      </c>
      <c r="ABW62" s="996">
        <f>MIN(ABW60,Application!$AO$630-SUM('15 Year Pro Forma'!$D$62:ABU62))</f>
        <v>0</v>
      </c>
      <c r="ABY62" s="996">
        <f>MIN(ABY60,Application!$AO$630-SUM('15 Year Pro Forma'!$D$62:ABW62))</f>
        <v>0</v>
      </c>
      <c r="ACA62" s="996">
        <f>MIN(ACA60,Application!$AO$630-SUM('15 Year Pro Forma'!$D$62:ABY62))</f>
        <v>0</v>
      </c>
      <c r="ACC62" s="996">
        <f>MIN(ACC60,Application!$AO$630-SUM('15 Year Pro Forma'!$D$62:ACA62))</f>
        <v>0</v>
      </c>
      <c r="ACE62" s="996">
        <f>MIN(ACE60,Application!$AO$630-SUM('15 Year Pro Forma'!$D$62:ACC62))</f>
        <v>0</v>
      </c>
      <c r="ACG62" s="996">
        <f>MIN(ACG60,Application!$AO$630-SUM('15 Year Pro Forma'!$D$62:ACE62))</f>
        <v>0</v>
      </c>
      <c r="ACI62" s="996">
        <f>MIN(ACI60,Application!$AO$630-SUM('15 Year Pro Forma'!$D$62:ACG62))</f>
        <v>0</v>
      </c>
      <c r="ACK62" s="996">
        <f>MIN(ACK60,Application!$AO$630-SUM('15 Year Pro Forma'!$D$62:ACI62))</f>
        <v>0</v>
      </c>
      <c r="ACM62" s="996">
        <f>MIN(ACM60,Application!$AO$630-SUM('15 Year Pro Forma'!$D$62:ACK62))</f>
        <v>0</v>
      </c>
      <c r="ACO62" s="996">
        <f>MIN(ACO60,Application!$AO$630-SUM('15 Year Pro Forma'!$D$62:ACM62))</f>
        <v>0</v>
      </c>
      <c r="ACQ62" s="996">
        <f>MIN(ACQ60,Application!$AO$630-SUM('15 Year Pro Forma'!$D$62:ACO62))</f>
        <v>0</v>
      </c>
      <c r="ACS62" s="996">
        <f>MIN(ACS60,Application!$AO$630-SUM('15 Year Pro Forma'!$D$62:ACQ62))</f>
        <v>0</v>
      </c>
      <c r="ACU62" s="996">
        <f>MIN(ACU60,Application!$AO$630-SUM('15 Year Pro Forma'!$D$62:ACS62))</f>
        <v>0</v>
      </c>
      <c r="ACW62" s="996">
        <f>MIN(ACW60,Application!$AO$630-SUM('15 Year Pro Forma'!$D$62:ACU62))</f>
        <v>0</v>
      </c>
      <c r="ACY62" s="996">
        <f>MIN(ACY60,Application!$AO$630-SUM('15 Year Pro Forma'!$D$62:ACW62))</f>
        <v>0</v>
      </c>
      <c r="ADA62" s="996">
        <f>MIN(ADA60,Application!$AO$630-SUM('15 Year Pro Forma'!$D$62:ACY62))</f>
        <v>0</v>
      </c>
      <c r="ADC62" s="996">
        <f>MIN(ADC60,Application!$AO$630-SUM('15 Year Pro Forma'!$D$62:ADA62))</f>
        <v>0</v>
      </c>
      <c r="ADE62" s="996">
        <f>MIN(ADE60,Application!$AO$630-SUM('15 Year Pro Forma'!$D$62:ADC62))</f>
        <v>0</v>
      </c>
      <c r="ADG62" s="996">
        <f>MIN(ADG60,Application!$AO$630-SUM('15 Year Pro Forma'!$D$62:ADE62))</f>
        <v>0</v>
      </c>
      <c r="ADI62" s="996">
        <f>MIN(ADI60,Application!$AO$630-SUM('15 Year Pro Forma'!$D$62:ADG62))</f>
        <v>0</v>
      </c>
      <c r="ADK62" s="996">
        <f>MIN(ADK60,Application!$AO$630-SUM('15 Year Pro Forma'!$D$62:ADI62))</f>
        <v>0</v>
      </c>
      <c r="ADM62" s="996">
        <f>MIN(ADM60,Application!$AO$630-SUM('15 Year Pro Forma'!$D$62:ADK62))</f>
        <v>0</v>
      </c>
      <c r="ADO62" s="996">
        <f>MIN(ADO60,Application!$AO$630-SUM('15 Year Pro Forma'!$D$62:ADM62))</f>
        <v>0</v>
      </c>
      <c r="ADQ62" s="996">
        <f>MIN(ADQ60,Application!$AO$630-SUM('15 Year Pro Forma'!$D$62:ADO62))</f>
        <v>0</v>
      </c>
      <c r="ADS62" s="996">
        <f>MIN(ADS60,Application!$AO$630-SUM('15 Year Pro Forma'!$D$62:ADQ62))</f>
        <v>0</v>
      </c>
      <c r="ADU62" s="996">
        <f>MIN(ADU60,Application!$AO$630-SUM('15 Year Pro Forma'!$D$62:ADS62))</f>
        <v>0</v>
      </c>
      <c r="ADW62" s="996">
        <f>MIN(ADW60,Application!$AO$630-SUM('15 Year Pro Forma'!$D$62:ADU62))</f>
        <v>0</v>
      </c>
      <c r="ADY62" s="996">
        <f>MIN(ADY60,Application!$AO$630-SUM('15 Year Pro Forma'!$D$62:ADW62))</f>
        <v>0</v>
      </c>
      <c r="AEA62" s="996">
        <f>MIN(AEA60,Application!$AO$630-SUM('15 Year Pro Forma'!$D$62:ADY62))</f>
        <v>0</v>
      </c>
      <c r="AEC62" s="996">
        <f>MIN(AEC60,Application!$AO$630-SUM('15 Year Pro Forma'!$D$62:AEA62))</f>
        <v>0</v>
      </c>
      <c r="AEE62" s="996">
        <f>MIN(AEE60,Application!$AO$630-SUM('15 Year Pro Forma'!$D$62:AEC62))</f>
        <v>0</v>
      </c>
      <c r="AEG62" s="996">
        <f>MIN(AEG60,Application!$AO$630-SUM('15 Year Pro Forma'!$D$62:AEE62))</f>
        <v>0</v>
      </c>
      <c r="AEI62" s="996">
        <f>MIN(AEI60,Application!$AO$630-SUM('15 Year Pro Forma'!$D$62:AEG62))</f>
        <v>0</v>
      </c>
      <c r="AEK62" s="996">
        <f>MIN(AEK60,Application!$AO$630-SUM('15 Year Pro Forma'!$D$62:AEI62))</f>
        <v>0</v>
      </c>
      <c r="AEM62" s="996">
        <f>MIN(AEM60,Application!$AO$630-SUM('15 Year Pro Forma'!$D$62:AEK62))</f>
        <v>0</v>
      </c>
      <c r="AEO62" s="996">
        <f>MIN(AEO60,Application!$AO$630-SUM('15 Year Pro Forma'!$D$62:AEM62))</f>
        <v>0</v>
      </c>
      <c r="AEQ62" s="996">
        <f>MIN(AEQ60,Application!$AO$630-SUM('15 Year Pro Forma'!$D$62:AEO62))</f>
        <v>0</v>
      </c>
      <c r="AES62" s="996">
        <f>MIN(AES60,Application!$AO$630-SUM('15 Year Pro Forma'!$D$62:AEQ62))</f>
        <v>0</v>
      </c>
      <c r="AEU62" s="996">
        <f>MIN(AEU60,Application!$AO$630-SUM('15 Year Pro Forma'!$D$62:AES62))</f>
        <v>0</v>
      </c>
      <c r="AEW62" s="996">
        <f>MIN(AEW60,Application!$AO$630-SUM('15 Year Pro Forma'!$D$62:AEU62))</f>
        <v>0</v>
      </c>
      <c r="AEY62" s="996">
        <f>MIN(AEY60,Application!$AO$630-SUM('15 Year Pro Forma'!$D$62:AEW62))</f>
        <v>0</v>
      </c>
      <c r="AFA62" s="996">
        <f>MIN(AFA60,Application!$AO$630-SUM('15 Year Pro Forma'!$D$62:AEY62))</f>
        <v>0</v>
      </c>
      <c r="AFC62" s="996">
        <f>MIN(AFC60,Application!$AO$630-SUM('15 Year Pro Forma'!$D$62:AFA62))</f>
        <v>0</v>
      </c>
      <c r="AFE62" s="996">
        <f>MIN(AFE60,Application!$AO$630-SUM('15 Year Pro Forma'!$D$62:AFC62))</f>
        <v>0</v>
      </c>
      <c r="AFG62" s="996">
        <f>MIN(AFG60,Application!$AO$630-SUM('15 Year Pro Forma'!$D$62:AFE62))</f>
        <v>0</v>
      </c>
      <c r="AFI62" s="996">
        <f>MIN(AFI60,Application!$AO$630-SUM('15 Year Pro Forma'!$D$62:AFG62))</f>
        <v>0</v>
      </c>
      <c r="AFK62" s="996">
        <f>MIN(AFK60,Application!$AO$630-SUM('15 Year Pro Forma'!$D$62:AFI62))</f>
        <v>0</v>
      </c>
      <c r="AFM62" s="996">
        <f>MIN(AFM60,Application!$AO$630-SUM('15 Year Pro Forma'!$D$62:AFK62))</f>
        <v>0</v>
      </c>
      <c r="AFO62" s="996">
        <f>MIN(AFO60,Application!$AO$630-SUM('15 Year Pro Forma'!$D$62:AFM62))</f>
        <v>0</v>
      </c>
      <c r="AFQ62" s="996">
        <f>MIN(AFQ60,Application!$AO$630-SUM('15 Year Pro Forma'!$D$62:AFO62))</f>
        <v>0</v>
      </c>
      <c r="AFS62" s="996">
        <f>MIN(AFS60,Application!$AO$630-SUM('15 Year Pro Forma'!$D$62:AFQ62))</f>
        <v>0</v>
      </c>
      <c r="AFU62" s="996">
        <f>MIN(AFU60,Application!$AO$630-SUM('15 Year Pro Forma'!$D$62:AFS62))</f>
        <v>0</v>
      </c>
      <c r="AFW62" s="996">
        <f>MIN(AFW60,Application!$AO$630-SUM('15 Year Pro Forma'!$D$62:AFU62))</f>
        <v>0</v>
      </c>
      <c r="AFY62" s="996">
        <f>MIN(AFY60,Application!$AO$630-SUM('15 Year Pro Forma'!$D$62:AFW62))</f>
        <v>0</v>
      </c>
      <c r="AGA62" s="996">
        <f>MIN(AGA60,Application!$AO$630-SUM('15 Year Pro Forma'!$D$62:AFY62))</f>
        <v>0</v>
      </c>
      <c r="AGC62" s="996">
        <f>MIN(AGC60,Application!$AO$630-SUM('15 Year Pro Forma'!$D$62:AGA62))</f>
        <v>0</v>
      </c>
      <c r="AGE62" s="996">
        <f>MIN(AGE60,Application!$AO$630-SUM('15 Year Pro Forma'!$D$62:AGC62))</f>
        <v>0</v>
      </c>
      <c r="AGG62" s="996">
        <f>MIN(AGG60,Application!$AO$630-SUM('15 Year Pro Forma'!$D$62:AGE62))</f>
        <v>0</v>
      </c>
      <c r="AGI62" s="996">
        <f>MIN(AGI60,Application!$AO$630-SUM('15 Year Pro Forma'!$D$62:AGG62))</f>
        <v>0</v>
      </c>
      <c r="AGK62" s="996">
        <f>MIN(AGK60,Application!$AO$630-SUM('15 Year Pro Forma'!$D$62:AGI62))</f>
        <v>0</v>
      </c>
      <c r="AGM62" s="996">
        <f>MIN(AGM60,Application!$AO$630-SUM('15 Year Pro Forma'!$D$62:AGK62))</f>
        <v>0</v>
      </c>
      <c r="AGO62" s="996">
        <f>MIN(AGO60,Application!$AO$630-SUM('15 Year Pro Forma'!$D$62:AGM62))</f>
        <v>0</v>
      </c>
      <c r="AGQ62" s="996">
        <f>MIN(AGQ60,Application!$AO$630-SUM('15 Year Pro Forma'!$D$62:AGO62))</f>
        <v>0</v>
      </c>
      <c r="AGS62" s="996">
        <f>MIN(AGS60,Application!$AO$630-SUM('15 Year Pro Forma'!$D$62:AGQ62))</f>
        <v>0</v>
      </c>
      <c r="AGU62" s="996">
        <f>MIN(AGU60,Application!$AO$630-SUM('15 Year Pro Forma'!$D$62:AGS62))</f>
        <v>0</v>
      </c>
      <c r="AGW62" s="996">
        <f>MIN(AGW60,Application!$AO$630-SUM('15 Year Pro Forma'!$D$62:AGU62))</f>
        <v>0</v>
      </c>
      <c r="AGY62" s="996">
        <f>MIN(AGY60,Application!$AO$630-SUM('15 Year Pro Forma'!$D$62:AGW62))</f>
        <v>0</v>
      </c>
      <c r="AHA62" s="996">
        <f>MIN(AHA60,Application!$AO$630-SUM('15 Year Pro Forma'!$D$62:AGY62))</f>
        <v>0</v>
      </c>
      <c r="AHC62" s="996">
        <f>MIN(AHC60,Application!$AO$630-SUM('15 Year Pro Forma'!$D$62:AHA62))</f>
        <v>0</v>
      </c>
      <c r="AHE62" s="996">
        <f>MIN(AHE60,Application!$AO$630-SUM('15 Year Pro Forma'!$D$62:AHC62))</f>
        <v>0</v>
      </c>
      <c r="AHG62" s="996">
        <f>MIN(AHG60,Application!$AO$630-SUM('15 Year Pro Forma'!$D$62:AHE62))</f>
        <v>0</v>
      </c>
      <c r="AHI62" s="996">
        <f>MIN(AHI60,Application!$AO$630-SUM('15 Year Pro Forma'!$D$62:AHG62))</f>
        <v>0</v>
      </c>
      <c r="AHK62" s="996">
        <f>MIN(AHK60,Application!$AO$630-SUM('15 Year Pro Forma'!$D$62:AHI62))</f>
        <v>0</v>
      </c>
      <c r="AHM62" s="996">
        <f>MIN(AHM60,Application!$AO$630-SUM('15 Year Pro Forma'!$D$62:AHK62))</f>
        <v>0</v>
      </c>
      <c r="AHO62" s="996">
        <f>MIN(AHO60,Application!$AO$630-SUM('15 Year Pro Forma'!$D$62:AHM62))</f>
        <v>0</v>
      </c>
      <c r="AHQ62" s="996">
        <f>MIN(AHQ60,Application!$AO$630-SUM('15 Year Pro Forma'!$D$62:AHO62))</f>
        <v>0</v>
      </c>
      <c r="AHS62" s="996">
        <f>MIN(AHS60,Application!$AO$630-SUM('15 Year Pro Forma'!$D$62:AHQ62))</f>
        <v>0</v>
      </c>
      <c r="AHU62" s="996">
        <f>MIN(AHU60,Application!$AO$630-SUM('15 Year Pro Forma'!$D$62:AHS62))</f>
        <v>0</v>
      </c>
      <c r="AHW62" s="996">
        <f>MIN(AHW60,Application!$AO$630-SUM('15 Year Pro Forma'!$D$62:AHU62))</f>
        <v>0</v>
      </c>
      <c r="AHY62" s="996">
        <f>MIN(AHY60,Application!$AO$630-SUM('15 Year Pro Forma'!$D$62:AHW62))</f>
        <v>0</v>
      </c>
      <c r="AIA62" s="996">
        <f>MIN(AIA60,Application!$AO$630-SUM('15 Year Pro Forma'!$D$62:AHY62))</f>
        <v>0</v>
      </c>
      <c r="AIC62" s="996">
        <f>MIN(AIC60,Application!$AO$630-SUM('15 Year Pro Forma'!$D$62:AIA62))</f>
        <v>0</v>
      </c>
      <c r="AIE62" s="996">
        <f>MIN(AIE60,Application!$AO$630-SUM('15 Year Pro Forma'!$D$62:AIC62))</f>
        <v>0</v>
      </c>
      <c r="AIG62" s="996">
        <f>MIN(AIG60,Application!$AO$630-SUM('15 Year Pro Forma'!$D$62:AIE62))</f>
        <v>0</v>
      </c>
      <c r="AII62" s="996">
        <f>MIN(AII60,Application!$AO$630-SUM('15 Year Pro Forma'!$D$62:AIG62))</f>
        <v>0</v>
      </c>
      <c r="AIK62" s="996">
        <f>MIN(AIK60,Application!$AO$630-SUM('15 Year Pro Forma'!$D$62:AII62))</f>
        <v>0</v>
      </c>
      <c r="AIM62" s="996">
        <f>MIN(AIM60,Application!$AO$630-SUM('15 Year Pro Forma'!$D$62:AIK62))</f>
        <v>0</v>
      </c>
      <c r="AIO62" s="996">
        <f>MIN(AIO60,Application!$AO$630-SUM('15 Year Pro Forma'!$D$62:AIM62))</f>
        <v>0</v>
      </c>
      <c r="AIQ62" s="996">
        <f>MIN(AIQ60,Application!$AO$630-SUM('15 Year Pro Forma'!$D$62:AIO62))</f>
        <v>0</v>
      </c>
      <c r="AIS62" s="996">
        <f>MIN(AIS60,Application!$AO$630-SUM('15 Year Pro Forma'!$D$62:AIQ62))</f>
        <v>0</v>
      </c>
      <c r="AIU62" s="996">
        <f>MIN(AIU60,Application!$AO$630-SUM('15 Year Pro Forma'!$D$62:AIS62))</f>
        <v>0</v>
      </c>
      <c r="AIW62" s="996">
        <f>MIN(AIW60,Application!$AO$630-SUM('15 Year Pro Forma'!$D$62:AIU62))</f>
        <v>0</v>
      </c>
      <c r="AIY62" s="996">
        <f>MIN(AIY60,Application!$AO$630-SUM('15 Year Pro Forma'!$D$62:AIW62))</f>
        <v>0</v>
      </c>
      <c r="AJA62" s="996">
        <f>MIN(AJA60,Application!$AO$630-SUM('15 Year Pro Forma'!$D$62:AIY62))</f>
        <v>0</v>
      </c>
      <c r="AJC62" s="996">
        <f>MIN(AJC60,Application!$AO$630-SUM('15 Year Pro Forma'!$D$62:AJA62))</f>
        <v>0</v>
      </c>
      <c r="AJE62" s="996">
        <f>MIN(AJE60,Application!$AO$630-SUM('15 Year Pro Forma'!$D$62:AJC62))</f>
        <v>0</v>
      </c>
      <c r="AJG62" s="996">
        <f>MIN(AJG60,Application!$AO$630-SUM('15 Year Pro Forma'!$D$62:AJE62))</f>
        <v>0</v>
      </c>
      <c r="AJI62" s="996">
        <f>MIN(AJI60,Application!$AO$630-SUM('15 Year Pro Forma'!$D$62:AJG62))</f>
        <v>0</v>
      </c>
      <c r="AJK62" s="996">
        <f>MIN(AJK60,Application!$AO$630-SUM('15 Year Pro Forma'!$D$62:AJI62))</f>
        <v>0</v>
      </c>
      <c r="AJM62" s="996">
        <f>MIN(AJM60,Application!$AO$630-SUM('15 Year Pro Forma'!$D$62:AJK62))</f>
        <v>0</v>
      </c>
      <c r="AJO62" s="996">
        <f>MIN(AJO60,Application!$AO$630-SUM('15 Year Pro Forma'!$D$62:AJM62))</f>
        <v>0</v>
      </c>
      <c r="AJQ62" s="996">
        <f>MIN(AJQ60,Application!$AO$630-SUM('15 Year Pro Forma'!$D$62:AJO62))</f>
        <v>0</v>
      </c>
      <c r="AJS62" s="996">
        <f>MIN(AJS60,Application!$AO$630-SUM('15 Year Pro Forma'!$D$62:AJQ62))</f>
        <v>0</v>
      </c>
      <c r="AJU62" s="996">
        <f>MIN(AJU60,Application!$AO$630-SUM('15 Year Pro Forma'!$D$62:AJS62))</f>
        <v>0</v>
      </c>
      <c r="AJW62" s="996">
        <f>MIN(AJW60,Application!$AO$630-SUM('15 Year Pro Forma'!$D$62:AJU62))</f>
        <v>0</v>
      </c>
      <c r="AJY62" s="996">
        <f>MIN(AJY60,Application!$AO$630-SUM('15 Year Pro Forma'!$D$62:AJW62))</f>
        <v>0</v>
      </c>
      <c r="AKA62" s="996">
        <f>MIN(AKA60,Application!$AO$630-SUM('15 Year Pro Forma'!$D$62:AJY62))</f>
        <v>0</v>
      </c>
      <c r="AKC62" s="996">
        <f>MIN(AKC60,Application!$AO$630-SUM('15 Year Pro Forma'!$D$62:AKA62))</f>
        <v>0</v>
      </c>
      <c r="AKE62" s="996">
        <f>MIN(AKE60,Application!$AO$630-SUM('15 Year Pro Forma'!$D$62:AKC62))</f>
        <v>0</v>
      </c>
      <c r="AKG62" s="996">
        <f>MIN(AKG60,Application!$AO$630-SUM('15 Year Pro Forma'!$D$62:AKE62))</f>
        <v>0</v>
      </c>
      <c r="AKI62" s="996">
        <f>MIN(AKI60,Application!$AO$630-SUM('15 Year Pro Forma'!$D$62:AKG62))</f>
        <v>0</v>
      </c>
      <c r="AKK62" s="996">
        <f>MIN(AKK60,Application!$AO$630-SUM('15 Year Pro Forma'!$D$62:AKI62))</f>
        <v>0</v>
      </c>
      <c r="AKM62" s="996">
        <f>MIN(AKM60,Application!$AO$630-SUM('15 Year Pro Forma'!$D$62:AKK62))</f>
        <v>0</v>
      </c>
      <c r="AKO62" s="996">
        <f>MIN(AKO60,Application!$AO$630-SUM('15 Year Pro Forma'!$D$62:AKM62))</f>
        <v>0</v>
      </c>
      <c r="AKQ62" s="996">
        <f>MIN(AKQ60,Application!$AO$630-SUM('15 Year Pro Forma'!$D$62:AKO62))</f>
        <v>0</v>
      </c>
      <c r="AKS62" s="996">
        <f>MIN(AKS60,Application!$AO$630-SUM('15 Year Pro Forma'!$D$62:AKQ62))</f>
        <v>0</v>
      </c>
      <c r="AKU62" s="996">
        <f>MIN(AKU60,Application!$AO$630-SUM('15 Year Pro Forma'!$D$62:AKS62))</f>
        <v>0</v>
      </c>
      <c r="AKW62" s="996">
        <f>MIN(AKW60,Application!$AO$630-SUM('15 Year Pro Forma'!$D$62:AKU62))</f>
        <v>0</v>
      </c>
      <c r="AKY62" s="996">
        <f>MIN(AKY60,Application!$AO$630-SUM('15 Year Pro Forma'!$D$62:AKW62))</f>
        <v>0</v>
      </c>
      <c r="ALA62" s="996">
        <f>MIN(ALA60,Application!$AO$630-SUM('15 Year Pro Forma'!$D$62:AKY62))</f>
        <v>0</v>
      </c>
      <c r="ALC62" s="996">
        <f>MIN(ALC60,Application!$AO$630-SUM('15 Year Pro Forma'!$D$62:ALA62))</f>
        <v>0</v>
      </c>
      <c r="ALE62" s="996">
        <f>MIN(ALE60,Application!$AO$630-SUM('15 Year Pro Forma'!$D$62:ALC62))</f>
        <v>0</v>
      </c>
      <c r="ALG62" s="996">
        <f>MIN(ALG60,Application!$AO$630-SUM('15 Year Pro Forma'!$D$62:ALE62))</f>
        <v>0</v>
      </c>
      <c r="ALI62" s="996">
        <f>MIN(ALI60,Application!$AO$630-SUM('15 Year Pro Forma'!$D$62:ALG62))</f>
        <v>0</v>
      </c>
      <c r="ALK62" s="996">
        <f>MIN(ALK60,Application!$AO$630-SUM('15 Year Pro Forma'!$D$62:ALI62))</f>
        <v>0</v>
      </c>
      <c r="ALM62" s="996">
        <f>MIN(ALM60,Application!$AO$630-SUM('15 Year Pro Forma'!$D$62:ALK62))</f>
        <v>0</v>
      </c>
      <c r="ALO62" s="996">
        <f>MIN(ALO60,Application!$AO$630-SUM('15 Year Pro Forma'!$D$62:ALM62))</f>
        <v>0</v>
      </c>
      <c r="ALQ62" s="996">
        <f>MIN(ALQ60,Application!$AO$630-SUM('15 Year Pro Forma'!$D$62:ALO62))</f>
        <v>0</v>
      </c>
      <c r="ALS62" s="996">
        <f>MIN(ALS60,Application!$AO$630-SUM('15 Year Pro Forma'!$D$62:ALQ62))</f>
        <v>0</v>
      </c>
      <c r="ALU62" s="996">
        <f>MIN(ALU60,Application!$AO$630-SUM('15 Year Pro Forma'!$D$62:ALS62))</f>
        <v>0</v>
      </c>
      <c r="ALW62" s="996">
        <f>MIN(ALW60,Application!$AO$630-SUM('15 Year Pro Forma'!$D$62:ALU62))</f>
        <v>0</v>
      </c>
      <c r="ALY62" s="996">
        <f>MIN(ALY60,Application!$AO$630-SUM('15 Year Pro Forma'!$D$62:ALW62))</f>
        <v>0</v>
      </c>
      <c r="AMA62" s="996">
        <f>MIN(AMA60,Application!$AO$630-SUM('15 Year Pro Forma'!$D$62:ALY62))</f>
        <v>0</v>
      </c>
      <c r="AMC62" s="996">
        <f>MIN(AMC60,Application!$AO$630-SUM('15 Year Pro Forma'!$D$62:AMA62))</f>
        <v>0</v>
      </c>
      <c r="AME62" s="996">
        <f>MIN(AME60,Application!$AO$630-SUM('15 Year Pro Forma'!$D$62:AMC62))</f>
        <v>0</v>
      </c>
      <c r="AMG62" s="996">
        <f>MIN(AMG60,Application!$AO$630-SUM('15 Year Pro Forma'!$D$62:AME62))</f>
        <v>0</v>
      </c>
      <c r="AMI62" s="996">
        <f>MIN(AMI60,Application!$AO$630-SUM('15 Year Pro Forma'!$D$62:AMG62))</f>
        <v>0</v>
      </c>
      <c r="AMK62" s="996">
        <f>MIN(AMK60,Application!$AO$630-SUM('15 Year Pro Forma'!$D$62:AMI62))</f>
        <v>0</v>
      </c>
      <c r="AMM62" s="996">
        <f>MIN(AMM60,Application!$AO$630-SUM('15 Year Pro Forma'!$D$62:AMK62))</f>
        <v>0</v>
      </c>
      <c r="AMO62" s="996">
        <f>MIN(AMO60,Application!$AO$630-SUM('15 Year Pro Forma'!$D$62:AMM62))</f>
        <v>0</v>
      </c>
      <c r="AMQ62" s="996">
        <f>MIN(AMQ60,Application!$AO$630-SUM('15 Year Pro Forma'!$D$62:AMO62))</f>
        <v>0</v>
      </c>
      <c r="AMS62" s="996">
        <f>MIN(AMS60,Application!$AO$630-SUM('15 Year Pro Forma'!$D$62:AMQ62))</f>
        <v>0</v>
      </c>
      <c r="AMU62" s="996">
        <f>MIN(AMU60,Application!$AO$630-SUM('15 Year Pro Forma'!$D$62:AMS62))</f>
        <v>0</v>
      </c>
      <c r="AMW62" s="996">
        <f>MIN(AMW60,Application!$AO$630-SUM('15 Year Pro Forma'!$D$62:AMU62))</f>
        <v>0</v>
      </c>
      <c r="AMY62" s="996">
        <f>MIN(AMY60,Application!$AO$630-SUM('15 Year Pro Forma'!$D$62:AMW62))</f>
        <v>0</v>
      </c>
      <c r="ANA62" s="996">
        <f>MIN(ANA60,Application!$AO$630-SUM('15 Year Pro Forma'!$D$62:AMY62))</f>
        <v>0</v>
      </c>
      <c r="ANC62" s="996">
        <f>MIN(ANC60,Application!$AO$630-SUM('15 Year Pro Forma'!$D$62:ANA62))</f>
        <v>0</v>
      </c>
      <c r="ANE62" s="996">
        <f>MIN(ANE60,Application!$AO$630-SUM('15 Year Pro Forma'!$D$62:ANC62))</f>
        <v>0</v>
      </c>
      <c r="ANG62" s="996">
        <f>MIN(ANG60,Application!$AO$630-SUM('15 Year Pro Forma'!$D$62:ANE62))</f>
        <v>0</v>
      </c>
      <c r="ANI62" s="996">
        <f>MIN(ANI60,Application!$AO$630-SUM('15 Year Pro Forma'!$D$62:ANG62))</f>
        <v>0</v>
      </c>
      <c r="ANK62" s="996">
        <f>MIN(ANK60,Application!$AO$630-SUM('15 Year Pro Forma'!$D$62:ANI62))</f>
        <v>0</v>
      </c>
      <c r="ANM62" s="996">
        <f>MIN(ANM60,Application!$AO$630-SUM('15 Year Pro Forma'!$D$62:ANK62))</f>
        <v>0</v>
      </c>
      <c r="ANO62" s="996">
        <f>MIN(ANO60,Application!$AO$630-SUM('15 Year Pro Forma'!$D$62:ANM62))</f>
        <v>0</v>
      </c>
      <c r="ANQ62" s="996">
        <f>MIN(ANQ60,Application!$AO$630-SUM('15 Year Pro Forma'!$D$62:ANO62))</f>
        <v>0</v>
      </c>
      <c r="ANS62" s="996">
        <f>MIN(ANS60,Application!$AO$630-SUM('15 Year Pro Forma'!$D$62:ANQ62))</f>
        <v>0</v>
      </c>
      <c r="ANU62" s="996">
        <f>MIN(ANU60,Application!$AO$630-SUM('15 Year Pro Forma'!$D$62:ANS62))</f>
        <v>0</v>
      </c>
      <c r="ANW62" s="996">
        <f>MIN(ANW60,Application!$AO$630-SUM('15 Year Pro Forma'!$D$62:ANU62))</f>
        <v>0</v>
      </c>
      <c r="ANY62" s="996">
        <f>MIN(ANY60,Application!$AO$630-SUM('15 Year Pro Forma'!$D$62:ANW62))</f>
        <v>0</v>
      </c>
      <c r="AOA62" s="996">
        <f>MIN(AOA60,Application!$AO$630-SUM('15 Year Pro Forma'!$D$62:ANY62))</f>
        <v>0</v>
      </c>
      <c r="AOC62" s="996">
        <f>MIN(AOC60,Application!$AO$630-SUM('15 Year Pro Forma'!$D$62:AOA62))</f>
        <v>0</v>
      </c>
      <c r="AOE62" s="996">
        <f>MIN(AOE60,Application!$AO$630-SUM('15 Year Pro Forma'!$D$62:AOC62))</f>
        <v>0</v>
      </c>
      <c r="AOG62" s="996">
        <f>MIN(AOG60,Application!$AO$630-SUM('15 Year Pro Forma'!$D$62:AOE62))</f>
        <v>0</v>
      </c>
      <c r="AOI62" s="996">
        <f>MIN(AOI60,Application!$AO$630-SUM('15 Year Pro Forma'!$D$62:AOG62))</f>
        <v>0</v>
      </c>
      <c r="AOK62" s="996">
        <f>MIN(AOK60,Application!$AO$630-SUM('15 Year Pro Forma'!$D$62:AOI62))</f>
        <v>0</v>
      </c>
      <c r="AOM62" s="996">
        <f>MIN(AOM60,Application!$AO$630-SUM('15 Year Pro Forma'!$D$62:AOK62))</f>
        <v>0</v>
      </c>
      <c r="AOO62" s="996">
        <f>MIN(AOO60,Application!$AO$630-SUM('15 Year Pro Forma'!$D$62:AOM62))</f>
        <v>0</v>
      </c>
      <c r="AOQ62" s="996">
        <f>MIN(AOQ60,Application!$AO$630-SUM('15 Year Pro Forma'!$D$62:AOO62))</f>
        <v>0</v>
      </c>
      <c r="AOS62" s="996">
        <f>MIN(AOS60,Application!$AO$630-SUM('15 Year Pro Forma'!$D$62:AOQ62))</f>
        <v>0</v>
      </c>
      <c r="AOU62" s="996">
        <f>MIN(AOU60,Application!$AO$630-SUM('15 Year Pro Forma'!$D$62:AOS62))</f>
        <v>0</v>
      </c>
      <c r="AOW62" s="996">
        <f>MIN(AOW60,Application!$AO$630-SUM('15 Year Pro Forma'!$D$62:AOU62))</f>
        <v>0</v>
      </c>
      <c r="AOY62" s="996">
        <f>MIN(AOY60,Application!$AO$630-SUM('15 Year Pro Forma'!$D$62:AOW62))</f>
        <v>0</v>
      </c>
      <c r="APA62" s="996">
        <f>MIN(APA60,Application!$AO$630-SUM('15 Year Pro Forma'!$D$62:AOY62))</f>
        <v>0</v>
      </c>
      <c r="APC62" s="996">
        <f>MIN(APC60,Application!$AO$630-SUM('15 Year Pro Forma'!$D$62:APA62))</f>
        <v>0</v>
      </c>
      <c r="APE62" s="996">
        <f>MIN(APE60,Application!$AO$630-SUM('15 Year Pro Forma'!$D$62:APC62))</f>
        <v>0</v>
      </c>
      <c r="APG62" s="996">
        <f>MIN(APG60,Application!$AO$630-SUM('15 Year Pro Forma'!$D$62:APE62))</f>
        <v>0</v>
      </c>
      <c r="API62" s="996">
        <f>MIN(API60,Application!$AO$630-SUM('15 Year Pro Forma'!$D$62:APG62))</f>
        <v>0</v>
      </c>
      <c r="APK62" s="996">
        <f>MIN(APK60,Application!$AO$630-SUM('15 Year Pro Forma'!$D$62:API62))</f>
        <v>0</v>
      </c>
      <c r="APM62" s="996">
        <f>MIN(APM60,Application!$AO$630-SUM('15 Year Pro Forma'!$D$62:APK62))</f>
        <v>0</v>
      </c>
      <c r="APO62" s="996">
        <f>MIN(APO60,Application!$AO$630-SUM('15 Year Pro Forma'!$D$62:APM62))</f>
        <v>0</v>
      </c>
      <c r="APQ62" s="996">
        <f>MIN(APQ60,Application!$AO$630-SUM('15 Year Pro Forma'!$D$62:APO62))</f>
        <v>0</v>
      </c>
      <c r="APS62" s="996">
        <f>MIN(APS60,Application!$AO$630-SUM('15 Year Pro Forma'!$D$62:APQ62))</f>
        <v>0</v>
      </c>
      <c r="APU62" s="996">
        <f>MIN(APU60,Application!$AO$630-SUM('15 Year Pro Forma'!$D$62:APS62))</f>
        <v>0</v>
      </c>
      <c r="APW62" s="996">
        <f>MIN(APW60,Application!$AO$630-SUM('15 Year Pro Forma'!$D$62:APU62))</f>
        <v>0</v>
      </c>
      <c r="APY62" s="996">
        <f>MIN(APY60,Application!$AO$630-SUM('15 Year Pro Forma'!$D$62:APW62))</f>
        <v>0</v>
      </c>
      <c r="AQA62" s="996">
        <f>MIN(AQA60,Application!$AO$630-SUM('15 Year Pro Forma'!$D$62:APY62))</f>
        <v>0</v>
      </c>
      <c r="AQC62" s="996">
        <f>MIN(AQC60,Application!$AO$630-SUM('15 Year Pro Forma'!$D$62:AQA62))</f>
        <v>0</v>
      </c>
      <c r="AQE62" s="996">
        <f>MIN(AQE60,Application!$AO$630-SUM('15 Year Pro Forma'!$D$62:AQC62))</f>
        <v>0</v>
      </c>
      <c r="AQG62" s="996">
        <f>MIN(AQG60,Application!$AO$630-SUM('15 Year Pro Forma'!$D$62:AQE62))</f>
        <v>0</v>
      </c>
      <c r="AQI62" s="996">
        <f>MIN(AQI60,Application!$AO$630-SUM('15 Year Pro Forma'!$D$62:AQG62))</f>
        <v>0</v>
      </c>
      <c r="AQK62" s="996">
        <f>MIN(AQK60,Application!$AO$630-SUM('15 Year Pro Forma'!$D$62:AQI62))</f>
        <v>0</v>
      </c>
      <c r="AQM62" s="996">
        <f>MIN(AQM60,Application!$AO$630-SUM('15 Year Pro Forma'!$D$62:AQK62))</f>
        <v>0</v>
      </c>
      <c r="AQO62" s="996">
        <f>MIN(AQO60,Application!$AO$630-SUM('15 Year Pro Forma'!$D$62:AQM62))</f>
        <v>0</v>
      </c>
      <c r="AQQ62" s="996">
        <f>MIN(AQQ60,Application!$AO$630-SUM('15 Year Pro Forma'!$D$62:AQO62))</f>
        <v>0</v>
      </c>
      <c r="AQS62" s="996">
        <f>MIN(AQS60,Application!$AO$630-SUM('15 Year Pro Forma'!$D$62:AQQ62))</f>
        <v>0</v>
      </c>
      <c r="AQU62" s="996">
        <f>MIN(AQU60,Application!$AO$630-SUM('15 Year Pro Forma'!$D$62:AQS62))</f>
        <v>0</v>
      </c>
      <c r="AQW62" s="996">
        <f>MIN(AQW60,Application!$AO$630-SUM('15 Year Pro Forma'!$D$62:AQU62))</f>
        <v>0</v>
      </c>
      <c r="AQY62" s="996">
        <f>MIN(AQY60,Application!$AO$630-SUM('15 Year Pro Forma'!$D$62:AQW62))</f>
        <v>0</v>
      </c>
      <c r="ARA62" s="996">
        <f>MIN(ARA60,Application!$AO$630-SUM('15 Year Pro Forma'!$D$62:AQY62))</f>
        <v>0</v>
      </c>
      <c r="ARC62" s="996">
        <f>MIN(ARC60,Application!$AO$630-SUM('15 Year Pro Forma'!$D$62:ARA62))</f>
        <v>0</v>
      </c>
      <c r="ARE62" s="996">
        <f>MIN(ARE60,Application!$AO$630-SUM('15 Year Pro Forma'!$D$62:ARC62))</f>
        <v>0</v>
      </c>
      <c r="ARG62" s="996">
        <f>MIN(ARG60,Application!$AO$630-SUM('15 Year Pro Forma'!$D$62:ARE62))</f>
        <v>0</v>
      </c>
      <c r="ARI62" s="996">
        <f>MIN(ARI60,Application!$AO$630-SUM('15 Year Pro Forma'!$D$62:ARG62))</f>
        <v>0</v>
      </c>
      <c r="ARK62" s="996">
        <f>MIN(ARK60,Application!$AO$630-SUM('15 Year Pro Forma'!$D$62:ARI62))</f>
        <v>0</v>
      </c>
      <c r="ARM62" s="996">
        <f>MIN(ARM60,Application!$AO$630-SUM('15 Year Pro Forma'!$D$62:ARK62))</f>
        <v>0</v>
      </c>
      <c r="ARO62" s="996">
        <f>MIN(ARO60,Application!$AO$630-SUM('15 Year Pro Forma'!$D$62:ARM62))</f>
        <v>0</v>
      </c>
      <c r="ARQ62" s="996">
        <f>MIN(ARQ60,Application!$AO$630-SUM('15 Year Pro Forma'!$D$62:ARO62))</f>
        <v>0</v>
      </c>
      <c r="ARS62" s="996">
        <f>MIN(ARS60,Application!$AO$630-SUM('15 Year Pro Forma'!$D$62:ARQ62))</f>
        <v>0</v>
      </c>
      <c r="ARU62" s="996">
        <f>MIN(ARU60,Application!$AO$630-SUM('15 Year Pro Forma'!$D$62:ARS62))</f>
        <v>0</v>
      </c>
      <c r="ARW62" s="996">
        <f>MIN(ARW60,Application!$AO$630-SUM('15 Year Pro Forma'!$D$62:ARU62))</f>
        <v>0</v>
      </c>
      <c r="ARY62" s="996">
        <f>MIN(ARY60,Application!$AO$630-SUM('15 Year Pro Forma'!$D$62:ARW62))</f>
        <v>0</v>
      </c>
      <c r="ASA62" s="996">
        <f>MIN(ASA60,Application!$AO$630-SUM('15 Year Pro Forma'!$D$62:ARY62))</f>
        <v>0</v>
      </c>
      <c r="ASC62" s="996">
        <f>MIN(ASC60,Application!$AO$630-SUM('15 Year Pro Forma'!$D$62:ASA62))</f>
        <v>0</v>
      </c>
      <c r="ASE62" s="996">
        <f>MIN(ASE60,Application!$AO$630-SUM('15 Year Pro Forma'!$D$62:ASC62))</f>
        <v>0</v>
      </c>
      <c r="ASG62" s="996">
        <f>MIN(ASG60,Application!$AO$630-SUM('15 Year Pro Forma'!$D$62:ASE62))</f>
        <v>0</v>
      </c>
      <c r="ASI62" s="996">
        <f>MIN(ASI60,Application!$AO$630-SUM('15 Year Pro Forma'!$D$62:ASG62))</f>
        <v>0</v>
      </c>
      <c r="ASK62" s="996">
        <f>MIN(ASK60,Application!$AO$630-SUM('15 Year Pro Forma'!$D$62:ASI62))</f>
        <v>0</v>
      </c>
      <c r="ASM62" s="996">
        <f>MIN(ASM60,Application!$AO$630-SUM('15 Year Pro Forma'!$D$62:ASK62))</f>
        <v>0</v>
      </c>
      <c r="ASO62" s="996">
        <f>MIN(ASO60,Application!$AO$630-SUM('15 Year Pro Forma'!$D$62:ASM62))</f>
        <v>0</v>
      </c>
      <c r="ASQ62" s="996">
        <f>MIN(ASQ60,Application!$AO$630-SUM('15 Year Pro Forma'!$D$62:ASO62))</f>
        <v>0</v>
      </c>
      <c r="ASS62" s="996">
        <f>MIN(ASS60,Application!$AO$630-SUM('15 Year Pro Forma'!$D$62:ASQ62))</f>
        <v>0</v>
      </c>
      <c r="ASU62" s="996">
        <f>MIN(ASU60,Application!$AO$630-SUM('15 Year Pro Forma'!$D$62:ASS62))</f>
        <v>0</v>
      </c>
      <c r="ASW62" s="996">
        <f>MIN(ASW60,Application!$AO$630-SUM('15 Year Pro Forma'!$D$62:ASU62))</f>
        <v>0</v>
      </c>
      <c r="ASY62" s="996">
        <f>MIN(ASY60,Application!$AO$630-SUM('15 Year Pro Forma'!$D$62:ASW62))</f>
        <v>0</v>
      </c>
      <c r="ATA62" s="996">
        <f>MIN(ATA60,Application!$AO$630-SUM('15 Year Pro Forma'!$D$62:ASY62))</f>
        <v>0</v>
      </c>
      <c r="ATC62" s="996">
        <f>MIN(ATC60,Application!$AO$630-SUM('15 Year Pro Forma'!$D$62:ATA62))</f>
        <v>0</v>
      </c>
      <c r="ATE62" s="996">
        <f>MIN(ATE60,Application!$AO$630-SUM('15 Year Pro Forma'!$D$62:ATC62))</f>
        <v>0</v>
      </c>
      <c r="ATG62" s="996">
        <f>MIN(ATG60,Application!$AO$630-SUM('15 Year Pro Forma'!$D$62:ATE62))</f>
        <v>0</v>
      </c>
      <c r="ATI62" s="996">
        <f>MIN(ATI60,Application!$AO$630-SUM('15 Year Pro Forma'!$D$62:ATG62))</f>
        <v>0</v>
      </c>
      <c r="ATK62" s="996">
        <f>MIN(ATK60,Application!$AO$630-SUM('15 Year Pro Forma'!$D$62:ATI62))</f>
        <v>0</v>
      </c>
      <c r="ATM62" s="996">
        <f>MIN(ATM60,Application!$AO$630-SUM('15 Year Pro Forma'!$D$62:ATK62))</f>
        <v>0</v>
      </c>
      <c r="ATO62" s="996">
        <f>MIN(ATO60,Application!$AO$630-SUM('15 Year Pro Forma'!$D$62:ATM62))</f>
        <v>0</v>
      </c>
      <c r="ATQ62" s="996">
        <f>MIN(ATQ60,Application!$AO$630-SUM('15 Year Pro Forma'!$D$62:ATO62))</f>
        <v>0</v>
      </c>
      <c r="ATS62" s="996">
        <f>MIN(ATS60,Application!$AO$630-SUM('15 Year Pro Forma'!$D$62:ATQ62))</f>
        <v>0</v>
      </c>
      <c r="ATU62" s="996">
        <f>MIN(ATU60,Application!$AO$630-SUM('15 Year Pro Forma'!$D$62:ATS62))</f>
        <v>0</v>
      </c>
      <c r="ATW62" s="996">
        <f>MIN(ATW60,Application!$AO$630-SUM('15 Year Pro Forma'!$D$62:ATU62))</f>
        <v>0</v>
      </c>
      <c r="ATY62" s="996">
        <f>MIN(ATY60,Application!$AO$630-SUM('15 Year Pro Forma'!$D$62:ATW62))</f>
        <v>0</v>
      </c>
      <c r="AUA62" s="996">
        <f>MIN(AUA60,Application!$AO$630-SUM('15 Year Pro Forma'!$D$62:ATY62))</f>
        <v>0</v>
      </c>
      <c r="AUC62" s="996">
        <f>MIN(AUC60,Application!$AO$630-SUM('15 Year Pro Forma'!$D$62:AUA62))</f>
        <v>0</v>
      </c>
      <c r="AUE62" s="996">
        <f>MIN(AUE60,Application!$AO$630-SUM('15 Year Pro Forma'!$D$62:AUC62))</f>
        <v>0</v>
      </c>
      <c r="AUG62" s="996">
        <f>MIN(AUG60,Application!$AO$630-SUM('15 Year Pro Forma'!$D$62:AUE62))</f>
        <v>0</v>
      </c>
      <c r="AUI62" s="996">
        <f>MIN(AUI60,Application!$AO$630-SUM('15 Year Pro Forma'!$D$62:AUG62))</f>
        <v>0</v>
      </c>
      <c r="AUK62" s="996">
        <f>MIN(AUK60,Application!$AO$630-SUM('15 Year Pro Forma'!$D$62:AUI62))</f>
        <v>0</v>
      </c>
      <c r="AUM62" s="996">
        <f>MIN(AUM60,Application!$AO$630-SUM('15 Year Pro Forma'!$D$62:AUK62))</f>
        <v>0</v>
      </c>
      <c r="AUO62" s="996">
        <f>MIN(AUO60,Application!$AO$630-SUM('15 Year Pro Forma'!$D$62:AUM62))</f>
        <v>0</v>
      </c>
      <c r="AUQ62" s="996">
        <f>MIN(AUQ60,Application!$AO$630-SUM('15 Year Pro Forma'!$D$62:AUO62))</f>
        <v>0</v>
      </c>
      <c r="AUS62" s="996">
        <f>MIN(AUS60,Application!$AO$630-SUM('15 Year Pro Forma'!$D$62:AUQ62))</f>
        <v>0</v>
      </c>
      <c r="AUU62" s="996">
        <f>MIN(AUU60,Application!$AO$630-SUM('15 Year Pro Forma'!$D$62:AUS62))</f>
        <v>0</v>
      </c>
      <c r="AUW62" s="996">
        <f>MIN(AUW60,Application!$AO$630-SUM('15 Year Pro Forma'!$D$62:AUU62))</f>
        <v>0</v>
      </c>
      <c r="AUY62" s="996">
        <f>MIN(AUY60,Application!$AO$630-SUM('15 Year Pro Forma'!$D$62:AUW62))</f>
        <v>0</v>
      </c>
      <c r="AVA62" s="996">
        <f>MIN(AVA60,Application!$AO$630-SUM('15 Year Pro Forma'!$D$62:AUY62))</f>
        <v>0</v>
      </c>
      <c r="AVC62" s="996">
        <f>MIN(AVC60,Application!$AO$630-SUM('15 Year Pro Forma'!$D$62:AVA62))</f>
        <v>0</v>
      </c>
      <c r="AVE62" s="996">
        <f>MIN(AVE60,Application!$AO$630-SUM('15 Year Pro Forma'!$D$62:AVC62))</f>
        <v>0</v>
      </c>
      <c r="AVG62" s="996">
        <f>MIN(AVG60,Application!$AO$630-SUM('15 Year Pro Forma'!$D$62:AVE62))</f>
        <v>0</v>
      </c>
      <c r="AVI62" s="996">
        <f>MIN(AVI60,Application!$AO$630-SUM('15 Year Pro Forma'!$D$62:AVG62))</f>
        <v>0</v>
      </c>
      <c r="AVK62" s="996">
        <f>MIN(AVK60,Application!$AO$630-SUM('15 Year Pro Forma'!$D$62:AVI62))</f>
        <v>0</v>
      </c>
      <c r="AVM62" s="996">
        <f>MIN(AVM60,Application!$AO$630-SUM('15 Year Pro Forma'!$D$62:AVK62))</f>
        <v>0</v>
      </c>
      <c r="AVO62" s="996">
        <f>MIN(AVO60,Application!$AO$630-SUM('15 Year Pro Forma'!$D$62:AVM62))</f>
        <v>0</v>
      </c>
      <c r="AVQ62" s="996">
        <f>MIN(AVQ60,Application!$AO$630-SUM('15 Year Pro Forma'!$D$62:AVO62))</f>
        <v>0</v>
      </c>
      <c r="AVS62" s="996">
        <f>MIN(AVS60,Application!$AO$630-SUM('15 Year Pro Forma'!$D$62:AVQ62))</f>
        <v>0</v>
      </c>
      <c r="AVU62" s="996">
        <f>MIN(AVU60,Application!$AO$630-SUM('15 Year Pro Forma'!$D$62:AVS62))</f>
        <v>0</v>
      </c>
      <c r="AVW62" s="996">
        <f>MIN(AVW60,Application!$AO$630-SUM('15 Year Pro Forma'!$D$62:AVU62))</f>
        <v>0</v>
      </c>
      <c r="AVY62" s="996">
        <f>MIN(AVY60,Application!$AO$630-SUM('15 Year Pro Forma'!$D$62:AVW62))</f>
        <v>0</v>
      </c>
      <c r="AWA62" s="996">
        <f>MIN(AWA60,Application!$AO$630-SUM('15 Year Pro Forma'!$D$62:AVY62))</f>
        <v>0</v>
      </c>
      <c r="AWC62" s="996">
        <f>MIN(AWC60,Application!$AO$630-SUM('15 Year Pro Forma'!$D$62:AWA62))</f>
        <v>0</v>
      </c>
      <c r="AWE62" s="996">
        <f>MIN(AWE60,Application!$AO$630-SUM('15 Year Pro Forma'!$D$62:AWC62))</f>
        <v>0</v>
      </c>
      <c r="AWG62" s="996">
        <f>MIN(AWG60,Application!$AO$630-SUM('15 Year Pro Forma'!$D$62:AWE62))</f>
        <v>0</v>
      </c>
      <c r="AWI62" s="996">
        <f>MIN(AWI60,Application!$AO$630-SUM('15 Year Pro Forma'!$D$62:AWG62))</f>
        <v>0</v>
      </c>
      <c r="AWK62" s="996">
        <f>MIN(AWK60,Application!$AO$630-SUM('15 Year Pro Forma'!$D$62:AWI62))</f>
        <v>0</v>
      </c>
      <c r="AWM62" s="996">
        <f>MIN(AWM60,Application!$AO$630-SUM('15 Year Pro Forma'!$D$62:AWK62))</f>
        <v>0</v>
      </c>
      <c r="AWO62" s="996">
        <f>MIN(AWO60,Application!$AO$630-SUM('15 Year Pro Forma'!$D$62:AWM62))</f>
        <v>0</v>
      </c>
      <c r="AWQ62" s="996">
        <f>MIN(AWQ60,Application!$AO$630-SUM('15 Year Pro Forma'!$D$62:AWO62))</f>
        <v>0</v>
      </c>
      <c r="AWS62" s="996">
        <f>MIN(AWS60,Application!$AO$630-SUM('15 Year Pro Forma'!$D$62:AWQ62))</f>
        <v>0</v>
      </c>
      <c r="AWU62" s="996">
        <f>MIN(AWU60,Application!$AO$630-SUM('15 Year Pro Forma'!$D$62:AWS62))</f>
        <v>0</v>
      </c>
      <c r="AWW62" s="996">
        <f>MIN(AWW60,Application!$AO$630-SUM('15 Year Pro Forma'!$D$62:AWU62))</f>
        <v>0</v>
      </c>
      <c r="AWY62" s="996">
        <f>MIN(AWY60,Application!$AO$630-SUM('15 Year Pro Forma'!$D$62:AWW62))</f>
        <v>0</v>
      </c>
      <c r="AXA62" s="996">
        <f>MIN(AXA60,Application!$AO$630-SUM('15 Year Pro Forma'!$D$62:AWY62))</f>
        <v>0</v>
      </c>
      <c r="AXC62" s="996">
        <f>MIN(AXC60,Application!$AO$630-SUM('15 Year Pro Forma'!$D$62:AXA62))</f>
        <v>0</v>
      </c>
      <c r="AXE62" s="996">
        <f>MIN(AXE60,Application!$AO$630-SUM('15 Year Pro Forma'!$D$62:AXC62))</f>
        <v>0</v>
      </c>
      <c r="AXG62" s="996">
        <f>MIN(AXG60,Application!$AO$630-SUM('15 Year Pro Forma'!$D$62:AXE62))</f>
        <v>0</v>
      </c>
      <c r="AXI62" s="996">
        <f>MIN(AXI60,Application!$AO$630-SUM('15 Year Pro Forma'!$D$62:AXG62))</f>
        <v>0</v>
      </c>
      <c r="AXK62" s="996">
        <f>MIN(AXK60,Application!$AO$630-SUM('15 Year Pro Forma'!$D$62:AXI62))</f>
        <v>0</v>
      </c>
      <c r="AXM62" s="996">
        <f>MIN(AXM60,Application!$AO$630-SUM('15 Year Pro Forma'!$D$62:AXK62))</f>
        <v>0</v>
      </c>
      <c r="AXO62" s="996">
        <f>MIN(AXO60,Application!$AO$630-SUM('15 Year Pro Forma'!$D$62:AXM62))</f>
        <v>0</v>
      </c>
      <c r="AXQ62" s="996">
        <f>MIN(AXQ60,Application!$AO$630-SUM('15 Year Pro Forma'!$D$62:AXO62))</f>
        <v>0</v>
      </c>
      <c r="AXS62" s="996">
        <f>MIN(AXS60,Application!$AO$630-SUM('15 Year Pro Forma'!$D$62:AXQ62))</f>
        <v>0</v>
      </c>
      <c r="AXU62" s="996">
        <f>MIN(AXU60,Application!$AO$630-SUM('15 Year Pro Forma'!$D$62:AXS62))</f>
        <v>0</v>
      </c>
      <c r="AXW62" s="996">
        <f>MIN(AXW60,Application!$AO$630-SUM('15 Year Pro Forma'!$D$62:AXU62))</f>
        <v>0</v>
      </c>
      <c r="AXY62" s="996">
        <f>MIN(AXY60,Application!$AO$630-SUM('15 Year Pro Forma'!$D$62:AXW62))</f>
        <v>0</v>
      </c>
      <c r="AYA62" s="996">
        <f>MIN(AYA60,Application!$AO$630-SUM('15 Year Pro Forma'!$D$62:AXY62))</f>
        <v>0</v>
      </c>
      <c r="AYC62" s="996">
        <f>MIN(AYC60,Application!$AO$630-SUM('15 Year Pro Forma'!$D$62:AYA62))</f>
        <v>0</v>
      </c>
      <c r="AYE62" s="996">
        <f>MIN(AYE60,Application!$AO$630-SUM('15 Year Pro Forma'!$D$62:AYC62))</f>
        <v>0</v>
      </c>
      <c r="AYG62" s="996">
        <f>MIN(AYG60,Application!$AO$630-SUM('15 Year Pro Forma'!$D$62:AYE62))</f>
        <v>0</v>
      </c>
      <c r="AYI62" s="996">
        <f>MIN(AYI60,Application!$AO$630-SUM('15 Year Pro Forma'!$D$62:AYG62))</f>
        <v>0</v>
      </c>
      <c r="AYK62" s="996">
        <f>MIN(AYK60,Application!$AO$630-SUM('15 Year Pro Forma'!$D$62:AYI62))</f>
        <v>0</v>
      </c>
      <c r="AYM62" s="996">
        <f>MIN(AYM60,Application!$AO$630-SUM('15 Year Pro Forma'!$D$62:AYK62))</f>
        <v>0</v>
      </c>
      <c r="AYO62" s="996">
        <f>MIN(AYO60,Application!$AO$630-SUM('15 Year Pro Forma'!$D$62:AYM62))</f>
        <v>0</v>
      </c>
      <c r="AYQ62" s="996">
        <f>MIN(AYQ60,Application!$AO$630-SUM('15 Year Pro Forma'!$D$62:AYO62))</f>
        <v>0</v>
      </c>
      <c r="AYS62" s="996">
        <f>MIN(AYS60,Application!$AO$630-SUM('15 Year Pro Forma'!$D$62:AYQ62))</f>
        <v>0</v>
      </c>
      <c r="AYU62" s="996">
        <f>MIN(AYU60,Application!$AO$630-SUM('15 Year Pro Forma'!$D$62:AYS62))</f>
        <v>0</v>
      </c>
      <c r="AYW62" s="996">
        <f>MIN(AYW60,Application!$AO$630-SUM('15 Year Pro Forma'!$D$62:AYU62))</f>
        <v>0</v>
      </c>
      <c r="AYY62" s="996">
        <f>MIN(AYY60,Application!$AO$630-SUM('15 Year Pro Forma'!$D$62:AYW62))</f>
        <v>0</v>
      </c>
      <c r="AZA62" s="996">
        <f>MIN(AZA60,Application!$AO$630-SUM('15 Year Pro Forma'!$D$62:AYY62))</f>
        <v>0</v>
      </c>
      <c r="AZC62" s="996">
        <f>MIN(AZC60,Application!$AO$630-SUM('15 Year Pro Forma'!$D$62:AZA62))</f>
        <v>0</v>
      </c>
      <c r="AZE62" s="996">
        <f>MIN(AZE60,Application!$AO$630-SUM('15 Year Pro Forma'!$D$62:AZC62))</f>
        <v>0</v>
      </c>
      <c r="AZG62" s="996">
        <f>MIN(AZG60,Application!$AO$630-SUM('15 Year Pro Forma'!$D$62:AZE62))</f>
        <v>0</v>
      </c>
      <c r="AZI62" s="996">
        <f>MIN(AZI60,Application!$AO$630-SUM('15 Year Pro Forma'!$D$62:AZG62))</f>
        <v>0</v>
      </c>
      <c r="AZK62" s="996">
        <f>MIN(AZK60,Application!$AO$630-SUM('15 Year Pro Forma'!$D$62:AZI62))</f>
        <v>0</v>
      </c>
      <c r="AZM62" s="996">
        <f>MIN(AZM60,Application!$AO$630-SUM('15 Year Pro Forma'!$D$62:AZK62))</f>
        <v>0</v>
      </c>
      <c r="AZO62" s="996">
        <f>MIN(AZO60,Application!$AO$630-SUM('15 Year Pro Forma'!$D$62:AZM62))</f>
        <v>0</v>
      </c>
      <c r="AZQ62" s="996">
        <f>MIN(AZQ60,Application!$AO$630-SUM('15 Year Pro Forma'!$D$62:AZO62))</f>
        <v>0</v>
      </c>
      <c r="AZS62" s="996">
        <f>MIN(AZS60,Application!$AO$630-SUM('15 Year Pro Forma'!$D$62:AZQ62))</f>
        <v>0</v>
      </c>
      <c r="AZU62" s="996">
        <f>MIN(AZU60,Application!$AO$630-SUM('15 Year Pro Forma'!$D$62:AZS62))</f>
        <v>0</v>
      </c>
      <c r="AZW62" s="996">
        <f>MIN(AZW60,Application!$AO$630-SUM('15 Year Pro Forma'!$D$62:AZU62))</f>
        <v>0</v>
      </c>
      <c r="AZY62" s="996">
        <f>MIN(AZY60,Application!$AO$630-SUM('15 Year Pro Forma'!$D$62:AZW62))</f>
        <v>0</v>
      </c>
      <c r="BAA62" s="996">
        <f>MIN(BAA60,Application!$AO$630-SUM('15 Year Pro Forma'!$D$62:AZY62))</f>
        <v>0</v>
      </c>
      <c r="BAC62" s="996">
        <f>MIN(BAC60,Application!$AO$630-SUM('15 Year Pro Forma'!$D$62:BAA62))</f>
        <v>0</v>
      </c>
      <c r="BAE62" s="996">
        <f>MIN(BAE60,Application!$AO$630-SUM('15 Year Pro Forma'!$D$62:BAC62))</f>
        <v>0</v>
      </c>
      <c r="BAG62" s="996">
        <f>MIN(BAG60,Application!$AO$630-SUM('15 Year Pro Forma'!$D$62:BAE62))</f>
        <v>0</v>
      </c>
      <c r="BAI62" s="996">
        <f>MIN(BAI60,Application!$AO$630-SUM('15 Year Pro Forma'!$D$62:BAG62))</f>
        <v>0</v>
      </c>
      <c r="BAK62" s="996">
        <f>MIN(BAK60,Application!$AO$630-SUM('15 Year Pro Forma'!$D$62:BAI62))</f>
        <v>0</v>
      </c>
      <c r="BAM62" s="996">
        <f>MIN(BAM60,Application!$AO$630-SUM('15 Year Pro Forma'!$D$62:BAK62))</f>
        <v>0</v>
      </c>
      <c r="BAO62" s="996">
        <f>MIN(BAO60,Application!$AO$630-SUM('15 Year Pro Forma'!$D$62:BAM62))</f>
        <v>0</v>
      </c>
      <c r="BAQ62" s="996">
        <f>MIN(BAQ60,Application!$AO$630-SUM('15 Year Pro Forma'!$D$62:BAO62))</f>
        <v>0</v>
      </c>
      <c r="BAS62" s="996">
        <f>MIN(BAS60,Application!$AO$630-SUM('15 Year Pro Forma'!$D$62:BAQ62))</f>
        <v>0</v>
      </c>
      <c r="BAU62" s="996">
        <f>MIN(BAU60,Application!$AO$630-SUM('15 Year Pro Forma'!$D$62:BAS62))</f>
        <v>0</v>
      </c>
      <c r="BAW62" s="996">
        <f>MIN(BAW60,Application!$AO$630-SUM('15 Year Pro Forma'!$D$62:BAU62))</f>
        <v>0</v>
      </c>
      <c r="BAY62" s="996">
        <f>MIN(BAY60,Application!$AO$630-SUM('15 Year Pro Forma'!$D$62:BAW62))</f>
        <v>0</v>
      </c>
      <c r="BBA62" s="996">
        <f>MIN(BBA60,Application!$AO$630-SUM('15 Year Pro Forma'!$D$62:BAY62))</f>
        <v>0</v>
      </c>
      <c r="BBC62" s="996">
        <f>MIN(BBC60,Application!$AO$630-SUM('15 Year Pro Forma'!$D$62:BBA62))</f>
        <v>0</v>
      </c>
      <c r="BBE62" s="996">
        <f>MIN(BBE60,Application!$AO$630-SUM('15 Year Pro Forma'!$D$62:BBC62))</f>
        <v>0</v>
      </c>
      <c r="BBG62" s="996">
        <f>MIN(BBG60,Application!$AO$630-SUM('15 Year Pro Forma'!$D$62:BBE62))</f>
        <v>0</v>
      </c>
      <c r="BBI62" s="996">
        <f>MIN(BBI60,Application!$AO$630-SUM('15 Year Pro Forma'!$D$62:BBG62))</f>
        <v>0</v>
      </c>
      <c r="BBK62" s="996">
        <f>MIN(BBK60,Application!$AO$630-SUM('15 Year Pro Forma'!$D$62:BBI62))</f>
        <v>0</v>
      </c>
      <c r="BBM62" s="996">
        <f>MIN(BBM60,Application!$AO$630-SUM('15 Year Pro Forma'!$D$62:BBK62))</f>
        <v>0</v>
      </c>
      <c r="BBO62" s="996">
        <f>MIN(BBO60,Application!$AO$630-SUM('15 Year Pro Forma'!$D$62:BBM62))</f>
        <v>0</v>
      </c>
      <c r="BBQ62" s="996">
        <f>MIN(BBQ60,Application!$AO$630-SUM('15 Year Pro Forma'!$D$62:BBO62))</f>
        <v>0</v>
      </c>
      <c r="BBS62" s="996">
        <f>MIN(BBS60,Application!$AO$630-SUM('15 Year Pro Forma'!$D$62:BBQ62))</f>
        <v>0</v>
      </c>
      <c r="BBU62" s="996">
        <f>MIN(BBU60,Application!$AO$630-SUM('15 Year Pro Forma'!$D$62:BBS62))</f>
        <v>0</v>
      </c>
      <c r="BBW62" s="996">
        <f>MIN(BBW60,Application!$AO$630-SUM('15 Year Pro Forma'!$D$62:BBU62))</f>
        <v>0</v>
      </c>
      <c r="BBY62" s="996">
        <f>MIN(BBY60,Application!$AO$630-SUM('15 Year Pro Forma'!$D$62:BBW62))</f>
        <v>0</v>
      </c>
      <c r="BCA62" s="996">
        <f>MIN(BCA60,Application!$AO$630-SUM('15 Year Pro Forma'!$D$62:BBY62))</f>
        <v>0</v>
      </c>
      <c r="BCC62" s="996">
        <f>MIN(BCC60,Application!$AO$630-SUM('15 Year Pro Forma'!$D$62:BCA62))</f>
        <v>0</v>
      </c>
      <c r="BCE62" s="996">
        <f>MIN(BCE60,Application!$AO$630-SUM('15 Year Pro Forma'!$D$62:BCC62))</f>
        <v>0</v>
      </c>
      <c r="BCG62" s="996">
        <f>MIN(BCG60,Application!$AO$630-SUM('15 Year Pro Forma'!$D$62:BCE62))</f>
        <v>0</v>
      </c>
      <c r="BCI62" s="996">
        <f>MIN(BCI60,Application!$AO$630-SUM('15 Year Pro Forma'!$D$62:BCG62))</f>
        <v>0</v>
      </c>
      <c r="BCK62" s="996">
        <f>MIN(BCK60,Application!$AO$630-SUM('15 Year Pro Forma'!$D$62:BCI62))</f>
        <v>0</v>
      </c>
      <c r="BCM62" s="996">
        <f>MIN(BCM60,Application!$AO$630-SUM('15 Year Pro Forma'!$D$62:BCK62))</f>
        <v>0</v>
      </c>
      <c r="BCO62" s="996">
        <f>MIN(BCO60,Application!$AO$630-SUM('15 Year Pro Forma'!$D$62:BCM62))</f>
        <v>0</v>
      </c>
      <c r="BCQ62" s="996">
        <f>MIN(BCQ60,Application!$AO$630-SUM('15 Year Pro Forma'!$D$62:BCO62))</f>
        <v>0</v>
      </c>
      <c r="BCS62" s="996">
        <f>MIN(BCS60,Application!$AO$630-SUM('15 Year Pro Forma'!$D$62:BCQ62))</f>
        <v>0</v>
      </c>
      <c r="BCU62" s="996">
        <f>MIN(BCU60,Application!$AO$630-SUM('15 Year Pro Forma'!$D$62:BCS62))</f>
        <v>0</v>
      </c>
      <c r="BCW62" s="996">
        <f>MIN(BCW60,Application!$AO$630-SUM('15 Year Pro Forma'!$D$62:BCU62))</f>
        <v>0</v>
      </c>
      <c r="BCY62" s="996">
        <f>MIN(BCY60,Application!$AO$630-SUM('15 Year Pro Forma'!$D$62:BCW62))</f>
        <v>0</v>
      </c>
      <c r="BDA62" s="996">
        <f>MIN(BDA60,Application!$AO$630-SUM('15 Year Pro Forma'!$D$62:BCY62))</f>
        <v>0</v>
      </c>
      <c r="BDC62" s="996">
        <f>MIN(BDC60,Application!$AO$630-SUM('15 Year Pro Forma'!$D$62:BDA62))</f>
        <v>0</v>
      </c>
      <c r="BDE62" s="996">
        <f>MIN(BDE60,Application!$AO$630-SUM('15 Year Pro Forma'!$D$62:BDC62))</f>
        <v>0</v>
      </c>
      <c r="BDG62" s="996">
        <f>MIN(BDG60,Application!$AO$630-SUM('15 Year Pro Forma'!$D$62:BDE62))</f>
        <v>0</v>
      </c>
      <c r="BDI62" s="996">
        <f>MIN(BDI60,Application!$AO$630-SUM('15 Year Pro Forma'!$D$62:BDG62))</f>
        <v>0</v>
      </c>
      <c r="BDK62" s="996">
        <f>MIN(BDK60,Application!$AO$630-SUM('15 Year Pro Forma'!$D$62:BDI62))</f>
        <v>0</v>
      </c>
      <c r="BDM62" s="996">
        <f>MIN(BDM60,Application!$AO$630-SUM('15 Year Pro Forma'!$D$62:BDK62))</f>
        <v>0</v>
      </c>
      <c r="BDO62" s="996">
        <f>MIN(BDO60,Application!$AO$630-SUM('15 Year Pro Forma'!$D$62:BDM62))</f>
        <v>0</v>
      </c>
      <c r="BDQ62" s="996">
        <f>MIN(BDQ60,Application!$AO$630-SUM('15 Year Pro Forma'!$D$62:BDO62))</f>
        <v>0</v>
      </c>
      <c r="BDS62" s="996">
        <f>MIN(BDS60,Application!$AO$630-SUM('15 Year Pro Forma'!$D$62:BDQ62))</f>
        <v>0</v>
      </c>
      <c r="BDU62" s="996">
        <f>MIN(BDU60,Application!$AO$630-SUM('15 Year Pro Forma'!$D$62:BDS62))</f>
        <v>0</v>
      </c>
      <c r="BDW62" s="996">
        <f>MIN(BDW60,Application!$AO$630-SUM('15 Year Pro Forma'!$D$62:BDU62))</f>
        <v>0</v>
      </c>
      <c r="BDY62" s="996">
        <f>MIN(BDY60,Application!$AO$630-SUM('15 Year Pro Forma'!$D$62:BDW62))</f>
        <v>0</v>
      </c>
      <c r="BEA62" s="996">
        <f>MIN(BEA60,Application!$AO$630-SUM('15 Year Pro Forma'!$D$62:BDY62))</f>
        <v>0</v>
      </c>
      <c r="BEC62" s="996">
        <f>MIN(BEC60,Application!$AO$630-SUM('15 Year Pro Forma'!$D$62:BEA62))</f>
        <v>0</v>
      </c>
      <c r="BEE62" s="996">
        <f>MIN(BEE60,Application!$AO$630-SUM('15 Year Pro Forma'!$D$62:BEC62))</f>
        <v>0</v>
      </c>
      <c r="BEG62" s="996">
        <f>MIN(BEG60,Application!$AO$630-SUM('15 Year Pro Forma'!$D$62:BEE62))</f>
        <v>0</v>
      </c>
      <c r="BEI62" s="996">
        <f>MIN(BEI60,Application!$AO$630-SUM('15 Year Pro Forma'!$D$62:BEG62))</f>
        <v>0</v>
      </c>
      <c r="BEK62" s="996">
        <f>MIN(BEK60,Application!$AO$630-SUM('15 Year Pro Forma'!$D$62:BEI62))</f>
        <v>0</v>
      </c>
      <c r="BEM62" s="996">
        <f>MIN(BEM60,Application!$AO$630-SUM('15 Year Pro Forma'!$D$62:BEK62))</f>
        <v>0</v>
      </c>
      <c r="BEO62" s="996">
        <f>MIN(BEO60,Application!$AO$630-SUM('15 Year Pro Forma'!$D$62:BEM62))</f>
        <v>0</v>
      </c>
      <c r="BEQ62" s="996">
        <f>MIN(BEQ60,Application!$AO$630-SUM('15 Year Pro Forma'!$D$62:BEO62))</f>
        <v>0</v>
      </c>
      <c r="BES62" s="996">
        <f>MIN(BES60,Application!$AO$630-SUM('15 Year Pro Forma'!$D$62:BEQ62))</f>
        <v>0</v>
      </c>
      <c r="BEU62" s="996">
        <f>MIN(BEU60,Application!$AO$630-SUM('15 Year Pro Forma'!$D$62:BES62))</f>
        <v>0</v>
      </c>
      <c r="BEW62" s="996">
        <f>MIN(BEW60,Application!$AO$630-SUM('15 Year Pro Forma'!$D$62:BEU62))</f>
        <v>0</v>
      </c>
      <c r="BEY62" s="996">
        <f>MIN(BEY60,Application!$AO$630-SUM('15 Year Pro Forma'!$D$62:BEW62))</f>
        <v>0</v>
      </c>
      <c r="BFA62" s="996">
        <f>MIN(BFA60,Application!$AO$630-SUM('15 Year Pro Forma'!$D$62:BEY62))</f>
        <v>0</v>
      </c>
      <c r="BFC62" s="996">
        <f>MIN(BFC60,Application!$AO$630-SUM('15 Year Pro Forma'!$D$62:BFA62))</f>
        <v>0</v>
      </c>
      <c r="BFE62" s="996">
        <f>MIN(BFE60,Application!$AO$630-SUM('15 Year Pro Forma'!$D$62:BFC62))</f>
        <v>0</v>
      </c>
      <c r="BFG62" s="996">
        <f>MIN(BFG60,Application!$AO$630-SUM('15 Year Pro Forma'!$D$62:BFE62))</f>
        <v>0</v>
      </c>
      <c r="BFI62" s="996">
        <f>MIN(BFI60,Application!$AO$630-SUM('15 Year Pro Forma'!$D$62:BFG62))</f>
        <v>0</v>
      </c>
      <c r="BFK62" s="996">
        <f>MIN(BFK60,Application!$AO$630-SUM('15 Year Pro Forma'!$D$62:BFI62))</f>
        <v>0</v>
      </c>
      <c r="BFM62" s="996">
        <f>MIN(BFM60,Application!$AO$630-SUM('15 Year Pro Forma'!$D$62:BFK62))</f>
        <v>0</v>
      </c>
      <c r="BFO62" s="996">
        <f>MIN(BFO60,Application!$AO$630-SUM('15 Year Pro Forma'!$D$62:BFM62))</f>
        <v>0</v>
      </c>
      <c r="BFQ62" s="996">
        <f>MIN(BFQ60,Application!$AO$630-SUM('15 Year Pro Forma'!$D$62:BFO62))</f>
        <v>0</v>
      </c>
      <c r="BFS62" s="996">
        <f>MIN(BFS60,Application!$AO$630-SUM('15 Year Pro Forma'!$D$62:BFQ62))</f>
        <v>0</v>
      </c>
      <c r="BFU62" s="996">
        <f>MIN(BFU60,Application!$AO$630-SUM('15 Year Pro Forma'!$D$62:BFS62))</f>
        <v>0</v>
      </c>
      <c r="BFW62" s="996">
        <f>MIN(BFW60,Application!$AO$630-SUM('15 Year Pro Forma'!$D$62:BFU62))</f>
        <v>0</v>
      </c>
      <c r="BFY62" s="996">
        <f>MIN(BFY60,Application!$AO$630-SUM('15 Year Pro Forma'!$D$62:BFW62))</f>
        <v>0</v>
      </c>
      <c r="BGA62" s="996">
        <f>MIN(BGA60,Application!$AO$630-SUM('15 Year Pro Forma'!$D$62:BFY62))</f>
        <v>0</v>
      </c>
      <c r="BGC62" s="996">
        <f>MIN(BGC60,Application!$AO$630-SUM('15 Year Pro Forma'!$D$62:BGA62))</f>
        <v>0</v>
      </c>
      <c r="BGE62" s="996">
        <f>MIN(BGE60,Application!$AO$630-SUM('15 Year Pro Forma'!$D$62:BGC62))</f>
        <v>0</v>
      </c>
      <c r="BGG62" s="996">
        <f>MIN(BGG60,Application!$AO$630-SUM('15 Year Pro Forma'!$D$62:BGE62))</f>
        <v>0</v>
      </c>
      <c r="BGI62" s="996">
        <f>MIN(BGI60,Application!$AO$630-SUM('15 Year Pro Forma'!$D$62:BGG62))</f>
        <v>0</v>
      </c>
      <c r="BGK62" s="996">
        <f>MIN(BGK60,Application!$AO$630-SUM('15 Year Pro Forma'!$D$62:BGI62))</f>
        <v>0</v>
      </c>
      <c r="BGM62" s="996">
        <f>MIN(BGM60,Application!$AO$630-SUM('15 Year Pro Forma'!$D$62:BGK62))</f>
        <v>0</v>
      </c>
      <c r="BGO62" s="996">
        <f>MIN(BGO60,Application!$AO$630-SUM('15 Year Pro Forma'!$D$62:BGM62))</f>
        <v>0</v>
      </c>
      <c r="BGQ62" s="996">
        <f>MIN(BGQ60,Application!$AO$630-SUM('15 Year Pro Forma'!$D$62:BGO62))</f>
        <v>0</v>
      </c>
      <c r="BGS62" s="996">
        <f>MIN(BGS60,Application!$AO$630-SUM('15 Year Pro Forma'!$D$62:BGQ62))</f>
        <v>0</v>
      </c>
      <c r="BGU62" s="996">
        <f>MIN(BGU60,Application!$AO$630-SUM('15 Year Pro Forma'!$D$62:BGS62))</f>
        <v>0</v>
      </c>
      <c r="BGW62" s="996">
        <f>MIN(BGW60,Application!$AO$630-SUM('15 Year Pro Forma'!$D$62:BGU62))</f>
        <v>0</v>
      </c>
      <c r="BGY62" s="996">
        <f>MIN(BGY60,Application!$AO$630-SUM('15 Year Pro Forma'!$D$62:BGW62))</f>
        <v>0</v>
      </c>
      <c r="BHA62" s="996">
        <f>MIN(BHA60,Application!$AO$630-SUM('15 Year Pro Forma'!$D$62:BGY62))</f>
        <v>0</v>
      </c>
      <c r="BHC62" s="996">
        <f>MIN(BHC60,Application!$AO$630-SUM('15 Year Pro Forma'!$D$62:BHA62))</f>
        <v>0</v>
      </c>
      <c r="BHE62" s="996">
        <f>MIN(BHE60,Application!$AO$630-SUM('15 Year Pro Forma'!$D$62:BHC62))</f>
        <v>0</v>
      </c>
      <c r="BHG62" s="996">
        <f>MIN(BHG60,Application!$AO$630-SUM('15 Year Pro Forma'!$D$62:BHE62))</f>
        <v>0</v>
      </c>
      <c r="BHI62" s="996">
        <f>MIN(BHI60,Application!$AO$630-SUM('15 Year Pro Forma'!$D$62:BHG62))</f>
        <v>0</v>
      </c>
      <c r="BHK62" s="996">
        <f>MIN(BHK60,Application!$AO$630-SUM('15 Year Pro Forma'!$D$62:BHI62))</f>
        <v>0</v>
      </c>
      <c r="BHM62" s="996">
        <f>MIN(BHM60,Application!$AO$630-SUM('15 Year Pro Forma'!$D$62:BHK62))</f>
        <v>0</v>
      </c>
      <c r="BHO62" s="996">
        <f>MIN(BHO60,Application!$AO$630-SUM('15 Year Pro Forma'!$D$62:BHM62))</f>
        <v>0</v>
      </c>
      <c r="BHQ62" s="996">
        <f>MIN(BHQ60,Application!$AO$630-SUM('15 Year Pro Forma'!$D$62:BHO62))</f>
        <v>0</v>
      </c>
      <c r="BHS62" s="996">
        <f>MIN(BHS60,Application!$AO$630-SUM('15 Year Pro Forma'!$D$62:BHQ62))</f>
        <v>0</v>
      </c>
      <c r="BHU62" s="996">
        <f>MIN(BHU60,Application!$AO$630-SUM('15 Year Pro Forma'!$D$62:BHS62))</f>
        <v>0</v>
      </c>
      <c r="BHW62" s="996">
        <f>MIN(BHW60,Application!$AO$630-SUM('15 Year Pro Forma'!$D$62:BHU62))</f>
        <v>0</v>
      </c>
      <c r="BHY62" s="996">
        <f>MIN(BHY60,Application!$AO$630-SUM('15 Year Pro Forma'!$D$62:BHW62))</f>
        <v>0</v>
      </c>
      <c r="BIA62" s="996">
        <f>MIN(BIA60,Application!$AO$630-SUM('15 Year Pro Forma'!$D$62:BHY62))</f>
        <v>0</v>
      </c>
      <c r="BIC62" s="996">
        <f>MIN(BIC60,Application!$AO$630-SUM('15 Year Pro Forma'!$D$62:BIA62))</f>
        <v>0</v>
      </c>
      <c r="BIE62" s="996">
        <f>MIN(BIE60,Application!$AO$630-SUM('15 Year Pro Forma'!$D$62:BIC62))</f>
        <v>0</v>
      </c>
      <c r="BIG62" s="996">
        <f>MIN(BIG60,Application!$AO$630-SUM('15 Year Pro Forma'!$D$62:BIE62))</f>
        <v>0</v>
      </c>
      <c r="BII62" s="996">
        <f>MIN(BII60,Application!$AO$630-SUM('15 Year Pro Forma'!$D$62:BIG62))</f>
        <v>0</v>
      </c>
      <c r="BIK62" s="996">
        <f>MIN(BIK60,Application!$AO$630-SUM('15 Year Pro Forma'!$D$62:BII62))</f>
        <v>0</v>
      </c>
      <c r="BIM62" s="996">
        <f>MIN(BIM60,Application!$AO$630-SUM('15 Year Pro Forma'!$D$62:BIK62))</f>
        <v>0</v>
      </c>
      <c r="BIO62" s="996">
        <f>MIN(BIO60,Application!$AO$630-SUM('15 Year Pro Forma'!$D$62:BIM62))</f>
        <v>0</v>
      </c>
      <c r="BIQ62" s="996">
        <f>MIN(BIQ60,Application!$AO$630-SUM('15 Year Pro Forma'!$D$62:BIO62))</f>
        <v>0</v>
      </c>
      <c r="BIS62" s="996">
        <f>MIN(BIS60,Application!$AO$630-SUM('15 Year Pro Forma'!$D$62:BIQ62))</f>
        <v>0</v>
      </c>
      <c r="BIU62" s="996">
        <f>MIN(BIU60,Application!$AO$630-SUM('15 Year Pro Forma'!$D$62:BIS62))</f>
        <v>0</v>
      </c>
      <c r="BIW62" s="996">
        <f>MIN(BIW60,Application!$AO$630-SUM('15 Year Pro Forma'!$D$62:BIU62))</f>
        <v>0</v>
      </c>
      <c r="BIY62" s="996">
        <f>MIN(BIY60,Application!$AO$630-SUM('15 Year Pro Forma'!$D$62:BIW62))</f>
        <v>0</v>
      </c>
      <c r="BJA62" s="996">
        <f>MIN(BJA60,Application!$AO$630-SUM('15 Year Pro Forma'!$D$62:BIY62))</f>
        <v>0</v>
      </c>
      <c r="BJC62" s="996">
        <f>MIN(BJC60,Application!$AO$630-SUM('15 Year Pro Forma'!$D$62:BJA62))</f>
        <v>0</v>
      </c>
      <c r="BJE62" s="996">
        <f>MIN(BJE60,Application!$AO$630-SUM('15 Year Pro Forma'!$D$62:BJC62))</f>
        <v>0</v>
      </c>
      <c r="BJG62" s="996">
        <f>MIN(BJG60,Application!$AO$630-SUM('15 Year Pro Forma'!$D$62:BJE62))</f>
        <v>0</v>
      </c>
      <c r="BJI62" s="996">
        <f>MIN(BJI60,Application!$AO$630-SUM('15 Year Pro Forma'!$D$62:BJG62))</f>
        <v>0</v>
      </c>
      <c r="BJK62" s="996">
        <f>MIN(BJK60,Application!$AO$630-SUM('15 Year Pro Forma'!$D$62:BJI62))</f>
        <v>0</v>
      </c>
      <c r="BJM62" s="996">
        <f>MIN(BJM60,Application!$AO$630-SUM('15 Year Pro Forma'!$D$62:BJK62))</f>
        <v>0</v>
      </c>
      <c r="BJO62" s="996">
        <f>MIN(BJO60,Application!$AO$630-SUM('15 Year Pro Forma'!$D$62:BJM62))</f>
        <v>0</v>
      </c>
      <c r="BJQ62" s="996">
        <f>MIN(BJQ60,Application!$AO$630-SUM('15 Year Pro Forma'!$D$62:BJO62))</f>
        <v>0</v>
      </c>
      <c r="BJS62" s="996">
        <f>MIN(BJS60,Application!$AO$630-SUM('15 Year Pro Forma'!$D$62:BJQ62))</f>
        <v>0</v>
      </c>
      <c r="BJU62" s="996">
        <f>MIN(BJU60,Application!$AO$630-SUM('15 Year Pro Forma'!$D$62:BJS62))</f>
        <v>0</v>
      </c>
      <c r="BJW62" s="996">
        <f>MIN(BJW60,Application!$AO$630-SUM('15 Year Pro Forma'!$D$62:BJU62))</f>
        <v>0</v>
      </c>
      <c r="BJY62" s="996">
        <f>MIN(BJY60,Application!$AO$630-SUM('15 Year Pro Forma'!$D$62:BJW62))</f>
        <v>0</v>
      </c>
      <c r="BKA62" s="996">
        <f>MIN(BKA60,Application!$AO$630-SUM('15 Year Pro Forma'!$D$62:BJY62))</f>
        <v>0</v>
      </c>
      <c r="BKC62" s="996">
        <f>MIN(BKC60,Application!$AO$630-SUM('15 Year Pro Forma'!$D$62:BKA62))</f>
        <v>0</v>
      </c>
      <c r="BKE62" s="996">
        <f>MIN(BKE60,Application!$AO$630-SUM('15 Year Pro Forma'!$D$62:BKC62))</f>
        <v>0</v>
      </c>
      <c r="BKG62" s="996">
        <f>MIN(BKG60,Application!$AO$630-SUM('15 Year Pro Forma'!$D$62:BKE62))</f>
        <v>0</v>
      </c>
      <c r="BKI62" s="996">
        <f>MIN(BKI60,Application!$AO$630-SUM('15 Year Pro Forma'!$D$62:BKG62))</f>
        <v>0</v>
      </c>
      <c r="BKK62" s="996">
        <f>MIN(BKK60,Application!$AO$630-SUM('15 Year Pro Forma'!$D$62:BKI62))</f>
        <v>0</v>
      </c>
      <c r="BKM62" s="996">
        <f>MIN(BKM60,Application!$AO$630-SUM('15 Year Pro Forma'!$D$62:BKK62))</f>
        <v>0</v>
      </c>
      <c r="BKO62" s="996">
        <f>MIN(BKO60,Application!$AO$630-SUM('15 Year Pro Forma'!$D$62:BKM62))</f>
        <v>0</v>
      </c>
      <c r="BKQ62" s="996">
        <f>MIN(BKQ60,Application!$AO$630-SUM('15 Year Pro Forma'!$D$62:BKO62))</f>
        <v>0</v>
      </c>
      <c r="BKS62" s="996">
        <f>MIN(BKS60,Application!$AO$630-SUM('15 Year Pro Forma'!$D$62:BKQ62))</f>
        <v>0</v>
      </c>
      <c r="BKU62" s="996">
        <f>MIN(BKU60,Application!$AO$630-SUM('15 Year Pro Forma'!$D$62:BKS62))</f>
        <v>0</v>
      </c>
      <c r="BKW62" s="996">
        <f>MIN(BKW60,Application!$AO$630-SUM('15 Year Pro Forma'!$D$62:BKU62))</f>
        <v>0</v>
      </c>
      <c r="BKY62" s="996">
        <f>MIN(BKY60,Application!$AO$630-SUM('15 Year Pro Forma'!$D$62:BKW62))</f>
        <v>0</v>
      </c>
      <c r="BLA62" s="996">
        <f>MIN(BLA60,Application!$AO$630-SUM('15 Year Pro Forma'!$D$62:BKY62))</f>
        <v>0</v>
      </c>
      <c r="BLC62" s="996">
        <f>MIN(BLC60,Application!$AO$630-SUM('15 Year Pro Forma'!$D$62:BLA62))</f>
        <v>0</v>
      </c>
      <c r="BLE62" s="996">
        <f>MIN(BLE60,Application!$AO$630-SUM('15 Year Pro Forma'!$D$62:BLC62))</f>
        <v>0</v>
      </c>
      <c r="BLG62" s="996">
        <f>MIN(BLG60,Application!$AO$630-SUM('15 Year Pro Forma'!$D$62:BLE62))</f>
        <v>0</v>
      </c>
      <c r="BLI62" s="996">
        <f>MIN(BLI60,Application!$AO$630-SUM('15 Year Pro Forma'!$D$62:BLG62))</f>
        <v>0</v>
      </c>
      <c r="BLK62" s="996">
        <f>MIN(BLK60,Application!$AO$630-SUM('15 Year Pro Forma'!$D$62:BLI62))</f>
        <v>0</v>
      </c>
      <c r="BLM62" s="996">
        <f>MIN(BLM60,Application!$AO$630-SUM('15 Year Pro Forma'!$D$62:BLK62))</f>
        <v>0</v>
      </c>
      <c r="BLO62" s="996">
        <f>MIN(BLO60,Application!$AO$630-SUM('15 Year Pro Forma'!$D$62:BLM62))</f>
        <v>0</v>
      </c>
      <c r="BLQ62" s="996">
        <f>MIN(BLQ60,Application!$AO$630-SUM('15 Year Pro Forma'!$D$62:BLO62))</f>
        <v>0</v>
      </c>
      <c r="BLS62" s="996">
        <f>MIN(BLS60,Application!$AO$630-SUM('15 Year Pro Forma'!$D$62:BLQ62))</f>
        <v>0</v>
      </c>
      <c r="BLU62" s="996">
        <f>MIN(BLU60,Application!$AO$630-SUM('15 Year Pro Forma'!$D$62:BLS62))</f>
        <v>0</v>
      </c>
      <c r="BLW62" s="996">
        <f>MIN(BLW60,Application!$AO$630-SUM('15 Year Pro Forma'!$D$62:BLU62))</f>
        <v>0</v>
      </c>
      <c r="BLY62" s="996">
        <f>MIN(BLY60,Application!$AO$630-SUM('15 Year Pro Forma'!$D$62:BLW62))</f>
        <v>0</v>
      </c>
      <c r="BMA62" s="996">
        <f>MIN(BMA60,Application!$AO$630-SUM('15 Year Pro Forma'!$D$62:BLY62))</f>
        <v>0</v>
      </c>
      <c r="BMC62" s="996">
        <f>MIN(BMC60,Application!$AO$630-SUM('15 Year Pro Forma'!$D$62:BMA62))</f>
        <v>0</v>
      </c>
      <c r="BME62" s="996">
        <f>MIN(BME60,Application!$AO$630-SUM('15 Year Pro Forma'!$D$62:BMC62))</f>
        <v>0</v>
      </c>
      <c r="BMG62" s="996">
        <f>MIN(BMG60,Application!$AO$630-SUM('15 Year Pro Forma'!$D$62:BME62))</f>
        <v>0</v>
      </c>
      <c r="BMI62" s="996">
        <f>MIN(BMI60,Application!$AO$630-SUM('15 Year Pro Forma'!$D$62:BMG62))</f>
        <v>0</v>
      </c>
      <c r="BMK62" s="996">
        <f>MIN(BMK60,Application!$AO$630-SUM('15 Year Pro Forma'!$D$62:BMI62))</f>
        <v>0</v>
      </c>
      <c r="BMM62" s="996">
        <f>MIN(BMM60,Application!$AO$630-SUM('15 Year Pro Forma'!$D$62:BMK62))</f>
        <v>0</v>
      </c>
      <c r="BMO62" s="996">
        <f>MIN(BMO60,Application!$AO$630-SUM('15 Year Pro Forma'!$D$62:BMM62))</f>
        <v>0</v>
      </c>
      <c r="BMQ62" s="996">
        <f>MIN(BMQ60,Application!$AO$630-SUM('15 Year Pro Forma'!$D$62:BMO62))</f>
        <v>0</v>
      </c>
      <c r="BMS62" s="996">
        <f>MIN(BMS60,Application!$AO$630-SUM('15 Year Pro Forma'!$D$62:BMQ62))</f>
        <v>0</v>
      </c>
      <c r="BMU62" s="996">
        <f>MIN(BMU60,Application!$AO$630-SUM('15 Year Pro Forma'!$D$62:BMS62))</f>
        <v>0</v>
      </c>
      <c r="BMW62" s="996">
        <f>MIN(BMW60,Application!$AO$630-SUM('15 Year Pro Forma'!$D$62:BMU62))</f>
        <v>0</v>
      </c>
      <c r="BMY62" s="996">
        <f>MIN(BMY60,Application!$AO$630-SUM('15 Year Pro Forma'!$D$62:BMW62))</f>
        <v>0</v>
      </c>
      <c r="BNA62" s="996">
        <f>MIN(BNA60,Application!$AO$630-SUM('15 Year Pro Forma'!$D$62:BMY62))</f>
        <v>0</v>
      </c>
      <c r="BNC62" s="996">
        <f>MIN(BNC60,Application!$AO$630-SUM('15 Year Pro Forma'!$D$62:BNA62))</f>
        <v>0</v>
      </c>
      <c r="BNE62" s="996">
        <f>MIN(BNE60,Application!$AO$630-SUM('15 Year Pro Forma'!$D$62:BNC62))</f>
        <v>0</v>
      </c>
      <c r="BNG62" s="996">
        <f>MIN(BNG60,Application!$AO$630-SUM('15 Year Pro Forma'!$D$62:BNE62))</f>
        <v>0</v>
      </c>
      <c r="BNI62" s="996">
        <f>MIN(BNI60,Application!$AO$630-SUM('15 Year Pro Forma'!$D$62:BNG62))</f>
        <v>0</v>
      </c>
      <c r="BNK62" s="996">
        <f>MIN(BNK60,Application!$AO$630-SUM('15 Year Pro Forma'!$D$62:BNI62))</f>
        <v>0</v>
      </c>
      <c r="BNM62" s="996">
        <f>MIN(BNM60,Application!$AO$630-SUM('15 Year Pro Forma'!$D$62:BNK62))</f>
        <v>0</v>
      </c>
      <c r="BNO62" s="996">
        <f>MIN(BNO60,Application!$AO$630-SUM('15 Year Pro Forma'!$D$62:BNM62))</f>
        <v>0</v>
      </c>
      <c r="BNQ62" s="996">
        <f>MIN(BNQ60,Application!$AO$630-SUM('15 Year Pro Forma'!$D$62:BNO62))</f>
        <v>0</v>
      </c>
      <c r="BNS62" s="996">
        <f>MIN(BNS60,Application!$AO$630-SUM('15 Year Pro Forma'!$D$62:BNQ62))</f>
        <v>0</v>
      </c>
      <c r="BNU62" s="996">
        <f>MIN(BNU60,Application!$AO$630-SUM('15 Year Pro Forma'!$D$62:BNS62))</f>
        <v>0</v>
      </c>
      <c r="BNW62" s="996">
        <f>MIN(BNW60,Application!$AO$630-SUM('15 Year Pro Forma'!$D$62:BNU62))</f>
        <v>0</v>
      </c>
      <c r="BNY62" s="996">
        <f>MIN(BNY60,Application!$AO$630-SUM('15 Year Pro Forma'!$D$62:BNW62))</f>
        <v>0</v>
      </c>
      <c r="BOA62" s="996">
        <f>MIN(BOA60,Application!$AO$630-SUM('15 Year Pro Forma'!$D$62:BNY62))</f>
        <v>0</v>
      </c>
      <c r="BOC62" s="996">
        <f>MIN(BOC60,Application!$AO$630-SUM('15 Year Pro Forma'!$D$62:BOA62))</f>
        <v>0</v>
      </c>
      <c r="BOE62" s="996">
        <f>MIN(BOE60,Application!$AO$630-SUM('15 Year Pro Forma'!$D$62:BOC62))</f>
        <v>0</v>
      </c>
      <c r="BOG62" s="996">
        <f>MIN(BOG60,Application!$AO$630-SUM('15 Year Pro Forma'!$D$62:BOE62))</f>
        <v>0</v>
      </c>
      <c r="BOI62" s="996">
        <f>MIN(BOI60,Application!$AO$630-SUM('15 Year Pro Forma'!$D$62:BOG62))</f>
        <v>0</v>
      </c>
      <c r="BOK62" s="996">
        <f>MIN(BOK60,Application!$AO$630-SUM('15 Year Pro Forma'!$D$62:BOI62))</f>
        <v>0</v>
      </c>
      <c r="BOM62" s="996">
        <f>MIN(BOM60,Application!$AO$630-SUM('15 Year Pro Forma'!$D$62:BOK62))</f>
        <v>0</v>
      </c>
      <c r="BOO62" s="996">
        <f>MIN(BOO60,Application!$AO$630-SUM('15 Year Pro Forma'!$D$62:BOM62))</f>
        <v>0</v>
      </c>
      <c r="BOQ62" s="996">
        <f>MIN(BOQ60,Application!$AO$630-SUM('15 Year Pro Forma'!$D$62:BOO62))</f>
        <v>0</v>
      </c>
      <c r="BOS62" s="996">
        <f>MIN(BOS60,Application!$AO$630-SUM('15 Year Pro Forma'!$D$62:BOQ62))</f>
        <v>0</v>
      </c>
      <c r="BOU62" s="996">
        <f>MIN(BOU60,Application!$AO$630-SUM('15 Year Pro Forma'!$D$62:BOS62))</f>
        <v>0</v>
      </c>
      <c r="BOW62" s="996">
        <f>MIN(BOW60,Application!$AO$630-SUM('15 Year Pro Forma'!$D$62:BOU62))</f>
        <v>0</v>
      </c>
      <c r="BOY62" s="996">
        <f>MIN(BOY60,Application!$AO$630-SUM('15 Year Pro Forma'!$D$62:BOW62))</f>
        <v>0</v>
      </c>
      <c r="BPA62" s="996">
        <f>MIN(BPA60,Application!$AO$630-SUM('15 Year Pro Forma'!$D$62:BOY62))</f>
        <v>0</v>
      </c>
      <c r="BPC62" s="996">
        <f>MIN(BPC60,Application!$AO$630-SUM('15 Year Pro Forma'!$D$62:BPA62))</f>
        <v>0</v>
      </c>
      <c r="BPE62" s="996">
        <f>MIN(BPE60,Application!$AO$630-SUM('15 Year Pro Forma'!$D$62:BPC62))</f>
        <v>0</v>
      </c>
      <c r="BPG62" s="996">
        <f>MIN(BPG60,Application!$AO$630-SUM('15 Year Pro Forma'!$D$62:BPE62))</f>
        <v>0</v>
      </c>
      <c r="BPI62" s="996">
        <f>MIN(BPI60,Application!$AO$630-SUM('15 Year Pro Forma'!$D$62:BPG62))</f>
        <v>0</v>
      </c>
      <c r="BPK62" s="996">
        <f>MIN(BPK60,Application!$AO$630-SUM('15 Year Pro Forma'!$D$62:BPI62))</f>
        <v>0</v>
      </c>
      <c r="BPM62" s="996">
        <f>MIN(BPM60,Application!$AO$630-SUM('15 Year Pro Forma'!$D$62:BPK62))</f>
        <v>0</v>
      </c>
      <c r="BPO62" s="996">
        <f>MIN(BPO60,Application!$AO$630-SUM('15 Year Pro Forma'!$D$62:BPM62))</f>
        <v>0</v>
      </c>
      <c r="BPQ62" s="996">
        <f>MIN(BPQ60,Application!$AO$630-SUM('15 Year Pro Forma'!$D$62:BPO62))</f>
        <v>0</v>
      </c>
      <c r="BPS62" s="996">
        <f>MIN(BPS60,Application!$AO$630-SUM('15 Year Pro Forma'!$D$62:BPQ62))</f>
        <v>0</v>
      </c>
      <c r="BPU62" s="996">
        <f>MIN(BPU60,Application!$AO$630-SUM('15 Year Pro Forma'!$D$62:BPS62))</f>
        <v>0</v>
      </c>
      <c r="BPW62" s="996">
        <f>MIN(BPW60,Application!$AO$630-SUM('15 Year Pro Forma'!$D$62:BPU62))</f>
        <v>0</v>
      </c>
      <c r="BPY62" s="996">
        <f>MIN(BPY60,Application!$AO$630-SUM('15 Year Pro Forma'!$D$62:BPW62))</f>
        <v>0</v>
      </c>
      <c r="BQA62" s="996">
        <f>MIN(BQA60,Application!$AO$630-SUM('15 Year Pro Forma'!$D$62:BPY62))</f>
        <v>0</v>
      </c>
      <c r="BQC62" s="996">
        <f>MIN(BQC60,Application!$AO$630-SUM('15 Year Pro Forma'!$D$62:BQA62))</f>
        <v>0</v>
      </c>
      <c r="BQE62" s="996">
        <f>MIN(BQE60,Application!$AO$630-SUM('15 Year Pro Forma'!$D$62:BQC62))</f>
        <v>0</v>
      </c>
      <c r="BQG62" s="996">
        <f>MIN(BQG60,Application!$AO$630-SUM('15 Year Pro Forma'!$D$62:BQE62))</f>
        <v>0</v>
      </c>
      <c r="BQI62" s="996">
        <f>MIN(BQI60,Application!$AO$630-SUM('15 Year Pro Forma'!$D$62:BQG62))</f>
        <v>0</v>
      </c>
      <c r="BQK62" s="996">
        <f>MIN(BQK60,Application!$AO$630-SUM('15 Year Pro Forma'!$D$62:BQI62))</f>
        <v>0</v>
      </c>
      <c r="BQM62" s="996">
        <f>MIN(BQM60,Application!$AO$630-SUM('15 Year Pro Forma'!$D$62:BQK62))</f>
        <v>0</v>
      </c>
      <c r="BQO62" s="996">
        <f>MIN(BQO60,Application!$AO$630-SUM('15 Year Pro Forma'!$D$62:BQM62))</f>
        <v>0</v>
      </c>
      <c r="BQQ62" s="996">
        <f>MIN(BQQ60,Application!$AO$630-SUM('15 Year Pro Forma'!$D$62:BQO62))</f>
        <v>0</v>
      </c>
      <c r="BQS62" s="996">
        <f>MIN(BQS60,Application!$AO$630-SUM('15 Year Pro Forma'!$D$62:BQQ62))</f>
        <v>0</v>
      </c>
      <c r="BQU62" s="996">
        <f>MIN(BQU60,Application!$AO$630-SUM('15 Year Pro Forma'!$D$62:BQS62))</f>
        <v>0</v>
      </c>
      <c r="BQW62" s="996">
        <f>MIN(BQW60,Application!$AO$630-SUM('15 Year Pro Forma'!$D$62:BQU62))</f>
        <v>0</v>
      </c>
      <c r="BQY62" s="996">
        <f>MIN(BQY60,Application!$AO$630-SUM('15 Year Pro Forma'!$D$62:BQW62))</f>
        <v>0</v>
      </c>
      <c r="BRA62" s="996">
        <f>MIN(BRA60,Application!$AO$630-SUM('15 Year Pro Forma'!$D$62:BQY62))</f>
        <v>0</v>
      </c>
      <c r="BRC62" s="996">
        <f>MIN(BRC60,Application!$AO$630-SUM('15 Year Pro Forma'!$D$62:BRA62))</f>
        <v>0</v>
      </c>
      <c r="BRE62" s="996">
        <f>MIN(BRE60,Application!$AO$630-SUM('15 Year Pro Forma'!$D$62:BRC62))</f>
        <v>0</v>
      </c>
      <c r="BRG62" s="996">
        <f>MIN(BRG60,Application!$AO$630-SUM('15 Year Pro Forma'!$D$62:BRE62))</f>
        <v>0</v>
      </c>
      <c r="BRI62" s="996">
        <f>MIN(BRI60,Application!$AO$630-SUM('15 Year Pro Forma'!$D$62:BRG62))</f>
        <v>0</v>
      </c>
      <c r="BRK62" s="996">
        <f>MIN(BRK60,Application!$AO$630-SUM('15 Year Pro Forma'!$D$62:BRI62))</f>
        <v>0</v>
      </c>
      <c r="BRM62" s="996">
        <f>MIN(BRM60,Application!$AO$630-SUM('15 Year Pro Forma'!$D$62:BRK62))</f>
        <v>0</v>
      </c>
      <c r="BRO62" s="996">
        <f>MIN(BRO60,Application!$AO$630-SUM('15 Year Pro Forma'!$D$62:BRM62))</f>
        <v>0</v>
      </c>
      <c r="BRQ62" s="996">
        <f>MIN(BRQ60,Application!$AO$630-SUM('15 Year Pro Forma'!$D$62:BRO62))</f>
        <v>0</v>
      </c>
      <c r="BRS62" s="996">
        <f>MIN(BRS60,Application!$AO$630-SUM('15 Year Pro Forma'!$D$62:BRQ62))</f>
        <v>0</v>
      </c>
      <c r="BRU62" s="996">
        <f>MIN(BRU60,Application!$AO$630-SUM('15 Year Pro Forma'!$D$62:BRS62))</f>
        <v>0</v>
      </c>
      <c r="BRW62" s="996">
        <f>MIN(BRW60,Application!$AO$630-SUM('15 Year Pro Forma'!$D$62:BRU62))</f>
        <v>0</v>
      </c>
      <c r="BRY62" s="996">
        <f>MIN(BRY60,Application!$AO$630-SUM('15 Year Pro Forma'!$D$62:BRW62))</f>
        <v>0</v>
      </c>
      <c r="BSA62" s="996">
        <f>MIN(BSA60,Application!$AO$630-SUM('15 Year Pro Forma'!$D$62:BRY62))</f>
        <v>0</v>
      </c>
      <c r="BSC62" s="996">
        <f>MIN(BSC60,Application!$AO$630-SUM('15 Year Pro Forma'!$D$62:BSA62))</f>
        <v>0</v>
      </c>
      <c r="BSE62" s="996">
        <f>MIN(BSE60,Application!$AO$630-SUM('15 Year Pro Forma'!$D$62:BSC62))</f>
        <v>0</v>
      </c>
      <c r="BSG62" s="996">
        <f>MIN(BSG60,Application!$AO$630-SUM('15 Year Pro Forma'!$D$62:BSE62))</f>
        <v>0</v>
      </c>
      <c r="BSI62" s="996">
        <f>MIN(BSI60,Application!$AO$630-SUM('15 Year Pro Forma'!$D$62:BSG62))</f>
        <v>0</v>
      </c>
      <c r="BSK62" s="996">
        <f>MIN(BSK60,Application!$AO$630-SUM('15 Year Pro Forma'!$D$62:BSI62))</f>
        <v>0</v>
      </c>
      <c r="BSM62" s="996">
        <f>MIN(BSM60,Application!$AO$630-SUM('15 Year Pro Forma'!$D$62:BSK62))</f>
        <v>0</v>
      </c>
      <c r="BSO62" s="996">
        <f>MIN(BSO60,Application!$AO$630-SUM('15 Year Pro Forma'!$D$62:BSM62))</f>
        <v>0</v>
      </c>
      <c r="BSQ62" s="996">
        <f>MIN(BSQ60,Application!$AO$630-SUM('15 Year Pro Forma'!$D$62:BSO62))</f>
        <v>0</v>
      </c>
      <c r="BSS62" s="996">
        <f>MIN(BSS60,Application!$AO$630-SUM('15 Year Pro Forma'!$D$62:BSQ62))</f>
        <v>0</v>
      </c>
      <c r="BSU62" s="996">
        <f>MIN(BSU60,Application!$AO$630-SUM('15 Year Pro Forma'!$D$62:BSS62))</f>
        <v>0</v>
      </c>
      <c r="BSW62" s="996">
        <f>MIN(BSW60,Application!$AO$630-SUM('15 Year Pro Forma'!$D$62:BSU62))</f>
        <v>0</v>
      </c>
      <c r="BSY62" s="996">
        <f>MIN(BSY60,Application!$AO$630-SUM('15 Year Pro Forma'!$D$62:BSW62))</f>
        <v>0</v>
      </c>
      <c r="BTA62" s="996">
        <f>MIN(BTA60,Application!$AO$630-SUM('15 Year Pro Forma'!$D$62:BSY62))</f>
        <v>0</v>
      </c>
      <c r="BTC62" s="996">
        <f>MIN(BTC60,Application!$AO$630-SUM('15 Year Pro Forma'!$D$62:BTA62))</f>
        <v>0</v>
      </c>
      <c r="BTE62" s="996">
        <f>MIN(BTE60,Application!$AO$630-SUM('15 Year Pro Forma'!$D$62:BTC62))</f>
        <v>0</v>
      </c>
      <c r="BTG62" s="996">
        <f>MIN(BTG60,Application!$AO$630-SUM('15 Year Pro Forma'!$D$62:BTE62))</f>
        <v>0</v>
      </c>
      <c r="BTI62" s="996">
        <f>MIN(BTI60,Application!$AO$630-SUM('15 Year Pro Forma'!$D$62:BTG62))</f>
        <v>0</v>
      </c>
      <c r="BTK62" s="996">
        <f>MIN(BTK60,Application!$AO$630-SUM('15 Year Pro Forma'!$D$62:BTI62))</f>
        <v>0</v>
      </c>
      <c r="BTM62" s="996">
        <f>MIN(BTM60,Application!$AO$630-SUM('15 Year Pro Forma'!$D$62:BTK62))</f>
        <v>0</v>
      </c>
      <c r="BTO62" s="996">
        <f>MIN(BTO60,Application!$AO$630-SUM('15 Year Pro Forma'!$D$62:BTM62))</f>
        <v>0</v>
      </c>
      <c r="BTQ62" s="996">
        <f>MIN(BTQ60,Application!$AO$630-SUM('15 Year Pro Forma'!$D$62:BTO62))</f>
        <v>0</v>
      </c>
      <c r="BTS62" s="996">
        <f>MIN(BTS60,Application!$AO$630-SUM('15 Year Pro Forma'!$D$62:BTQ62))</f>
        <v>0</v>
      </c>
      <c r="BTU62" s="996">
        <f>MIN(BTU60,Application!$AO$630-SUM('15 Year Pro Forma'!$D$62:BTS62))</f>
        <v>0</v>
      </c>
      <c r="BTW62" s="996">
        <f>MIN(BTW60,Application!$AO$630-SUM('15 Year Pro Forma'!$D$62:BTU62))</f>
        <v>0</v>
      </c>
      <c r="BTY62" s="996">
        <f>MIN(BTY60,Application!$AO$630-SUM('15 Year Pro Forma'!$D$62:BTW62))</f>
        <v>0</v>
      </c>
      <c r="BUA62" s="996">
        <f>MIN(BUA60,Application!$AO$630-SUM('15 Year Pro Forma'!$D$62:BTY62))</f>
        <v>0</v>
      </c>
      <c r="BUC62" s="996">
        <f>MIN(BUC60,Application!$AO$630-SUM('15 Year Pro Forma'!$D$62:BUA62))</f>
        <v>0</v>
      </c>
      <c r="BUE62" s="996">
        <f>MIN(BUE60,Application!$AO$630-SUM('15 Year Pro Forma'!$D$62:BUC62))</f>
        <v>0</v>
      </c>
      <c r="BUG62" s="996">
        <f>MIN(BUG60,Application!$AO$630-SUM('15 Year Pro Forma'!$D$62:BUE62))</f>
        <v>0</v>
      </c>
      <c r="BUI62" s="996">
        <f>MIN(BUI60,Application!$AO$630-SUM('15 Year Pro Forma'!$D$62:BUG62))</f>
        <v>0</v>
      </c>
      <c r="BUK62" s="996">
        <f>MIN(BUK60,Application!$AO$630-SUM('15 Year Pro Forma'!$D$62:BUI62))</f>
        <v>0</v>
      </c>
      <c r="BUM62" s="996">
        <f>MIN(BUM60,Application!$AO$630-SUM('15 Year Pro Forma'!$D$62:BUK62))</f>
        <v>0</v>
      </c>
      <c r="BUO62" s="996">
        <f>MIN(BUO60,Application!$AO$630-SUM('15 Year Pro Forma'!$D$62:BUM62))</f>
        <v>0</v>
      </c>
      <c r="BUQ62" s="996">
        <f>MIN(BUQ60,Application!$AO$630-SUM('15 Year Pro Forma'!$D$62:BUO62))</f>
        <v>0</v>
      </c>
      <c r="BUS62" s="996">
        <f>MIN(BUS60,Application!$AO$630-SUM('15 Year Pro Forma'!$D$62:BUQ62))</f>
        <v>0</v>
      </c>
      <c r="BUU62" s="996">
        <f>MIN(BUU60,Application!$AO$630-SUM('15 Year Pro Forma'!$D$62:BUS62))</f>
        <v>0</v>
      </c>
      <c r="BUW62" s="996">
        <f>MIN(BUW60,Application!$AO$630-SUM('15 Year Pro Forma'!$D$62:BUU62))</f>
        <v>0</v>
      </c>
      <c r="BUY62" s="996">
        <f>MIN(BUY60,Application!$AO$630-SUM('15 Year Pro Forma'!$D$62:BUW62))</f>
        <v>0</v>
      </c>
      <c r="BVA62" s="996">
        <f>MIN(BVA60,Application!$AO$630-SUM('15 Year Pro Forma'!$D$62:BUY62))</f>
        <v>0</v>
      </c>
      <c r="BVC62" s="996">
        <f>MIN(BVC60,Application!$AO$630-SUM('15 Year Pro Forma'!$D$62:BVA62))</f>
        <v>0</v>
      </c>
      <c r="BVE62" s="996">
        <f>MIN(BVE60,Application!$AO$630-SUM('15 Year Pro Forma'!$D$62:BVC62))</f>
        <v>0</v>
      </c>
      <c r="BVG62" s="996">
        <f>MIN(BVG60,Application!$AO$630-SUM('15 Year Pro Forma'!$D$62:BVE62))</f>
        <v>0</v>
      </c>
      <c r="BVI62" s="996">
        <f>MIN(BVI60,Application!$AO$630-SUM('15 Year Pro Forma'!$D$62:BVG62))</f>
        <v>0</v>
      </c>
      <c r="BVK62" s="996">
        <f>MIN(BVK60,Application!$AO$630-SUM('15 Year Pro Forma'!$D$62:BVI62))</f>
        <v>0</v>
      </c>
      <c r="BVM62" s="996">
        <f>MIN(BVM60,Application!$AO$630-SUM('15 Year Pro Forma'!$D$62:BVK62))</f>
        <v>0</v>
      </c>
      <c r="BVO62" s="996">
        <f>MIN(BVO60,Application!$AO$630-SUM('15 Year Pro Forma'!$D$62:BVM62))</f>
        <v>0</v>
      </c>
      <c r="BVQ62" s="996">
        <f>MIN(BVQ60,Application!$AO$630-SUM('15 Year Pro Forma'!$D$62:BVO62))</f>
        <v>0</v>
      </c>
      <c r="BVS62" s="996">
        <f>MIN(BVS60,Application!$AO$630-SUM('15 Year Pro Forma'!$D$62:BVQ62))</f>
        <v>0</v>
      </c>
      <c r="BVU62" s="996">
        <f>MIN(BVU60,Application!$AO$630-SUM('15 Year Pro Forma'!$D$62:BVS62))</f>
        <v>0</v>
      </c>
      <c r="BVW62" s="996">
        <f>MIN(BVW60,Application!$AO$630-SUM('15 Year Pro Forma'!$D$62:BVU62))</f>
        <v>0</v>
      </c>
      <c r="BVY62" s="996">
        <f>MIN(BVY60,Application!$AO$630-SUM('15 Year Pro Forma'!$D$62:BVW62))</f>
        <v>0</v>
      </c>
      <c r="BWA62" s="996">
        <f>MIN(BWA60,Application!$AO$630-SUM('15 Year Pro Forma'!$D$62:BVY62))</f>
        <v>0</v>
      </c>
      <c r="BWC62" s="996">
        <f>MIN(BWC60,Application!$AO$630-SUM('15 Year Pro Forma'!$D$62:BWA62))</f>
        <v>0</v>
      </c>
      <c r="BWE62" s="996">
        <f>MIN(BWE60,Application!$AO$630-SUM('15 Year Pro Forma'!$D$62:BWC62))</f>
        <v>0</v>
      </c>
      <c r="BWG62" s="996">
        <f>MIN(BWG60,Application!$AO$630-SUM('15 Year Pro Forma'!$D$62:BWE62))</f>
        <v>0</v>
      </c>
      <c r="BWI62" s="996">
        <f>MIN(BWI60,Application!$AO$630-SUM('15 Year Pro Forma'!$D$62:BWG62))</f>
        <v>0</v>
      </c>
      <c r="BWK62" s="996">
        <f>MIN(BWK60,Application!$AO$630-SUM('15 Year Pro Forma'!$D$62:BWI62))</f>
        <v>0</v>
      </c>
      <c r="BWM62" s="996">
        <f>MIN(BWM60,Application!$AO$630-SUM('15 Year Pro Forma'!$D$62:BWK62))</f>
        <v>0</v>
      </c>
      <c r="BWO62" s="996">
        <f>MIN(BWO60,Application!$AO$630-SUM('15 Year Pro Forma'!$D$62:BWM62))</f>
        <v>0</v>
      </c>
      <c r="BWQ62" s="996">
        <f>MIN(BWQ60,Application!$AO$630-SUM('15 Year Pro Forma'!$D$62:BWO62))</f>
        <v>0</v>
      </c>
      <c r="BWS62" s="996">
        <f>MIN(BWS60,Application!$AO$630-SUM('15 Year Pro Forma'!$D$62:BWQ62))</f>
        <v>0</v>
      </c>
      <c r="BWU62" s="996">
        <f>MIN(BWU60,Application!$AO$630-SUM('15 Year Pro Forma'!$D$62:BWS62))</f>
        <v>0</v>
      </c>
      <c r="BWW62" s="996">
        <f>MIN(BWW60,Application!$AO$630-SUM('15 Year Pro Forma'!$D$62:BWU62))</f>
        <v>0</v>
      </c>
      <c r="BWY62" s="996">
        <f>MIN(BWY60,Application!$AO$630-SUM('15 Year Pro Forma'!$D$62:BWW62))</f>
        <v>0</v>
      </c>
      <c r="BXA62" s="996">
        <f>MIN(BXA60,Application!$AO$630-SUM('15 Year Pro Forma'!$D$62:BWY62))</f>
        <v>0</v>
      </c>
      <c r="BXC62" s="996">
        <f>MIN(BXC60,Application!$AO$630-SUM('15 Year Pro Forma'!$D$62:BXA62))</f>
        <v>0</v>
      </c>
      <c r="BXE62" s="996">
        <f>MIN(BXE60,Application!$AO$630-SUM('15 Year Pro Forma'!$D$62:BXC62))</f>
        <v>0</v>
      </c>
      <c r="BXG62" s="996">
        <f>MIN(BXG60,Application!$AO$630-SUM('15 Year Pro Forma'!$D$62:BXE62))</f>
        <v>0</v>
      </c>
      <c r="BXI62" s="996">
        <f>MIN(BXI60,Application!$AO$630-SUM('15 Year Pro Forma'!$D$62:BXG62))</f>
        <v>0</v>
      </c>
      <c r="BXK62" s="996">
        <f>MIN(BXK60,Application!$AO$630-SUM('15 Year Pro Forma'!$D$62:BXI62))</f>
        <v>0</v>
      </c>
      <c r="BXM62" s="996">
        <f>MIN(BXM60,Application!$AO$630-SUM('15 Year Pro Forma'!$D$62:BXK62))</f>
        <v>0</v>
      </c>
      <c r="BXO62" s="996">
        <f>MIN(BXO60,Application!$AO$630-SUM('15 Year Pro Forma'!$D$62:BXM62))</f>
        <v>0</v>
      </c>
      <c r="BXQ62" s="996">
        <f>MIN(BXQ60,Application!$AO$630-SUM('15 Year Pro Forma'!$D$62:BXO62))</f>
        <v>0</v>
      </c>
      <c r="BXS62" s="996">
        <f>MIN(BXS60,Application!$AO$630-SUM('15 Year Pro Forma'!$D$62:BXQ62))</f>
        <v>0</v>
      </c>
      <c r="BXU62" s="996">
        <f>MIN(BXU60,Application!$AO$630-SUM('15 Year Pro Forma'!$D$62:BXS62))</f>
        <v>0</v>
      </c>
      <c r="BXW62" s="996">
        <f>MIN(BXW60,Application!$AO$630-SUM('15 Year Pro Forma'!$D$62:BXU62))</f>
        <v>0</v>
      </c>
      <c r="BXY62" s="996">
        <f>MIN(BXY60,Application!$AO$630-SUM('15 Year Pro Forma'!$D$62:BXW62))</f>
        <v>0</v>
      </c>
      <c r="BYA62" s="996">
        <f>MIN(BYA60,Application!$AO$630-SUM('15 Year Pro Forma'!$D$62:BXY62))</f>
        <v>0</v>
      </c>
      <c r="BYC62" s="996">
        <f>MIN(BYC60,Application!$AO$630-SUM('15 Year Pro Forma'!$D$62:BYA62))</f>
        <v>0</v>
      </c>
      <c r="BYE62" s="996">
        <f>MIN(BYE60,Application!$AO$630-SUM('15 Year Pro Forma'!$D$62:BYC62))</f>
        <v>0</v>
      </c>
      <c r="BYG62" s="996">
        <f>MIN(BYG60,Application!$AO$630-SUM('15 Year Pro Forma'!$D$62:BYE62))</f>
        <v>0</v>
      </c>
      <c r="BYI62" s="996">
        <f>MIN(BYI60,Application!$AO$630-SUM('15 Year Pro Forma'!$D$62:BYG62))</f>
        <v>0</v>
      </c>
      <c r="BYK62" s="996">
        <f>MIN(BYK60,Application!$AO$630-SUM('15 Year Pro Forma'!$D$62:BYI62))</f>
        <v>0</v>
      </c>
      <c r="BYM62" s="996">
        <f>MIN(BYM60,Application!$AO$630-SUM('15 Year Pro Forma'!$D$62:BYK62))</f>
        <v>0</v>
      </c>
      <c r="BYO62" s="996">
        <f>MIN(BYO60,Application!$AO$630-SUM('15 Year Pro Forma'!$D$62:BYM62))</f>
        <v>0</v>
      </c>
      <c r="BYQ62" s="996">
        <f>MIN(BYQ60,Application!$AO$630-SUM('15 Year Pro Forma'!$D$62:BYO62))</f>
        <v>0</v>
      </c>
      <c r="BYS62" s="996">
        <f>MIN(BYS60,Application!$AO$630-SUM('15 Year Pro Forma'!$D$62:BYQ62))</f>
        <v>0</v>
      </c>
      <c r="BYU62" s="996">
        <f>MIN(BYU60,Application!$AO$630-SUM('15 Year Pro Forma'!$D$62:BYS62))</f>
        <v>0</v>
      </c>
      <c r="BYW62" s="996">
        <f>MIN(BYW60,Application!$AO$630-SUM('15 Year Pro Forma'!$D$62:BYU62))</f>
        <v>0</v>
      </c>
      <c r="BYY62" s="996">
        <f>MIN(BYY60,Application!$AO$630-SUM('15 Year Pro Forma'!$D$62:BYW62))</f>
        <v>0</v>
      </c>
      <c r="BZA62" s="996">
        <f>MIN(BZA60,Application!$AO$630-SUM('15 Year Pro Forma'!$D$62:BYY62))</f>
        <v>0</v>
      </c>
      <c r="BZC62" s="996">
        <f>MIN(BZC60,Application!$AO$630-SUM('15 Year Pro Forma'!$D$62:BZA62))</f>
        <v>0</v>
      </c>
      <c r="BZE62" s="996">
        <f>MIN(BZE60,Application!$AO$630-SUM('15 Year Pro Forma'!$D$62:BZC62))</f>
        <v>0</v>
      </c>
      <c r="BZG62" s="996">
        <f>MIN(BZG60,Application!$AO$630-SUM('15 Year Pro Forma'!$D$62:BZE62))</f>
        <v>0</v>
      </c>
      <c r="BZI62" s="996">
        <f>MIN(BZI60,Application!$AO$630-SUM('15 Year Pro Forma'!$D$62:BZG62))</f>
        <v>0</v>
      </c>
      <c r="BZK62" s="996">
        <f>MIN(BZK60,Application!$AO$630-SUM('15 Year Pro Forma'!$D$62:BZI62))</f>
        <v>0</v>
      </c>
      <c r="BZM62" s="996">
        <f>MIN(BZM60,Application!$AO$630-SUM('15 Year Pro Forma'!$D$62:BZK62))</f>
        <v>0</v>
      </c>
      <c r="BZO62" s="996">
        <f>MIN(BZO60,Application!$AO$630-SUM('15 Year Pro Forma'!$D$62:BZM62))</f>
        <v>0</v>
      </c>
      <c r="BZQ62" s="996">
        <f>MIN(BZQ60,Application!$AO$630-SUM('15 Year Pro Forma'!$D$62:BZO62))</f>
        <v>0</v>
      </c>
      <c r="BZS62" s="996">
        <f>MIN(BZS60,Application!$AO$630-SUM('15 Year Pro Forma'!$D$62:BZQ62))</f>
        <v>0</v>
      </c>
      <c r="BZU62" s="996">
        <f>MIN(BZU60,Application!$AO$630-SUM('15 Year Pro Forma'!$D$62:BZS62))</f>
        <v>0</v>
      </c>
      <c r="BZW62" s="996">
        <f>MIN(BZW60,Application!$AO$630-SUM('15 Year Pro Forma'!$D$62:BZU62))</f>
        <v>0</v>
      </c>
      <c r="BZY62" s="996">
        <f>MIN(BZY60,Application!$AO$630-SUM('15 Year Pro Forma'!$D$62:BZW62))</f>
        <v>0</v>
      </c>
      <c r="CAA62" s="996">
        <f>MIN(CAA60,Application!$AO$630-SUM('15 Year Pro Forma'!$D$62:BZY62))</f>
        <v>0</v>
      </c>
      <c r="CAC62" s="996">
        <f>MIN(CAC60,Application!$AO$630-SUM('15 Year Pro Forma'!$D$62:CAA62))</f>
        <v>0</v>
      </c>
      <c r="CAE62" s="996">
        <f>MIN(CAE60,Application!$AO$630-SUM('15 Year Pro Forma'!$D$62:CAC62))</f>
        <v>0</v>
      </c>
      <c r="CAG62" s="996">
        <f>MIN(CAG60,Application!$AO$630-SUM('15 Year Pro Forma'!$D$62:CAE62))</f>
        <v>0</v>
      </c>
      <c r="CAI62" s="996">
        <f>MIN(CAI60,Application!$AO$630-SUM('15 Year Pro Forma'!$D$62:CAG62))</f>
        <v>0</v>
      </c>
      <c r="CAK62" s="996">
        <f>MIN(CAK60,Application!$AO$630-SUM('15 Year Pro Forma'!$D$62:CAI62))</f>
        <v>0</v>
      </c>
      <c r="CAM62" s="996">
        <f>MIN(CAM60,Application!$AO$630-SUM('15 Year Pro Forma'!$D$62:CAK62))</f>
        <v>0</v>
      </c>
      <c r="CAO62" s="996">
        <f>MIN(CAO60,Application!$AO$630-SUM('15 Year Pro Forma'!$D$62:CAM62))</f>
        <v>0</v>
      </c>
      <c r="CAQ62" s="996">
        <f>MIN(CAQ60,Application!$AO$630-SUM('15 Year Pro Forma'!$D$62:CAO62))</f>
        <v>0</v>
      </c>
      <c r="CAS62" s="996">
        <f>MIN(CAS60,Application!$AO$630-SUM('15 Year Pro Forma'!$D$62:CAQ62))</f>
        <v>0</v>
      </c>
      <c r="CAU62" s="996">
        <f>MIN(CAU60,Application!$AO$630-SUM('15 Year Pro Forma'!$D$62:CAS62))</f>
        <v>0</v>
      </c>
      <c r="CAW62" s="996">
        <f>MIN(CAW60,Application!$AO$630-SUM('15 Year Pro Forma'!$D$62:CAU62))</f>
        <v>0</v>
      </c>
      <c r="CAY62" s="996">
        <f>MIN(CAY60,Application!$AO$630-SUM('15 Year Pro Forma'!$D$62:CAW62))</f>
        <v>0</v>
      </c>
      <c r="CBA62" s="996">
        <f>MIN(CBA60,Application!$AO$630-SUM('15 Year Pro Forma'!$D$62:CAY62))</f>
        <v>0</v>
      </c>
      <c r="CBC62" s="996">
        <f>MIN(CBC60,Application!$AO$630-SUM('15 Year Pro Forma'!$D$62:CBA62))</f>
        <v>0</v>
      </c>
      <c r="CBE62" s="996">
        <f>MIN(CBE60,Application!$AO$630-SUM('15 Year Pro Forma'!$D$62:CBC62))</f>
        <v>0</v>
      </c>
      <c r="CBG62" s="996">
        <f>MIN(CBG60,Application!$AO$630-SUM('15 Year Pro Forma'!$D$62:CBE62))</f>
        <v>0</v>
      </c>
      <c r="CBI62" s="996">
        <f>MIN(CBI60,Application!$AO$630-SUM('15 Year Pro Forma'!$D$62:CBG62))</f>
        <v>0</v>
      </c>
      <c r="CBK62" s="996">
        <f>MIN(CBK60,Application!$AO$630-SUM('15 Year Pro Forma'!$D$62:CBI62))</f>
        <v>0</v>
      </c>
      <c r="CBM62" s="996">
        <f>MIN(CBM60,Application!$AO$630-SUM('15 Year Pro Forma'!$D$62:CBK62))</f>
        <v>0</v>
      </c>
      <c r="CBO62" s="996">
        <f>MIN(CBO60,Application!$AO$630-SUM('15 Year Pro Forma'!$D$62:CBM62))</f>
        <v>0</v>
      </c>
      <c r="CBQ62" s="996">
        <f>MIN(CBQ60,Application!$AO$630-SUM('15 Year Pro Forma'!$D$62:CBO62))</f>
        <v>0</v>
      </c>
      <c r="CBS62" s="996">
        <f>MIN(CBS60,Application!$AO$630-SUM('15 Year Pro Forma'!$D$62:CBQ62))</f>
        <v>0</v>
      </c>
      <c r="CBU62" s="996">
        <f>MIN(CBU60,Application!$AO$630-SUM('15 Year Pro Forma'!$D$62:CBS62))</f>
        <v>0</v>
      </c>
      <c r="CBW62" s="996">
        <f>MIN(CBW60,Application!$AO$630-SUM('15 Year Pro Forma'!$D$62:CBU62))</f>
        <v>0</v>
      </c>
      <c r="CBY62" s="996">
        <f>MIN(CBY60,Application!$AO$630-SUM('15 Year Pro Forma'!$D$62:CBW62))</f>
        <v>0</v>
      </c>
      <c r="CCA62" s="996">
        <f>MIN(CCA60,Application!$AO$630-SUM('15 Year Pro Forma'!$D$62:CBY62))</f>
        <v>0</v>
      </c>
      <c r="CCC62" s="996">
        <f>MIN(CCC60,Application!$AO$630-SUM('15 Year Pro Forma'!$D$62:CCA62))</f>
        <v>0</v>
      </c>
      <c r="CCE62" s="996">
        <f>MIN(CCE60,Application!$AO$630-SUM('15 Year Pro Forma'!$D$62:CCC62))</f>
        <v>0</v>
      </c>
      <c r="CCG62" s="996">
        <f>MIN(CCG60,Application!$AO$630-SUM('15 Year Pro Forma'!$D$62:CCE62))</f>
        <v>0</v>
      </c>
      <c r="CCI62" s="996">
        <f>MIN(CCI60,Application!$AO$630-SUM('15 Year Pro Forma'!$D$62:CCG62))</f>
        <v>0</v>
      </c>
      <c r="CCK62" s="996">
        <f>MIN(CCK60,Application!$AO$630-SUM('15 Year Pro Forma'!$D$62:CCI62))</f>
        <v>0</v>
      </c>
      <c r="CCM62" s="996">
        <f>MIN(CCM60,Application!$AO$630-SUM('15 Year Pro Forma'!$D$62:CCK62))</f>
        <v>0</v>
      </c>
      <c r="CCO62" s="996">
        <f>MIN(CCO60,Application!$AO$630-SUM('15 Year Pro Forma'!$D$62:CCM62))</f>
        <v>0</v>
      </c>
      <c r="CCQ62" s="996">
        <f>MIN(CCQ60,Application!$AO$630-SUM('15 Year Pro Forma'!$D$62:CCO62))</f>
        <v>0</v>
      </c>
      <c r="CCS62" s="996">
        <f>MIN(CCS60,Application!$AO$630-SUM('15 Year Pro Forma'!$D$62:CCQ62))</f>
        <v>0</v>
      </c>
      <c r="CCU62" s="996">
        <f>MIN(CCU60,Application!$AO$630-SUM('15 Year Pro Forma'!$D$62:CCS62))</f>
        <v>0</v>
      </c>
      <c r="CCW62" s="996">
        <f>MIN(CCW60,Application!$AO$630-SUM('15 Year Pro Forma'!$D$62:CCU62))</f>
        <v>0</v>
      </c>
      <c r="CCY62" s="996">
        <f>MIN(CCY60,Application!$AO$630-SUM('15 Year Pro Forma'!$D$62:CCW62))</f>
        <v>0</v>
      </c>
      <c r="CDA62" s="996">
        <f>MIN(CDA60,Application!$AO$630-SUM('15 Year Pro Forma'!$D$62:CCY62))</f>
        <v>0</v>
      </c>
      <c r="CDC62" s="996">
        <f>MIN(CDC60,Application!$AO$630-SUM('15 Year Pro Forma'!$D$62:CDA62))</f>
        <v>0</v>
      </c>
      <c r="CDE62" s="996">
        <f>MIN(CDE60,Application!$AO$630-SUM('15 Year Pro Forma'!$D$62:CDC62))</f>
        <v>0</v>
      </c>
      <c r="CDG62" s="996">
        <f>MIN(CDG60,Application!$AO$630-SUM('15 Year Pro Forma'!$D$62:CDE62))</f>
        <v>0</v>
      </c>
      <c r="CDI62" s="996">
        <f>MIN(CDI60,Application!$AO$630-SUM('15 Year Pro Forma'!$D$62:CDG62))</f>
        <v>0</v>
      </c>
      <c r="CDK62" s="996">
        <f>MIN(CDK60,Application!$AO$630-SUM('15 Year Pro Forma'!$D$62:CDI62))</f>
        <v>0</v>
      </c>
      <c r="CDM62" s="996">
        <f>MIN(CDM60,Application!$AO$630-SUM('15 Year Pro Forma'!$D$62:CDK62))</f>
        <v>0</v>
      </c>
      <c r="CDO62" s="996">
        <f>MIN(CDO60,Application!$AO$630-SUM('15 Year Pro Forma'!$D$62:CDM62))</f>
        <v>0</v>
      </c>
      <c r="CDQ62" s="996">
        <f>MIN(CDQ60,Application!$AO$630-SUM('15 Year Pro Forma'!$D$62:CDO62))</f>
        <v>0</v>
      </c>
      <c r="CDS62" s="996">
        <f>MIN(CDS60,Application!$AO$630-SUM('15 Year Pro Forma'!$D$62:CDQ62))</f>
        <v>0</v>
      </c>
      <c r="CDU62" s="996">
        <f>MIN(CDU60,Application!$AO$630-SUM('15 Year Pro Forma'!$D$62:CDS62))</f>
        <v>0</v>
      </c>
      <c r="CDW62" s="996">
        <f>MIN(CDW60,Application!$AO$630-SUM('15 Year Pro Forma'!$D$62:CDU62))</f>
        <v>0</v>
      </c>
      <c r="CDY62" s="996">
        <f>MIN(CDY60,Application!$AO$630-SUM('15 Year Pro Forma'!$D$62:CDW62))</f>
        <v>0</v>
      </c>
      <c r="CEA62" s="996">
        <f>MIN(CEA60,Application!$AO$630-SUM('15 Year Pro Forma'!$D$62:CDY62))</f>
        <v>0</v>
      </c>
      <c r="CEC62" s="996">
        <f>MIN(CEC60,Application!$AO$630-SUM('15 Year Pro Forma'!$D$62:CEA62))</f>
        <v>0</v>
      </c>
      <c r="CEE62" s="996">
        <f>MIN(CEE60,Application!$AO$630-SUM('15 Year Pro Forma'!$D$62:CEC62))</f>
        <v>0</v>
      </c>
      <c r="CEG62" s="996">
        <f>MIN(CEG60,Application!$AO$630-SUM('15 Year Pro Forma'!$D$62:CEE62))</f>
        <v>0</v>
      </c>
      <c r="CEI62" s="996">
        <f>MIN(CEI60,Application!$AO$630-SUM('15 Year Pro Forma'!$D$62:CEG62))</f>
        <v>0</v>
      </c>
      <c r="CEK62" s="996">
        <f>MIN(CEK60,Application!$AO$630-SUM('15 Year Pro Forma'!$D$62:CEI62))</f>
        <v>0</v>
      </c>
      <c r="CEM62" s="996">
        <f>MIN(CEM60,Application!$AO$630-SUM('15 Year Pro Forma'!$D$62:CEK62))</f>
        <v>0</v>
      </c>
      <c r="CEO62" s="996">
        <f>MIN(CEO60,Application!$AO$630-SUM('15 Year Pro Forma'!$D$62:CEM62))</f>
        <v>0</v>
      </c>
      <c r="CEQ62" s="996">
        <f>MIN(CEQ60,Application!$AO$630-SUM('15 Year Pro Forma'!$D$62:CEO62))</f>
        <v>0</v>
      </c>
      <c r="CES62" s="996">
        <f>MIN(CES60,Application!$AO$630-SUM('15 Year Pro Forma'!$D$62:CEQ62))</f>
        <v>0</v>
      </c>
      <c r="CEU62" s="996">
        <f>MIN(CEU60,Application!$AO$630-SUM('15 Year Pro Forma'!$D$62:CES62))</f>
        <v>0</v>
      </c>
      <c r="CEW62" s="996">
        <f>MIN(CEW60,Application!$AO$630-SUM('15 Year Pro Forma'!$D$62:CEU62))</f>
        <v>0</v>
      </c>
      <c r="CEY62" s="996">
        <f>MIN(CEY60,Application!$AO$630-SUM('15 Year Pro Forma'!$D$62:CEW62))</f>
        <v>0</v>
      </c>
      <c r="CFA62" s="996">
        <f>MIN(CFA60,Application!$AO$630-SUM('15 Year Pro Forma'!$D$62:CEY62))</f>
        <v>0</v>
      </c>
      <c r="CFC62" s="996">
        <f>MIN(CFC60,Application!$AO$630-SUM('15 Year Pro Forma'!$D$62:CFA62))</f>
        <v>0</v>
      </c>
      <c r="CFE62" s="996">
        <f>MIN(CFE60,Application!$AO$630-SUM('15 Year Pro Forma'!$D$62:CFC62))</f>
        <v>0</v>
      </c>
      <c r="CFG62" s="996">
        <f>MIN(CFG60,Application!$AO$630-SUM('15 Year Pro Forma'!$D$62:CFE62))</f>
        <v>0</v>
      </c>
      <c r="CFI62" s="996">
        <f>MIN(CFI60,Application!$AO$630-SUM('15 Year Pro Forma'!$D$62:CFG62))</f>
        <v>0</v>
      </c>
      <c r="CFK62" s="996">
        <f>MIN(CFK60,Application!$AO$630-SUM('15 Year Pro Forma'!$D$62:CFI62))</f>
        <v>0</v>
      </c>
      <c r="CFM62" s="996">
        <f>MIN(CFM60,Application!$AO$630-SUM('15 Year Pro Forma'!$D$62:CFK62))</f>
        <v>0</v>
      </c>
      <c r="CFO62" s="996">
        <f>MIN(CFO60,Application!$AO$630-SUM('15 Year Pro Forma'!$D$62:CFM62))</f>
        <v>0</v>
      </c>
      <c r="CFQ62" s="996">
        <f>MIN(CFQ60,Application!$AO$630-SUM('15 Year Pro Forma'!$D$62:CFO62))</f>
        <v>0</v>
      </c>
      <c r="CFS62" s="996">
        <f>MIN(CFS60,Application!$AO$630-SUM('15 Year Pro Forma'!$D$62:CFQ62))</f>
        <v>0</v>
      </c>
      <c r="CFU62" s="996">
        <f>MIN(CFU60,Application!$AO$630-SUM('15 Year Pro Forma'!$D$62:CFS62))</f>
        <v>0</v>
      </c>
      <c r="CFW62" s="996">
        <f>MIN(CFW60,Application!$AO$630-SUM('15 Year Pro Forma'!$D$62:CFU62))</f>
        <v>0</v>
      </c>
      <c r="CFY62" s="996">
        <f>MIN(CFY60,Application!$AO$630-SUM('15 Year Pro Forma'!$D$62:CFW62))</f>
        <v>0</v>
      </c>
      <c r="CGA62" s="996">
        <f>MIN(CGA60,Application!$AO$630-SUM('15 Year Pro Forma'!$D$62:CFY62))</f>
        <v>0</v>
      </c>
      <c r="CGC62" s="996">
        <f>MIN(CGC60,Application!$AO$630-SUM('15 Year Pro Forma'!$D$62:CGA62))</f>
        <v>0</v>
      </c>
      <c r="CGE62" s="996">
        <f>MIN(CGE60,Application!$AO$630-SUM('15 Year Pro Forma'!$D$62:CGC62))</f>
        <v>0</v>
      </c>
      <c r="CGG62" s="996">
        <f>MIN(CGG60,Application!$AO$630-SUM('15 Year Pro Forma'!$D$62:CGE62))</f>
        <v>0</v>
      </c>
      <c r="CGI62" s="996">
        <f>MIN(CGI60,Application!$AO$630-SUM('15 Year Pro Forma'!$D$62:CGG62))</f>
        <v>0</v>
      </c>
      <c r="CGK62" s="996">
        <f>MIN(CGK60,Application!$AO$630-SUM('15 Year Pro Forma'!$D$62:CGI62))</f>
        <v>0</v>
      </c>
      <c r="CGM62" s="996">
        <f>MIN(CGM60,Application!$AO$630-SUM('15 Year Pro Forma'!$D$62:CGK62))</f>
        <v>0</v>
      </c>
      <c r="CGO62" s="996">
        <f>MIN(CGO60,Application!$AO$630-SUM('15 Year Pro Forma'!$D$62:CGM62))</f>
        <v>0</v>
      </c>
      <c r="CGQ62" s="996">
        <f>MIN(CGQ60,Application!$AO$630-SUM('15 Year Pro Forma'!$D$62:CGO62))</f>
        <v>0</v>
      </c>
      <c r="CGS62" s="996">
        <f>MIN(CGS60,Application!$AO$630-SUM('15 Year Pro Forma'!$D$62:CGQ62))</f>
        <v>0</v>
      </c>
      <c r="CGU62" s="996">
        <f>MIN(CGU60,Application!$AO$630-SUM('15 Year Pro Forma'!$D$62:CGS62))</f>
        <v>0</v>
      </c>
      <c r="CGW62" s="996">
        <f>MIN(CGW60,Application!$AO$630-SUM('15 Year Pro Forma'!$D$62:CGU62))</f>
        <v>0</v>
      </c>
      <c r="CGY62" s="996">
        <f>MIN(CGY60,Application!$AO$630-SUM('15 Year Pro Forma'!$D$62:CGW62))</f>
        <v>0</v>
      </c>
      <c r="CHA62" s="996">
        <f>MIN(CHA60,Application!$AO$630-SUM('15 Year Pro Forma'!$D$62:CGY62))</f>
        <v>0</v>
      </c>
      <c r="CHC62" s="996">
        <f>MIN(CHC60,Application!$AO$630-SUM('15 Year Pro Forma'!$D$62:CHA62))</f>
        <v>0</v>
      </c>
      <c r="CHE62" s="996">
        <f>MIN(CHE60,Application!$AO$630-SUM('15 Year Pro Forma'!$D$62:CHC62))</f>
        <v>0</v>
      </c>
      <c r="CHG62" s="996">
        <f>MIN(CHG60,Application!$AO$630-SUM('15 Year Pro Forma'!$D$62:CHE62))</f>
        <v>0</v>
      </c>
      <c r="CHI62" s="996">
        <f>MIN(CHI60,Application!$AO$630-SUM('15 Year Pro Forma'!$D$62:CHG62))</f>
        <v>0</v>
      </c>
      <c r="CHK62" s="996">
        <f>MIN(CHK60,Application!$AO$630-SUM('15 Year Pro Forma'!$D$62:CHI62))</f>
        <v>0</v>
      </c>
      <c r="CHM62" s="996">
        <f>MIN(CHM60,Application!$AO$630-SUM('15 Year Pro Forma'!$D$62:CHK62))</f>
        <v>0</v>
      </c>
      <c r="CHO62" s="996">
        <f>MIN(CHO60,Application!$AO$630-SUM('15 Year Pro Forma'!$D$62:CHM62))</f>
        <v>0</v>
      </c>
      <c r="CHQ62" s="996">
        <f>MIN(CHQ60,Application!$AO$630-SUM('15 Year Pro Forma'!$D$62:CHO62))</f>
        <v>0</v>
      </c>
      <c r="CHS62" s="996">
        <f>MIN(CHS60,Application!$AO$630-SUM('15 Year Pro Forma'!$D$62:CHQ62))</f>
        <v>0</v>
      </c>
      <c r="CHU62" s="996">
        <f>MIN(CHU60,Application!$AO$630-SUM('15 Year Pro Forma'!$D$62:CHS62))</f>
        <v>0</v>
      </c>
      <c r="CHW62" s="996">
        <f>MIN(CHW60,Application!$AO$630-SUM('15 Year Pro Forma'!$D$62:CHU62))</f>
        <v>0</v>
      </c>
      <c r="CHY62" s="996">
        <f>MIN(CHY60,Application!$AO$630-SUM('15 Year Pro Forma'!$D$62:CHW62))</f>
        <v>0</v>
      </c>
      <c r="CIA62" s="996">
        <f>MIN(CIA60,Application!$AO$630-SUM('15 Year Pro Forma'!$D$62:CHY62))</f>
        <v>0</v>
      </c>
      <c r="CIC62" s="996">
        <f>MIN(CIC60,Application!$AO$630-SUM('15 Year Pro Forma'!$D$62:CIA62))</f>
        <v>0</v>
      </c>
      <c r="CIE62" s="996">
        <f>MIN(CIE60,Application!$AO$630-SUM('15 Year Pro Forma'!$D$62:CIC62))</f>
        <v>0</v>
      </c>
      <c r="CIG62" s="996">
        <f>MIN(CIG60,Application!$AO$630-SUM('15 Year Pro Forma'!$D$62:CIE62))</f>
        <v>0</v>
      </c>
      <c r="CII62" s="996">
        <f>MIN(CII60,Application!$AO$630-SUM('15 Year Pro Forma'!$D$62:CIG62))</f>
        <v>0</v>
      </c>
      <c r="CIK62" s="996">
        <f>MIN(CIK60,Application!$AO$630-SUM('15 Year Pro Forma'!$D$62:CII62))</f>
        <v>0</v>
      </c>
      <c r="CIM62" s="996">
        <f>MIN(CIM60,Application!$AO$630-SUM('15 Year Pro Forma'!$D$62:CIK62))</f>
        <v>0</v>
      </c>
      <c r="CIO62" s="996">
        <f>MIN(CIO60,Application!$AO$630-SUM('15 Year Pro Forma'!$D$62:CIM62))</f>
        <v>0</v>
      </c>
      <c r="CIQ62" s="996">
        <f>MIN(CIQ60,Application!$AO$630-SUM('15 Year Pro Forma'!$D$62:CIO62))</f>
        <v>0</v>
      </c>
      <c r="CIS62" s="996">
        <f>MIN(CIS60,Application!$AO$630-SUM('15 Year Pro Forma'!$D$62:CIQ62))</f>
        <v>0</v>
      </c>
      <c r="CIU62" s="996">
        <f>MIN(CIU60,Application!$AO$630-SUM('15 Year Pro Forma'!$D$62:CIS62))</f>
        <v>0</v>
      </c>
      <c r="CIW62" s="996">
        <f>MIN(CIW60,Application!$AO$630-SUM('15 Year Pro Forma'!$D$62:CIU62))</f>
        <v>0</v>
      </c>
      <c r="CIY62" s="996">
        <f>MIN(CIY60,Application!$AO$630-SUM('15 Year Pro Forma'!$D$62:CIW62))</f>
        <v>0</v>
      </c>
      <c r="CJA62" s="996">
        <f>MIN(CJA60,Application!$AO$630-SUM('15 Year Pro Forma'!$D$62:CIY62))</f>
        <v>0</v>
      </c>
      <c r="CJC62" s="996">
        <f>MIN(CJC60,Application!$AO$630-SUM('15 Year Pro Forma'!$D$62:CJA62))</f>
        <v>0</v>
      </c>
      <c r="CJE62" s="996">
        <f>MIN(CJE60,Application!$AO$630-SUM('15 Year Pro Forma'!$D$62:CJC62))</f>
        <v>0</v>
      </c>
      <c r="CJG62" s="996">
        <f>MIN(CJG60,Application!$AO$630-SUM('15 Year Pro Forma'!$D$62:CJE62))</f>
        <v>0</v>
      </c>
      <c r="CJI62" s="996">
        <f>MIN(CJI60,Application!$AO$630-SUM('15 Year Pro Forma'!$D$62:CJG62))</f>
        <v>0</v>
      </c>
      <c r="CJK62" s="996">
        <f>MIN(CJK60,Application!$AO$630-SUM('15 Year Pro Forma'!$D$62:CJI62))</f>
        <v>0</v>
      </c>
      <c r="CJM62" s="996">
        <f>MIN(CJM60,Application!$AO$630-SUM('15 Year Pro Forma'!$D$62:CJK62))</f>
        <v>0</v>
      </c>
      <c r="CJO62" s="996">
        <f>MIN(CJO60,Application!$AO$630-SUM('15 Year Pro Forma'!$D$62:CJM62))</f>
        <v>0</v>
      </c>
      <c r="CJQ62" s="996">
        <f>MIN(CJQ60,Application!$AO$630-SUM('15 Year Pro Forma'!$D$62:CJO62))</f>
        <v>0</v>
      </c>
      <c r="CJS62" s="996">
        <f>MIN(CJS60,Application!$AO$630-SUM('15 Year Pro Forma'!$D$62:CJQ62))</f>
        <v>0</v>
      </c>
      <c r="CJU62" s="996">
        <f>MIN(CJU60,Application!$AO$630-SUM('15 Year Pro Forma'!$D$62:CJS62))</f>
        <v>0</v>
      </c>
      <c r="CJW62" s="996">
        <f>MIN(CJW60,Application!$AO$630-SUM('15 Year Pro Forma'!$D$62:CJU62))</f>
        <v>0</v>
      </c>
      <c r="CJY62" s="996">
        <f>MIN(CJY60,Application!$AO$630-SUM('15 Year Pro Forma'!$D$62:CJW62))</f>
        <v>0</v>
      </c>
      <c r="CKA62" s="996">
        <f>MIN(CKA60,Application!$AO$630-SUM('15 Year Pro Forma'!$D$62:CJY62))</f>
        <v>0</v>
      </c>
      <c r="CKC62" s="996">
        <f>MIN(CKC60,Application!$AO$630-SUM('15 Year Pro Forma'!$D$62:CKA62))</f>
        <v>0</v>
      </c>
      <c r="CKE62" s="996">
        <f>MIN(CKE60,Application!$AO$630-SUM('15 Year Pro Forma'!$D$62:CKC62))</f>
        <v>0</v>
      </c>
      <c r="CKG62" s="996">
        <f>MIN(CKG60,Application!$AO$630-SUM('15 Year Pro Forma'!$D$62:CKE62))</f>
        <v>0</v>
      </c>
      <c r="CKI62" s="996">
        <f>MIN(CKI60,Application!$AO$630-SUM('15 Year Pro Forma'!$D$62:CKG62))</f>
        <v>0</v>
      </c>
      <c r="CKK62" s="996">
        <f>MIN(CKK60,Application!$AO$630-SUM('15 Year Pro Forma'!$D$62:CKI62))</f>
        <v>0</v>
      </c>
      <c r="CKM62" s="996">
        <f>MIN(CKM60,Application!$AO$630-SUM('15 Year Pro Forma'!$D$62:CKK62))</f>
        <v>0</v>
      </c>
      <c r="CKO62" s="996">
        <f>MIN(CKO60,Application!$AO$630-SUM('15 Year Pro Forma'!$D$62:CKM62))</f>
        <v>0</v>
      </c>
      <c r="CKQ62" s="996">
        <f>MIN(CKQ60,Application!$AO$630-SUM('15 Year Pro Forma'!$D$62:CKO62))</f>
        <v>0</v>
      </c>
      <c r="CKS62" s="996">
        <f>MIN(CKS60,Application!$AO$630-SUM('15 Year Pro Forma'!$D$62:CKQ62))</f>
        <v>0</v>
      </c>
      <c r="CKU62" s="996">
        <f>MIN(CKU60,Application!$AO$630-SUM('15 Year Pro Forma'!$D$62:CKS62))</f>
        <v>0</v>
      </c>
      <c r="CKW62" s="996">
        <f>MIN(CKW60,Application!$AO$630-SUM('15 Year Pro Forma'!$D$62:CKU62))</f>
        <v>0</v>
      </c>
      <c r="CKY62" s="996">
        <f>MIN(CKY60,Application!$AO$630-SUM('15 Year Pro Forma'!$D$62:CKW62))</f>
        <v>0</v>
      </c>
      <c r="CLA62" s="996">
        <f>MIN(CLA60,Application!$AO$630-SUM('15 Year Pro Forma'!$D$62:CKY62))</f>
        <v>0</v>
      </c>
      <c r="CLC62" s="996">
        <f>MIN(CLC60,Application!$AO$630-SUM('15 Year Pro Forma'!$D$62:CLA62))</f>
        <v>0</v>
      </c>
      <c r="CLE62" s="996">
        <f>MIN(CLE60,Application!$AO$630-SUM('15 Year Pro Forma'!$D$62:CLC62))</f>
        <v>0</v>
      </c>
      <c r="CLG62" s="996">
        <f>MIN(CLG60,Application!$AO$630-SUM('15 Year Pro Forma'!$D$62:CLE62))</f>
        <v>0</v>
      </c>
      <c r="CLI62" s="996">
        <f>MIN(CLI60,Application!$AO$630-SUM('15 Year Pro Forma'!$D$62:CLG62))</f>
        <v>0</v>
      </c>
      <c r="CLK62" s="996">
        <f>MIN(CLK60,Application!$AO$630-SUM('15 Year Pro Forma'!$D$62:CLI62))</f>
        <v>0</v>
      </c>
      <c r="CLM62" s="996">
        <f>MIN(CLM60,Application!$AO$630-SUM('15 Year Pro Forma'!$D$62:CLK62))</f>
        <v>0</v>
      </c>
      <c r="CLO62" s="996">
        <f>MIN(CLO60,Application!$AO$630-SUM('15 Year Pro Forma'!$D$62:CLM62))</f>
        <v>0</v>
      </c>
      <c r="CLQ62" s="996">
        <f>MIN(CLQ60,Application!$AO$630-SUM('15 Year Pro Forma'!$D$62:CLO62))</f>
        <v>0</v>
      </c>
      <c r="CLS62" s="996">
        <f>MIN(CLS60,Application!$AO$630-SUM('15 Year Pro Forma'!$D$62:CLQ62))</f>
        <v>0</v>
      </c>
      <c r="CLU62" s="996">
        <f>MIN(CLU60,Application!$AO$630-SUM('15 Year Pro Forma'!$D$62:CLS62))</f>
        <v>0</v>
      </c>
      <c r="CLW62" s="996">
        <f>MIN(CLW60,Application!$AO$630-SUM('15 Year Pro Forma'!$D$62:CLU62))</f>
        <v>0</v>
      </c>
      <c r="CLY62" s="996">
        <f>MIN(CLY60,Application!$AO$630-SUM('15 Year Pro Forma'!$D$62:CLW62))</f>
        <v>0</v>
      </c>
      <c r="CMA62" s="996">
        <f>MIN(CMA60,Application!$AO$630-SUM('15 Year Pro Forma'!$D$62:CLY62))</f>
        <v>0</v>
      </c>
      <c r="CMC62" s="996">
        <f>MIN(CMC60,Application!$AO$630-SUM('15 Year Pro Forma'!$D$62:CMA62))</f>
        <v>0</v>
      </c>
      <c r="CME62" s="996">
        <f>MIN(CME60,Application!$AO$630-SUM('15 Year Pro Forma'!$D$62:CMC62))</f>
        <v>0</v>
      </c>
      <c r="CMG62" s="996">
        <f>MIN(CMG60,Application!$AO$630-SUM('15 Year Pro Forma'!$D$62:CME62))</f>
        <v>0</v>
      </c>
      <c r="CMI62" s="996">
        <f>MIN(CMI60,Application!$AO$630-SUM('15 Year Pro Forma'!$D$62:CMG62))</f>
        <v>0</v>
      </c>
      <c r="CMK62" s="996">
        <f>MIN(CMK60,Application!$AO$630-SUM('15 Year Pro Forma'!$D$62:CMI62))</f>
        <v>0</v>
      </c>
      <c r="CMM62" s="996">
        <f>MIN(CMM60,Application!$AO$630-SUM('15 Year Pro Forma'!$D$62:CMK62))</f>
        <v>0</v>
      </c>
      <c r="CMO62" s="996">
        <f>MIN(CMO60,Application!$AO$630-SUM('15 Year Pro Forma'!$D$62:CMM62))</f>
        <v>0</v>
      </c>
      <c r="CMQ62" s="996">
        <f>MIN(CMQ60,Application!$AO$630-SUM('15 Year Pro Forma'!$D$62:CMO62))</f>
        <v>0</v>
      </c>
      <c r="CMS62" s="996">
        <f>MIN(CMS60,Application!$AO$630-SUM('15 Year Pro Forma'!$D$62:CMQ62))</f>
        <v>0</v>
      </c>
      <c r="CMU62" s="996">
        <f>MIN(CMU60,Application!$AO$630-SUM('15 Year Pro Forma'!$D$62:CMS62))</f>
        <v>0</v>
      </c>
      <c r="CMW62" s="996">
        <f>MIN(CMW60,Application!$AO$630-SUM('15 Year Pro Forma'!$D$62:CMU62))</f>
        <v>0</v>
      </c>
      <c r="CMY62" s="996">
        <f>MIN(CMY60,Application!$AO$630-SUM('15 Year Pro Forma'!$D$62:CMW62))</f>
        <v>0</v>
      </c>
      <c r="CNA62" s="996">
        <f>MIN(CNA60,Application!$AO$630-SUM('15 Year Pro Forma'!$D$62:CMY62))</f>
        <v>0</v>
      </c>
      <c r="CNC62" s="996">
        <f>MIN(CNC60,Application!$AO$630-SUM('15 Year Pro Forma'!$D$62:CNA62))</f>
        <v>0</v>
      </c>
      <c r="CNE62" s="996">
        <f>MIN(CNE60,Application!$AO$630-SUM('15 Year Pro Forma'!$D$62:CNC62))</f>
        <v>0</v>
      </c>
      <c r="CNG62" s="996">
        <f>MIN(CNG60,Application!$AO$630-SUM('15 Year Pro Forma'!$D$62:CNE62))</f>
        <v>0</v>
      </c>
      <c r="CNI62" s="996">
        <f>MIN(CNI60,Application!$AO$630-SUM('15 Year Pro Forma'!$D$62:CNG62))</f>
        <v>0</v>
      </c>
      <c r="CNK62" s="996">
        <f>MIN(CNK60,Application!$AO$630-SUM('15 Year Pro Forma'!$D$62:CNI62))</f>
        <v>0</v>
      </c>
      <c r="CNM62" s="996">
        <f>MIN(CNM60,Application!$AO$630-SUM('15 Year Pro Forma'!$D$62:CNK62))</f>
        <v>0</v>
      </c>
      <c r="CNO62" s="996">
        <f>MIN(CNO60,Application!$AO$630-SUM('15 Year Pro Forma'!$D$62:CNM62))</f>
        <v>0</v>
      </c>
      <c r="CNQ62" s="996">
        <f>MIN(CNQ60,Application!$AO$630-SUM('15 Year Pro Forma'!$D$62:CNO62))</f>
        <v>0</v>
      </c>
      <c r="CNS62" s="996">
        <f>MIN(CNS60,Application!$AO$630-SUM('15 Year Pro Forma'!$D$62:CNQ62))</f>
        <v>0</v>
      </c>
      <c r="CNU62" s="996">
        <f>MIN(CNU60,Application!$AO$630-SUM('15 Year Pro Forma'!$D$62:CNS62))</f>
        <v>0</v>
      </c>
      <c r="CNW62" s="996">
        <f>MIN(CNW60,Application!$AO$630-SUM('15 Year Pro Forma'!$D$62:CNU62))</f>
        <v>0</v>
      </c>
      <c r="CNY62" s="996">
        <f>MIN(CNY60,Application!$AO$630-SUM('15 Year Pro Forma'!$D$62:CNW62))</f>
        <v>0</v>
      </c>
      <c r="COA62" s="996">
        <f>MIN(COA60,Application!$AO$630-SUM('15 Year Pro Forma'!$D$62:CNY62))</f>
        <v>0</v>
      </c>
      <c r="COC62" s="996">
        <f>MIN(COC60,Application!$AO$630-SUM('15 Year Pro Forma'!$D$62:COA62))</f>
        <v>0</v>
      </c>
      <c r="COE62" s="996">
        <f>MIN(COE60,Application!$AO$630-SUM('15 Year Pro Forma'!$D$62:COC62))</f>
        <v>0</v>
      </c>
      <c r="COG62" s="996">
        <f>MIN(COG60,Application!$AO$630-SUM('15 Year Pro Forma'!$D$62:COE62))</f>
        <v>0</v>
      </c>
      <c r="COI62" s="996">
        <f>MIN(COI60,Application!$AO$630-SUM('15 Year Pro Forma'!$D$62:COG62))</f>
        <v>0</v>
      </c>
      <c r="COK62" s="996">
        <f>MIN(COK60,Application!$AO$630-SUM('15 Year Pro Forma'!$D$62:COI62))</f>
        <v>0</v>
      </c>
      <c r="COM62" s="996">
        <f>MIN(COM60,Application!$AO$630-SUM('15 Year Pro Forma'!$D$62:COK62))</f>
        <v>0</v>
      </c>
      <c r="COO62" s="996">
        <f>MIN(COO60,Application!$AO$630-SUM('15 Year Pro Forma'!$D$62:COM62))</f>
        <v>0</v>
      </c>
      <c r="COQ62" s="996">
        <f>MIN(COQ60,Application!$AO$630-SUM('15 Year Pro Forma'!$D$62:COO62))</f>
        <v>0</v>
      </c>
      <c r="COS62" s="996">
        <f>MIN(COS60,Application!$AO$630-SUM('15 Year Pro Forma'!$D$62:COQ62))</f>
        <v>0</v>
      </c>
      <c r="COU62" s="996">
        <f>MIN(COU60,Application!$AO$630-SUM('15 Year Pro Forma'!$D$62:COS62))</f>
        <v>0</v>
      </c>
      <c r="COW62" s="996">
        <f>MIN(COW60,Application!$AO$630-SUM('15 Year Pro Forma'!$D$62:COU62))</f>
        <v>0</v>
      </c>
      <c r="COY62" s="996">
        <f>MIN(COY60,Application!$AO$630-SUM('15 Year Pro Forma'!$D$62:COW62))</f>
        <v>0</v>
      </c>
      <c r="CPA62" s="996">
        <f>MIN(CPA60,Application!$AO$630-SUM('15 Year Pro Forma'!$D$62:COY62))</f>
        <v>0</v>
      </c>
      <c r="CPC62" s="996">
        <f>MIN(CPC60,Application!$AO$630-SUM('15 Year Pro Forma'!$D$62:CPA62))</f>
        <v>0</v>
      </c>
      <c r="CPE62" s="996">
        <f>MIN(CPE60,Application!$AO$630-SUM('15 Year Pro Forma'!$D$62:CPC62))</f>
        <v>0</v>
      </c>
      <c r="CPG62" s="996">
        <f>MIN(CPG60,Application!$AO$630-SUM('15 Year Pro Forma'!$D$62:CPE62))</f>
        <v>0</v>
      </c>
      <c r="CPI62" s="996">
        <f>MIN(CPI60,Application!$AO$630-SUM('15 Year Pro Forma'!$D$62:CPG62))</f>
        <v>0</v>
      </c>
      <c r="CPK62" s="996">
        <f>MIN(CPK60,Application!$AO$630-SUM('15 Year Pro Forma'!$D$62:CPI62))</f>
        <v>0</v>
      </c>
      <c r="CPM62" s="996">
        <f>MIN(CPM60,Application!$AO$630-SUM('15 Year Pro Forma'!$D$62:CPK62))</f>
        <v>0</v>
      </c>
      <c r="CPO62" s="996">
        <f>MIN(CPO60,Application!$AO$630-SUM('15 Year Pro Forma'!$D$62:CPM62))</f>
        <v>0</v>
      </c>
      <c r="CPQ62" s="996">
        <f>MIN(CPQ60,Application!$AO$630-SUM('15 Year Pro Forma'!$D$62:CPO62))</f>
        <v>0</v>
      </c>
      <c r="CPS62" s="996">
        <f>MIN(CPS60,Application!$AO$630-SUM('15 Year Pro Forma'!$D$62:CPQ62))</f>
        <v>0</v>
      </c>
      <c r="CPU62" s="996">
        <f>MIN(CPU60,Application!$AO$630-SUM('15 Year Pro Forma'!$D$62:CPS62))</f>
        <v>0</v>
      </c>
      <c r="CPW62" s="996">
        <f>MIN(CPW60,Application!$AO$630-SUM('15 Year Pro Forma'!$D$62:CPU62))</f>
        <v>0</v>
      </c>
      <c r="CPY62" s="996">
        <f>MIN(CPY60,Application!$AO$630-SUM('15 Year Pro Forma'!$D$62:CPW62))</f>
        <v>0</v>
      </c>
      <c r="CQA62" s="996">
        <f>MIN(CQA60,Application!$AO$630-SUM('15 Year Pro Forma'!$D$62:CPY62))</f>
        <v>0</v>
      </c>
      <c r="CQC62" s="996">
        <f>MIN(CQC60,Application!$AO$630-SUM('15 Year Pro Forma'!$D$62:CQA62))</f>
        <v>0</v>
      </c>
      <c r="CQE62" s="996">
        <f>MIN(CQE60,Application!$AO$630-SUM('15 Year Pro Forma'!$D$62:CQC62))</f>
        <v>0</v>
      </c>
      <c r="CQG62" s="996">
        <f>MIN(CQG60,Application!$AO$630-SUM('15 Year Pro Forma'!$D$62:CQE62))</f>
        <v>0</v>
      </c>
      <c r="CQI62" s="996">
        <f>MIN(CQI60,Application!$AO$630-SUM('15 Year Pro Forma'!$D$62:CQG62))</f>
        <v>0</v>
      </c>
      <c r="CQK62" s="996">
        <f>MIN(CQK60,Application!$AO$630-SUM('15 Year Pro Forma'!$D$62:CQI62))</f>
        <v>0</v>
      </c>
      <c r="CQM62" s="996">
        <f>MIN(CQM60,Application!$AO$630-SUM('15 Year Pro Forma'!$D$62:CQK62))</f>
        <v>0</v>
      </c>
      <c r="CQO62" s="996">
        <f>MIN(CQO60,Application!$AO$630-SUM('15 Year Pro Forma'!$D$62:CQM62))</f>
        <v>0</v>
      </c>
      <c r="CQQ62" s="996">
        <f>MIN(CQQ60,Application!$AO$630-SUM('15 Year Pro Forma'!$D$62:CQO62))</f>
        <v>0</v>
      </c>
      <c r="CQS62" s="996">
        <f>MIN(CQS60,Application!$AO$630-SUM('15 Year Pro Forma'!$D$62:CQQ62))</f>
        <v>0</v>
      </c>
      <c r="CQU62" s="996">
        <f>MIN(CQU60,Application!$AO$630-SUM('15 Year Pro Forma'!$D$62:CQS62))</f>
        <v>0</v>
      </c>
      <c r="CQW62" s="996">
        <f>MIN(CQW60,Application!$AO$630-SUM('15 Year Pro Forma'!$D$62:CQU62))</f>
        <v>0</v>
      </c>
      <c r="CQY62" s="996">
        <f>MIN(CQY60,Application!$AO$630-SUM('15 Year Pro Forma'!$D$62:CQW62))</f>
        <v>0</v>
      </c>
      <c r="CRA62" s="996">
        <f>MIN(CRA60,Application!$AO$630-SUM('15 Year Pro Forma'!$D$62:CQY62))</f>
        <v>0</v>
      </c>
      <c r="CRC62" s="996">
        <f>MIN(CRC60,Application!$AO$630-SUM('15 Year Pro Forma'!$D$62:CRA62))</f>
        <v>0</v>
      </c>
      <c r="CRE62" s="996">
        <f>MIN(CRE60,Application!$AO$630-SUM('15 Year Pro Forma'!$D$62:CRC62))</f>
        <v>0</v>
      </c>
      <c r="CRG62" s="996">
        <f>MIN(CRG60,Application!$AO$630-SUM('15 Year Pro Forma'!$D$62:CRE62))</f>
        <v>0</v>
      </c>
      <c r="CRI62" s="996">
        <f>MIN(CRI60,Application!$AO$630-SUM('15 Year Pro Forma'!$D$62:CRG62))</f>
        <v>0</v>
      </c>
      <c r="CRK62" s="996">
        <f>MIN(CRK60,Application!$AO$630-SUM('15 Year Pro Forma'!$D$62:CRI62))</f>
        <v>0</v>
      </c>
      <c r="CRM62" s="996">
        <f>MIN(CRM60,Application!$AO$630-SUM('15 Year Pro Forma'!$D$62:CRK62))</f>
        <v>0</v>
      </c>
      <c r="CRO62" s="996">
        <f>MIN(CRO60,Application!$AO$630-SUM('15 Year Pro Forma'!$D$62:CRM62))</f>
        <v>0</v>
      </c>
      <c r="CRQ62" s="996">
        <f>MIN(CRQ60,Application!$AO$630-SUM('15 Year Pro Forma'!$D$62:CRO62))</f>
        <v>0</v>
      </c>
      <c r="CRS62" s="996">
        <f>MIN(CRS60,Application!$AO$630-SUM('15 Year Pro Forma'!$D$62:CRQ62))</f>
        <v>0</v>
      </c>
      <c r="CRU62" s="996">
        <f>MIN(CRU60,Application!$AO$630-SUM('15 Year Pro Forma'!$D$62:CRS62))</f>
        <v>0</v>
      </c>
      <c r="CRW62" s="996">
        <f>MIN(CRW60,Application!$AO$630-SUM('15 Year Pro Forma'!$D$62:CRU62))</f>
        <v>0</v>
      </c>
      <c r="CRY62" s="996">
        <f>MIN(CRY60,Application!$AO$630-SUM('15 Year Pro Forma'!$D$62:CRW62))</f>
        <v>0</v>
      </c>
      <c r="CSA62" s="996">
        <f>MIN(CSA60,Application!$AO$630-SUM('15 Year Pro Forma'!$D$62:CRY62))</f>
        <v>0</v>
      </c>
      <c r="CSC62" s="996">
        <f>MIN(CSC60,Application!$AO$630-SUM('15 Year Pro Forma'!$D$62:CSA62))</f>
        <v>0</v>
      </c>
      <c r="CSE62" s="996">
        <f>MIN(CSE60,Application!$AO$630-SUM('15 Year Pro Forma'!$D$62:CSC62))</f>
        <v>0</v>
      </c>
      <c r="CSG62" s="996">
        <f>MIN(CSG60,Application!$AO$630-SUM('15 Year Pro Forma'!$D$62:CSE62))</f>
        <v>0</v>
      </c>
      <c r="CSI62" s="996">
        <f>MIN(CSI60,Application!$AO$630-SUM('15 Year Pro Forma'!$D$62:CSG62))</f>
        <v>0</v>
      </c>
      <c r="CSK62" s="996">
        <f>MIN(CSK60,Application!$AO$630-SUM('15 Year Pro Forma'!$D$62:CSI62))</f>
        <v>0</v>
      </c>
      <c r="CSM62" s="996">
        <f>MIN(CSM60,Application!$AO$630-SUM('15 Year Pro Forma'!$D$62:CSK62))</f>
        <v>0</v>
      </c>
      <c r="CSO62" s="996">
        <f>MIN(CSO60,Application!$AO$630-SUM('15 Year Pro Forma'!$D$62:CSM62))</f>
        <v>0</v>
      </c>
      <c r="CSQ62" s="996">
        <f>MIN(CSQ60,Application!$AO$630-SUM('15 Year Pro Forma'!$D$62:CSO62))</f>
        <v>0</v>
      </c>
      <c r="CSS62" s="996">
        <f>MIN(CSS60,Application!$AO$630-SUM('15 Year Pro Forma'!$D$62:CSQ62))</f>
        <v>0</v>
      </c>
      <c r="CSU62" s="996">
        <f>MIN(CSU60,Application!$AO$630-SUM('15 Year Pro Forma'!$D$62:CSS62))</f>
        <v>0</v>
      </c>
      <c r="CSW62" s="996">
        <f>MIN(CSW60,Application!$AO$630-SUM('15 Year Pro Forma'!$D$62:CSU62))</f>
        <v>0</v>
      </c>
      <c r="CSY62" s="996">
        <f>MIN(CSY60,Application!$AO$630-SUM('15 Year Pro Forma'!$D$62:CSW62))</f>
        <v>0</v>
      </c>
      <c r="CTA62" s="996">
        <f>MIN(CTA60,Application!$AO$630-SUM('15 Year Pro Forma'!$D$62:CSY62))</f>
        <v>0</v>
      </c>
      <c r="CTC62" s="996">
        <f>MIN(CTC60,Application!$AO$630-SUM('15 Year Pro Forma'!$D$62:CTA62))</f>
        <v>0</v>
      </c>
      <c r="CTE62" s="996">
        <f>MIN(CTE60,Application!$AO$630-SUM('15 Year Pro Forma'!$D$62:CTC62))</f>
        <v>0</v>
      </c>
      <c r="CTG62" s="996">
        <f>MIN(CTG60,Application!$AO$630-SUM('15 Year Pro Forma'!$D$62:CTE62))</f>
        <v>0</v>
      </c>
      <c r="CTI62" s="996">
        <f>MIN(CTI60,Application!$AO$630-SUM('15 Year Pro Forma'!$D$62:CTG62))</f>
        <v>0</v>
      </c>
      <c r="CTK62" s="996">
        <f>MIN(CTK60,Application!$AO$630-SUM('15 Year Pro Forma'!$D$62:CTI62))</f>
        <v>0</v>
      </c>
      <c r="CTM62" s="996">
        <f>MIN(CTM60,Application!$AO$630-SUM('15 Year Pro Forma'!$D$62:CTK62))</f>
        <v>0</v>
      </c>
      <c r="CTO62" s="996">
        <f>MIN(CTO60,Application!$AO$630-SUM('15 Year Pro Forma'!$D$62:CTM62))</f>
        <v>0</v>
      </c>
      <c r="CTQ62" s="996">
        <f>MIN(CTQ60,Application!$AO$630-SUM('15 Year Pro Forma'!$D$62:CTO62))</f>
        <v>0</v>
      </c>
      <c r="CTS62" s="996">
        <f>MIN(CTS60,Application!$AO$630-SUM('15 Year Pro Forma'!$D$62:CTQ62))</f>
        <v>0</v>
      </c>
      <c r="CTU62" s="996">
        <f>MIN(CTU60,Application!$AO$630-SUM('15 Year Pro Forma'!$D$62:CTS62))</f>
        <v>0</v>
      </c>
      <c r="CTW62" s="996">
        <f>MIN(CTW60,Application!$AO$630-SUM('15 Year Pro Forma'!$D$62:CTU62))</f>
        <v>0</v>
      </c>
      <c r="CTY62" s="996">
        <f>MIN(CTY60,Application!$AO$630-SUM('15 Year Pro Forma'!$D$62:CTW62))</f>
        <v>0</v>
      </c>
      <c r="CUA62" s="996">
        <f>MIN(CUA60,Application!$AO$630-SUM('15 Year Pro Forma'!$D$62:CTY62))</f>
        <v>0</v>
      </c>
      <c r="CUC62" s="996">
        <f>MIN(CUC60,Application!$AO$630-SUM('15 Year Pro Forma'!$D$62:CUA62))</f>
        <v>0</v>
      </c>
      <c r="CUE62" s="996">
        <f>MIN(CUE60,Application!$AO$630-SUM('15 Year Pro Forma'!$D$62:CUC62))</f>
        <v>0</v>
      </c>
      <c r="CUG62" s="996">
        <f>MIN(CUG60,Application!$AO$630-SUM('15 Year Pro Forma'!$D$62:CUE62))</f>
        <v>0</v>
      </c>
      <c r="CUI62" s="996">
        <f>MIN(CUI60,Application!$AO$630-SUM('15 Year Pro Forma'!$D$62:CUG62))</f>
        <v>0</v>
      </c>
      <c r="CUK62" s="996">
        <f>MIN(CUK60,Application!$AO$630-SUM('15 Year Pro Forma'!$D$62:CUI62))</f>
        <v>0</v>
      </c>
      <c r="CUM62" s="996">
        <f>MIN(CUM60,Application!$AO$630-SUM('15 Year Pro Forma'!$D$62:CUK62))</f>
        <v>0</v>
      </c>
      <c r="CUO62" s="996">
        <f>MIN(CUO60,Application!$AO$630-SUM('15 Year Pro Forma'!$D$62:CUM62))</f>
        <v>0</v>
      </c>
      <c r="CUQ62" s="996">
        <f>MIN(CUQ60,Application!$AO$630-SUM('15 Year Pro Forma'!$D$62:CUO62))</f>
        <v>0</v>
      </c>
      <c r="CUS62" s="996">
        <f>MIN(CUS60,Application!$AO$630-SUM('15 Year Pro Forma'!$D$62:CUQ62))</f>
        <v>0</v>
      </c>
      <c r="CUU62" s="996">
        <f>MIN(CUU60,Application!$AO$630-SUM('15 Year Pro Forma'!$D$62:CUS62))</f>
        <v>0</v>
      </c>
      <c r="CUW62" s="996">
        <f>MIN(CUW60,Application!$AO$630-SUM('15 Year Pro Forma'!$D$62:CUU62))</f>
        <v>0</v>
      </c>
      <c r="CUY62" s="996">
        <f>MIN(CUY60,Application!$AO$630-SUM('15 Year Pro Forma'!$D$62:CUW62))</f>
        <v>0</v>
      </c>
      <c r="CVA62" s="996">
        <f>MIN(CVA60,Application!$AO$630-SUM('15 Year Pro Forma'!$D$62:CUY62))</f>
        <v>0</v>
      </c>
      <c r="CVC62" s="996">
        <f>MIN(CVC60,Application!$AO$630-SUM('15 Year Pro Forma'!$D$62:CVA62))</f>
        <v>0</v>
      </c>
      <c r="CVE62" s="996">
        <f>MIN(CVE60,Application!$AO$630-SUM('15 Year Pro Forma'!$D$62:CVC62))</f>
        <v>0</v>
      </c>
      <c r="CVG62" s="996">
        <f>MIN(CVG60,Application!$AO$630-SUM('15 Year Pro Forma'!$D$62:CVE62))</f>
        <v>0</v>
      </c>
      <c r="CVI62" s="996">
        <f>MIN(CVI60,Application!$AO$630-SUM('15 Year Pro Forma'!$D$62:CVG62))</f>
        <v>0</v>
      </c>
      <c r="CVK62" s="996">
        <f>MIN(CVK60,Application!$AO$630-SUM('15 Year Pro Forma'!$D$62:CVI62))</f>
        <v>0</v>
      </c>
      <c r="CVM62" s="996">
        <f>MIN(CVM60,Application!$AO$630-SUM('15 Year Pro Forma'!$D$62:CVK62))</f>
        <v>0</v>
      </c>
      <c r="CVO62" s="996">
        <f>MIN(CVO60,Application!$AO$630-SUM('15 Year Pro Forma'!$D$62:CVM62))</f>
        <v>0</v>
      </c>
      <c r="CVQ62" s="996">
        <f>MIN(CVQ60,Application!$AO$630-SUM('15 Year Pro Forma'!$D$62:CVO62))</f>
        <v>0</v>
      </c>
      <c r="CVS62" s="996">
        <f>MIN(CVS60,Application!$AO$630-SUM('15 Year Pro Forma'!$D$62:CVQ62))</f>
        <v>0</v>
      </c>
      <c r="CVU62" s="996">
        <f>MIN(CVU60,Application!$AO$630-SUM('15 Year Pro Forma'!$D$62:CVS62))</f>
        <v>0</v>
      </c>
      <c r="CVW62" s="996">
        <f>MIN(CVW60,Application!$AO$630-SUM('15 Year Pro Forma'!$D$62:CVU62))</f>
        <v>0</v>
      </c>
      <c r="CVY62" s="996">
        <f>MIN(CVY60,Application!$AO$630-SUM('15 Year Pro Forma'!$D$62:CVW62))</f>
        <v>0</v>
      </c>
      <c r="CWA62" s="996">
        <f>MIN(CWA60,Application!$AO$630-SUM('15 Year Pro Forma'!$D$62:CVY62))</f>
        <v>0</v>
      </c>
      <c r="CWC62" s="996">
        <f>MIN(CWC60,Application!$AO$630-SUM('15 Year Pro Forma'!$D$62:CWA62))</f>
        <v>0</v>
      </c>
      <c r="CWE62" s="996">
        <f>MIN(CWE60,Application!$AO$630-SUM('15 Year Pro Forma'!$D$62:CWC62))</f>
        <v>0</v>
      </c>
      <c r="CWG62" s="996">
        <f>MIN(CWG60,Application!$AO$630-SUM('15 Year Pro Forma'!$D$62:CWE62))</f>
        <v>0</v>
      </c>
      <c r="CWI62" s="996">
        <f>MIN(CWI60,Application!$AO$630-SUM('15 Year Pro Forma'!$D$62:CWG62))</f>
        <v>0</v>
      </c>
      <c r="CWK62" s="996">
        <f>MIN(CWK60,Application!$AO$630-SUM('15 Year Pro Forma'!$D$62:CWI62))</f>
        <v>0</v>
      </c>
      <c r="CWM62" s="996">
        <f>MIN(CWM60,Application!$AO$630-SUM('15 Year Pro Forma'!$D$62:CWK62))</f>
        <v>0</v>
      </c>
      <c r="CWO62" s="996">
        <f>MIN(CWO60,Application!$AO$630-SUM('15 Year Pro Forma'!$D$62:CWM62))</f>
        <v>0</v>
      </c>
      <c r="CWQ62" s="996">
        <f>MIN(CWQ60,Application!$AO$630-SUM('15 Year Pro Forma'!$D$62:CWO62))</f>
        <v>0</v>
      </c>
      <c r="CWS62" s="996">
        <f>MIN(CWS60,Application!$AO$630-SUM('15 Year Pro Forma'!$D$62:CWQ62))</f>
        <v>0</v>
      </c>
      <c r="CWU62" s="996">
        <f>MIN(CWU60,Application!$AO$630-SUM('15 Year Pro Forma'!$D$62:CWS62))</f>
        <v>0</v>
      </c>
      <c r="CWW62" s="996">
        <f>MIN(CWW60,Application!$AO$630-SUM('15 Year Pro Forma'!$D$62:CWU62))</f>
        <v>0</v>
      </c>
      <c r="CWY62" s="996">
        <f>MIN(CWY60,Application!$AO$630-SUM('15 Year Pro Forma'!$D$62:CWW62))</f>
        <v>0</v>
      </c>
      <c r="CXA62" s="996">
        <f>MIN(CXA60,Application!$AO$630-SUM('15 Year Pro Forma'!$D$62:CWY62))</f>
        <v>0</v>
      </c>
      <c r="CXC62" s="996">
        <f>MIN(CXC60,Application!$AO$630-SUM('15 Year Pro Forma'!$D$62:CXA62))</f>
        <v>0</v>
      </c>
      <c r="CXE62" s="996">
        <f>MIN(CXE60,Application!$AO$630-SUM('15 Year Pro Forma'!$D$62:CXC62))</f>
        <v>0</v>
      </c>
      <c r="CXG62" s="996">
        <f>MIN(CXG60,Application!$AO$630-SUM('15 Year Pro Forma'!$D$62:CXE62))</f>
        <v>0</v>
      </c>
      <c r="CXI62" s="996">
        <f>MIN(CXI60,Application!$AO$630-SUM('15 Year Pro Forma'!$D$62:CXG62))</f>
        <v>0</v>
      </c>
      <c r="CXK62" s="996">
        <f>MIN(CXK60,Application!$AO$630-SUM('15 Year Pro Forma'!$D$62:CXI62))</f>
        <v>0</v>
      </c>
      <c r="CXM62" s="996">
        <f>MIN(CXM60,Application!$AO$630-SUM('15 Year Pro Forma'!$D$62:CXK62))</f>
        <v>0</v>
      </c>
      <c r="CXO62" s="996">
        <f>MIN(CXO60,Application!$AO$630-SUM('15 Year Pro Forma'!$D$62:CXM62))</f>
        <v>0</v>
      </c>
      <c r="CXQ62" s="996">
        <f>MIN(CXQ60,Application!$AO$630-SUM('15 Year Pro Forma'!$D$62:CXO62))</f>
        <v>0</v>
      </c>
      <c r="CXS62" s="996">
        <f>MIN(CXS60,Application!$AO$630-SUM('15 Year Pro Forma'!$D$62:CXQ62))</f>
        <v>0</v>
      </c>
      <c r="CXU62" s="996">
        <f>MIN(CXU60,Application!$AO$630-SUM('15 Year Pro Forma'!$D$62:CXS62))</f>
        <v>0</v>
      </c>
      <c r="CXW62" s="996">
        <f>MIN(CXW60,Application!$AO$630-SUM('15 Year Pro Forma'!$D$62:CXU62))</f>
        <v>0</v>
      </c>
      <c r="CXY62" s="996">
        <f>MIN(CXY60,Application!$AO$630-SUM('15 Year Pro Forma'!$D$62:CXW62))</f>
        <v>0</v>
      </c>
      <c r="CYA62" s="996">
        <f>MIN(CYA60,Application!$AO$630-SUM('15 Year Pro Forma'!$D$62:CXY62))</f>
        <v>0</v>
      </c>
      <c r="CYC62" s="996">
        <f>MIN(CYC60,Application!$AO$630-SUM('15 Year Pro Forma'!$D$62:CYA62))</f>
        <v>0</v>
      </c>
      <c r="CYE62" s="996">
        <f>MIN(CYE60,Application!$AO$630-SUM('15 Year Pro Forma'!$D$62:CYC62))</f>
        <v>0</v>
      </c>
      <c r="CYG62" s="996">
        <f>MIN(CYG60,Application!$AO$630-SUM('15 Year Pro Forma'!$D$62:CYE62))</f>
        <v>0</v>
      </c>
      <c r="CYI62" s="996">
        <f>MIN(CYI60,Application!$AO$630-SUM('15 Year Pro Forma'!$D$62:CYG62))</f>
        <v>0</v>
      </c>
      <c r="CYK62" s="996">
        <f>MIN(CYK60,Application!$AO$630-SUM('15 Year Pro Forma'!$D$62:CYI62))</f>
        <v>0</v>
      </c>
      <c r="CYM62" s="996">
        <f>MIN(CYM60,Application!$AO$630-SUM('15 Year Pro Forma'!$D$62:CYK62))</f>
        <v>0</v>
      </c>
      <c r="CYO62" s="996">
        <f>MIN(CYO60,Application!$AO$630-SUM('15 Year Pro Forma'!$D$62:CYM62))</f>
        <v>0</v>
      </c>
      <c r="CYQ62" s="996">
        <f>MIN(CYQ60,Application!$AO$630-SUM('15 Year Pro Forma'!$D$62:CYO62))</f>
        <v>0</v>
      </c>
      <c r="CYS62" s="996">
        <f>MIN(CYS60,Application!$AO$630-SUM('15 Year Pro Forma'!$D$62:CYQ62))</f>
        <v>0</v>
      </c>
      <c r="CYU62" s="996">
        <f>MIN(CYU60,Application!$AO$630-SUM('15 Year Pro Forma'!$D$62:CYS62))</f>
        <v>0</v>
      </c>
      <c r="CYW62" s="996">
        <f>MIN(CYW60,Application!$AO$630-SUM('15 Year Pro Forma'!$D$62:CYU62))</f>
        <v>0</v>
      </c>
      <c r="CYY62" s="996">
        <f>MIN(CYY60,Application!$AO$630-SUM('15 Year Pro Forma'!$D$62:CYW62))</f>
        <v>0</v>
      </c>
      <c r="CZA62" s="996">
        <f>MIN(CZA60,Application!$AO$630-SUM('15 Year Pro Forma'!$D$62:CYY62))</f>
        <v>0</v>
      </c>
      <c r="CZC62" s="996">
        <f>MIN(CZC60,Application!$AO$630-SUM('15 Year Pro Forma'!$D$62:CZA62))</f>
        <v>0</v>
      </c>
      <c r="CZE62" s="996">
        <f>MIN(CZE60,Application!$AO$630-SUM('15 Year Pro Forma'!$D$62:CZC62))</f>
        <v>0</v>
      </c>
      <c r="CZG62" s="996">
        <f>MIN(CZG60,Application!$AO$630-SUM('15 Year Pro Forma'!$D$62:CZE62))</f>
        <v>0</v>
      </c>
      <c r="CZI62" s="996">
        <f>MIN(CZI60,Application!$AO$630-SUM('15 Year Pro Forma'!$D$62:CZG62))</f>
        <v>0</v>
      </c>
      <c r="CZK62" s="996">
        <f>MIN(CZK60,Application!$AO$630-SUM('15 Year Pro Forma'!$D$62:CZI62))</f>
        <v>0</v>
      </c>
      <c r="CZM62" s="996">
        <f>MIN(CZM60,Application!$AO$630-SUM('15 Year Pro Forma'!$D$62:CZK62))</f>
        <v>0</v>
      </c>
      <c r="CZO62" s="996">
        <f>MIN(CZO60,Application!$AO$630-SUM('15 Year Pro Forma'!$D$62:CZM62))</f>
        <v>0</v>
      </c>
      <c r="CZQ62" s="996">
        <f>MIN(CZQ60,Application!$AO$630-SUM('15 Year Pro Forma'!$D$62:CZO62))</f>
        <v>0</v>
      </c>
      <c r="CZS62" s="996">
        <f>MIN(CZS60,Application!$AO$630-SUM('15 Year Pro Forma'!$D$62:CZQ62))</f>
        <v>0</v>
      </c>
      <c r="CZU62" s="996">
        <f>MIN(CZU60,Application!$AO$630-SUM('15 Year Pro Forma'!$D$62:CZS62))</f>
        <v>0</v>
      </c>
      <c r="CZW62" s="996">
        <f>MIN(CZW60,Application!$AO$630-SUM('15 Year Pro Forma'!$D$62:CZU62))</f>
        <v>0</v>
      </c>
      <c r="CZY62" s="996">
        <f>MIN(CZY60,Application!$AO$630-SUM('15 Year Pro Forma'!$D$62:CZW62))</f>
        <v>0</v>
      </c>
      <c r="DAA62" s="996">
        <f>MIN(DAA60,Application!$AO$630-SUM('15 Year Pro Forma'!$D$62:CZY62))</f>
        <v>0</v>
      </c>
      <c r="DAC62" s="996">
        <f>MIN(DAC60,Application!$AO$630-SUM('15 Year Pro Forma'!$D$62:DAA62))</f>
        <v>0</v>
      </c>
      <c r="DAE62" s="996">
        <f>MIN(DAE60,Application!$AO$630-SUM('15 Year Pro Forma'!$D$62:DAC62))</f>
        <v>0</v>
      </c>
      <c r="DAG62" s="996">
        <f>MIN(DAG60,Application!$AO$630-SUM('15 Year Pro Forma'!$D$62:DAE62))</f>
        <v>0</v>
      </c>
      <c r="DAI62" s="996">
        <f>MIN(DAI60,Application!$AO$630-SUM('15 Year Pro Forma'!$D$62:DAG62))</f>
        <v>0</v>
      </c>
      <c r="DAK62" s="996">
        <f>MIN(DAK60,Application!$AO$630-SUM('15 Year Pro Forma'!$D$62:DAI62))</f>
        <v>0</v>
      </c>
      <c r="DAM62" s="996">
        <f>MIN(DAM60,Application!$AO$630-SUM('15 Year Pro Forma'!$D$62:DAK62))</f>
        <v>0</v>
      </c>
      <c r="DAO62" s="996">
        <f>MIN(DAO60,Application!$AO$630-SUM('15 Year Pro Forma'!$D$62:DAM62))</f>
        <v>0</v>
      </c>
      <c r="DAQ62" s="996">
        <f>MIN(DAQ60,Application!$AO$630-SUM('15 Year Pro Forma'!$D$62:DAO62))</f>
        <v>0</v>
      </c>
      <c r="DAS62" s="996">
        <f>MIN(DAS60,Application!$AO$630-SUM('15 Year Pro Forma'!$D$62:DAQ62))</f>
        <v>0</v>
      </c>
      <c r="DAU62" s="996">
        <f>MIN(DAU60,Application!$AO$630-SUM('15 Year Pro Forma'!$D$62:DAS62))</f>
        <v>0</v>
      </c>
      <c r="DAW62" s="996">
        <f>MIN(DAW60,Application!$AO$630-SUM('15 Year Pro Forma'!$D$62:DAU62))</f>
        <v>0</v>
      </c>
      <c r="DAY62" s="996">
        <f>MIN(DAY60,Application!$AO$630-SUM('15 Year Pro Forma'!$D$62:DAW62))</f>
        <v>0</v>
      </c>
      <c r="DBA62" s="996">
        <f>MIN(DBA60,Application!$AO$630-SUM('15 Year Pro Forma'!$D$62:DAY62))</f>
        <v>0</v>
      </c>
      <c r="DBC62" s="996">
        <f>MIN(DBC60,Application!$AO$630-SUM('15 Year Pro Forma'!$D$62:DBA62))</f>
        <v>0</v>
      </c>
      <c r="DBE62" s="996">
        <f>MIN(DBE60,Application!$AO$630-SUM('15 Year Pro Forma'!$D$62:DBC62))</f>
        <v>0</v>
      </c>
      <c r="DBG62" s="996">
        <f>MIN(DBG60,Application!$AO$630-SUM('15 Year Pro Forma'!$D$62:DBE62))</f>
        <v>0</v>
      </c>
      <c r="DBI62" s="996">
        <f>MIN(DBI60,Application!$AO$630-SUM('15 Year Pro Forma'!$D$62:DBG62))</f>
        <v>0</v>
      </c>
      <c r="DBK62" s="996">
        <f>MIN(DBK60,Application!$AO$630-SUM('15 Year Pro Forma'!$D$62:DBI62))</f>
        <v>0</v>
      </c>
      <c r="DBM62" s="996">
        <f>MIN(DBM60,Application!$AO$630-SUM('15 Year Pro Forma'!$D$62:DBK62))</f>
        <v>0</v>
      </c>
      <c r="DBO62" s="996">
        <f>MIN(DBO60,Application!$AO$630-SUM('15 Year Pro Forma'!$D$62:DBM62))</f>
        <v>0</v>
      </c>
      <c r="DBQ62" s="996">
        <f>MIN(DBQ60,Application!$AO$630-SUM('15 Year Pro Forma'!$D$62:DBO62))</f>
        <v>0</v>
      </c>
      <c r="DBS62" s="996">
        <f>MIN(DBS60,Application!$AO$630-SUM('15 Year Pro Forma'!$D$62:DBQ62))</f>
        <v>0</v>
      </c>
      <c r="DBU62" s="996">
        <f>MIN(DBU60,Application!$AO$630-SUM('15 Year Pro Forma'!$D$62:DBS62))</f>
        <v>0</v>
      </c>
      <c r="DBW62" s="996">
        <f>MIN(DBW60,Application!$AO$630-SUM('15 Year Pro Forma'!$D$62:DBU62))</f>
        <v>0</v>
      </c>
      <c r="DBY62" s="996">
        <f>MIN(DBY60,Application!$AO$630-SUM('15 Year Pro Forma'!$D$62:DBW62))</f>
        <v>0</v>
      </c>
      <c r="DCA62" s="996">
        <f>MIN(DCA60,Application!$AO$630-SUM('15 Year Pro Forma'!$D$62:DBY62))</f>
        <v>0</v>
      </c>
      <c r="DCC62" s="996">
        <f>MIN(DCC60,Application!$AO$630-SUM('15 Year Pro Forma'!$D$62:DCA62))</f>
        <v>0</v>
      </c>
      <c r="DCE62" s="996">
        <f>MIN(DCE60,Application!$AO$630-SUM('15 Year Pro Forma'!$D$62:DCC62))</f>
        <v>0</v>
      </c>
      <c r="DCG62" s="996">
        <f>MIN(DCG60,Application!$AO$630-SUM('15 Year Pro Forma'!$D$62:DCE62))</f>
        <v>0</v>
      </c>
      <c r="DCI62" s="996">
        <f>MIN(DCI60,Application!$AO$630-SUM('15 Year Pro Forma'!$D$62:DCG62))</f>
        <v>0</v>
      </c>
      <c r="DCK62" s="996">
        <f>MIN(DCK60,Application!$AO$630-SUM('15 Year Pro Forma'!$D$62:DCI62))</f>
        <v>0</v>
      </c>
      <c r="DCM62" s="996">
        <f>MIN(DCM60,Application!$AO$630-SUM('15 Year Pro Forma'!$D$62:DCK62))</f>
        <v>0</v>
      </c>
      <c r="DCO62" s="996">
        <f>MIN(DCO60,Application!$AO$630-SUM('15 Year Pro Forma'!$D$62:DCM62))</f>
        <v>0</v>
      </c>
      <c r="DCQ62" s="996">
        <f>MIN(DCQ60,Application!$AO$630-SUM('15 Year Pro Forma'!$D$62:DCO62))</f>
        <v>0</v>
      </c>
      <c r="DCS62" s="996">
        <f>MIN(DCS60,Application!$AO$630-SUM('15 Year Pro Forma'!$D$62:DCQ62))</f>
        <v>0</v>
      </c>
      <c r="DCU62" s="996">
        <f>MIN(DCU60,Application!$AO$630-SUM('15 Year Pro Forma'!$D$62:DCS62))</f>
        <v>0</v>
      </c>
      <c r="DCW62" s="996">
        <f>MIN(DCW60,Application!$AO$630-SUM('15 Year Pro Forma'!$D$62:DCU62))</f>
        <v>0</v>
      </c>
      <c r="DCY62" s="996">
        <f>MIN(DCY60,Application!$AO$630-SUM('15 Year Pro Forma'!$D$62:DCW62))</f>
        <v>0</v>
      </c>
      <c r="DDA62" s="996">
        <f>MIN(DDA60,Application!$AO$630-SUM('15 Year Pro Forma'!$D$62:DCY62))</f>
        <v>0</v>
      </c>
      <c r="DDC62" s="996">
        <f>MIN(DDC60,Application!$AO$630-SUM('15 Year Pro Forma'!$D$62:DDA62))</f>
        <v>0</v>
      </c>
      <c r="DDE62" s="996">
        <f>MIN(DDE60,Application!$AO$630-SUM('15 Year Pro Forma'!$D$62:DDC62))</f>
        <v>0</v>
      </c>
      <c r="DDG62" s="996">
        <f>MIN(DDG60,Application!$AO$630-SUM('15 Year Pro Forma'!$D$62:DDE62))</f>
        <v>0</v>
      </c>
      <c r="DDI62" s="996">
        <f>MIN(DDI60,Application!$AO$630-SUM('15 Year Pro Forma'!$D$62:DDG62))</f>
        <v>0</v>
      </c>
      <c r="DDK62" s="996">
        <f>MIN(DDK60,Application!$AO$630-SUM('15 Year Pro Forma'!$D$62:DDI62))</f>
        <v>0</v>
      </c>
      <c r="DDM62" s="996">
        <f>MIN(DDM60,Application!$AO$630-SUM('15 Year Pro Forma'!$D$62:DDK62))</f>
        <v>0</v>
      </c>
      <c r="DDO62" s="996">
        <f>MIN(DDO60,Application!$AO$630-SUM('15 Year Pro Forma'!$D$62:DDM62))</f>
        <v>0</v>
      </c>
      <c r="DDQ62" s="996">
        <f>MIN(DDQ60,Application!$AO$630-SUM('15 Year Pro Forma'!$D$62:DDO62))</f>
        <v>0</v>
      </c>
      <c r="DDS62" s="996">
        <f>MIN(DDS60,Application!$AO$630-SUM('15 Year Pro Forma'!$D$62:DDQ62))</f>
        <v>0</v>
      </c>
      <c r="DDU62" s="996">
        <f>MIN(DDU60,Application!$AO$630-SUM('15 Year Pro Forma'!$D$62:DDS62))</f>
        <v>0</v>
      </c>
      <c r="DDW62" s="996">
        <f>MIN(DDW60,Application!$AO$630-SUM('15 Year Pro Forma'!$D$62:DDU62))</f>
        <v>0</v>
      </c>
      <c r="DDY62" s="996">
        <f>MIN(DDY60,Application!$AO$630-SUM('15 Year Pro Forma'!$D$62:DDW62))</f>
        <v>0</v>
      </c>
      <c r="DEA62" s="996">
        <f>MIN(DEA60,Application!$AO$630-SUM('15 Year Pro Forma'!$D$62:DDY62))</f>
        <v>0</v>
      </c>
      <c r="DEC62" s="996">
        <f>MIN(DEC60,Application!$AO$630-SUM('15 Year Pro Forma'!$D$62:DEA62))</f>
        <v>0</v>
      </c>
      <c r="DEE62" s="996">
        <f>MIN(DEE60,Application!$AO$630-SUM('15 Year Pro Forma'!$D$62:DEC62))</f>
        <v>0</v>
      </c>
      <c r="DEG62" s="996">
        <f>MIN(DEG60,Application!$AO$630-SUM('15 Year Pro Forma'!$D$62:DEE62))</f>
        <v>0</v>
      </c>
      <c r="DEI62" s="996">
        <f>MIN(DEI60,Application!$AO$630-SUM('15 Year Pro Forma'!$D$62:DEG62))</f>
        <v>0</v>
      </c>
      <c r="DEK62" s="996">
        <f>MIN(DEK60,Application!$AO$630-SUM('15 Year Pro Forma'!$D$62:DEI62))</f>
        <v>0</v>
      </c>
      <c r="DEM62" s="996">
        <f>MIN(DEM60,Application!$AO$630-SUM('15 Year Pro Forma'!$D$62:DEK62))</f>
        <v>0</v>
      </c>
      <c r="DEO62" s="996">
        <f>MIN(DEO60,Application!$AO$630-SUM('15 Year Pro Forma'!$D$62:DEM62))</f>
        <v>0</v>
      </c>
      <c r="DEQ62" s="996">
        <f>MIN(DEQ60,Application!$AO$630-SUM('15 Year Pro Forma'!$D$62:DEO62))</f>
        <v>0</v>
      </c>
      <c r="DES62" s="996">
        <f>MIN(DES60,Application!$AO$630-SUM('15 Year Pro Forma'!$D$62:DEQ62))</f>
        <v>0</v>
      </c>
      <c r="DEU62" s="996">
        <f>MIN(DEU60,Application!$AO$630-SUM('15 Year Pro Forma'!$D$62:DES62))</f>
        <v>0</v>
      </c>
      <c r="DEW62" s="996">
        <f>MIN(DEW60,Application!$AO$630-SUM('15 Year Pro Forma'!$D$62:DEU62))</f>
        <v>0</v>
      </c>
      <c r="DEY62" s="996">
        <f>MIN(DEY60,Application!$AO$630-SUM('15 Year Pro Forma'!$D$62:DEW62))</f>
        <v>0</v>
      </c>
      <c r="DFA62" s="996">
        <f>MIN(DFA60,Application!$AO$630-SUM('15 Year Pro Forma'!$D$62:DEY62))</f>
        <v>0</v>
      </c>
      <c r="DFC62" s="996">
        <f>MIN(DFC60,Application!$AO$630-SUM('15 Year Pro Forma'!$D$62:DFA62))</f>
        <v>0</v>
      </c>
      <c r="DFE62" s="996">
        <f>MIN(DFE60,Application!$AO$630-SUM('15 Year Pro Forma'!$D$62:DFC62))</f>
        <v>0</v>
      </c>
      <c r="DFG62" s="996">
        <f>MIN(DFG60,Application!$AO$630-SUM('15 Year Pro Forma'!$D$62:DFE62))</f>
        <v>0</v>
      </c>
      <c r="DFI62" s="996">
        <f>MIN(DFI60,Application!$AO$630-SUM('15 Year Pro Forma'!$D$62:DFG62))</f>
        <v>0</v>
      </c>
      <c r="DFK62" s="996">
        <f>MIN(DFK60,Application!$AO$630-SUM('15 Year Pro Forma'!$D$62:DFI62))</f>
        <v>0</v>
      </c>
      <c r="DFM62" s="996">
        <f>MIN(DFM60,Application!$AO$630-SUM('15 Year Pro Forma'!$D$62:DFK62))</f>
        <v>0</v>
      </c>
      <c r="DFO62" s="996">
        <f>MIN(DFO60,Application!$AO$630-SUM('15 Year Pro Forma'!$D$62:DFM62))</f>
        <v>0</v>
      </c>
      <c r="DFQ62" s="996">
        <f>MIN(DFQ60,Application!$AO$630-SUM('15 Year Pro Forma'!$D$62:DFO62))</f>
        <v>0</v>
      </c>
      <c r="DFS62" s="996">
        <f>MIN(DFS60,Application!$AO$630-SUM('15 Year Pro Forma'!$D$62:DFQ62))</f>
        <v>0</v>
      </c>
      <c r="DFU62" s="996">
        <f>MIN(DFU60,Application!$AO$630-SUM('15 Year Pro Forma'!$D$62:DFS62))</f>
        <v>0</v>
      </c>
      <c r="DFW62" s="996">
        <f>MIN(DFW60,Application!$AO$630-SUM('15 Year Pro Forma'!$D$62:DFU62))</f>
        <v>0</v>
      </c>
      <c r="DFY62" s="996">
        <f>MIN(DFY60,Application!$AO$630-SUM('15 Year Pro Forma'!$D$62:DFW62))</f>
        <v>0</v>
      </c>
      <c r="DGA62" s="996">
        <f>MIN(DGA60,Application!$AO$630-SUM('15 Year Pro Forma'!$D$62:DFY62))</f>
        <v>0</v>
      </c>
      <c r="DGC62" s="996">
        <f>MIN(DGC60,Application!$AO$630-SUM('15 Year Pro Forma'!$D$62:DGA62))</f>
        <v>0</v>
      </c>
      <c r="DGE62" s="996">
        <f>MIN(DGE60,Application!$AO$630-SUM('15 Year Pro Forma'!$D$62:DGC62))</f>
        <v>0</v>
      </c>
      <c r="DGG62" s="996">
        <f>MIN(DGG60,Application!$AO$630-SUM('15 Year Pro Forma'!$D$62:DGE62))</f>
        <v>0</v>
      </c>
      <c r="DGI62" s="996">
        <f>MIN(DGI60,Application!$AO$630-SUM('15 Year Pro Forma'!$D$62:DGG62))</f>
        <v>0</v>
      </c>
      <c r="DGK62" s="996">
        <f>MIN(DGK60,Application!$AO$630-SUM('15 Year Pro Forma'!$D$62:DGI62))</f>
        <v>0</v>
      </c>
      <c r="DGM62" s="996">
        <f>MIN(DGM60,Application!$AO$630-SUM('15 Year Pro Forma'!$D$62:DGK62))</f>
        <v>0</v>
      </c>
      <c r="DGO62" s="996">
        <f>MIN(DGO60,Application!$AO$630-SUM('15 Year Pro Forma'!$D$62:DGM62))</f>
        <v>0</v>
      </c>
      <c r="DGQ62" s="996">
        <f>MIN(DGQ60,Application!$AO$630-SUM('15 Year Pro Forma'!$D$62:DGO62))</f>
        <v>0</v>
      </c>
      <c r="DGS62" s="996">
        <f>MIN(DGS60,Application!$AO$630-SUM('15 Year Pro Forma'!$D$62:DGQ62))</f>
        <v>0</v>
      </c>
      <c r="DGU62" s="996">
        <f>MIN(DGU60,Application!$AO$630-SUM('15 Year Pro Forma'!$D$62:DGS62))</f>
        <v>0</v>
      </c>
      <c r="DGW62" s="996">
        <f>MIN(DGW60,Application!$AO$630-SUM('15 Year Pro Forma'!$D$62:DGU62))</f>
        <v>0</v>
      </c>
      <c r="DGY62" s="996">
        <f>MIN(DGY60,Application!$AO$630-SUM('15 Year Pro Forma'!$D$62:DGW62))</f>
        <v>0</v>
      </c>
      <c r="DHA62" s="996">
        <f>MIN(DHA60,Application!$AO$630-SUM('15 Year Pro Forma'!$D$62:DGY62))</f>
        <v>0</v>
      </c>
      <c r="DHC62" s="996">
        <f>MIN(DHC60,Application!$AO$630-SUM('15 Year Pro Forma'!$D$62:DHA62))</f>
        <v>0</v>
      </c>
      <c r="DHE62" s="996">
        <f>MIN(DHE60,Application!$AO$630-SUM('15 Year Pro Forma'!$D$62:DHC62))</f>
        <v>0</v>
      </c>
      <c r="DHG62" s="996">
        <f>MIN(DHG60,Application!$AO$630-SUM('15 Year Pro Forma'!$D$62:DHE62))</f>
        <v>0</v>
      </c>
      <c r="DHI62" s="996">
        <f>MIN(DHI60,Application!$AO$630-SUM('15 Year Pro Forma'!$D$62:DHG62))</f>
        <v>0</v>
      </c>
      <c r="DHK62" s="996">
        <f>MIN(DHK60,Application!$AO$630-SUM('15 Year Pro Forma'!$D$62:DHI62))</f>
        <v>0</v>
      </c>
      <c r="DHM62" s="996">
        <f>MIN(DHM60,Application!$AO$630-SUM('15 Year Pro Forma'!$D$62:DHK62))</f>
        <v>0</v>
      </c>
      <c r="DHO62" s="996">
        <f>MIN(DHO60,Application!$AO$630-SUM('15 Year Pro Forma'!$D$62:DHM62))</f>
        <v>0</v>
      </c>
      <c r="DHQ62" s="996">
        <f>MIN(DHQ60,Application!$AO$630-SUM('15 Year Pro Forma'!$D$62:DHO62))</f>
        <v>0</v>
      </c>
      <c r="DHS62" s="996">
        <f>MIN(DHS60,Application!$AO$630-SUM('15 Year Pro Forma'!$D$62:DHQ62))</f>
        <v>0</v>
      </c>
      <c r="DHU62" s="996">
        <f>MIN(DHU60,Application!$AO$630-SUM('15 Year Pro Forma'!$D$62:DHS62))</f>
        <v>0</v>
      </c>
      <c r="DHW62" s="996">
        <f>MIN(DHW60,Application!$AO$630-SUM('15 Year Pro Forma'!$D$62:DHU62))</f>
        <v>0</v>
      </c>
      <c r="DHY62" s="996">
        <f>MIN(DHY60,Application!$AO$630-SUM('15 Year Pro Forma'!$D$62:DHW62))</f>
        <v>0</v>
      </c>
      <c r="DIA62" s="996">
        <f>MIN(DIA60,Application!$AO$630-SUM('15 Year Pro Forma'!$D$62:DHY62))</f>
        <v>0</v>
      </c>
      <c r="DIC62" s="996">
        <f>MIN(DIC60,Application!$AO$630-SUM('15 Year Pro Forma'!$D$62:DIA62))</f>
        <v>0</v>
      </c>
      <c r="DIE62" s="996">
        <f>MIN(DIE60,Application!$AO$630-SUM('15 Year Pro Forma'!$D$62:DIC62))</f>
        <v>0</v>
      </c>
      <c r="DIG62" s="996">
        <f>MIN(DIG60,Application!$AO$630-SUM('15 Year Pro Forma'!$D$62:DIE62))</f>
        <v>0</v>
      </c>
      <c r="DII62" s="996">
        <f>MIN(DII60,Application!$AO$630-SUM('15 Year Pro Forma'!$D$62:DIG62))</f>
        <v>0</v>
      </c>
      <c r="DIK62" s="996">
        <f>MIN(DIK60,Application!$AO$630-SUM('15 Year Pro Forma'!$D$62:DII62))</f>
        <v>0</v>
      </c>
      <c r="DIM62" s="996">
        <f>MIN(DIM60,Application!$AO$630-SUM('15 Year Pro Forma'!$D$62:DIK62))</f>
        <v>0</v>
      </c>
      <c r="DIO62" s="996">
        <f>MIN(DIO60,Application!$AO$630-SUM('15 Year Pro Forma'!$D$62:DIM62))</f>
        <v>0</v>
      </c>
      <c r="DIQ62" s="996">
        <f>MIN(DIQ60,Application!$AO$630-SUM('15 Year Pro Forma'!$D$62:DIO62))</f>
        <v>0</v>
      </c>
      <c r="DIS62" s="996">
        <f>MIN(DIS60,Application!$AO$630-SUM('15 Year Pro Forma'!$D$62:DIQ62))</f>
        <v>0</v>
      </c>
      <c r="DIU62" s="996">
        <f>MIN(DIU60,Application!$AO$630-SUM('15 Year Pro Forma'!$D$62:DIS62))</f>
        <v>0</v>
      </c>
      <c r="DIW62" s="996">
        <f>MIN(DIW60,Application!$AO$630-SUM('15 Year Pro Forma'!$D$62:DIU62))</f>
        <v>0</v>
      </c>
      <c r="DIY62" s="996">
        <f>MIN(DIY60,Application!$AO$630-SUM('15 Year Pro Forma'!$D$62:DIW62))</f>
        <v>0</v>
      </c>
      <c r="DJA62" s="996">
        <f>MIN(DJA60,Application!$AO$630-SUM('15 Year Pro Forma'!$D$62:DIY62))</f>
        <v>0</v>
      </c>
      <c r="DJC62" s="996">
        <f>MIN(DJC60,Application!$AO$630-SUM('15 Year Pro Forma'!$D$62:DJA62))</f>
        <v>0</v>
      </c>
      <c r="DJE62" s="996">
        <f>MIN(DJE60,Application!$AO$630-SUM('15 Year Pro Forma'!$D$62:DJC62))</f>
        <v>0</v>
      </c>
      <c r="DJG62" s="996">
        <f>MIN(DJG60,Application!$AO$630-SUM('15 Year Pro Forma'!$D$62:DJE62))</f>
        <v>0</v>
      </c>
      <c r="DJI62" s="996">
        <f>MIN(DJI60,Application!$AO$630-SUM('15 Year Pro Forma'!$D$62:DJG62))</f>
        <v>0</v>
      </c>
      <c r="DJK62" s="996">
        <f>MIN(DJK60,Application!$AO$630-SUM('15 Year Pro Forma'!$D$62:DJI62))</f>
        <v>0</v>
      </c>
      <c r="DJM62" s="996">
        <f>MIN(DJM60,Application!$AO$630-SUM('15 Year Pro Forma'!$D$62:DJK62))</f>
        <v>0</v>
      </c>
      <c r="DJO62" s="996">
        <f>MIN(DJO60,Application!$AO$630-SUM('15 Year Pro Forma'!$D$62:DJM62))</f>
        <v>0</v>
      </c>
      <c r="DJQ62" s="996">
        <f>MIN(DJQ60,Application!$AO$630-SUM('15 Year Pro Forma'!$D$62:DJO62))</f>
        <v>0</v>
      </c>
      <c r="DJS62" s="996">
        <f>MIN(DJS60,Application!$AO$630-SUM('15 Year Pro Forma'!$D$62:DJQ62))</f>
        <v>0</v>
      </c>
      <c r="DJU62" s="996">
        <f>MIN(DJU60,Application!$AO$630-SUM('15 Year Pro Forma'!$D$62:DJS62))</f>
        <v>0</v>
      </c>
      <c r="DJW62" s="996">
        <f>MIN(DJW60,Application!$AO$630-SUM('15 Year Pro Forma'!$D$62:DJU62))</f>
        <v>0</v>
      </c>
      <c r="DJY62" s="996">
        <f>MIN(DJY60,Application!$AO$630-SUM('15 Year Pro Forma'!$D$62:DJW62))</f>
        <v>0</v>
      </c>
      <c r="DKA62" s="996">
        <f>MIN(DKA60,Application!$AO$630-SUM('15 Year Pro Forma'!$D$62:DJY62))</f>
        <v>0</v>
      </c>
      <c r="DKC62" s="996">
        <f>MIN(DKC60,Application!$AO$630-SUM('15 Year Pro Forma'!$D$62:DKA62))</f>
        <v>0</v>
      </c>
      <c r="DKE62" s="996">
        <f>MIN(DKE60,Application!$AO$630-SUM('15 Year Pro Forma'!$D$62:DKC62))</f>
        <v>0</v>
      </c>
      <c r="DKG62" s="996">
        <f>MIN(DKG60,Application!$AO$630-SUM('15 Year Pro Forma'!$D$62:DKE62))</f>
        <v>0</v>
      </c>
      <c r="DKI62" s="996">
        <f>MIN(DKI60,Application!$AO$630-SUM('15 Year Pro Forma'!$D$62:DKG62))</f>
        <v>0</v>
      </c>
      <c r="DKK62" s="996">
        <f>MIN(DKK60,Application!$AO$630-SUM('15 Year Pro Forma'!$D$62:DKI62))</f>
        <v>0</v>
      </c>
      <c r="DKM62" s="996">
        <f>MIN(DKM60,Application!$AO$630-SUM('15 Year Pro Forma'!$D$62:DKK62))</f>
        <v>0</v>
      </c>
      <c r="DKO62" s="996">
        <f>MIN(DKO60,Application!$AO$630-SUM('15 Year Pro Forma'!$D$62:DKM62))</f>
        <v>0</v>
      </c>
      <c r="DKQ62" s="996">
        <f>MIN(DKQ60,Application!$AO$630-SUM('15 Year Pro Forma'!$D$62:DKO62))</f>
        <v>0</v>
      </c>
      <c r="DKS62" s="996">
        <f>MIN(DKS60,Application!$AO$630-SUM('15 Year Pro Forma'!$D$62:DKQ62))</f>
        <v>0</v>
      </c>
      <c r="DKU62" s="996">
        <f>MIN(DKU60,Application!$AO$630-SUM('15 Year Pro Forma'!$D$62:DKS62))</f>
        <v>0</v>
      </c>
      <c r="DKW62" s="996">
        <f>MIN(DKW60,Application!$AO$630-SUM('15 Year Pro Forma'!$D$62:DKU62))</f>
        <v>0</v>
      </c>
      <c r="DKY62" s="996">
        <f>MIN(DKY60,Application!$AO$630-SUM('15 Year Pro Forma'!$D$62:DKW62))</f>
        <v>0</v>
      </c>
      <c r="DLA62" s="996">
        <f>MIN(DLA60,Application!$AO$630-SUM('15 Year Pro Forma'!$D$62:DKY62))</f>
        <v>0</v>
      </c>
      <c r="DLC62" s="996">
        <f>MIN(DLC60,Application!$AO$630-SUM('15 Year Pro Forma'!$D$62:DLA62))</f>
        <v>0</v>
      </c>
      <c r="DLE62" s="996">
        <f>MIN(DLE60,Application!$AO$630-SUM('15 Year Pro Forma'!$D$62:DLC62))</f>
        <v>0</v>
      </c>
      <c r="DLG62" s="996">
        <f>MIN(DLG60,Application!$AO$630-SUM('15 Year Pro Forma'!$D$62:DLE62))</f>
        <v>0</v>
      </c>
      <c r="DLI62" s="996">
        <f>MIN(DLI60,Application!$AO$630-SUM('15 Year Pro Forma'!$D$62:DLG62))</f>
        <v>0</v>
      </c>
      <c r="DLK62" s="996">
        <f>MIN(DLK60,Application!$AO$630-SUM('15 Year Pro Forma'!$D$62:DLI62))</f>
        <v>0</v>
      </c>
      <c r="DLM62" s="996">
        <f>MIN(DLM60,Application!$AO$630-SUM('15 Year Pro Forma'!$D$62:DLK62))</f>
        <v>0</v>
      </c>
      <c r="DLO62" s="996">
        <f>MIN(DLO60,Application!$AO$630-SUM('15 Year Pro Forma'!$D$62:DLM62))</f>
        <v>0</v>
      </c>
      <c r="DLQ62" s="996">
        <f>MIN(DLQ60,Application!$AO$630-SUM('15 Year Pro Forma'!$D$62:DLO62))</f>
        <v>0</v>
      </c>
      <c r="DLS62" s="996">
        <f>MIN(DLS60,Application!$AO$630-SUM('15 Year Pro Forma'!$D$62:DLQ62))</f>
        <v>0</v>
      </c>
      <c r="DLU62" s="996">
        <f>MIN(DLU60,Application!$AO$630-SUM('15 Year Pro Forma'!$D$62:DLS62))</f>
        <v>0</v>
      </c>
      <c r="DLW62" s="996">
        <f>MIN(DLW60,Application!$AO$630-SUM('15 Year Pro Forma'!$D$62:DLU62))</f>
        <v>0</v>
      </c>
      <c r="DLY62" s="996">
        <f>MIN(DLY60,Application!$AO$630-SUM('15 Year Pro Forma'!$D$62:DLW62))</f>
        <v>0</v>
      </c>
      <c r="DMA62" s="996">
        <f>MIN(DMA60,Application!$AO$630-SUM('15 Year Pro Forma'!$D$62:DLY62))</f>
        <v>0</v>
      </c>
      <c r="DMC62" s="996">
        <f>MIN(DMC60,Application!$AO$630-SUM('15 Year Pro Forma'!$D$62:DMA62))</f>
        <v>0</v>
      </c>
      <c r="DME62" s="996">
        <f>MIN(DME60,Application!$AO$630-SUM('15 Year Pro Forma'!$D$62:DMC62))</f>
        <v>0</v>
      </c>
      <c r="DMG62" s="996">
        <f>MIN(DMG60,Application!$AO$630-SUM('15 Year Pro Forma'!$D$62:DME62))</f>
        <v>0</v>
      </c>
      <c r="DMI62" s="996">
        <f>MIN(DMI60,Application!$AO$630-SUM('15 Year Pro Forma'!$D$62:DMG62))</f>
        <v>0</v>
      </c>
      <c r="DMK62" s="996">
        <f>MIN(DMK60,Application!$AO$630-SUM('15 Year Pro Forma'!$D$62:DMI62))</f>
        <v>0</v>
      </c>
      <c r="DMM62" s="996">
        <f>MIN(DMM60,Application!$AO$630-SUM('15 Year Pro Forma'!$D$62:DMK62))</f>
        <v>0</v>
      </c>
      <c r="DMO62" s="996">
        <f>MIN(DMO60,Application!$AO$630-SUM('15 Year Pro Forma'!$D$62:DMM62))</f>
        <v>0</v>
      </c>
      <c r="DMQ62" s="996">
        <f>MIN(DMQ60,Application!$AO$630-SUM('15 Year Pro Forma'!$D$62:DMO62))</f>
        <v>0</v>
      </c>
      <c r="DMS62" s="996">
        <f>MIN(DMS60,Application!$AO$630-SUM('15 Year Pro Forma'!$D$62:DMQ62))</f>
        <v>0</v>
      </c>
      <c r="DMU62" s="996">
        <f>MIN(DMU60,Application!$AO$630-SUM('15 Year Pro Forma'!$D$62:DMS62))</f>
        <v>0</v>
      </c>
      <c r="DMW62" s="996">
        <f>MIN(DMW60,Application!$AO$630-SUM('15 Year Pro Forma'!$D$62:DMU62))</f>
        <v>0</v>
      </c>
      <c r="DMY62" s="996">
        <f>MIN(DMY60,Application!$AO$630-SUM('15 Year Pro Forma'!$D$62:DMW62))</f>
        <v>0</v>
      </c>
      <c r="DNA62" s="996">
        <f>MIN(DNA60,Application!$AO$630-SUM('15 Year Pro Forma'!$D$62:DMY62))</f>
        <v>0</v>
      </c>
      <c r="DNC62" s="996">
        <f>MIN(DNC60,Application!$AO$630-SUM('15 Year Pro Forma'!$D$62:DNA62))</f>
        <v>0</v>
      </c>
      <c r="DNE62" s="996">
        <f>MIN(DNE60,Application!$AO$630-SUM('15 Year Pro Forma'!$D$62:DNC62))</f>
        <v>0</v>
      </c>
      <c r="DNG62" s="996">
        <f>MIN(DNG60,Application!$AO$630-SUM('15 Year Pro Forma'!$D$62:DNE62))</f>
        <v>0</v>
      </c>
      <c r="DNI62" s="996">
        <f>MIN(DNI60,Application!$AO$630-SUM('15 Year Pro Forma'!$D$62:DNG62))</f>
        <v>0</v>
      </c>
      <c r="DNK62" s="996">
        <f>MIN(DNK60,Application!$AO$630-SUM('15 Year Pro Forma'!$D$62:DNI62))</f>
        <v>0</v>
      </c>
      <c r="DNM62" s="996">
        <f>MIN(DNM60,Application!$AO$630-SUM('15 Year Pro Forma'!$D$62:DNK62))</f>
        <v>0</v>
      </c>
      <c r="DNO62" s="996">
        <f>MIN(DNO60,Application!$AO$630-SUM('15 Year Pro Forma'!$D$62:DNM62))</f>
        <v>0</v>
      </c>
      <c r="DNQ62" s="996">
        <f>MIN(DNQ60,Application!$AO$630-SUM('15 Year Pro Forma'!$D$62:DNO62))</f>
        <v>0</v>
      </c>
      <c r="DNS62" s="996">
        <f>MIN(DNS60,Application!$AO$630-SUM('15 Year Pro Forma'!$D$62:DNQ62))</f>
        <v>0</v>
      </c>
      <c r="DNU62" s="996">
        <f>MIN(DNU60,Application!$AO$630-SUM('15 Year Pro Forma'!$D$62:DNS62))</f>
        <v>0</v>
      </c>
      <c r="DNW62" s="996">
        <f>MIN(DNW60,Application!$AO$630-SUM('15 Year Pro Forma'!$D$62:DNU62))</f>
        <v>0</v>
      </c>
      <c r="DNY62" s="996">
        <f>MIN(DNY60,Application!$AO$630-SUM('15 Year Pro Forma'!$D$62:DNW62))</f>
        <v>0</v>
      </c>
      <c r="DOA62" s="996">
        <f>MIN(DOA60,Application!$AO$630-SUM('15 Year Pro Forma'!$D$62:DNY62))</f>
        <v>0</v>
      </c>
      <c r="DOC62" s="996">
        <f>MIN(DOC60,Application!$AO$630-SUM('15 Year Pro Forma'!$D$62:DOA62))</f>
        <v>0</v>
      </c>
      <c r="DOE62" s="996">
        <f>MIN(DOE60,Application!$AO$630-SUM('15 Year Pro Forma'!$D$62:DOC62))</f>
        <v>0</v>
      </c>
      <c r="DOG62" s="996">
        <f>MIN(DOG60,Application!$AO$630-SUM('15 Year Pro Forma'!$D$62:DOE62))</f>
        <v>0</v>
      </c>
      <c r="DOI62" s="996">
        <f>MIN(DOI60,Application!$AO$630-SUM('15 Year Pro Forma'!$D$62:DOG62))</f>
        <v>0</v>
      </c>
      <c r="DOK62" s="996">
        <f>MIN(DOK60,Application!$AO$630-SUM('15 Year Pro Forma'!$D$62:DOI62))</f>
        <v>0</v>
      </c>
      <c r="DOM62" s="996">
        <f>MIN(DOM60,Application!$AO$630-SUM('15 Year Pro Forma'!$D$62:DOK62))</f>
        <v>0</v>
      </c>
      <c r="DOO62" s="996">
        <f>MIN(DOO60,Application!$AO$630-SUM('15 Year Pro Forma'!$D$62:DOM62))</f>
        <v>0</v>
      </c>
      <c r="DOQ62" s="996">
        <f>MIN(DOQ60,Application!$AO$630-SUM('15 Year Pro Forma'!$D$62:DOO62))</f>
        <v>0</v>
      </c>
      <c r="DOS62" s="996">
        <f>MIN(DOS60,Application!$AO$630-SUM('15 Year Pro Forma'!$D$62:DOQ62))</f>
        <v>0</v>
      </c>
      <c r="DOU62" s="996">
        <f>MIN(DOU60,Application!$AO$630-SUM('15 Year Pro Forma'!$D$62:DOS62))</f>
        <v>0</v>
      </c>
      <c r="DOW62" s="996">
        <f>MIN(DOW60,Application!$AO$630-SUM('15 Year Pro Forma'!$D$62:DOU62))</f>
        <v>0</v>
      </c>
      <c r="DOY62" s="996">
        <f>MIN(DOY60,Application!$AO$630-SUM('15 Year Pro Forma'!$D$62:DOW62))</f>
        <v>0</v>
      </c>
      <c r="DPA62" s="996">
        <f>MIN(DPA60,Application!$AO$630-SUM('15 Year Pro Forma'!$D$62:DOY62))</f>
        <v>0</v>
      </c>
      <c r="DPC62" s="996">
        <f>MIN(DPC60,Application!$AO$630-SUM('15 Year Pro Forma'!$D$62:DPA62))</f>
        <v>0</v>
      </c>
      <c r="DPE62" s="996">
        <f>MIN(DPE60,Application!$AO$630-SUM('15 Year Pro Forma'!$D$62:DPC62))</f>
        <v>0</v>
      </c>
      <c r="DPG62" s="996">
        <f>MIN(DPG60,Application!$AO$630-SUM('15 Year Pro Forma'!$D$62:DPE62))</f>
        <v>0</v>
      </c>
      <c r="DPI62" s="996">
        <f>MIN(DPI60,Application!$AO$630-SUM('15 Year Pro Forma'!$D$62:DPG62))</f>
        <v>0</v>
      </c>
      <c r="DPK62" s="996">
        <f>MIN(DPK60,Application!$AO$630-SUM('15 Year Pro Forma'!$D$62:DPI62))</f>
        <v>0</v>
      </c>
      <c r="DPM62" s="996">
        <f>MIN(DPM60,Application!$AO$630-SUM('15 Year Pro Forma'!$D$62:DPK62))</f>
        <v>0</v>
      </c>
      <c r="DPO62" s="996">
        <f>MIN(DPO60,Application!$AO$630-SUM('15 Year Pro Forma'!$D$62:DPM62))</f>
        <v>0</v>
      </c>
      <c r="DPQ62" s="996">
        <f>MIN(DPQ60,Application!$AO$630-SUM('15 Year Pro Forma'!$D$62:DPO62))</f>
        <v>0</v>
      </c>
      <c r="DPS62" s="996">
        <f>MIN(DPS60,Application!$AO$630-SUM('15 Year Pro Forma'!$D$62:DPQ62))</f>
        <v>0</v>
      </c>
      <c r="DPU62" s="996">
        <f>MIN(DPU60,Application!$AO$630-SUM('15 Year Pro Forma'!$D$62:DPS62))</f>
        <v>0</v>
      </c>
      <c r="DPW62" s="996">
        <f>MIN(DPW60,Application!$AO$630-SUM('15 Year Pro Forma'!$D$62:DPU62))</f>
        <v>0</v>
      </c>
      <c r="DPY62" s="996">
        <f>MIN(DPY60,Application!$AO$630-SUM('15 Year Pro Forma'!$D$62:DPW62))</f>
        <v>0</v>
      </c>
      <c r="DQA62" s="996">
        <f>MIN(DQA60,Application!$AO$630-SUM('15 Year Pro Forma'!$D$62:DPY62))</f>
        <v>0</v>
      </c>
      <c r="DQC62" s="996">
        <f>MIN(DQC60,Application!$AO$630-SUM('15 Year Pro Forma'!$D$62:DQA62))</f>
        <v>0</v>
      </c>
      <c r="DQE62" s="996">
        <f>MIN(DQE60,Application!$AO$630-SUM('15 Year Pro Forma'!$D$62:DQC62))</f>
        <v>0</v>
      </c>
      <c r="DQG62" s="996">
        <f>MIN(DQG60,Application!$AO$630-SUM('15 Year Pro Forma'!$D$62:DQE62))</f>
        <v>0</v>
      </c>
      <c r="DQI62" s="996">
        <f>MIN(DQI60,Application!$AO$630-SUM('15 Year Pro Forma'!$D$62:DQG62))</f>
        <v>0</v>
      </c>
      <c r="DQK62" s="996">
        <f>MIN(DQK60,Application!$AO$630-SUM('15 Year Pro Forma'!$D$62:DQI62))</f>
        <v>0</v>
      </c>
      <c r="DQM62" s="996">
        <f>MIN(DQM60,Application!$AO$630-SUM('15 Year Pro Forma'!$D$62:DQK62))</f>
        <v>0</v>
      </c>
      <c r="DQO62" s="996">
        <f>MIN(DQO60,Application!$AO$630-SUM('15 Year Pro Forma'!$D$62:DQM62))</f>
        <v>0</v>
      </c>
      <c r="DQQ62" s="996">
        <f>MIN(DQQ60,Application!$AO$630-SUM('15 Year Pro Forma'!$D$62:DQO62))</f>
        <v>0</v>
      </c>
      <c r="DQS62" s="996">
        <f>MIN(DQS60,Application!$AO$630-SUM('15 Year Pro Forma'!$D$62:DQQ62))</f>
        <v>0</v>
      </c>
      <c r="DQU62" s="996">
        <f>MIN(DQU60,Application!$AO$630-SUM('15 Year Pro Forma'!$D$62:DQS62))</f>
        <v>0</v>
      </c>
      <c r="DQW62" s="996">
        <f>MIN(DQW60,Application!$AO$630-SUM('15 Year Pro Forma'!$D$62:DQU62))</f>
        <v>0</v>
      </c>
      <c r="DQY62" s="996">
        <f>MIN(DQY60,Application!$AO$630-SUM('15 Year Pro Forma'!$D$62:DQW62))</f>
        <v>0</v>
      </c>
      <c r="DRA62" s="996">
        <f>MIN(DRA60,Application!$AO$630-SUM('15 Year Pro Forma'!$D$62:DQY62))</f>
        <v>0</v>
      </c>
      <c r="DRC62" s="996">
        <f>MIN(DRC60,Application!$AO$630-SUM('15 Year Pro Forma'!$D$62:DRA62))</f>
        <v>0</v>
      </c>
      <c r="DRE62" s="996">
        <f>MIN(DRE60,Application!$AO$630-SUM('15 Year Pro Forma'!$D$62:DRC62))</f>
        <v>0</v>
      </c>
      <c r="DRG62" s="996">
        <f>MIN(DRG60,Application!$AO$630-SUM('15 Year Pro Forma'!$D$62:DRE62))</f>
        <v>0</v>
      </c>
      <c r="DRI62" s="996">
        <f>MIN(DRI60,Application!$AO$630-SUM('15 Year Pro Forma'!$D$62:DRG62))</f>
        <v>0</v>
      </c>
      <c r="DRK62" s="996">
        <f>MIN(DRK60,Application!$AO$630-SUM('15 Year Pro Forma'!$D$62:DRI62))</f>
        <v>0</v>
      </c>
      <c r="DRM62" s="996">
        <f>MIN(DRM60,Application!$AO$630-SUM('15 Year Pro Forma'!$D$62:DRK62))</f>
        <v>0</v>
      </c>
      <c r="DRO62" s="996">
        <f>MIN(DRO60,Application!$AO$630-SUM('15 Year Pro Forma'!$D$62:DRM62))</f>
        <v>0</v>
      </c>
      <c r="DRQ62" s="996">
        <f>MIN(DRQ60,Application!$AO$630-SUM('15 Year Pro Forma'!$D$62:DRO62))</f>
        <v>0</v>
      </c>
      <c r="DRS62" s="996">
        <f>MIN(DRS60,Application!$AO$630-SUM('15 Year Pro Forma'!$D$62:DRQ62))</f>
        <v>0</v>
      </c>
      <c r="DRU62" s="996">
        <f>MIN(DRU60,Application!$AO$630-SUM('15 Year Pro Forma'!$D$62:DRS62))</f>
        <v>0</v>
      </c>
      <c r="DRW62" s="996">
        <f>MIN(DRW60,Application!$AO$630-SUM('15 Year Pro Forma'!$D$62:DRU62))</f>
        <v>0</v>
      </c>
      <c r="DRY62" s="996">
        <f>MIN(DRY60,Application!$AO$630-SUM('15 Year Pro Forma'!$D$62:DRW62))</f>
        <v>0</v>
      </c>
      <c r="DSA62" s="996">
        <f>MIN(DSA60,Application!$AO$630-SUM('15 Year Pro Forma'!$D$62:DRY62))</f>
        <v>0</v>
      </c>
      <c r="DSC62" s="996">
        <f>MIN(DSC60,Application!$AO$630-SUM('15 Year Pro Forma'!$D$62:DSA62))</f>
        <v>0</v>
      </c>
      <c r="DSE62" s="996">
        <f>MIN(DSE60,Application!$AO$630-SUM('15 Year Pro Forma'!$D$62:DSC62))</f>
        <v>0</v>
      </c>
      <c r="DSG62" s="996">
        <f>MIN(DSG60,Application!$AO$630-SUM('15 Year Pro Forma'!$D$62:DSE62))</f>
        <v>0</v>
      </c>
      <c r="DSI62" s="996">
        <f>MIN(DSI60,Application!$AO$630-SUM('15 Year Pro Forma'!$D$62:DSG62))</f>
        <v>0</v>
      </c>
      <c r="DSK62" s="996">
        <f>MIN(DSK60,Application!$AO$630-SUM('15 Year Pro Forma'!$D$62:DSI62))</f>
        <v>0</v>
      </c>
      <c r="DSM62" s="996">
        <f>MIN(DSM60,Application!$AO$630-SUM('15 Year Pro Forma'!$D$62:DSK62))</f>
        <v>0</v>
      </c>
      <c r="DSO62" s="996">
        <f>MIN(DSO60,Application!$AO$630-SUM('15 Year Pro Forma'!$D$62:DSM62))</f>
        <v>0</v>
      </c>
      <c r="DSQ62" s="996">
        <f>MIN(DSQ60,Application!$AO$630-SUM('15 Year Pro Forma'!$D$62:DSO62))</f>
        <v>0</v>
      </c>
      <c r="DSS62" s="996">
        <f>MIN(DSS60,Application!$AO$630-SUM('15 Year Pro Forma'!$D$62:DSQ62))</f>
        <v>0</v>
      </c>
      <c r="DSU62" s="996">
        <f>MIN(DSU60,Application!$AO$630-SUM('15 Year Pro Forma'!$D$62:DSS62))</f>
        <v>0</v>
      </c>
      <c r="DSW62" s="996">
        <f>MIN(DSW60,Application!$AO$630-SUM('15 Year Pro Forma'!$D$62:DSU62))</f>
        <v>0</v>
      </c>
      <c r="DSY62" s="996">
        <f>MIN(DSY60,Application!$AO$630-SUM('15 Year Pro Forma'!$D$62:DSW62))</f>
        <v>0</v>
      </c>
      <c r="DTA62" s="996">
        <f>MIN(DTA60,Application!$AO$630-SUM('15 Year Pro Forma'!$D$62:DSY62))</f>
        <v>0</v>
      </c>
      <c r="DTC62" s="996">
        <f>MIN(DTC60,Application!$AO$630-SUM('15 Year Pro Forma'!$D$62:DTA62))</f>
        <v>0</v>
      </c>
      <c r="DTE62" s="996">
        <f>MIN(DTE60,Application!$AO$630-SUM('15 Year Pro Forma'!$D$62:DTC62))</f>
        <v>0</v>
      </c>
      <c r="DTG62" s="996">
        <f>MIN(DTG60,Application!$AO$630-SUM('15 Year Pro Forma'!$D$62:DTE62))</f>
        <v>0</v>
      </c>
      <c r="DTI62" s="996">
        <f>MIN(DTI60,Application!$AO$630-SUM('15 Year Pro Forma'!$D$62:DTG62))</f>
        <v>0</v>
      </c>
      <c r="DTK62" s="996">
        <f>MIN(DTK60,Application!$AO$630-SUM('15 Year Pro Forma'!$D$62:DTI62))</f>
        <v>0</v>
      </c>
      <c r="DTM62" s="996">
        <f>MIN(DTM60,Application!$AO$630-SUM('15 Year Pro Forma'!$D$62:DTK62))</f>
        <v>0</v>
      </c>
      <c r="DTO62" s="996">
        <f>MIN(DTO60,Application!$AO$630-SUM('15 Year Pro Forma'!$D$62:DTM62))</f>
        <v>0</v>
      </c>
      <c r="DTQ62" s="996">
        <f>MIN(DTQ60,Application!$AO$630-SUM('15 Year Pro Forma'!$D$62:DTO62))</f>
        <v>0</v>
      </c>
      <c r="DTS62" s="996">
        <f>MIN(DTS60,Application!$AO$630-SUM('15 Year Pro Forma'!$D$62:DTQ62))</f>
        <v>0</v>
      </c>
      <c r="DTU62" s="996">
        <f>MIN(DTU60,Application!$AO$630-SUM('15 Year Pro Forma'!$D$62:DTS62))</f>
        <v>0</v>
      </c>
      <c r="DTW62" s="996">
        <f>MIN(DTW60,Application!$AO$630-SUM('15 Year Pro Forma'!$D$62:DTU62))</f>
        <v>0</v>
      </c>
      <c r="DTY62" s="996">
        <f>MIN(DTY60,Application!$AO$630-SUM('15 Year Pro Forma'!$D$62:DTW62))</f>
        <v>0</v>
      </c>
      <c r="DUA62" s="996">
        <f>MIN(DUA60,Application!$AO$630-SUM('15 Year Pro Forma'!$D$62:DTY62))</f>
        <v>0</v>
      </c>
      <c r="DUC62" s="996">
        <f>MIN(DUC60,Application!$AO$630-SUM('15 Year Pro Forma'!$D$62:DUA62))</f>
        <v>0</v>
      </c>
      <c r="DUE62" s="996">
        <f>MIN(DUE60,Application!$AO$630-SUM('15 Year Pro Forma'!$D$62:DUC62))</f>
        <v>0</v>
      </c>
      <c r="DUG62" s="996">
        <f>MIN(DUG60,Application!$AO$630-SUM('15 Year Pro Forma'!$D$62:DUE62))</f>
        <v>0</v>
      </c>
      <c r="DUI62" s="996">
        <f>MIN(DUI60,Application!$AO$630-SUM('15 Year Pro Forma'!$D$62:DUG62))</f>
        <v>0</v>
      </c>
      <c r="DUK62" s="996">
        <f>MIN(DUK60,Application!$AO$630-SUM('15 Year Pro Forma'!$D$62:DUI62))</f>
        <v>0</v>
      </c>
      <c r="DUM62" s="996">
        <f>MIN(DUM60,Application!$AO$630-SUM('15 Year Pro Forma'!$D$62:DUK62))</f>
        <v>0</v>
      </c>
      <c r="DUO62" s="996">
        <f>MIN(DUO60,Application!$AO$630-SUM('15 Year Pro Forma'!$D$62:DUM62))</f>
        <v>0</v>
      </c>
      <c r="DUQ62" s="996">
        <f>MIN(DUQ60,Application!$AO$630-SUM('15 Year Pro Forma'!$D$62:DUO62))</f>
        <v>0</v>
      </c>
      <c r="DUS62" s="996">
        <f>MIN(DUS60,Application!$AO$630-SUM('15 Year Pro Forma'!$D$62:DUQ62))</f>
        <v>0</v>
      </c>
      <c r="DUU62" s="996">
        <f>MIN(DUU60,Application!$AO$630-SUM('15 Year Pro Forma'!$D$62:DUS62))</f>
        <v>0</v>
      </c>
      <c r="DUW62" s="996">
        <f>MIN(DUW60,Application!$AO$630-SUM('15 Year Pro Forma'!$D$62:DUU62))</f>
        <v>0</v>
      </c>
      <c r="DUY62" s="996">
        <f>MIN(DUY60,Application!$AO$630-SUM('15 Year Pro Forma'!$D$62:DUW62))</f>
        <v>0</v>
      </c>
      <c r="DVA62" s="996">
        <f>MIN(DVA60,Application!$AO$630-SUM('15 Year Pro Forma'!$D$62:DUY62))</f>
        <v>0</v>
      </c>
      <c r="DVC62" s="996">
        <f>MIN(DVC60,Application!$AO$630-SUM('15 Year Pro Forma'!$D$62:DVA62))</f>
        <v>0</v>
      </c>
      <c r="DVE62" s="996">
        <f>MIN(DVE60,Application!$AO$630-SUM('15 Year Pro Forma'!$D$62:DVC62))</f>
        <v>0</v>
      </c>
      <c r="DVG62" s="996">
        <f>MIN(DVG60,Application!$AO$630-SUM('15 Year Pro Forma'!$D$62:DVE62))</f>
        <v>0</v>
      </c>
      <c r="DVI62" s="996">
        <f>MIN(DVI60,Application!$AO$630-SUM('15 Year Pro Forma'!$D$62:DVG62))</f>
        <v>0</v>
      </c>
      <c r="DVK62" s="996">
        <f>MIN(DVK60,Application!$AO$630-SUM('15 Year Pro Forma'!$D$62:DVI62))</f>
        <v>0</v>
      </c>
      <c r="DVM62" s="996">
        <f>MIN(DVM60,Application!$AO$630-SUM('15 Year Pro Forma'!$D$62:DVK62))</f>
        <v>0</v>
      </c>
      <c r="DVO62" s="996">
        <f>MIN(DVO60,Application!$AO$630-SUM('15 Year Pro Forma'!$D$62:DVM62))</f>
        <v>0</v>
      </c>
      <c r="DVQ62" s="996">
        <f>MIN(DVQ60,Application!$AO$630-SUM('15 Year Pro Forma'!$D$62:DVO62))</f>
        <v>0</v>
      </c>
      <c r="DVS62" s="996">
        <f>MIN(DVS60,Application!$AO$630-SUM('15 Year Pro Forma'!$D$62:DVQ62))</f>
        <v>0</v>
      </c>
      <c r="DVU62" s="996">
        <f>MIN(DVU60,Application!$AO$630-SUM('15 Year Pro Forma'!$D$62:DVS62))</f>
        <v>0</v>
      </c>
      <c r="DVW62" s="996">
        <f>MIN(DVW60,Application!$AO$630-SUM('15 Year Pro Forma'!$D$62:DVU62))</f>
        <v>0</v>
      </c>
      <c r="DVY62" s="996">
        <f>MIN(DVY60,Application!$AO$630-SUM('15 Year Pro Forma'!$D$62:DVW62))</f>
        <v>0</v>
      </c>
      <c r="DWA62" s="996">
        <f>MIN(DWA60,Application!$AO$630-SUM('15 Year Pro Forma'!$D$62:DVY62))</f>
        <v>0</v>
      </c>
      <c r="DWC62" s="996">
        <f>MIN(DWC60,Application!$AO$630-SUM('15 Year Pro Forma'!$D$62:DWA62))</f>
        <v>0</v>
      </c>
      <c r="DWE62" s="996">
        <f>MIN(DWE60,Application!$AO$630-SUM('15 Year Pro Forma'!$D$62:DWC62))</f>
        <v>0</v>
      </c>
      <c r="DWG62" s="996">
        <f>MIN(DWG60,Application!$AO$630-SUM('15 Year Pro Forma'!$D$62:DWE62))</f>
        <v>0</v>
      </c>
      <c r="DWI62" s="996">
        <f>MIN(DWI60,Application!$AO$630-SUM('15 Year Pro Forma'!$D$62:DWG62))</f>
        <v>0</v>
      </c>
      <c r="DWK62" s="996">
        <f>MIN(DWK60,Application!$AO$630-SUM('15 Year Pro Forma'!$D$62:DWI62))</f>
        <v>0</v>
      </c>
      <c r="DWM62" s="996">
        <f>MIN(DWM60,Application!$AO$630-SUM('15 Year Pro Forma'!$D$62:DWK62))</f>
        <v>0</v>
      </c>
      <c r="DWO62" s="996">
        <f>MIN(DWO60,Application!$AO$630-SUM('15 Year Pro Forma'!$D$62:DWM62))</f>
        <v>0</v>
      </c>
      <c r="DWQ62" s="996">
        <f>MIN(DWQ60,Application!$AO$630-SUM('15 Year Pro Forma'!$D$62:DWO62))</f>
        <v>0</v>
      </c>
      <c r="DWS62" s="996">
        <f>MIN(DWS60,Application!$AO$630-SUM('15 Year Pro Forma'!$D$62:DWQ62))</f>
        <v>0</v>
      </c>
      <c r="DWU62" s="996">
        <f>MIN(DWU60,Application!$AO$630-SUM('15 Year Pro Forma'!$D$62:DWS62))</f>
        <v>0</v>
      </c>
      <c r="DWW62" s="996">
        <f>MIN(DWW60,Application!$AO$630-SUM('15 Year Pro Forma'!$D$62:DWU62))</f>
        <v>0</v>
      </c>
      <c r="DWY62" s="996">
        <f>MIN(DWY60,Application!$AO$630-SUM('15 Year Pro Forma'!$D$62:DWW62))</f>
        <v>0</v>
      </c>
      <c r="DXA62" s="996">
        <f>MIN(DXA60,Application!$AO$630-SUM('15 Year Pro Forma'!$D$62:DWY62))</f>
        <v>0</v>
      </c>
      <c r="DXC62" s="996">
        <f>MIN(DXC60,Application!$AO$630-SUM('15 Year Pro Forma'!$D$62:DXA62))</f>
        <v>0</v>
      </c>
      <c r="DXE62" s="996">
        <f>MIN(DXE60,Application!$AO$630-SUM('15 Year Pro Forma'!$D$62:DXC62))</f>
        <v>0</v>
      </c>
      <c r="DXG62" s="996">
        <f>MIN(DXG60,Application!$AO$630-SUM('15 Year Pro Forma'!$D$62:DXE62))</f>
        <v>0</v>
      </c>
      <c r="DXI62" s="996">
        <f>MIN(DXI60,Application!$AO$630-SUM('15 Year Pro Forma'!$D$62:DXG62))</f>
        <v>0</v>
      </c>
      <c r="DXK62" s="996">
        <f>MIN(DXK60,Application!$AO$630-SUM('15 Year Pro Forma'!$D$62:DXI62))</f>
        <v>0</v>
      </c>
      <c r="DXM62" s="996">
        <f>MIN(DXM60,Application!$AO$630-SUM('15 Year Pro Forma'!$D$62:DXK62))</f>
        <v>0</v>
      </c>
      <c r="DXO62" s="996">
        <f>MIN(DXO60,Application!$AO$630-SUM('15 Year Pro Forma'!$D$62:DXM62))</f>
        <v>0</v>
      </c>
      <c r="DXQ62" s="996">
        <f>MIN(DXQ60,Application!$AO$630-SUM('15 Year Pro Forma'!$D$62:DXO62))</f>
        <v>0</v>
      </c>
      <c r="DXS62" s="996">
        <f>MIN(DXS60,Application!$AO$630-SUM('15 Year Pro Forma'!$D$62:DXQ62))</f>
        <v>0</v>
      </c>
      <c r="DXU62" s="996">
        <f>MIN(DXU60,Application!$AO$630-SUM('15 Year Pro Forma'!$D$62:DXS62))</f>
        <v>0</v>
      </c>
      <c r="DXW62" s="996">
        <f>MIN(DXW60,Application!$AO$630-SUM('15 Year Pro Forma'!$D$62:DXU62))</f>
        <v>0</v>
      </c>
      <c r="DXY62" s="996">
        <f>MIN(DXY60,Application!$AO$630-SUM('15 Year Pro Forma'!$D$62:DXW62))</f>
        <v>0</v>
      </c>
      <c r="DYA62" s="996">
        <f>MIN(DYA60,Application!$AO$630-SUM('15 Year Pro Forma'!$D$62:DXY62))</f>
        <v>0</v>
      </c>
      <c r="DYC62" s="996">
        <f>MIN(DYC60,Application!$AO$630-SUM('15 Year Pro Forma'!$D$62:DYA62))</f>
        <v>0</v>
      </c>
      <c r="DYE62" s="996">
        <f>MIN(DYE60,Application!$AO$630-SUM('15 Year Pro Forma'!$D$62:DYC62))</f>
        <v>0</v>
      </c>
      <c r="DYG62" s="996">
        <f>MIN(DYG60,Application!$AO$630-SUM('15 Year Pro Forma'!$D$62:DYE62))</f>
        <v>0</v>
      </c>
      <c r="DYI62" s="996">
        <f>MIN(DYI60,Application!$AO$630-SUM('15 Year Pro Forma'!$D$62:DYG62))</f>
        <v>0</v>
      </c>
      <c r="DYK62" s="996">
        <f>MIN(DYK60,Application!$AO$630-SUM('15 Year Pro Forma'!$D$62:DYI62))</f>
        <v>0</v>
      </c>
      <c r="DYM62" s="996">
        <f>MIN(DYM60,Application!$AO$630-SUM('15 Year Pro Forma'!$D$62:DYK62))</f>
        <v>0</v>
      </c>
      <c r="DYO62" s="996">
        <f>MIN(DYO60,Application!$AO$630-SUM('15 Year Pro Forma'!$D$62:DYM62))</f>
        <v>0</v>
      </c>
      <c r="DYQ62" s="996">
        <f>MIN(DYQ60,Application!$AO$630-SUM('15 Year Pro Forma'!$D$62:DYO62))</f>
        <v>0</v>
      </c>
      <c r="DYS62" s="996">
        <f>MIN(DYS60,Application!$AO$630-SUM('15 Year Pro Forma'!$D$62:DYQ62))</f>
        <v>0</v>
      </c>
      <c r="DYU62" s="996">
        <f>MIN(DYU60,Application!$AO$630-SUM('15 Year Pro Forma'!$D$62:DYS62))</f>
        <v>0</v>
      </c>
      <c r="DYW62" s="996">
        <f>MIN(DYW60,Application!$AO$630-SUM('15 Year Pro Forma'!$D$62:DYU62))</f>
        <v>0</v>
      </c>
      <c r="DYY62" s="996">
        <f>MIN(DYY60,Application!$AO$630-SUM('15 Year Pro Forma'!$D$62:DYW62))</f>
        <v>0</v>
      </c>
      <c r="DZA62" s="996">
        <f>MIN(DZA60,Application!$AO$630-SUM('15 Year Pro Forma'!$D$62:DYY62))</f>
        <v>0</v>
      </c>
      <c r="DZC62" s="996">
        <f>MIN(DZC60,Application!$AO$630-SUM('15 Year Pro Forma'!$D$62:DZA62))</f>
        <v>0</v>
      </c>
      <c r="DZE62" s="996">
        <f>MIN(DZE60,Application!$AO$630-SUM('15 Year Pro Forma'!$D$62:DZC62))</f>
        <v>0</v>
      </c>
      <c r="DZG62" s="996">
        <f>MIN(DZG60,Application!$AO$630-SUM('15 Year Pro Forma'!$D$62:DZE62))</f>
        <v>0</v>
      </c>
      <c r="DZI62" s="996">
        <f>MIN(DZI60,Application!$AO$630-SUM('15 Year Pro Forma'!$D$62:DZG62))</f>
        <v>0</v>
      </c>
      <c r="DZK62" s="996">
        <f>MIN(DZK60,Application!$AO$630-SUM('15 Year Pro Forma'!$D$62:DZI62))</f>
        <v>0</v>
      </c>
      <c r="DZM62" s="996">
        <f>MIN(DZM60,Application!$AO$630-SUM('15 Year Pro Forma'!$D$62:DZK62))</f>
        <v>0</v>
      </c>
      <c r="DZO62" s="996">
        <f>MIN(DZO60,Application!$AO$630-SUM('15 Year Pro Forma'!$D$62:DZM62))</f>
        <v>0</v>
      </c>
      <c r="DZQ62" s="996">
        <f>MIN(DZQ60,Application!$AO$630-SUM('15 Year Pro Forma'!$D$62:DZO62))</f>
        <v>0</v>
      </c>
      <c r="DZS62" s="996">
        <f>MIN(DZS60,Application!$AO$630-SUM('15 Year Pro Forma'!$D$62:DZQ62))</f>
        <v>0</v>
      </c>
      <c r="DZU62" s="996">
        <f>MIN(DZU60,Application!$AO$630-SUM('15 Year Pro Forma'!$D$62:DZS62))</f>
        <v>0</v>
      </c>
      <c r="DZW62" s="996">
        <f>MIN(DZW60,Application!$AO$630-SUM('15 Year Pro Forma'!$D$62:DZU62))</f>
        <v>0</v>
      </c>
      <c r="DZY62" s="996">
        <f>MIN(DZY60,Application!$AO$630-SUM('15 Year Pro Forma'!$D$62:DZW62))</f>
        <v>0</v>
      </c>
      <c r="EAA62" s="996">
        <f>MIN(EAA60,Application!$AO$630-SUM('15 Year Pro Forma'!$D$62:DZY62))</f>
        <v>0</v>
      </c>
      <c r="EAC62" s="996">
        <f>MIN(EAC60,Application!$AO$630-SUM('15 Year Pro Forma'!$D$62:EAA62))</f>
        <v>0</v>
      </c>
      <c r="EAE62" s="996">
        <f>MIN(EAE60,Application!$AO$630-SUM('15 Year Pro Forma'!$D$62:EAC62))</f>
        <v>0</v>
      </c>
      <c r="EAG62" s="996">
        <f>MIN(EAG60,Application!$AO$630-SUM('15 Year Pro Forma'!$D$62:EAE62))</f>
        <v>0</v>
      </c>
      <c r="EAI62" s="996">
        <f>MIN(EAI60,Application!$AO$630-SUM('15 Year Pro Forma'!$D$62:EAG62))</f>
        <v>0</v>
      </c>
      <c r="EAK62" s="996">
        <f>MIN(EAK60,Application!$AO$630-SUM('15 Year Pro Forma'!$D$62:EAI62))</f>
        <v>0</v>
      </c>
      <c r="EAM62" s="996">
        <f>MIN(EAM60,Application!$AO$630-SUM('15 Year Pro Forma'!$D$62:EAK62))</f>
        <v>0</v>
      </c>
      <c r="EAO62" s="996">
        <f>MIN(EAO60,Application!$AO$630-SUM('15 Year Pro Forma'!$D$62:EAM62))</f>
        <v>0</v>
      </c>
      <c r="EAQ62" s="996">
        <f>MIN(EAQ60,Application!$AO$630-SUM('15 Year Pro Forma'!$D$62:EAO62))</f>
        <v>0</v>
      </c>
      <c r="EAS62" s="996">
        <f>MIN(EAS60,Application!$AO$630-SUM('15 Year Pro Forma'!$D$62:EAQ62))</f>
        <v>0</v>
      </c>
      <c r="EAU62" s="996">
        <f>MIN(EAU60,Application!$AO$630-SUM('15 Year Pro Forma'!$D$62:EAS62))</f>
        <v>0</v>
      </c>
      <c r="EAW62" s="996">
        <f>MIN(EAW60,Application!$AO$630-SUM('15 Year Pro Forma'!$D$62:EAU62))</f>
        <v>0</v>
      </c>
      <c r="EAY62" s="996">
        <f>MIN(EAY60,Application!$AO$630-SUM('15 Year Pro Forma'!$D$62:EAW62))</f>
        <v>0</v>
      </c>
      <c r="EBA62" s="996">
        <f>MIN(EBA60,Application!$AO$630-SUM('15 Year Pro Forma'!$D$62:EAY62))</f>
        <v>0</v>
      </c>
      <c r="EBC62" s="996">
        <f>MIN(EBC60,Application!$AO$630-SUM('15 Year Pro Forma'!$D$62:EBA62))</f>
        <v>0</v>
      </c>
      <c r="EBE62" s="996">
        <f>MIN(EBE60,Application!$AO$630-SUM('15 Year Pro Forma'!$D$62:EBC62))</f>
        <v>0</v>
      </c>
      <c r="EBG62" s="996">
        <f>MIN(EBG60,Application!$AO$630-SUM('15 Year Pro Forma'!$D$62:EBE62))</f>
        <v>0</v>
      </c>
      <c r="EBI62" s="996">
        <f>MIN(EBI60,Application!$AO$630-SUM('15 Year Pro Forma'!$D$62:EBG62))</f>
        <v>0</v>
      </c>
      <c r="EBK62" s="996">
        <f>MIN(EBK60,Application!$AO$630-SUM('15 Year Pro Forma'!$D$62:EBI62))</f>
        <v>0</v>
      </c>
      <c r="EBM62" s="996">
        <f>MIN(EBM60,Application!$AO$630-SUM('15 Year Pro Forma'!$D$62:EBK62))</f>
        <v>0</v>
      </c>
      <c r="EBO62" s="996">
        <f>MIN(EBO60,Application!$AO$630-SUM('15 Year Pro Forma'!$D$62:EBM62))</f>
        <v>0</v>
      </c>
      <c r="EBQ62" s="996">
        <f>MIN(EBQ60,Application!$AO$630-SUM('15 Year Pro Forma'!$D$62:EBO62))</f>
        <v>0</v>
      </c>
      <c r="EBS62" s="996">
        <f>MIN(EBS60,Application!$AO$630-SUM('15 Year Pro Forma'!$D$62:EBQ62))</f>
        <v>0</v>
      </c>
      <c r="EBU62" s="996">
        <f>MIN(EBU60,Application!$AO$630-SUM('15 Year Pro Forma'!$D$62:EBS62))</f>
        <v>0</v>
      </c>
      <c r="EBW62" s="996">
        <f>MIN(EBW60,Application!$AO$630-SUM('15 Year Pro Forma'!$D$62:EBU62))</f>
        <v>0</v>
      </c>
      <c r="EBY62" s="996">
        <f>MIN(EBY60,Application!$AO$630-SUM('15 Year Pro Forma'!$D$62:EBW62))</f>
        <v>0</v>
      </c>
      <c r="ECA62" s="996">
        <f>MIN(ECA60,Application!$AO$630-SUM('15 Year Pro Forma'!$D$62:EBY62))</f>
        <v>0</v>
      </c>
      <c r="ECC62" s="996">
        <f>MIN(ECC60,Application!$AO$630-SUM('15 Year Pro Forma'!$D$62:ECA62))</f>
        <v>0</v>
      </c>
      <c r="ECE62" s="996">
        <f>MIN(ECE60,Application!$AO$630-SUM('15 Year Pro Forma'!$D$62:ECC62))</f>
        <v>0</v>
      </c>
      <c r="ECG62" s="996">
        <f>MIN(ECG60,Application!$AO$630-SUM('15 Year Pro Forma'!$D$62:ECE62))</f>
        <v>0</v>
      </c>
      <c r="ECI62" s="996">
        <f>MIN(ECI60,Application!$AO$630-SUM('15 Year Pro Forma'!$D$62:ECG62))</f>
        <v>0</v>
      </c>
      <c r="ECK62" s="996">
        <f>MIN(ECK60,Application!$AO$630-SUM('15 Year Pro Forma'!$D$62:ECI62))</f>
        <v>0</v>
      </c>
      <c r="ECM62" s="996">
        <f>MIN(ECM60,Application!$AO$630-SUM('15 Year Pro Forma'!$D$62:ECK62))</f>
        <v>0</v>
      </c>
      <c r="ECO62" s="996">
        <f>MIN(ECO60,Application!$AO$630-SUM('15 Year Pro Forma'!$D$62:ECM62))</f>
        <v>0</v>
      </c>
      <c r="ECQ62" s="996">
        <f>MIN(ECQ60,Application!$AO$630-SUM('15 Year Pro Forma'!$D$62:ECO62))</f>
        <v>0</v>
      </c>
      <c r="ECS62" s="996">
        <f>MIN(ECS60,Application!$AO$630-SUM('15 Year Pro Forma'!$D$62:ECQ62))</f>
        <v>0</v>
      </c>
      <c r="ECU62" s="996">
        <f>MIN(ECU60,Application!$AO$630-SUM('15 Year Pro Forma'!$D$62:ECS62))</f>
        <v>0</v>
      </c>
      <c r="ECW62" s="996">
        <f>MIN(ECW60,Application!$AO$630-SUM('15 Year Pro Forma'!$D$62:ECU62))</f>
        <v>0</v>
      </c>
      <c r="ECY62" s="996">
        <f>MIN(ECY60,Application!$AO$630-SUM('15 Year Pro Forma'!$D$62:ECW62))</f>
        <v>0</v>
      </c>
      <c r="EDA62" s="996">
        <f>MIN(EDA60,Application!$AO$630-SUM('15 Year Pro Forma'!$D$62:ECY62))</f>
        <v>0</v>
      </c>
      <c r="EDC62" s="996">
        <f>MIN(EDC60,Application!$AO$630-SUM('15 Year Pro Forma'!$D$62:EDA62))</f>
        <v>0</v>
      </c>
      <c r="EDE62" s="996">
        <f>MIN(EDE60,Application!$AO$630-SUM('15 Year Pro Forma'!$D$62:EDC62))</f>
        <v>0</v>
      </c>
      <c r="EDG62" s="996">
        <f>MIN(EDG60,Application!$AO$630-SUM('15 Year Pro Forma'!$D$62:EDE62))</f>
        <v>0</v>
      </c>
      <c r="EDI62" s="996">
        <f>MIN(EDI60,Application!$AO$630-SUM('15 Year Pro Forma'!$D$62:EDG62))</f>
        <v>0</v>
      </c>
      <c r="EDK62" s="996">
        <f>MIN(EDK60,Application!$AO$630-SUM('15 Year Pro Forma'!$D$62:EDI62))</f>
        <v>0</v>
      </c>
      <c r="EDM62" s="996">
        <f>MIN(EDM60,Application!$AO$630-SUM('15 Year Pro Forma'!$D$62:EDK62))</f>
        <v>0</v>
      </c>
      <c r="EDO62" s="996">
        <f>MIN(EDO60,Application!$AO$630-SUM('15 Year Pro Forma'!$D$62:EDM62))</f>
        <v>0</v>
      </c>
      <c r="EDQ62" s="996">
        <f>MIN(EDQ60,Application!$AO$630-SUM('15 Year Pro Forma'!$D$62:EDO62))</f>
        <v>0</v>
      </c>
      <c r="EDS62" s="996">
        <f>MIN(EDS60,Application!$AO$630-SUM('15 Year Pro Forma'!$D$62:EDQ62))</f>
        <v>0</v>
      </c>
      <c r="EDU62" s="996">
        <f>MIN(EDU60,Application!$AO$630-SUM('15 Year Pro Forma'!$D$62:EDS62))</f>
        <v>0</v>
      </c>
      <c r="EDW62" s="996">
        <f>MIN(EDW60,Application!$AO$630-SUM('15 Year Pro Forma'!$D$62:EDU62))</f>
        <v>0</v>
      </c>
      <c r="EDY62" s="996">
        <f>MIN(EDY60,Application!$AO$630-SUM('15 Year Pro Forma'!$D$62:EDW62))</f>
        <v>0</v>
      </c>
      <c r="EEA62" s="996">
        <f>MIN(EEA60,Application!$AO$630-SUM('15 Year Pro Forma'!$D$62:EDY62))</f>
        <v>0</v>
      </c>
      <c r="EEC62" s="996">
        <f>MIN(EEC60,Application!$AO$630-SUM('15 Year Pro Forma'!$D$62:EEA62))</f>
        <v>0</v>
      </c>
      <c r="EEE62" s="996">
        <f>MIN(EEE60,Application!$AO$630-SUM('15 Year Pro Forma'!$D$62:EEC62))</f>
        <v>0</v>
      </c>
      <c r="EEG62" s="996">
        <f>MIN(EEG60,Application!$AO$630-SUM('15 Year Pro Forma'!$D$62:EEE62))</f>
        <v>0</v>
      </c>
      <c r="EEI62" s="996">
        <f>MIN(EEI60,Application!$AO$630-SUM('15 Year Pro Forma'!$D$62:EEG62))</f>
        <v>0</v>
      </c>
      <c r="EEK62" s="996">
        <f>MIN(EEK60,Application!$AO$630-SUM('15 Year Pro Forma'!$D$62:EEI62))</f>
        <v>0</v>
      </c>
      <c r="EEM62" s="996">
        <f>MIN(EEM60,Application!$AO$630-SUM('15 Year Pro Forma'!$D$62:EEK62))</f>
        <v>0</v>
      </c>
      <c r="EEO62" s="996">
        <f>MIN(EEO60,Application!$AO$630-SUM('15 Year Pro Forma'!$D$62:EEM62))</f>
        <v>0</v>
      </c>
      <c r="EEQ62" s="996">
        <f>MIN(EEQ60,Application!$AO$630-SUM('15 Year Pro Forma'!$D$62:EEO62))</f>
        <v>0</v>
      </c>
      <c r="EES62" s="996">
        <f>MIN(EES60,Application!$AO$630-SUM('15 Year Pro Forma'!$D$62:EEQ62))</f>
        <v>0</v>
      </c>
      <c r="EEU62" s="996">
        <f>MIN(EEU60,Application!$AO$630-SUM('15 Year Pro Forma'!$D$62:EES62))</f>
        <v>0</v>
      </c>
      <c r="EEW62" s="996">
        <f>MIN(EEW60,Application!$AO$630-SUM('15 Year Pro Forma'!$D$62:EEU62))</f>
        <v>0</v>
      </c>
      <c r="EEY62" s="996">
        <f>MIN(EEY60,Application!$AO$630-SUM('15 Year Pro Forma'!$D$62:EEW62))</f>
        <v>0</v>
      </c>
      <c r="EFA62" s="996">
        <f>MIN(EFA60,Application!$AO$630-SUM('15 Year Pro Forma'!$D$62:EEY62))</f>
        <v>0</v>
      </c>
      <c r="EFC62" s="996">
        <f>MIN(EFC60,Application!$AO$630-SUM('15 Year Pro Forma'!$D$62:EFA62))</f>
        <v>0</v>
      </c>
      <c r="EFE62" s="996">
        <f>MIN(EFE60,Application!$AO$630-SUM('15 Year Pro Forma'!$D$62:EFC62))</f>
        <v>0</v>
      </c>
      <c r="EFG62" s="996">
        <f>MIN(EFG60,Application!$AO$630-SUM('15 Year Pro Forma'!$D$62:EFE62))</f>
        <v>0</v>
      </c>
      <c r="EFI62" s="996">
        <f>MIN(EFI60,Application!$AO$630-SUM('15 Year Pro Forma'!$D$62:EFG62))</f>
        <v>0</v>
      </c>
      <c r="EFK62" s="996">
        <f>MIN(EFK60,Application!$AO$630-SUM('15 Year Pro Forma'!$D$62:EFI62))</f>
        <v>0</v>
      </c>
      <c r="EFM62" s="996">
        <f>MIN(EFM60,Application!$AO$630-SUM('15 Year Pro Forma'!$D$62:EFK62))</f>
        <v>0</v>
      </c>
      <c r="EFO62" s="996">
        <f>MIN(EFO60,Application!$AO$630-SUM('15 Year Pro Forma'!$D$62:EFM62))</f>
        <v>0</v>
      </c>
      <c r="EFQ62" s="996">
        <f>MIN(EFQ60,Application!$AO$630-SUM('15 Year Pro Forma'!$D$62:EFO62))</f>
        <v>0</v>
      </c>
      <c r="EFS62" s="996">
        <f>MIN(EFS60,Application!$AO$630-SUM('15 Year Pro Forma'!$D$62:EFQ62))</f>
        <v>0</v>
      </c>
      <c r="EFU62" s="996">
        <f>MIN(EFU60,Application!$AO$630-SUM('15 Year Pro Forma'!$D$62:EFS62))</f>
        <v>0</v>
      </c>
      <c r="EFW62" s="996">
        <f>MIN(EFW60,Application!$AO$630-SUM('15 Year Pro Forma'!$D$62:EFU62))</f>
        <v>0</v>
      </c>
      <c r="EFY62" s="996">
        <f>MIN(EFY60,Application!$AO$630-SUM('15 Year Pro Forma'!$D$62:EFW62))</f>
        <v>0</v>
      </c>
      <c r="EGA62" s="996">
        <f>MIN(EGA60,Application!$AO$630-SUM('15 Year Pro Forma'!$D$62:EFY62))</f>
        <v>0</v>
      </c>
      <c r="EGC62" s="996">
        <f>MIN(EGC60,Application!$AO$630-SUM('15 Year Pro Forma'!$D$62:EGA62))</f>
        <v>0</v>
      </c>
      <c r="EGE62" s="996">
        <f>MIN(EGE60,Application!$AO$630-SUM('15 Year Pro Forma'!$D$62:EGC62))</f>
        <v>0</v>
      </c>
      <c r="EGG62" s="996">
        <f>MIN(EGG60,Application!$AO$630-SUM('15 Year Pro Forma'!$D$62:EGE62))</f>
        <v>0</v>
      </c>
      <c r="EGI62" s="996">
        <f>MIN(EGI60,Application!$AO$630-SUM('15 Year Pro Forma'!$D$62:EGG62))</f>
        <v>0</v>
      </c>
      <c r="EGK62" s="996">
        <f>MIN(EGK60,Application!$AO$630-SUM('15 Year Pro Forma'!$D$62:EGI62))</f>
        <v>0</v>
      </c>
      <c r="EGM62" s="996">
        <f>MIN(EGM60,Application!$AO$630-SUM('15 Year Pro Forma'!$D$62:EGK62))</f>
        <v>0</v>
      </c>
      <c r="EGO62" s="996">
        <f>MIN(EGO60,Application!$AO$630-SUM('15 Year Pro Forma'!$D$62:EGM62))</f>
        <v>0</v>
      </c>
      <c r="EGQ62" s="996">
        <f>MIN(EGQ60,Application!$AO$630-SUM('15 Year Pro Forma'!$D$62:EGO62))</f>
        <v>0</v>
      </c>
      <c r="EGS62" s="996">
        <f>MIN(EGS60,Application!$AO$630-SUM('15 Year Pro Forma'!$D$62:EGQ62))</f>
        <v>0</v>
      </c>
      <c r="EGU62" s="996">
        <f>MIN(EGU60,Application!$AO$630-SUM('15 Year Pro Forma'!$D$62:EGS62))</f>
        <v>0</v>
      </c>
      <c r="EGW62" s="996">
        <f>MIN(EGW60,Application!$AO$630-SUM('15 Year Pro Forma'!$D$62:EGU62))</f>
        <v>0</v>
      </c>
      <c r="EGY62" s="996">
        <f>MIN(EGY60,Application!$AO$630-SUM('15 Year Pro Forma'!$D$62:EGW62))</f>
        <v>0</v>
      </c>
      <c r="EHA62" s="996">
        <f>MIN(EHA60,Application!$AO$630-SUM('15 Year Pro Forma'!$D$62:EGY62))</f>
        <v>0</v>
      </c>
      <c r="EHC62" s="996">
        <f>MIN(EHC60,Application!$AO$630-SUM('15 Year Pro Forma'!$D$62:EHA62))</f>
        <v>0</v>
      </c>
      <c r="EHE62" s="996">
        <f>MIN(EHE60,Application!$AO$630-SUM('15 Year Pro Forma'!$D$62:EHC62))</f>
        <v>0</v>
      </c>
      <c r="EHG62" s="996">
        <f>MIN(EHG60,Application!$AO$630-SUM('15 Year Pro Forma'!$D$62:EHE62))</f>
        <v>0</v>
      </c>
      <c r="EHI62" s="996">
        <f>MIN(EHI60,Application!$AO$630-SUM('15 Year Pro Forma'!$D$62:EHG62))</f>
        <v>0</v>
      </c>
      <c r="EHK62" s="996">
        <f>MIN(EHK60,Application!$AO$630-SUM('15 Year Pro Forma'!$D$62:EHI62))</f>
        <v>0</v>
      </c>
      <c r="EHM62" s="996">
        <f>MIN(EHM60,Application!$AO$630-SUM('15 Year Pro Forma'!$D$62:EHK62))</f>
        <v>0</v>
      </c>
      <c r="EHO62" s="996">
        <f>MIN(EHO60,Application!$AO$630-SUM('15 Year Pro Forma'!$D$62:EHM62))</f>
        <v>0</v>
      </c>
      <c r="EHQ62" s="996">
        <f>MIN(EHQ60,Application!$AO$630-SUM('15 Year Pro Forma'!$D$62:EHO62))</f>
        <v>0</v>
      </c>
      <c r="EHS62" s="996">
        <f>MIN(EHS60,Application!$AO$630-SUM('15 Year Pro Forma'!$D$62:EHQ62))</f>
        <v>0</v>
      </c>
      <c r="EHU62" s="996">
        <f>MIN(EHU60,Application!$AO$630-SUM('15 Year Pro Forma'!$D$62:EHS62))</f>
        <v>0</v>
      </c>
      <c r="EHW62" s="996">
        <f>MIN(EHW60,Application!$AO$630-SUM('15 Year Pro Forma'!$D$62:EHU62))</f>
        <v>0</v>
      </c>
      <c r="EHY62" s="996">
        <f>MIN(EHY60,Application!$AO$630-SUM('15 Year Pro Forma'!$D$62:EHW62))</f>
        <v>0</v>
      </c>
      <c r="EIA62" s="996">
        <f>MIN(EIA60,Application!$AO$630-SUM('15 Year Pro Forma'!$D$62:EHY62))</f>
        <v>0</v>
      </c>
      <c r="EIC62" s="996">
        <f>MIN(EIC60,Application!$AO$630-SUM('15 Year Pro Forma'!$D$62:EIA62))</f>
        <v>0</v>
      </c>
      <c r="EIE62" s="996">
        <f>MIN(EIE60,Application!$AO$630-SUM('15 Year Pro Forma'!$D$62:EIC62))</f>
        <v>0</v>
      </c>
      <c r="EIG62" s="996">
        <f>MIN(EIG60,Application!$AO$630-SUM('15 Year Pro Forma'!$D$62:EIE62))</f>
        <v>0</v>
      </c>
      <c r="EII62" s="996">
        <f>MIN(EII60,Application!$AO$630-SUM('15 Year Pro Forma'!$D$62:EIG62))</f>
        <v>0</v>
      </c>
      <c r="EIK62" s="996">
        <f>MIN(EIK60,Application!$AO$630-SUM('15 Year Pro Forma'!$D$62:EII62))</f>
        <v>0</v>
      </c>
      <c r="EIM62" s="996">
        <f>MIN(EIM60,Application!$AO$630-SUM('15 Year Pro Forma'!$D$62:EIK62))</f>
        <v>0</v>
      </c>
      <c r="EIO62" s="996">
        <f>MIN(EIO60,Application!$AO$630-SUM('15 Year Pro Forma'!$D$62:EIM62))</f>
        <v>0</v>
      </c>
      <c r="EIQ62" s="996">
        <f>MIN(EIQ60,Application!$AO$630-SUM('15 Year Pro Forma'!$D$62:EIO62))</f>
        <v>0</v>
      </c>
      <c r="EIS62" s="996">
        <f>MIN(EIS60,Application!$AO$630-SUM('15 Year Pro Forma'!$D$62:EIQ62))</f>
        <v>0</v>
      </c>
      <c r="EIU62" s="996">
        <f>MIN(EIU60,Application!$AO$630-SUM('15 Year Pro Forma'!$D$62:EIS62))</f>
        <v>0</v>
      </c>
      <c r="EIW62" s="996">
        <f>MIN(EIW60,Application!$AO$630-SUM('15 Year Pro Forma'!$D$62:EIU62))</f>
        <v>0</v>
      </c>
      <c r="EIY62" s="996">
        <f>MIN(EIY60,Application!$AO$630-SUM('15 Year Pro Forma'!$D$62:EIW62))</f>
        <v>0</v>
      </c>
      <c r="EJA62" s="996">
        <f>MIN(EJA60,Application!$AO$630-SUM('15 Year Pro Forma'!$D$62:EIY62))</f>
        <v>0</v>
      </c>
      <c r="EJC62" s="996">
        <f>MIN(EJC60,Application!$AO$630-SUM('15 Year Pro Forma'!$D$62:EJA62))</f>
        <v>0</v>
      </c>
      <c r="EJE62" s="996">
        <f>MIN(EJE60,Application!$AO$630-SUM('15 Year Pro Forma'!$D$62:EJC62))</f>
        <v>0</v>
      </c>
      <c r="EJG62" s="996">
        <f>MIN(EJG60,Application!$AO$630-SUM('15 Year Pro Forma'!$D$62:EJE62))</f>
        <v>0</v>
      </c>
      <c r="EJI62" s="996">
        <f>MIN(EJI60,Application!$AO$630-SUM('15 Year Pro Forma'!$D$62:EJG62))</f>
        <v>0</v>
      </c>
      <c r="EJK62" s="996">
        <f>MIN(EJK60,Application!$AO$630-SUM('15 Year Pro Forma'!$D$62:EJI62))</f>
        <v>0</v>
      </c>
      <c r="EJM62" s="996">
        <f>MIN(EJM60,Application!$AO$630-SUM('15 Year Pro Forma'!$D$62:EJK62))</f>
        <v>0</v>
      </c>
      <c r="EJO62" s="996">
        <f>MIN(EJO60,Application!$AO$630-SUM('15 Year Pro Forma'!$D$62:EJM62))</f>
        <v>0</v>
      </c>
      <c r="EJQ62" s="996">
        <f>MIN(EJQ60,Application!$AO$630-SUM('15 Year Pro Forma'!$D$62:EJO62))</f>
        <v>0</v>
      </c>
      <c r="EJS62" s="996">
        <f>MIN(EJS60,Application!$AO$630-SUM('15 Year Pro Forma'!$D$62:EJQ62))</f>
        <v>0</v>
      </c>
      <c r="EJU62" s="996">
        <f>MIN(EJU60,Application!$AO$630-SUM('15 Year Pro Forma'!$D$62:EJS62))</f>
        <v>0</v>
      </c>
      <c r="EJW62" s="996">
        <f>MIN(EJW60,Application!$AO$630-SUM('15 Year Pro Forma'!$D$62:EJU62))</f>
        <v>0</v>
      </c>
      <c r="EJY62" s="996">
        <f>MIN(EJY60,Application!$AO$630-SUM('15 Year Pro Forma'!$D$62:EJW62))</f>
        <v>0</v>
      </c>
      <c r="EKA62" s="996">
        <f>MIN(EKA60,Application!$AO$630-SUM('15 Year Pro Forma'!$D$62:EJY62))</f>
        <v>0</v>
      </c>
      <c r="EKC62" s="996">
        <f>MIN(EKC60,Application!$AO$630-SUM('15 Year Pro Forma'!$D$62:EKA62))</f>
        <v>0</v>
      </c>
      <c r="EKE62" s="996">
        <f>MIN(EKE60,Application!$AO$630-SUM('15 Year Pro Forma'!$D$62:EKC62))</f>
        <v>0</v>
      </c>
      <c r="EKG62" s="996">
        <f>MIN(EKG60,Application!$AO$630-SUM('15 Year Pro Forma'!$D$62:EKE62))</f>
        <v>0</v>
      </c>
      <c r="EKI62" s="996">
        <f>MIN(EKI60,Application!$AO$630-SUM('15 Year Pro Forma'!$D$62:EKG62))</f>
        <v>0</v>
      </c>
      <c r="EKK62" s="996">
        <f>MIN(EKK60,Application!$AO$630-SUM('15 Year Pro Forma'!$D$62:EKI62))</f>
        <v>0</v>
      </c>
      <c r="EKM62" s="996">
        <f>MIN(EKM60,Application!$AO$630-SUM('15 Year Pro Forma'!$D$62:EKK62))</f>
        <v>0</v>
      </c>
      <c r="EKO62" s="996">
        <f>MIN(EKO60,Application!$AO$630-SUM('15 Year Pro Forma'!$D$62:EKM62))</f>
        <v>0</v>
      </c>
      <c r="EKQ62" s="996">
        <f>MIN(EKQ60,Application!$AO$630-SUM('15 Year Pro Forma'!$D$62:EKO62))</f>
        <v>0</v>
      </c>
      <c r="EKS62" s="996">
        <f>MIN(EKS60,Application!$AO$630-SUM('15 Year Pro Forma'!$D$62:EKQ62))</f>
        <v>0</v>
      </c>
      <c r="EKU62" s="996">
        <f>MIN(EKU60,Application!$AO$630-SUM('15 Year Pro Forma'!$D$62:EKS62))</f>
        <v>0</v>
      </c>
      <c r="EKW62" s="996">
        <f>MIN(EKW60,Application!$AO$630-SUM('15 Year Pro Forma'!$D$62:EKU62))</f>
        <v>0</v>
      </c>
      <c r="EKY62" s="996">
        <f>MIN(EKY60,Application!$AO$630-SUM('15 Year Pro Forma'!$D$62:EKW62))</f>
        <v>0</v>
      </c>
      <c r="ELA62" s="996">
        <f>MIN(ELA60,Application!$AO$630-SUM('15 Year Pro Forma'!$D$62:EKY62))</f>
        <v>0</v>
      </c>
      <c r="ELC62" s="996">
        <f>MIN(ELC60,Application!$AO$630-SUM('15 Year Pro Forma'!$D$62:ELA62))</f>
        <v>0</v>
      </c>
      <c r="ELE62" s="996">
        <f>MIN(ELE60,Application!$AO$630-SUM('15 Year Pro Forma'!$D$62:ELC62))</f>
        <v>0</v>
      </c>
      <c r="ELG62" s="996">
        <f>MIN(ELG60,Application!$AO$630-SUM('15 Year Pro Forma'!$D$62:ELE62))</f>
        <v>0</v>
      </c>
      <c r="ELI62" s="996">
        <f>MIN(ELI60,Application!$AO$630-SUM('15 Year Pro Forma'!$D$62:ELG62))</f>
        <v>0</v>
      </c>
      <c r="ELK62" s="996">
        <f>MIN(ELK60,Application!$AO$630-SUM('15 Year Pro Forma'!$D$62:ELI62))</f>
        <v>0</v>
      </c>
      <c r="ELM62" s="996">
        <f>MIN(ELM60,Application!$AO$630-SUM('15 Year Pro Forma'!$D$62:ELK62))</f>
        <v>0</v>
      </c>
      <c r="ELO62" s="996">
        <f>MIN(ELO60,Application!$AO$630-SUM('15 Year Pro Forma'!$D$62:ELM62))</f>
        <v>0</v>
      </c>
      <c r="ELQ62" s="996">
        <f>MIN(ELQ60,Application!$AO$630-SUM('15 Year Pro Forma'!$D$62:ELO62))</f>
        <v>0</v>
      </c>
      <c r="ELS62" s="996">
        <f>MIN(ELS60,Application!$AO$630-SUM('15 Year Pro Forma'!$D$62:ELQ62))</f>
        <v>0</v>
      </c>
      <c r="ELU62" s="996">
        <f>MIN(ELU60,Application!$AO$630-SUM('15 Year Pro Forma'!$D$62:ELS62))</f>
        <v>0</v>
      </c>
      <c r="ELW62" s="996">
        <f>MIN(ELW60,Application!$AO$630-SUM('15 Year Pro Forma'!$D$62:ELU62))</f>
        <v>0</v>
      </c>
      <c r="ELY62" s="996">
        <f>MIN(ELY60,Application!$AO$630-SUM('15 Year Pro Forma'!$D$62:ELW62))</f>
        <v>0</v>
      </c>
      <c r="EMA62" s="996">
        <f>MIN(EMA60,Application!$AO$630-SUM('15 Year Pro Forma'!$D$62:ELY62))</f>
        <v>0</v>
      </c>
      <c r="EMC62" s="996">
        <f>MIN(EMC60,Application!$AO$630-SUM('15 Year Pro Forma'!$D$62:EMA62))</f>
        <v>0</v>
      </c>
      <c r="EME62" s="996">
        <f>MIN(EME60,Application!$AO$630-SUM('15 Year Pro Forma'!$D$62:EMC62))</f>
        <v>0</v>
      </c>
      <c r="EMG62" s="996">
        <f>MIN(EMG60,Application!$AO$630-SUM('15 Year Pro Forma'!$D$62:EME62))</f>
        <v>0</v>
      </c>
      <c r="EMI62" s="996">
        <f>MIN(EMI60,Application!$AO$630-SUM('15 Year Pro Forma'!$D$62:EMG62))</f>
        <v>0</v>
      </c>
      <c r="EMK62" s="996">
        <f>MIN(EMK60,Application!$AO$630-SUM('15 Year Pro Forma'!$D$62:EMI62))</f>
        <v>0</v>
      </c>
      <c r="EMM62" s="996">
        <f>MIN(EMM60,Application!$AO$630-SUM('15 Year Pro Forma'!$D$62:EMK62))</f>
        <v>0</v>
      </c>
      <c r="EMO62" s="996">
        <f>MIN(EMO60,Application!$AO$630-SUM('15 Year Pro Forma'!$D$62:EMM62))</f>
        <v>0</v>
      </c>
      <c r="EMQ62" s="996">
        <f>MIN(EMQ60,Application!$AO$630-SUM('15 Year Pro Forma'!$D$62:EMO62))</f>
        <v>0</v>
      </c>
      <c r="EMS62" s="996">
        <f>MIN(EMS60,Application!$AO$630-SUM('15 Year Pro Forma'!$D$62:EMQ62))</f>
        <v>0</v>
      </c>
      <c r="EMU62" s="996">
        <f>MIN(EMU60,Application!$AO$630-SUM('15 Year Pro Forma'!$D$62:EMS62))</f>
        <v>0</v>
      </c>
      <c r="EMW62" s="996">
        <f>MIN(EMW60,Application!$AO$630-SUM('15 Year Pro Forma'!$D$62:EMU62))</f>
        <v>0</v>
      </c>
      <c r="EMY62" s="996">
        <f>MIN(EMY60,Application!$AO$630-SUM('15 Year Pro Forma'!$D$62:EMW62))</f>
        <v>0</v>
      </c>
      <c r="ENA62" s="996">
        <f>MIN(ENA60,Application!$AO$630-SUM('15 Year Pro Forma'!$D$62:EMY62))</f>
        <v>0</v>
      </c>
      <c r="ENC62" s="996">
        <f>MIN(ENC60,Application!$AO$630-SUM('15 Year Pro Forma'!$D$62:ENA62))</f>
        <v>0</v>
      </c>
      <c r="ENE62" s="996">
        <f>MIN(ENE60,Application!$AO$630-SUM('15 Year Pro Forma'!$D$62:ENC62))</f>
        <v>0</v>
      </c>
      <c r="ENG62" s="996">
        <f>MIN(ENG60,Application!$AO$630-SUM('15 Year Pro Forma'!$D$62:ENE62))</f>
        <v>0</v>
      </c>
      <c r="ENI62" s="996">
        <f>MIN(ENI60,Application!$AO$630-SUM('15 Year Pro Forma'!$D$62:ENG62))</f>
        <v>0</v>
      </c>
      <c r="ENK62" s="996">
        <f>MIN(ENK60,Application!$AO$630-SUM('15 Year Pro Forma'!$D$62:ENI62))</f>
        <v>0</v>
      </c>
      <c r="ENM62" s="996">
        <f>MIN(ENM60,Application!$AO$630-SUM('15 Year Pro Forma'!$D$62:ENK62))</f>
        <v>0</v>
      </c>
      <c r="ENO62" s="996">
        <f>MIN(ENO60,Application!$AO$630-SUM('15 Year Pro Forma'!$D$62:ENM62))</f>
        <v>0</v>
      </c>
      <c r="ENQ62" s="996">
        <f>MIN(ENQ60,Application!$AO$630-SUM('15 Year Pro Forma'!$D$62:ENO62))</f>
        <v>0</v>
      </c>
      <c r="ENS62" s="996">
        <f>MIN(ENS60,Application!$AO$630-SUM('15 Year Pro Forma'!$D$62:ENQ62))</f>
        <v>0</v>
      </c>
      <c r="ENU62" s="996">
        <f>MIN(ENU60,Application!$AO$630-SUM('15 Year Pro Forma'!$D$62:ENS62))</f>
        <v>0</v>
      </c>
      <c r="ENW62" s="996">
        <f>MIN(ENW60,Application!$AO$630-SUM('15 Year Pro Forma'!$D$62:ENU62))</f>
        <v>0</v>
      </c>
      <c r="ENY62" s="996">
        <f>MIN(ENY60,Application!$AO$630-SUM('15 Year Pro Forma'!$D$62:ENW62))</f>
        <v>0</v>
      </c>
      <c r="EOA62" s="996">
        <f>MIN(EOA60,Application!$AO$630-SUM('15 Year Pro Forma'!$D$62:ENY62))</f>
        <v>0</v>
      </c>
      <c r="EOC62" s="996">
        <f>MIN(EOC60,Application!$AO$630-SUM('15 Year Pro Forma'!$D$62:EOA62))</f>
        <v>0</v>
      </c>
      <c r="EOE62" s="996">
        <f>MIN(EOE60,Application!$AO$630-SUM('15 Year Pro Forma'!$D$62:EOC62))</f>
        <v>0</v>
      </c>
      <c r="EOG62" s="996">
        <f>MIN(EOG60,Application!$AO$630-SUM('15 Year Pro Forma'!$D$62:EOE62))</f>
        <v>0</v>
      </c>
      <c r="EOI62" s="996">
        <f>MIN(EOI60,Application!$AO$630-SUM('15 Year Pro Forma'!$D$62:EOG62))</f>
        <v>0</v>
      </c>
      <c r="EOK62" s="996">
        <f>MIN(EOK60,Application!$AO$630-SUM('15 Year Pro Forma'!$D$62:EOI62))</f>
        <v>0</v>
      </c>
      <c r="EOM62" s="996">
        <f>MIN(EOM60,Application!$AO$630-SUM('15 Year Pro Forma'!$D$62:EOK62))</f>
        <v>0</v>
      </c>
      <c r="EOO62" s="996">
        <f>MIN(EOO60,Application!$AO$630-SUM('15 Year Pro Forma'!$D$62:EOM62))</f>
        <v>0</v>
      </c>
      <c r="EOQ62" s="996">
        <f>MIN(EOQ60,Application!$AO$630-SUM('15 Year Pro Forma'!$D$62:EOO62))</f>
        <v>0</v>
      </c>
      <c r="EOS62" s="996">
        <f>MIN(EOS60,Application!$AO$630-SUM('15 Year Pro Forma'!$D$62:EOQ62))</f>
        <v>0</v>
      </c>
      <c r="EOU62" s="996">
        <f>MIN(EOU60,Application!$AO$630-SUM('15 Year Pro Forma'!$D$62:EOS62))</f>
        <v>0</v>
      </c>
      <c r="EOW62" s="996">
        <f>MIN(EOW60,Application!$AO$630-SUM('15 Year Pro Forma'!$D$62:EOU62))</f>
        <v>0</v>
      </c>
      <c r="EOY62" s="996">
        <f>MIN(EOY60,Application!$AO$630-SUM('15 Year Pro Forma'!$D$62:EOW62))</f>
        <v>0</v>
      </c>
      <c r="EPA62" s="996">
        <f>MIN(EPA60,Application!$AO$630-SUM('15 Year Pro Forma'!$D$62:EOY62))</f>
        <v>0</v>
      </c>
      <c r="EPC62" s="996">
        <f>MIN(EPC60,Application!$AO$630-SUM('15 Year Pro Forma'!$D$62:EPA62))</f>
        <v>0</v>
      </c>
      <c r="EPE62" s="996">
        <f>MIN(EPE60,Application!$AO$630-SUM('15 Year Pro Forma'!$D$62:EPC62))</f>
        <v>0</v>
      </c>
      <c r="EPG62" s="996">
        <f>MIN(EPG60,Application!$AO$630-SUM('15 Year Pro Forma'!$D$62:EPE62))</f>
        <v>0</v>
      </c>
      <c r="EPI62" s="996">
        <f>MIN(EPI60,Application!$AO$630-SUM('15 Year Pro Forma'!$D$62:EPG62))</f>
        <v>0</v>
      </c>
      <c r="EPK62" s="996">
        <f>MIN(EPK60,Application!$AO$630-SUM('15 Year Pro Forma'!$D$62:EPI62))</f>
        <v>0</v>
      </c>
      <c r="EPM62" s="996">
        <f>MIN(EPM60,Application!$AO$630-SUM('15 Year Pro Forma'!$D$62:EPK62))</f>
        <v>0</v>
      </c>
      <c r="EPO62" s="996">
        <f>MIN(EPO60,Application!$AO$630-SUM('15 Year Pro Forma'!$D$62:EPM62))</f>
        <v>0</v>
      </c>
      <c r="EPQ62" s="996">
        <f>MIN(EPQ60,Application!$AO$630-SUM('15 Year Pro Forma'!$D$62:EPO62))</f>
        <v>0</v>
      </c>
      <c r="EPS62" s="996">
        <f>MIN(EPS60,Application!$AO$630-SUM('15 Year Pro Forma'!$D$62:EPQ62))</f>
        <v>0</v>
      </c>
      <c r="EPU62" s="996">
        <f>MIN(EPU60,Application!$AO$630-SUM('15 Year Pro Forma'!$D$62:EPS62))</f>
        <v>0</v>
      </c>
      <c r="EPW62" s="996">
        <f>MIN(EPW60,Application!$AO$630-SUM('15 Year Pro Forma'!$D$62:EPU62))</f>
        <v>0</v>
      </c>
      <c r="EPY62" s="996">
        <f>MIN(EPY60,Application!$AO$630-SUM('15 Year Pro Forma'!$D$62:EPW62))</f>
        <v>0</v>
      </c>
      <c r="EQA62" s="996">
        <f>MIN(EQA60,Application!$AO$630-SUM('15 Year Pro Forma'!$D$62:EPY62))</f>
        <v>0</v>
      </c>
      <c r="EQC62" s="996">
        <f>MIN(EQC60,Application!$AO$630-SUM('15 Year Pro Forma'!$D$62:EQA62))</f>
        <v>0</v>
      </c>
      <c r="EQE62" s="996">
        <f>MIN(EQE60,Application!$AO$630-SUM('15 Year Pro Forma'!$D$62:EQC62))</f>
        <v>0</v>
      </c>
      <c r="EQG62" s="996">
        <f>MIN(EQG60,Application!$AO$630-SUM('15 Year Pro Forma'!$D$62:EQE62))</f>
        <v>0</v>
      </c>
      <c r="EQI62" s="996">
        <f>MIN(EQI60,Application!$AO$630-SUM('15 Year Pro Forma'!$D$62:EQG62))</f>
        <v>0</v>
      </c>
      <c r="EQK62" s="996">
        <f>MIN(EQK60,Application!$AO$630-SUM('15 Year Pro Forma'!$D$62:EQI62))</f>
        <v>0</v>
      </c>
      <c r="EQM62" s="996">
        <f>MIN(EQM60,Application!$AO$630-SUM('15 Year Pro Forma'!$D$62:EQK62))</f>
        <v>0</v>
      </c>
      <c r="EQO62" s="996">
        <f>MIN(EQO60,Application!$AO$630-SUM('15 Year Pro Forma'!$D$62:EQM62))</f>
        <v>0</v>
      </c>
      <c r="EQQ62" s="996">
        <f>MIN(EQQ60,Application!$AO$630-SUM('15 Year Pro Forma'!$D$62:EQO62))</f>
        <v>0</v>
      </c>
      <c r="EQS62" s="996">
        <f>MIN(EQS60,Application!$AO$630-SUM('15 Year Pro Forma'!$D$62:EQQ62))</f>
        <v>0</v>
      </c>
      <c r="EQU62" s="996">
        <f>MIN(EQU60,Application!$AO$630-SUM('15 Year Pro Forma'!$D$62:EQS62))</f>
        <v>0</v>
      </c>
      <c r="EQW62" s="996">
        <f>MIN(EQW60,Application!$AO$630-SUM('15 Year Pro Forma'!$D$62:EQU62))</f>
        <v>0</v>
      </c>
      <c r="EQY62" s="996">
        <f>MIN(EQY60,Application!$AO$630-SUM('15 Year Pro Forma'!$D$62:EQW62))</f>
        <v>0</v>
      </c>
      <c r="ERA62" s="996">
        <f>MIN(ERA60,Application!$AO$630-SUM('15 Year Pro Forma'!$D$62:EQY62))</f>
        <v>0</v>
      </c>
      <c r="ERC62" s="996">
        <f>MIN(ERC60,Application!$AO$630-SUM('15 Year Pro Forma'!$D$62:ERA62))</f>
        <v>0</v>
      </c>
      <c r="ERE62" s="996">
        <f>MIN(ERE60,Application!$AO$630-SUM('15 Year Pro Forma'!$D$62:ERC62))</f>
        <v>0</v>
      </c>
      <c r="ERG62" s="996">
        <f>MIN(ERG60,Application!$AO$630-SUM('15 Year Pro Forma'!$D$62:ERE62))</f>
        <v>0</v>
      </c>
      <c r="ERI62" s="996">
        <f>MIN(ERI60,Application!$AO$630-SUM('15 Year Pro Forma'!$D$62:ERG62))</f>
        <v>0</v>
      </c>
      <c r="ERK62" s="996">
        <f>MIN(ERK60,Application!$AO$630-SUM('15 Year Pro Forma'!$D$62:ERI62))</f>
        <v>0</v>
      </c>
      <c r="ERM62" s="996">
        <f>MIN(ERM60,Application!$AO$630-SUM('15 Year Pro Forma'!$D$62:ERK62))</f>
        <v>0</v>
      </c>
      <c r="ERO62" s="996">
        <f>MIN(ERO60,Application!$AO$630-SUM('15 Year Pro Forma'!$D$62:ERM62))</f>
        <v>0</v>
      </c>
      <c r="ERQ62" s="996">
        <f>MIN(ERQ60,Application!$AO$630-SUM('15 Year Pro Forma'!$D$62:ERO62))</f>
        <v>0</v>
      </c>
      <c r="ERS62" s="996">
        <f>MIN(ERS60,Application!$AO$630-SUM('15 Year Pro Forma'!$D$62:ERQ62))</f>
        <v>0</v>
      </c>
      <c r="ERU62" s="996">
        <f>MIN(ERU60,Application!$AO$630-SUM('15 Year Pro Forma'!$D$62:ERS62))</f>
        <v>0</v>
      </c>
      <c r="ERW62" s="996">
        <f>MIN(ERW60,Application!$AO$630-SUM('15 Year Pro Forma'!$D$62:ERU62))</f>
        <v>0</v>
      </c>
      <c r="ERY62" s="996">
        <f>MIN(ERY60,Application!$AO$630-SUM('15 Year Pro Forma'!$D$62:ERW62))</f>
        <v>0</v>
      </c>
      <c r="ESA62" s="996">
        <f>MIN(ESA60,Application!$AO$630-SUM('15 Year Pro Forma'!$D$62:ERY62))</f>
        <v>0</v>
      </c>
      <c r="ESC62" s="996">
        <f>MIN(ESC60,Application!$AO$630-SUM('15 Year Pro Forma'!$D$62:ESA62))</f>
        <v>0</v>
      </c>
      <c r="ESE62" s="996">
        <f>MIN(ESE60,Application!$AO$630-SUM('15 Year Pro Forma'!$D$62:ESC62))</f>
        <v>0</v>
      </c>
      <c r="ESG62" s="996">
        <f>MIN(ESG60,Application!$AO$630-SUM('15 Year Pro Forma'!$D$62:ESE62))</f>
        <v>0</v>
      </c>
      <c r="ESI62" s="996">
        <f>MIN(ESI60,Application!$AO$630-SUM('15 Year Pro Forma'!$D$62:ESG62))</f>
        <v>0</v>
      </c>
      <c r="ESK62" s="996">
        <f>MIN(ESK60,Application!$AO$630-SUM('15 Year Pro Forma'!$D$62:ESI62))</f>
        <v>0</v>
      </c>
      <c r="ESM62" s="996">
        <f>MIN(ESM60,Application!$AO$630-SUM('15 Year Pro Forma'!$D$62:ESK62))</f>
        <v>0</v>
      </c>
      <c r="ESO62" s="996">
        <f>MIN(ESO60,Application!$AO$630-SUM('15 Year Pro Forma'!$D$62:ESM62))</f>
        <v>0</v>
      </c>
      <c r="ESQ62" s="996">
        <f>MIN(ESQ60,Application!$AO$630-SUM('15 Year Pro Forma'!$D$62:ESO62))</f>
        <v>0</v>
      </c>
      <c r="ESS62" s="996">
        <f>MIN(ESS60,Application!$AO$630-SUM('15 Year Pro Forma'!$D$62:ESQ62))</f>
        <v>0</v>
      </c>
      <c r="ESU62" s="996">
        <f>MIN(ESU60,Application!$AO$630-SUM('15 Year Pro Forma'!$D$62:ESS62))</f>
        <v>0</v>
      </c>
      <c r="ESW62" s="996">
        <f>MIN(ESW60,Application!$AO$630-SUM('15 Year Pro Forma'!$D$62:ESU62))</f>
        <v>0</v>
      </c>
      <c r="ESY62" s="996">
        <f>MIN(ESY60,Application!$AO$630-SUM('15 Year Pro Forma'!$D$62:ESW62))</f>
        <v>0</v>
      </c>
      <c r="ETA62" s="996">
        <f>MIN(ETA60,Application!$AO$630-SUM('15 Year Pro Forma'!$D$62:ESY62))</f>
        <v>0</v>
      </c>
      <c r="ETC62" s="996">
        <f>MIN(ETC60,Application!$AO$630-SUM('15 Year Pro Forma'!$D$62:ETA62))</f>
        <v>0</v>
      </c>
      <c r="ETE62" s="996">
        <f>MIN(ETE60,Application!$AO$630-SUM('15 Year Pro Forma'!$D$62:ETC62))</f>
        <v>0</v>
      </c>
      <c r="ETG62" s="996">
        <f>MIN(ETG60,Application!$AO$630-SUM('15 Year Pro Forma'!$D$62:ETE62))</f>
        <v>0</v>
      </c>
      <c r="ETI62" s="996">
        <f>MIN(ETI60,Application!$AO$630-SUM('15 Year Pro Forma'!$D$62:ETG62))</f>
        <v>0</v>
      </c>
      <c r="ETK62" s="996">
        <f>MIN(ETK60,Application!$AO$630-SUM('15 Year Pro Forma'!$D$62:ETI62))</f>
        <v>0</v>
      </c>
      <c r="ETM62" s="996">
        <f>MIN(ETM60,Application!$AO$630-SUM('15 Year Pro Forma'!$D$62:ETK62))</f>
        <v>0</v>
      </c>
      <c r="ETO62" s="996">
        <f>MIN(ETO60,Application!$AO$630-SUM('15 Year Pro Forma'!$D$62:ETM62))</f>
        <v>0</v>
      </c>
      <c r="ETQ62" s="996">
        <f>MIN(ETQ60,Application!$AO$630-SUM('15 Year Pro Forma'!$D$62:ETO62))</f>
        <v>0</v>
      </c>
      <c r="ETS62" s="996">
        <f>MIN(ETS60,Application!$AO$630-SUM('15 Year Pro Forma'!$D$62:ETQ62))</f>
        <v>0</v>
      </c>
      <c r="ETU62" s="996">
        <f>MIN(ETU60,Application!$AO$630-SUM('15 Year Pro Forma'!$D$62:ETS62))</f>
        <v>0</v>
      </c>
      <c r="ETW62" s="996">
        <f>MIN(ETW60,Application!$AO$630-SUM('15 Year Pro Forma'!$D$62:ETU62))</f>
        <v>0</v>
      </c>
      <c r="ETY62" s="996">
        <f>MIN(ETY60,Application!$AO$630-SUM('15 Year Pro Forma'!$D$62:ETW62))</f>
        <v>0</v>
      </c>
      <c r="EUA62" s="996">
        <f>MIN(EUA60,Application!$AO$630-SUM('15 Year Pro Forma'!$D$62:ETY62))</f>
        <v>0</v>
      </c>
      <c r="EUC62" s="996">
        <f>MIN(EUC60,Application!$AO$630-SUM('15 Year Pro Forma'!$D$62:EUA62))</f>
        <v>0</v>
      </c>
      <c r="EUE62" s="996">
        <f>MIN(EUE60,Application!$AO$630-SUM('15 Year Pro Forma'!$D$62:EUC62))</f>
        <v>0</v>
      </c>
      <c r="EUG62" s="996">
        <f>MIN(EUG60,Application!$AO$630-SUM('15 Year Pro Forma'!$D$62:EUE62))</f>
        <v>0</v>
      </c>
      <c r="EUI62" s="996">
        <f>MIN(EUI60,Application!$AO$630-SUM('15 Year Pro Forma'!$D$62:EUG62))</f>
        <v>0</v>
      </c>
      <c r="EUK62" s="996">
        <f>MIN(EUK60,Application!$AO$630-SUM('15 Year Pro Forma'!$D$62:EUI62))</f>
        <v>0</v>
      </c>
      <c r="EUM62" s="996">
        <f>MIN(EUM60,Application!$AO$630-SUM('15 Year Pro Forma'!$D$62:EUK62))</f>
        <v>0</v>
      </c>
      <c r="EUO62" s="996">
        <f>MIN(EUO60,Application!$AO$630-SUM('15 Year Pro Forma'!$D$62:EUM62))</f>
        <v>0</v>
      </c>
      <c r="EUQ62" s="996">
        <f>MIN(EUQ60,Application!$AO$630-SUM('15 Year Pro Forma'!$D$62:EUO62))</f>
        <v>0</v>
      </c>
      <c r="EUS62" s="996">
        <f>MIN(EUS60,Application!$AO$630-SUM('15 Year Pro Forma'!$D$62:EUQ62))</f>
        <v>0</v>
      </c>
      <c r="EUU62" s="996">
        <f>MIN(EUU60,Application!$AO$630-SUM('15 Year Pro Forma'!$D$62:EUS62))</f>
        <v>0</v>
      </c>
      <c r="EUW62" s="996">
        <f>MIN(EUW60,Application!$AO$630-SUM('15 Year Pro Forma'!$D$62:EUU62))</f>
        <v>0</v>
      </c>
      <c r="EUY62" s="996">
        <f>MIN(EUY60,Application!$AO$630-SUM('15 Year Pro Forma'!$D$62:EUW62))</f>
        <v>0</v>
      </c>
      <c r="EVA62" s="996">
        <f>MIN(EVA60,Application!$AO$630-SUM('15 Year Pro Forma'!$D$62:EUY62))</f>
        <v>0</v>
      </c>
      <c r="EVC62" s="996">
        <f>MIN(EVC60,Application!$AO$630-SUM('15 Year Pro Forma'!$D$62:EVA62))</f>
        <v>0</v>
      </c>
      <c r="EVE62" s="996">
        <f>MIN(EVE60,Application!$AO$630-SUM('15 Year Pro Forma'!$D$62:EVC62))</f>
        <v>0</v>
      </c>
      <c r="EVG62" s="996">
        <f>MIN(EVG60,Application!$AO$630-SUM('15 Year Pro Forma'!$D$62:EVE62))</f>
        <v>0</v>
      </c>
      <c r="EVI62" s="996">
        <f>MIN(EVI60,Application!$AO$630-SUM('15 Year Pro Forma'!$D$62:EVG62))</f>
        <v>0</v>
      </c>
      <c r="EVK62" s="996">
        <f>MIN(EVK60,Application!$AO$630-SUM('15 Year Pro Forma'!$D$62:EVI62))</f>
        <v>0</v>
      </c>
      <c r="EVM62" s="996">
        <f>MIN(EVM60,Application!$AO$630-SUM('15 Year Pro Forma'!$D$62:EVK62))</f>
        <v>0</v>
      </c>
      <c r="EVO62" s="996">
        <f>MIN(EVO60,Application!$AO$630-SUM('15 Year Pro Forma'!$D$62:EVM62))</f>
        <v>0</v>
      </c>
      <c r="EVQ62" s="996">
        <f>MIN(EVQ60,Application!$AO$630-SUM('15 Year Pro Forma'!$D$62:EVO62))</f>
        <v>0</v>
      </c>
      <c r="EVS62" s="996">
        <f>MIN(EVS60,Application!$AO$630-SUM('15 Year Pro Forma'!$D$62:EVQ62))</f>
        <v>0</v>
      </c>
      <c r="EVU62" s="996">
        <f>MIN(EVU60,Application!$AO$630-SUM('15 Year Pro Forma'!$D$62:EVS62))</f>
        <v>0</v>
      </c>
      <c r="EVW62" s="996">
        <f>MIN(EVW60,Application!$AO$630-SUM('15 Year Pro Forma'!$D$62:EVU62))</f>
        <v>0</v>
      </c>
      <c r="EVY62" s="996">
        <f>MIN(EVY60,Application!$AO$630-SUM('15 Year Pro Forma'!$D$62:EVW62))</f>
        <v>0</v>
      </c>
      <c r="EWA62" s="996">
        <f>MIN(EWA60,Application!$AO$630-SUM('15 Year Pro Forma'!$D$62:EVY62))</f>
        <v>0</v>
      </c>
      <c r="EWC62" s="996">
        <f>MIN(EWC60,Application!$AO$630-SUM('15 Year Pro Forma'!$D$62:EWA62))</f>
        <v>0</v>
      </c>
      <c r="EWE62" s="996">
        <f>MIN(EWE60,Application!$AO$630-SUM('15 Year Pro Forma'!$D$62:EWC62))</f>
        <v>0</v>
      </c>
      <c r="EWG62" s="996">
        <f>MIN(EWG60,Application!$AO$630-SUM('15 Year Pro Forma'!$D$62:EWE62))</f>
        <v>0</v>
      </c>
      <c r="EWI62" s="996">
        <f>MIN(EWI60,Application!$AO$630-SUM('15 Year Pro Forma'!$D$62:EWG62))</f>
        <v>0</v>
      </c>
      <c r="EWK62" s="996">
        <f>MIN(EWK60,Application!$AO$630-SUM('15 Year Pro Forma'!$D$62:EWI62))</f>
        <v>0</v>
      </c>
      <c r="EWM62" s="996">
        <f>MIN(EWM60,Application!$AO$630-SUM('15 Year Pro Forma'!$D$62:EWK62))</f>
        <v>0</v>
      </c>
      <c r="EWO62" s="996">
        <f>MIN(EWO60,Application!$AO$630-SUM('15 Year Pro Forma'!$D$62:EWM62))</f>
        <v>0</v>
      </c>
      <c r="EWQ62" s="996">
        <f>MIN(EWQ60,Application!$AO$630-SUM('15 Year Pro Forma'!$D$62:EWO62))</f>
        <v>0</v>
      </c>
      <c r="EWS62" s="996">
        <f>MIN(EWS60,Application!$AO$630-SUM('15 Year Pro Forma'!$D$62:EWQ62))</f>
        <v>0</v>
      </c>
      <c r="EWU62" s="996">
        <f>MIN(EWU60,Application!$AO$630-SUM('15 Year Pro Forma'!$D$62:EWS62))</f>
        <v>0</v>
      </c>
      <c r="EWW62" s="996">
        <f>MIN(EWW60,Application!$AO$630-SUM('15 Year Pro Forma'!$D$62:EWU62))</f>
        <v>0</v>
      </c>
      <c r="EWY62" s="996">
        <f>MIN(EWY60,Application!$AO$630-SUM('15 Year Pro Forma'!$D$62:EWW62))</f>
        <v>0</v>
      </c>
      <c r="EXA62" s="996">
        <f>MIN(EXA60,Application!$AO$630-SUM('15 Year Pro Forma'!$D$62:EWY62))</f>
        <v>0</v>
      </c>
      <c r="EXC62" s="996">
        <f>MIN(EXC60,Application!$AO$630-SUM('15 Year Pro Forma'!$D$62:EXA62))</f>
        <v>0</v>
      </c>
      <c r="EXE62" s="996">
        <f>MIN(EXE60,Application!$AO$630-SUM('15 Year Pro Forma'!$D$62:EXC62))</f>
        <v>0</v>
      </c>
      <c r="EXG62" s="996">
        <f>MIN(EXG60,Application!$AO$630-SUM('15 Year Pro Forma'!$D$62:EXE62))</f>
        <v>0</v>
      </c>
      <c r="EXI62" s="996">
        <f>MIN(EXI60,Application!$AO$630-SUM('15 Year Pro Forma'!$D$62:EXG62))</f>
        <v>0</v>
      </c>
      <c r="EXK62" s="996">
        <f>MIN(EXK60,Application!$AO$630-SUM('15 Year Pro Forma'!$D$62:EXI62))</f>
        <v>0</v>
      </c>
      <c r="EXM62" s="996">
        <f>MIN(EXM60,Application!$AO$630-SUM('15 Year Pro Forma'!$D$62:EXK62))</f>
        <v>0</v>
      </c>
      <c r="EXO62" s="996">
        <f>MIN(EXO60,Application!$AO$630-SUM('15 Year Pro Forma'!$D$62:EXM62))</f>
        <v>0</v>
      </c>
      <c r="EXQ62" s="996">
        <f>MIN(EXQ60,Application!$AO$630-SUM('15 Year Pro Forma'!$D$62:EXO62))</f>
        <v>0</v>
      </c>
      <c r="EXS62" s="996">
        <f>MIN(EXS60,Application!$AO$630-SUM('15 Year Pro Forma'!$D$62:EXQ62))</f>
        <v>0</v>
      </c>
      <c r="EXU62" s="996">
        <f>MIN(EXU60,Application!$AO$630-SUM('15 Year Pro Forma'!$D$62:EXS62))</f>
        <v>0</v>
      </c>
      <c r="EXW62" s="996">
        <f>MIN(EXW60,Application!$AO$630-SUM('15 Year Pro Forma'!$D$62:EXU62))</f>
        <v>0</v>
      </c>
      <c r="EXY62" s="996">
        <f>MIN(EXY60,Application!$AO$630-SUM('15 Year Pro Forma'!$D$62:EXW62))</f>
        <v>0</v>
      </c>
      <c r="EYA62" s="996">
        <f>MIN(EYA60,Application!$AO$630-SUM('15 Year Pro Forma'!$D$62:EXY62))</f>
        <v>0</v>
      </c>
      <c r="EYC62" s="996">
        <f>MIN(EYC60,Application!$AO$630-SUM('15 Year Pro Forma'!$D$62:EYA62))</f>
        <v>0</v>
      </c>
      <c r="EYE62" s="996">
        <f>MIN(EYE60,Application!$AO$630-SUM('15 Year Pro Forma'!$D$62:EYC62))</f>
        <v>0</v>
      </c>
      <c r="EYG62" s="996">
        <f>MIN(EYG60,Application!$AO$630-SUM('15 Year Pro Forma'!$D$62:EYE62))</f>
        <v>0</v>
      </c>
      <c r="EYI62" s="996">
        <f>MIN(EYI60,Application!$AO$630-SUM('15 Year Pro Forma'!$D$62:EYG62))</f>
        <v>0</v>
      </c>
      <c r="EYK62" s="996">
        <f>MIN(EYK60,Application!$AO$630-SUM('15 Year Pro Forma'!$D$62:EYI62))</f>
        <v>0</v>
      </c>
      <c r="EYM62" s="996">
        <f>MIN(EYM60,Application!$AO$630-SUM('15 Year Pro Forma'!$D$62:EYK62))</f>
        <v>0</v>
      </c>
      <c r="EYO62" s="996">
        <f>MIN(EYO60,Application!$AO$630-SUM('15 Year Pro Forma'!$D$62:EYM62))</f>
        <v>0</v>
      </c>
      <c r="EYQ62" s="996">
        <f>MIN(EYQ60,Application!$AO$630-SUM('15 Year Pro Forma'!$D$62:EYO62))</f>
        <v>0</v>
      </c>
      <c r="EYS62" s="996">
        <f>MIN(EYS60,Application!$AO$630-SUM('15 Year Pro Forma'!$D$62:EYQ62))</f>
        <v>0</v>
      </c>
      <c r="EYU62" s="996">
        <f>MIN(EYU60,Application!$AO$630-SUM('15 Year Pro Forma'!$D$62:EYS62))</f>
        <v>0</v>
      </c>
      <c r="EYW62" s="996">
        <f>MIN(EYW60,Application!$AO$630-SUM('15 Year Pro Forma'!$D$62:EYU62))</f>
        <v>0</v>
      </c>
      <c r="EYY62" s="996">
        <f>MIN(EYY60,Application!$AO$630-SUM('15 Year Pro Forma'!$D$62:EYW62))</f>
        <v>0</v>
      </c>
      <c r="EZA62" s="996">
        <f>MIN(EZA60,Application!$AO$630-SUM('15 Year Pro Forma'!$D$62:EYY62))</f>
        <v>0</v>
      </c>
      <c r="EZC62" s="996">
        <f>MIN(EZC60,Application!$AO$630-SUM('15 Year Pro Forma'!$D$62:EZA62))</f>
        <v>0</v>
      </c>
      <c r="EZE62" s="996">
        <f>MIN(EZE60,Application!$AO$630-SUM('15 Year Pro Forma'!$D$62:EZC62))</f>
        <v>0</v>
      </c>
      <c r="EZG62" s="996">
        <f>MIN(EZG60,Application!$AO$630-SUM('15 Year Pro Forma'!$D$62:EZE62))</f>
        <v>0</v>
      </c>
      <c r="EZI62" s="996">
        <f>MIN(EZI60,Application!$AO$630-SUM('15 Year Pro Forma'!$D$62:EZG62))</f>
        <v>0</v>
      </c>
      <c r="EZK62" s="996">
        <f>MIN(EZK60,Application!$AO$630-SUM('15 Year Pro Forma'!$D$62:EZI62))</f>
        <v>0</v>
      </c>
      <c r="EZM62" s="996">
        <f>MIN(EZM60,Application!$AO$630-SUM('15 Year Pro Forma'!$D$62:EZK62))</f>
        <v>0</v>
      </c>
      <c r="EZO62" s="996">
        <f>MIN(EZO60,Application!$AO$630-SUM('15 Year Pro Forma'!$D$62:EZM62))</f>
        <v>0</v>
      </c>
      <c r="EZQ62" s="996">
        <f>MIN(EZQ60,Application!$AO$630-SUM('15 Year Pro Forma'!$D$62:EZO62))</f>
        <v>0</v>
      </c>
      <c r="EZS62" s="996">
        <f>MIN(EZS60,Application!$AO$630-SUM('15 Year Pro Forma'!$D$62:EZQ62))</f>
        <v>0</v>
      </c>
      <c r="EZU62" s="996">
        <f>MIN(EZU60,Application!$AO$630-SUM('15 Year Pro Forma'!$D$62:EZS62))</f>
        <v>0</v>
      </c>
      <c r="EZW62" s="996">
        <f>MIN(EZW60,Application!$AO$630-SUM('15 Year Pro Forma'!$D$62:EZU62))</f>
        <v>0</v>
      </c>
      <c r="EZY62" s="996">
        <f>MIN(EZY60,Application!$AO$630-SUM('15 Year Pro Forma'!$D$62:EZW62))</f>
        <v>0</v>
      </c>
      <c r="FAA62" s="996">
        <f>MIN(FAA60,Application!$AO$630-SUM('15 Year Pro Forma'!$D$62:EZY62))</f>
        <v>0</v>
      </c>
      <c r="FAC62" s="996">
        <f>MIN(FAC60,Application!$AO$630-SUM('15 Year Pro Forma'!$D$62:FAA62))</f>
        <v>0</v>
      </c>
      <c r="FAE62" s="996">
        <f>MIN(FAE60,Application!$AO$630-SUM('15 Year Pro Forma'!$D$62:FAC62))</f>
        <v>0</v>
      </c>
      <c r="FAG62" s="996">
        <f>MIN(FAG60,Application!$AO$630-SUM('15 Year Pro Forma'!$D$62:FAE62))</f>
        <v>0</v>
      </c>
      <c r="FAI62" s="996">
        <f>MIN(FAI60,Application!$AO$630-SUM('15 Year Pro Forma'!$D$62:FAG62))</f>
        <v>0</v>
      </c>
      <c r="FAK62" s="996">
        <f>MIN(FAK60,Application!$AO$630-SUM('15 Year Pro Forma'!$D$62:FAI62))</f>
        <v>0</v>
      </c>
      <c r="FAM62" s="996">
        <f>MIN(FAM60,Application!$AO$630-SUM('15 Year Pro Forma'!$D$62:FAK62))</f>
        <v>0</v>
      </c>
      <c r="FAO62" s="996">
        <f>MIN(FAO60,Application!$AO$630-SUM('15 Year Pro Forma'!$D$62:FAM62))</f>
        <v>0</v>
      </c>
      <c r="FAQ62" s="996">
        <f>MIN(FAQ60,Application!$AO$630-SUM('15 Year Pro Forma'!$D$62:FAO62))</f>
        <v>0</v>
      </c>
      <c r="FAS62" s="996">
        <f>MIN(FAS60,Application!$AO$630-SUM('15 Year Pro Forma'!$D$62:FAQ62))</f>
        <v>0</v>
      </c>
      <c r="FAU62" s="996">
        <f>MIN(FAU60,Application!$AO$630-SUM('15 Year Pro Forma'!$D$62:FAS62))</f>
        <v>0</v>
      </c>
      <c r="FAW62" s="996">
        <f>MIN(FAW60,Application!$AO$630-SUM('15 Year Pro Forma'!$D$62:FAU62))</f>
        <v>0</v>
      </c>
      <c r="FAY62" s="996">
        <f>MIN(FAY60,Application!$AO$630-SUM('15 Year Pro Forma'!$D$62:FAW62))</f>
        <v>0</v>
      </c>
      <c r="FBA62" s="996">
        <f>MIN(FBA60,Application!$AO$630-SUM('15 Year Pro Forma'!$D$62:FAY62))</f>
        <v>0</v>
      </c>
      <c r="FBC62" s="996">
        <f>MIN(FBC60,Application!$AO$630-SUM('15 Year Pro Forma'!$D$62:FBA62))</f>
        <v>0</v>
      </c>
      <c r="FBE62" s="996">
        <f>MIN(FBE60,Application!$AO$630-SUM('15 Year Pro Forma'!$D$62:FBC62))</f>
        <v>0</v>
      </c>
      <c r="FBG62" s="996">
        <f>MIN(FBG60,Application!$AO$630-SUM('15 Year Pro Forma'!$D$62:FBE62))</f>
        <v>0</v>
      </c>
      <c r="FBI62" s="996">
        <f>MIN(FBI60,Application!$AO$630-SUM('15 Year Pro Forma'!$D$62:FBG62))</f>
        <v>0</v>
      </c>
      <c r="FBK62" s="996">
        <f>MIN(FBK60,Application!$AO$630-SUM('15 Year Pro Forma'!$D$62:FBI62))</f>
        <v>0</v>
      </c>
      <c r="FBM62" s="996">
        <f>MIN(FBM60,Application!$AO$630-SUM('15 Year Pro Forma'!$D$62:FBK62))</f>
        <v>0</v>
      </c>
      <c r="FBO62" s="996">
        <f>MIN(FBO60,Application!$AO$630-SUM('15 Year Pro Forma'!$D$62:FBM62))</f>
        <v>0</v>
      </c>
      <c r="FBQ62" s="996">
        <f>MIN(FBQ60,Application!$AO$630-SUM('15 Year Pro Forma'!$D$62:FBO62))</f>
        <v>0</v>
      </c>
      <c r="FBS62" s="996">
        <f>MIN(FBS60,Application!$AO$630-SUM('15 Year Pro Forma'!$D$62:FBQ62))</f>
        <v>0</v>
      </c>
      <c r="FBU62" s="996">
        <f>MIN(FBU60,Application!$AO$630-SUM('15 Year Pro Forma'!$D$62:FBS62))</f>
        <v>0</v>
      </c>
      <c r="FBW62" s="996">
        <f>MIN(FBW60,Application!$AO$630-SUM('15 Year Pro Forma'!$D$62:FBU62))</f>
        <v>0</v>
      </c>
      <c r="FBY62" s="996">
        <f>MIN(FBY60,Application!$AO$630-SUM('15 Year Pro Forma'!$D$62:FBW62))</f>
        <v>0</v>
      </c>
      <c r="FCA62" s="996">
        <f>MIN(FCA60,Application!$AO$630-SUM('15 Year Pro Forma'!$D$62:FBY62))</f>
        <v>0</v>
      </c>
      <c r="FCC62" s="996">
        <f>MIN(FCC60,Application!$AO$630-SUM('15 Year Pro Forma'!$D$62:FCA62))</f>
        <v>0</v>
      </c>
      <c r="FCE62" s="996">
        <f>MIN(FCE60,Application!$AO$630-SUM('15 Year Pro Forma'!$D$62:FCC62))</f>
        <v>0</v>
      </c>
      <c r="FCG62" s="996">
        <f>MIN(FCG60,Application!$AO$630-SUM('15 Year Pro Forma'!$D$62:FCE62))</f>
        <v>0</v>
      </c>
      <c r="FCI62" s="996">
        <f>MIN(FCI60,Application!$AO$630-SUM('15 Year Pro Forma'!$D$62:FCG62))</f>
        <v>0</v>
      </c>
      <c r="FCK62" s="996">
        <f>MIN(FCK60,Application!$AO$630-SUM('15 Year Pro Forma'!$D$62:FCI62))</f>
        <v>0</v>
      </c>
      <c r="FCM62" s="996">
        <f>MIN(FCM60,Application!$AO$630-SUM('15 Year Pro Forma'!$D$62:FCK62))</f>
        <v>0</v>
      </c>
      <c r="FCO62" s="996">
        <f>MIN(FCO60,Application!$AO$630-SUM('15 Year Pro Forma'!$D$62:FCM62))</f>
        <v>0</v>
      </c>
      <c r="FCQ62" s="996">
        <f>MIN(FCQ60,Application!$AO$630-SUM('15 Year Pro Forma'!$D$62:FCO62))</f>
        <v>0</v>
      </c>
      <c r="FCS62" s="996">
        <f>MIN(FCS60,Application!$AO$630-SUM('15 Year Pro Forma'!$D$62:FCQ62))</f>
        <v>0</v>
      </c>
      <c r="FCU62" s="996">
        <f>MIN(FCU60,Application!$AO$630-SUM('15 Year Pro Forma'!$D$62:FCS62))</f>
        <v>0</v>
      </c>
      <c r="FCW62" s="996">
        <f>MIN(FCW60,Application!$AO$630-SUM('15 Year Pro Forma'!$D$62:FCU62))</f>
        <v>0</v>
      </c>
      <c r="FCY62" s="996">
        <f>MIN(FCY60,Application!$AO$630-SUM('15 Year Pro Forma'!$D$62:FCW62))</f>
        <v>0</v>
      </c>
      <c r="FDA62" s="996">
        <f>MIN(FDA60,Application!$AO$630-SUM('15 Year Pro Forma'!$D$62:FCY62))</f>
        <v>0</v>
      </c>
      <c r="FDC62" s="996">
        <f>MIN(FDC60,Application!$AO$630-SUM('15 Year Pro Forma'!$D$62:FDA62))</f>
        <v>0</v>
      </c>
      <c r="FDE62" s="996">
        <f>MIN(FDE60,Application!$AO$630-SUM('15 Year Pro Forma'!$D$62:FDC62))</f>
        <v>0</v>
      </c>
      <c r="FDG62" s="996">
        <f>MIN(FDG60,Application!$AO$630-SUM('15 Year Pro Forma'!$D$62:FDE62))</f>
        <v>0</v>
      </c>
      <c r="FDI62" s="996">
        <f>MIN(FDI60,Application!$AO$630-SUM('15 Year Pro Forma'!$D$62:FDG62))</f>
        <v>0</v>
      </c>
      <c r="FDK62" s="996">
        <f>MIN(FDK60,Application!$AO$630-SUM('15 Year Pro Forma'!$D$62:FDI62))</f>
        <v>0</v>
      </c>
      <c r="FDM62" s="996">
        <f>MIN(FDM60,Application!$AO$630-SUM('15 Year Pro Forma'!$D$62:FDK62))</f>
        <v>0</v>
      </c>
      <c r="FDO62" s="996">
        <f>MIN(FDO60,Application!$AO$630-SUM('15 Year Pro Forma'!$D$62:FDM62))</f>
        <v>0</v>
      </c>
      <c r="FDQ62" s="996">
        <f>MIN(FDQ60,Application!$AO$630-SUM('15 Year Pro Forma'!$D$62:FDO62))</f>
        <v>0</v>
      </c>
      <c r="FDS62" s="996">
        <f>MIN(FDS60,Application!$AO$630-SUM('15 Year Pro Forma'!$D$62:FDQ62))</f>
        <v>0</v>
      </c>
      <c r="FDU62" s="996">
        <f>MIN(FDU60,Application!$AO$630-SUM('15 Year Pro Forma'!$D$62:FDS62))</f>
        <v>0</v>
      </c>
      <c r="FDW62" s="996">
        <f>MIN(FDW60,Application!$AO$630-SUM('15 Year Pro Forma'!$D$62:FDU62))</f>
        <v>0</v>
      </c>
      <c r="FDY62" s="996">
        <f>MIN(FDY60,Application!$AO$630-SUM('15 Year Pro Forma'!$D$62:FDW62))</f>
        <v>0</v>
      </c>
      <c r="FEA62" s="996">
        <f>MIN(FEA60,Application!$AO$630-SUM('15 Year Pro Forma'!$D$62:FDY62))</f>
        <v>0</v>
      </c>
      <c r="FEC62" s="996">
        <f>MIN(FEC60,Application!$AO$630-SUM('15 Year Pro Forma'!$D$62:FEA62))</f>
        <v>0</v>
      </c>
      <c r="FEE62" s="996">
        <f>MIN(FEE60,Application!$AO$630-SUM('15 Year Pro Forma'!$D$62:FEC62))</f>
        <v>0</v>
      </c>
      <c r="FEG62" s="996">
        <f>MIN(FEG60,Application!$AO$630-SUM('15 Year Pro Forma'!$D$62:FEE62))</f>
        <v>0</v>
      </c>
      <c r="FEI62" s="996">
        <f>MIN(FEI60,Application!$AO$630-SUM('15 Year Pro Forma'!$D$62:FEG62))</f>
        <v>0</v>
      </c>
      <c r="FEK62" s="996">
        <f>MIN(FEK60,Application!$AO$630-SUM('15 Year Pro Forma'!$D$62:FEI62))</f>
        <v>0</v>
      </c>
      <c r="FEM62" s="996">
        <f>MIN(FEM60,Application!$AO$630-SUM('15 Year Pro Forma'!$D$62:FEK62))</f>
        <v>0</v>
      </c>
      <c r="FEO62" s="996">
        <f>MIN(FEO60,Application!$AO$630-SUM('15 Year Pro Forma'!$D$62:FEM62))</f>
        <v>0</v>
      </c>
      <c r="FEQ62" s="996">
        <f>MIN(FEQ60,Application!$AO$630-SUM('15 Year Pro Forma'!$D$62:FEO62))</f>
        <v>0</v>
      </c>
      <c r="FES62" s="996">
        <f>MIN(FES60,Application!$AO$630-SUM('15 Year Pro Forma'!$D$62:FEQ62))</f>
        <v>0</v>
      </c>
      <c r="FEU62" s="996">
        <f>MIN(FEU60,Application!$AO$630-SUM('15 Year Pro Forma'!$D$62:FES62))</f>
        <v>0</v>
      </c>
      <c r="FEW62" s="996">
        <f>MIN(FEW60,Application!$AO$630-SUM('15 Year Pro Forma'!$D$62:FEU62))</f>
        <v>0</v>
      </c>
      <c r="FEY62" s="996">
        <f>MIN(FEY60,Application!$AO$630-SUM('15 Year Pro Forma'!$D$62:FEW62))</f>
        <v>0</v>
      </c>
      <c r="FFA62" s="996">
        <f>MIN(FFA60,Application!$AO$630-SUM('15 Year Pro Forma'!$D$62:FEY62))</f>
        <v>0</v>
      </c>
      <c r="FFC62" s="996">
        <f>MIN(FFC60,Application!$AO$630-SUM('15 Year Pro Forma'!$D$62:FFA62))</f>
        <v>0</v>
      </c>
      <c r="FFE62" s="996">
        <f>MIN(FFE60,Application!$AO$630-SUM('15 Year Pro Forma'!$D$62:FFC62))</f>
        <v>0</v>
      </c>
      <c r="FFG62" s="996">
        <f>MIN(FFG60,Application!$AO$630-SUM('15 Year Pro Forma'!$D$62:FFE62))</f>
        <v>0</v>
      </c>
      <c r="FFI62" s="996">
        <f>MIN(FFI60,Application!$AO$630-SUM('15 Year Pro Forma'!$D$62:FFG62))</f>
        <v>0</v>
      </c>
      <c r="FFK62" s="996">
        <f>MIN(FFK60,Application!$AO$630-SUM('15 Year Pro Forma'!$D$62:FFI62))</f>
        <v>0</v>
      </c>
      <c r="FFM62" s="996">
        <f>MIN(FFM60,Application!$AO$630-SUM('15 Year Pro Forma'!$D$62:FFK62))</f>
        <v>0</v>
      </c>
      <c r="FFO62" s="996">
        <f>MIN(FFO60,Application!$AO$630-SUM('15 Year Pro Forma'!$D$62:FFM62))</f>
        <v>0</v>
      </c>
      <c r="FFQ62" s="996">
        <f>MIN(FFQ60,Application!$AO$630-SUM('15 Year Pro Forma'!$D$62:FFO62))</f>
        <v>0</v>
      </c>
      <c r="FFS62" s="996">
        <f>MIN(FFS60,Application!$AO$630-SUM('15 Year Pro Forma'!$D$62:FFQ62))</f>
        <v>0</v>
      </c>
      <c r="FFU62" s="996">
        <f>MIN(FFU60,Application!$AO$630-SUM('15 Year Pro Forma'!$D$62:FFS62))</f>
        <v>0</v>
      </c>
      <c r="FFW62" s="996">
        <f>MIN(FFW60,Application!$AO$630-SUM('15 Year Pro Forma'!$D$62:FFU62))</f>
        <v>0</v>
      </c>
      <c r="FFY62" s="996">
        <f>MIN(FFY60,Application!$AO$630-SUM('15 Year Pro Forma'!$D$62:FFW62))</f>
        <v>0</v>
      </c>
      <c r="FGA62" s="996">
        <f>MIN(FGA60,Application!$AO$630-SUM('15 Year Pro Forma'!$D$62:FFY62))</f>
        <v>0</v>
      </c>
      <c r="FGC62" s="996">
        <f>MIN(FGC60,Application!$AO$630-SUM('15 Year Pro Forma'!$D$62:FGA62))</f>
        <v>0</v>
      </c>
      <c r="FGE62" s="996">
        <f>MIN(FGE60,Application!$AO$630-SUM('15 Year Pro Forma'!$D$62:FGC62))</f>
        <v>0</v>
      </c>
      <c r="FGG62" s="996">
        <f>MIN(FGG60,Application!$AO$630-SUM('15 Year Pro Forma'!$D$62:FGE62))</f>
        <v>0</v>
      </c>
      <c r="FGI62" s="996">
        <f>MIN(FGI60,Application!$AO$630-SUM('15 Year Pro Forma'!$D$62:FGG62))</f>
        <v>0</v>
      </c>
      <c r="FGK62" s="996">
        <f>MIN(FGK60,Application!$AO$630-SUM('15 Year Pro Forma'!$D$62:FGI62))</f>
        <v>0</v>
      </c>
      <c r="FGM62" s="996">
        <f>MIN(FGM60,Application!$AO$630-SUM('15 Year Pro Forma'!$D$62:FGK62))</f>
        <v>0</v>
      </c>
      <c r="FGO62" s="996">
        <f>MIN(FGO60,Application!$AO$630-SUM('15 Year Pro Forma'!$D$62:FGM62))</f>
        <v>0</v>
      </c>
      <c r="FGQ62" s="996">
        <f>MIN(FGQ60,Application!$AO$630-SUM('15 Year Pro Forma'!$D$62:FGO62))</f>
        <v>0</v>
      </c>
      <c r="FGS62" s="996">
        <f>MIN(FGS60,Application!$AO$630-SUM('15 Year Pro Forma'!$D$62:FGQ62))</f>
        <v>0</v>
      </c>
      <c r="FGU62" s="996">
        <f>MIN(FGU60,Application!$AO$630-SUM('15 Year Pro Forma'!$D$62:FGS62))</f>
        <v>0</v>
      </c>
      <c r="FGW62" s="996">
        <f>MIN(FGW60,Application!$AO$630-SUM('15 Year Pro Forma'!$D$62:FGU62))</f>
        <v>0</v>
      </c>
      <c r="FGY62" s="996">
        <f>MIN(FGY60,Application!$AO$630-SUM('15 Year Pro Forma'!$D$62:FGW62))</f>
        <v>0</v>
      </c>
      <c r="FHA62" s="996">
        <f>MIN(FHA60,Application!$AO$630-SUM('15 Year Pro Forma'!$D$62:FGY62))</f>
        <v>0</v>
      </c>
      <c r="FHC62" s="996">
        <f>MIN(FHC60,Application!$AO$630-SUM('15 Year Pro Forma'!$D$62:FHA62))</f>
        <v>0</v>
      </c>
      <c r="FHE62" s="996">
        <f>MIN(FHE60,Application!$AO$630-SUM('15 Year Pro Forma'!$D$62:FHC62))</f>
        <v>0</v>
      </c>
      <c r="FHG62" s="996">
        <f>MIN(FHG60,Application!$AO$630-SUM('15 Year Pro Forma'!$D$62:FHE62))</f>
        <v>0</v>
      </c>
      <c r="FHI62" s="996">
        <f>MIN(FHI60,Application!$AO$630-SUM('15 Year Pro Forma'!$D$62:FHG62))</f>
        <v>0</v>
      </c>
      <c r="FHK62" s="996">
        <f>MIN(FHK60,Application!$AO$630-SUM('15 Year Pro Forma'!$D$62:FHI62))</f>
        <v>0</v>
      </c>
      <c r="FHM62" s="996">
        <f>MIN(FHM60,Application!$AO$630-SUM('15 Year Pro Forma'!$D$62:FHK62))</f>
        <v>0</v>
      </c>
      <c r="FHO62" s="996">
        <f>MIN(FHO60,Application!$AO$630-SUM('15 Year Pro Forma'!$D$62:FHM62))</f>
        <v>0</v>
      </c>
      <c r="FHQ62" s="996">
        <f>MIN(FHQ60,Application!$AO$630-SUM('15 Year Pro Forma'!$D$62:FHO62))</f>
        <v>0</v>
      </c>
      <c r="FHS62" s="996">
        <f>MIN(FHS60,Application!$AO$630-SUM('15 Year Pro Forma'!$D$62:FHQ62))</f>
        <v>0</v>
      </c>
      <c r="FHU62" s="996">
        <f>MIN(FHU60,Application!$AO$630-SUM('15 Year Pro Forma'!$D$62:FHS62))</f>
        <v>0</v>
      </c>
      <c r="FHW62" s="996">
        <f>MIN(FHW60,Application!$AO$630-SUM('15 Year Pro Forma'!$D$62:FHU62))</f>
        <v>0</v>
      </c>
      <c r="FHY62" s="996">
        <f>MIN(FHY60,Application!$AO$630-SUM('15 Year Pro Forma'!$D$62:FHW62))</f>
        <v>0</v>
      </c>
      <c r="FIA62" s="996">
        <f>MIN(FIA60,Application!$AO$630-SUM('15 Year Pro Forma'!$D$62:FHY62))</f>
        <v>0</v>
      </c>
      <c r="FIC62" s="996">
        <f>MIN(FIC60,Application!$AO$630-SUM('15 Year Pro Forma'!$D$62:FIA62))</f>
        <v>0</v>
      </c>
      <c r="FIE62" s="996">
        <f>MIN(FIE60,Application!$AO$630-SUM('15 Year Pro Forma'!$D$62:FIC62))</f>
        <v>0</v>
      </c>
      <c r="FIG62" s="996">
        <f>MIN(FIG60,Application!$AO$630-SUM('15 Year Pro Forma'!$D$62:FIE62))</f>
        <v>0</v>
      </c>
      <c r="FII62" s="996">
        <f>MIN(FII60,Application!$AO$630-SUM('15 Year Pro Forma'!$D$62:FIG62))</f>
        <v>0</v>
      </c>
      <c r="FIK62" s="996">
        <f>MIN(FIK60,Application!$AO$630-SUM('15 Year Pro Forma'!$D$62:FII62))</f>
        <v>0</v>
      </c>
      <c r="FIM62" s="996">
        <f>MIN(FIM60,Application!$AO$630-SUM('15 Year Pro Forma'!$D$62:FIK62))</f>
        <v>0</v>
      </c>
      <c r="FIO62" s="996">
        <f>MIN(FIO60,Application!$AO$630-SUM('15 Year Pro Forma'!$D$62:FIM62))</f>
        <v>0</v>
      </c>
      <c r="FIQ62" s="996">
        <f>MIN(FIQ60,Application!$AO$630-SUM('15 Year Pro Forma'!$D$62:FIO62))</f>
        <v>0</v>
      </c>
      <c r="FIS62" s="996">
        <f>MIN(FIS60,Application!$AO$630-SUM('15 Year Pro Forma'!$D$62:FIQ62))</f>
        <v>0</v>
      </c>
      <c r="FIU62" s="996">
        <f>MIN(FIU60,Application!$AO$630-SUM('15 Year Pro Forma'!$D$62:FIS62))</f>
        <v>0</v>
      </c>
      <c r="FIW62" s="996">
        <f>MIN(FIW60,Application!$AO$630-SUM('15 Year Pro Forma'!$D$62:FIU62))</f>
        <v>0</v>
      </c>
      <c r="FIY62" s="996">
        <f>MIN(FIY60,Application!$AO$630-SUM('15 Year Pro Forma'!$D$62:FIW62))</f>
        <v>0</v>
      </c>
      <c r="FJA62" s="996">
        <f>MIN(FJA60,Application!$AO$630-SUM('15 Year Pro Forma'!$D$62:FIY62))</f>
        <v>0</v>
      </c>
      <c r="FJC62" s="996">
        <f>MIN(FJC60,Application!$AO$630-SUM('15 Year Pro Forma'!$D$62:FJA62))</f>
        <v>0</v>
      </c>
      <c r="FJE62" s="996">
        <f>MIN(FJE60,Application!$AO$630-SUM('15 Year Pro Forma'!$D$62:FJC62))</f>
        <v>0</v>
      </c>
      <c r="FJG62" s="996">
        <f>MIN(FJG60,Application!$AO$630-SUM('15 Year Pro Forma'!$D$62:FJE62))</f>
        <v>0</v>
      </c>
      <c r="FJI62" s="996">
        <f>MIN(FJI60,Application!$AO$630-SUM('15 Year Pro Forma'!$D$62:FJG62))</f>
        <v>0</v>
      </c>
      <c r="FJK62" s="996">
        <f>MIN(FJK60,Application!$AO$630-SUM('15 Year Pro Forma'!$D$62:FJI62))</f>
        <v>0</v>
      </c>
      <c r="FJM62" s="996">
        <f>MIN(FJM60,Application!$AO$630-SUM('15 Year Pro Forma'!$D$62:FJK62))</f>
        <v>0</v>
      </c>
      <c r="FJO62" s="996">
        <f>MIN(FJO60,Application!$AO$630-SUM('15 Year Pro Forma'!$D$62:FJM62))</f>
        <v>0</v>
      </c>
      <c r="FJQ62" s="996">
        <f>MIN(FJQ60,Application!$AO$630-SUM('15 Year Pro Forma'!$D$62:FJO62))</f>
        <v>0</v>
      </c>
      <c r="FJS62" s="996">
        <f>MIN(FJS60,Application!$AO$630-SUM('15 Year Pro Forma'!$D$62:FJQ62))</f>
        <v>0</v>
      </c>
      <c r="FJU62" s="996">
        <f>MIN(FJU60,Application!$AO$630-SUM('15 Year Pro Forma'!$D$62:FJS62))</f>
        <v>0</v>
      </c>
      <c r="FJW62" s="996">
        <f>MIN(FJW60,Application!$AO$630-SUM('15 Year Pro Forma'!$D$62:FJU62))</f>
        <v>0</v>
      </c>
      <c r="FJY62" s="996">
        <f>MIN(FJY60,Application!$AO$630-SUM('15 Year Pro Forma'!$D$62:FJW62))</f>
        <v>0</v>
      </c>
      <c r="FKA62" s="996">
        <f>MIN(FKA60,Application!$AO$630-SUM('15 Year Pro Forma'!$D$62:FJY62))</f>
        <v>0</v>
      </c>
      <c r="FKC62" s="996">
        <f>MIN(FKC60,Application!$AO$630-SUM('15 Year Pro Forma'!$D$62:FKA62))</f>
        <v>0</v>
      </c>
      <c r="FKE62" s="996">
        <f>MIN(FKE60,Application!$AO$630-SUM('15 Year Pro Forma'!$D$62:FKC62))</f>
        <v>0</v>
      </c>
      <c r="FKG62" s="996">
        <f>MIN(FKG60,Application!$AO$630-SUM('15 Year Pro Forma'!$D$62:FKE62))</f>
        <v>0</v>
      </c>
      <c r="FKI62" s="996">
        <f>MIN(FKI60,Application!$AO$630-SUM('15 Year Pro Forma'!$D$62:FKG62))</f>
        <v>0</v>
      </c>
      <c r="FKK62" s="996">
        <f>MIN(FKK60,Application!$AO$630-SUM('15 Year Pro Forma'!$D$62:FKI62))</f>
        <v>0</v>
      </c>
      <c r="FKM62" s="996">
        <f>MIN(FKM60,Application!$AO$630-SUM('15 Year Pro Forma'!$D$62:FKK62))</f>
        <v>0</v>
      </c>
      <c r="FKO62" s="996">
        <f>MIN(FKO60,Application!$AO$630-SUM('15 Year Pro Forma'!$D$62:FKM62))</f>
        <v>0</v>
      </c>
      <c r="FKQ62" s="996">
        <f>MIN(FKQ60,Application!$AO$630-SUM('15 Year Pro Forma'!$D$62:FKO62))</f>
        <v>0</v>
      </c>
      <c r="FKS62" s="996">
        <f>MIN(FKS60,Application!$AO$630-SUM('15 Year Pro Forma'!$D$62:FKQ62))</f>
        <v>0</v>
      </c>
      <c r="FKU62" s="996">
        <f>MIN(FKU60,Application!$AO$630-SUM('15 Year Pro Forma'!$D$62:FKS62))</f>
        <v>0</v>
      </c>
      <c r="FKW62" s="996">
        <f>MIN(FKW60,Application!$AO$630-SUM('15 Year Pro Forma'!$D$62:FKU62))</f>
        <v>0</v>
      </c>
      <c r="FKY62" s="996">
        <f>MIN(FKY60,Application!$AO$630-SUM('15 Year Pro Forma'!$D$62:FKW62))</f>
        <v>0</v>
      </c>
      <c r="FLA62" s="996">
        <f>MIN(FLA60,Application!$AO$630-SUM('15 Year Pro Forma'!$D$62:FKY62))</f>
        <v>0</v>
      </c>
      <c r="FLC62" s="996">
        <f>MIN(FLC60,Application!$AO$630-SUM('15 Year Pro Forma'!$D$62:FLA62))</f>
        <v>0</v>
      </c>
      <c r="FLE62" s="996">
        <f>MIN(FLE60,Application!$AO$630-SUM('15 Year Pro Forma'!$D$62:FLC62))</f>
        <v>0</v>
      </c>
      <c r="FLG62" s="996">
        <f>MIN(FLG60,Application!$AO$630-SUM('15 Year Pro Forma'!$D$62:FLE62))</f>
        <v>0</v>
      </c>
      <c r="FLI62" s="996">
        <f>MIN(FLI60,Application!$AO$630-SUM('15 Year Pro Forma'!$D$62:FLG62))</f>
        <v>0</v>
      </c>
      <c r="FLK62" s="996">
        <f>MIN(FLK60,Application!$AO$630-SUM('15 Year Pro Forma'!$D$62:FLI62))</f>
        <v>0</v>
      </c>
      <c r="FLM62" s="996">
        <f>MIN(FLM60,Application!$AO$630-SUM('15 Year Pro Forma'!$D$62:FLK62))</f>
        <v>0</v>
      </c>
      <c r="FLO62" s="996">
        <f>MIN(FLO60,Application!$AO$630-SUM('15 Year Pro Forma'!$D$62:FLM62))</f>
        <v>0</v>
      </c>
      <c r="FLQ62" s="996">
        <f>MIN(FLQ60,Application!$AO$630-SUM('15 Year Pro Forma'!$D$62:FLO62))</f>
        <v>0</v>
      </c>
      <c r="FLS62" s="996">
        <f>MIN(FLS60,Application!$AO$630-SUM('15 Year Pro Forma'!$D$62:FLQ62))</f>
        <v>0</v>
      </c>
      <c r="FLU62" s="996">
        <f>MIN(FLU60,Application!$AO$630-SUM('15 Year Pro Forma'!$D$62:FLS62))</f>
        <v>0</v>
      </c>
      <c r="FLW62" s="996">
        <f>MIN(FLW60,Application!$AO$630-SUM('15 Year Pro Forma'!$D$62:FLU62))</f>
        <v>0</v>
      </c>
      <c r="FLY62" s="996">
        <f>MIN(FLY60,Application!$AO$630-SUM('15 Year Pro Forma'!$D$62:FLW62))</f>
        <v>0</v>
      </c>
      <c r="FMA62" s="996">
        <f>MIN(FMA60,Application!$AO$630-SUM('15 Year Pro Forma'!$D$62:FLY62))</f>
        <v>0</v>
      </c>
      <c r="FMC62" s="996">
        <f>MIN(FMC60,Application!$AO$630-SUM('15 Year Pro Forma'!$D$62:FMA62))</f>
        <v>0</v>
      </c>
      <c r="FME62" s="996">
        <f>MIN(FME60,Application!$AO$630-SUM('15 Year Pro Forma'!$D$62:FMC62))</f>
        <v>0</v>
      </c>
      <c r="FMG62" s="996">
        <f>MIN(FMG60,Application!$AO$630-SUM('15 Year Pro Forma'!$D$62:FME62))</f>
        <v>0</v>
      </c>
      <c r="FMI62" s="996">
        <f>MIN(FMI60,Application!$AO$630-SUM('15 Year Pro Forma'!$D$62:FMG62))</f>
        <v>0</v>
      </c>
      <c r="FMK62" s="996">
        <f>MIN(FMK60,Application!$AO$630-SUM('15 Year Pro Forma'!$D$62:FMI62))</f>
        <v>0</v>
      </c>
      <c r="FMM62" s="996">
        <f>MIN(FMM60,Application!$AO$630-SUM('15 Year Pro Forma'!$D$62:FMK62))</f>
        <v>0</v>
      </c>
      <c r="FMO62" s="996">
        <f>MIN(FMO60,Application!$AO$630-SUM('15 Year Pro Forma'!$D$62:FMM62))</f>
        <v>0</v>
      </c>
      <c r="FMQ62" s="996">
        <f>MIN(FMQ60,Application!$AO$630-SUM('15 Year Pro Forma'!$D$62:FMO62))</f>
        <v>0</v>
      </c>
      <c r="FMS62" s="996">
        <f>MIN(FMS60,Application!$AO$630-SUM('15 Year Pro Forma'!$D$62:FMQ62))</f>
        <v>0</v>
      </c>
      <c r="FMU62" s="996">
        <f>MIN(FMU60,Application!$AO$630-SUM('15 Year Pro Forma'!$D$62:FMS62))</f>
        <v>0</v>
      </c>
      <c r="FMW62" s="996">
        <f>MIN(FMW60,Application!$AO$630-SUM('15 Year Pro Forma'!$D$62:FMU62))</f>
        <v>0</v>
      </c>
      <c r="FMY62" s="996">
        <f>MIN(FMY60,Application!$AO$630-SUM('15 Year Pro Forma'!$D$62:FMW62))</f>
        <v>0</v>
      </c>
      <c r="FNA62" s="996">
        <f>MIN(FNA60,Application!$AO$630-SUM('15 Year Pro Forma'!$D$62:FMY62))</f>
        <v>0</v>
      </c>
      <c r="FNC62" s="996">
        <f>MIN(FNC60,Application!$AO$630-SUM('15 Year Pro Forma'!$D$62:FNA62))</f>
        <v>0</v>
      </c>
      <c r="FNE62" s="996">
        <f>MIN(FNE60,Application!$AO$630-SUM('15 Year Pro Forma'!$D$62:FNC62))</f>
        <v>0</v>
      </c>
      <c r="FNG62" s="996">
        <f>MIN(FNG60,Application!$AO$630-SUM('15 Year Pro Forma'!$D$62:FNE62))</f>
        <v>0</v>
      </c>
      <c r="FNI62" s="996">
        <f>MIN(FNI60,Application!$AO$630-SUM('15 Year Pro Forma'!$D$62:FNG62))</f>
        <v>0</v>
      </c>
      <c r="FNK62" s="996">
        <f>MIN(FNK60,Application!$AO$630-SUM('15 Year Pro Forma'!$D$62:FNI62))</f>
        <v>0</v>
      </c>
      <c r="FNM62" s="996">
        <f>MIN(FNM60,Application!$AO$630-SUM('15 Year Pro Forma'!$D$62:FNK62))</f>
        <v>0</v>
      </c>
      <c r="FNO62" s="996">
        <f>MIN(FNO60,Application!$AO$630-SUM('15 Year Pro Forma'!$D$62:FNM62))</f>
        <v>0</v>
      </c>
      <c r="FNQ62" s="996">
        <f>MIN(FNQ60,Application!$AO$630-SUM('15 Year Pro Forma'!$D$62:FNO62))</f>
        <v>0</v>
      </c>
      <c r="FNS62" s="996">
        <f>MIN(FNS60,Application!$AO$630-SUM('15 Year Pro Forma'!$D$62:FNQ62))</f>
        <v>0</v>
      </c>
      <c r="FNU62" s="996">
        <f>MIN(FNU60,Application!$AO$630-SUM('15 Year Pro Forma'!$D$62:FNS62))</f>
        <v>0</v>
      </c>
      <c r="FNW62" s="996">
        <f>MIN(FNW60,Application!$AO$630-SUM('15 Year Pro Forma'!$D$62:FNU62))</f>
        <v>0</v>
      </c>
      <c r="FNY62" s="996">
        <f>MIN(FNY60,Application!$AO$630-SUM('15 Year Pro Forma'!$D$62:FNW62))</f>
        <v>0</v>
      </c>
      <c r="FOA62" s="996">
        <f>MIN(FOA60,Application!$AO$630-SUM('15 Year Pro Forma'!$D$62:FNY62))</f>
        <v>0</v>
      </c>
      <c r="FOC62" s="996">
        <f>MIN(FOC60,Application!$AO$630-SUM('15 Year Pro Forma'!$D$62:FOA62))</f>
        <v>0</v>
      </c>
      <c r="FOE62" s="996">
        <f>MIN(FOE60,Application!$AO$630-SUM('15 Year Pro Forma'!$D$62:FOC62))</f>
        <v>0</v>
      </c>
      <c r="FOG62" s="996">
        <f>MIN(FOG60,Application!$AO$630-SUM('15 Year Pro Forma'!$D$62:FOE62))</f>
        <v>0</v>
      </c>
      <c r="FOI62" s="996">
        <f>MIN(FOI60,Application!$AO$630-SUM('15 Year Pro Forma'!$D$62:FOG62))</f>
        <v>0</v>
      </c>
      <c r="FOK62" s="996">
        <f>MIN(FOK60,Application!$AO$630-SUM('15 Year Pro Forma'!$D$62:FOI62))</f>
        <v>0</v>
      </c>
      <c r="FOM62" s="996">
        <f>MIN(FOM60,Application!$AO$630-SUM('15 Year Pro Forma'!$D$62:FOK62))</f>
        <v>0</v>
      </c>
      <c r="FOO62" s="996">
        <f>MIN(FOO60,Application!$AO$630-SUM('15 Year Pro Forma'!$D$62:FOM62))</f>
        <v>0</v>
      </c>
      <c r="FOQ62" s="996">
        <f>MIN(FOQ60,Application!$AO$630-SUM('15 Year Pro Forma'!$D$62:FOO62))</f>
        <v>0</v>
      </c>
      <c r="FOS62" s="996">
        <f>MIN(FOS60,Application!$AO$630-SUM('15 Year Pro Forma'!$D$62:FOQ62))</f>
        <v>0</v>
      </c>
      <c r="FOU62" s="996">
        <f>MIN(FOU60,Application!$AO$630-SUM('15 Year Pro Forma'!$D$62:FOS62))</f>
        <v>0</v>
      </c>
      <c r="FOW62" s="996">
        <f>MIN(FOW60,Application!$AO$630-SUM('15 Year Pro Forma'!$D$62:FOU62))</f>
        <v>0</v>
      </c>
      <c r="FOY62" s="996">
        <f>MIN(FOY60,Application!$AO$630-SUM('15 Year Pro Forma'!$D$62:FOW62))</f>
        <v>0</v>
      </c>
      <c r="FPA62" s="996">
        <f>MIN(FPA60,Application!$AO$630-SUM('15 Year Pro Forma'!$D$62:FOY62))</f>
        <v>0</v>
      </c>
      <c r="FPC62" s="996">
        <f>MIN(FPC60,Application!$AO$630-SUM('15 Year Pro Forma'!$D$62:FPA62))</f>
        <v>0</v>
      </c>
      <c r="FPE62" s="996">
        <f>MIN(FPE60,Application!$AO$630-SUM('15 Year Pro Forma'!$D$62:FPC62))</f>
        <v>0</v>
      </c>
      <c r="FPG62" s="996">
        <f>MIN(FPG60,Application!$AO$630-SUM('15 Year Pro Forma'!$D$62:FPE62))</f>
        <v>0</v>
      </c>
      <c r="FPI62" s="996">
        <f>MIN(FPI60,Application!$AO$630-SUM('15 Year Pro Forma'!$D$62:FPG62))</f>
        <v>0</v>
      </c>
      <c r="FPK62" s="996">
        <f>MIN(FPK60,Application!$AO$630-SUM('15 Year Pro Forma'!$D$62:FPI62))</f>
        <v>0</v>
      </c>
      <c r="FPM62" s="996">
        <f>MIN(FPM60,Application!$AO$630-SUM('15 Year Pro Forma'!$D$62:FPK62))</f>
        <v>0</v>
      </c>
      <c r="FPO62" s="996">
        <f>MIN(FPO60,Application!$AO$630-SUM('15 Year Pro Forma'!$D$62:FPM62))</f>
        <v>0</v>
      </c>
      <c r="FPQ62" s="996">
        <f>MIN(FPQ60,Application!$AO$630-SUM('15 Year Pro Forma'!$D$62:FPO62))</f>
        <v>0</v>
      </c>
      <c r="FPS62" s="996">
        <f>MIN(FPS60,Application!$AO$630-SUM('15 Year Pro Forma'!$D$62:FPQ62))</f>
        <v>0</v>
      </c>
      <c r="FPU62" s="996">
        <f>MIN(FPU60,Application!$AO$630-SUM('15 Year Pro Forma'!$D$62:FPS62))</f>
        <v>0</v>
      </c>
      <c r="FPW62" s="996">
        <f>MIN(FPW60,Application!$AO$630-SUM('15 Year Pro Forma'!$D$62:FPU62))</f>
        <v>0</v>
      </c>
      <c r="FPY62" s="996">
        <f>MIN(FPY60,Application!$AO$630-SUM('15 Year Pro Forma'!$D$62:FPW62))</f>
        <v>0</v>
      </c>
      <c r="FQA62" s="996">
        <f>MIN(FQA60,Application!$AO$630-SUM('15 Year Pro Forma'!$D$62:FPY62))</f>
        <v>0</v>
      </c>
      <c r="FQC62" s="996">
        <f>MIN(FQC60,Application!$AO$630-SUM('15 Year Pro Forma'!$D$62:FQA62))</f>
        <v>0</v>
      </c>
      <c r="FQE62" s="996">
        <f>MIN(FQE60,Application!$AO$630-SUM('15 Year Pro Forma'!$D$62:FQC62))</f>
        <v>0</v>
      </c>
      <c r="FQG62" s="996">
        <f>MIN(FQG60,Application!$AO$630-SUM('15 Year Pro Forma'!$D$62:FQE62))</f>
        <v>0</v>
      </c>
      <c r="FQI62" s="996">
        <f>MIN(FQI60,Application!$AO$630-SUM('15 Year Pro Forma'!$D$62:FQG62))</f>
        <v>0</v>
      </c>
      <c r="FQK62" s="996">
        <f>MIN(FQK60,Application!$AO$630-SUM('15 Year Pro Forma'!$D$62:FQI62))</f>
        <v>0</v>
      </c>
      <c r="FQM62" s="996">
        <f>MIN(FQM60,Application!$AO$630-SUM('15 Year Pro Forma'!$D$62:FQK62))</f>
        <v>0</v>
      </c>
      <c r="FQO62" s="996">
        <f>MIN(FQO60,Application!$AO$630-SUM('15 Year Pro Forma'!$D$62:FQM62))</f>
        <v>0</v>
      </c>
      <c r="FQQ62" s="996">
        <f>MIN(FQQ60,Application!$AO$630-SUM('15 Year Pro Forma'!$D$62:FQO62))</f>
        <v>0</v>
      </c>
      <c r="FQS62" s="996">
        <f>MIN(FQS60,Application!$AO$630-SUM('15 Year Pro Forma'!$D$62:FQQ62))</f>
        <v>0</v>
      </c>
      <c r="FQU62" s="996">
        <f>MIN(FQU60,Application!$AO$630-SUM('15 Year Pro Forma'!$D$62:FQS62))</f>
        <v>0</v>
      </c>
      <c r="FQW62" s="996">
        <f>MIN(FQW60,Application!$AO$630-SUM('15 Year Pro Forma'!$D$62:FQU62))</f>
        <v>0</v>
      </c>
      <c r="FQY62" s="996">
        <f>MIN(FQY60,Application!$AO$630-SUM('15 Year Pro Forma'!$D$62:FQW62))</f>
        <v>0</v>
      </c>
      <c r="FRA62" s="996">
        <f>MIN(FRA60,Application!$AO$630-SUM('15 Year Pro Forma'!$D$62:FQY62))</f>
        <v>0</v>
      </c>
      <c r="FRC62" s="996">
        <f>MIN(FRC60,Application!$AO$630-SUM('15 Year Pro Forma'!$D$62:FRA62))</f>
        <v>0</v>
      </c>
      <c r="FRE62" s="996">
        <f>MIN(FRE60,Application!$AO$630-SUM('15 Year Pro Forma'!$D$62:FRC62))</f>
        <v>0</v>
      </c>
      <c r="FRG62" s="996">
        <f>MIN(FRG60,Application!$AO$630-SUM('15 Year Pro Forma'!$D$62:FRE62))</f>
        <v>0</v>
      </c>
      <c r="FRI62" s="996">
        <f>MIN(FRI60,Application!$AO$630-SUM('15 Year Pro Forma'!$D$62:FRG62))</f>
        <v>0</v>
      </c>
      <c r="FRK62" s="996">
        <f>MIN(FRK60,Application!$AO$630-SUM('15 Year Pro Forma'!$D$62:FRI62))</f>
        <v>0</v>
      </c>
      <c r="FRM62" s="996">
        <f>MIN(FRM60,Application!$AO$630-SUM('15 Year Pro Forma'!$D$62:FRK62))</f>
        <v>0</v>
      </c>
      <c r="FRO62" s="996">
        <f>MIN(FRO60,Application!$AO$630-SUM('15 Year Pro Forma'!$D$62:FRM62))</f>
        <v>0</v>
      </c>
      <c r="FRQ62" s="996">
        <f>MIN(FRQ60,Application!$AO$630-SUM('15 Year Pro Forma'!$D$62:FRO62))</f>
        <v>0</v>
      </c>
      <c r="FRS62" s="996">
        <f>MIN(FRS60,Application!$AO$630-SUM('15 Year Pro Forma'!$D$62:FRQ62))</f>
        <v>0</v>
      </c>
      <c r="FRU62" s="996">
        <f>MIN(FRU60,Application!$AO$630-SUM('15 Year Pro Forma'!$D$62:FRS62))</f>
        <v>0</v>
      </c>
      <c r="FRW62" s="996">
        <f>MIN(FRW60,Application!$AO$630-SUM('15 Year Pro Forma'!$D$62:FRU62))</f>
        <v>0</v>
      </c>
      <c r="FRY62" s="996">
        <f>MIN(FRY60,Application!$AO$630-SUM('15 Year Pro Forma'!$D$62:FRW62))</f>
        <v>0</v>
      </c>
      <c r="FSA62" s="996">
        <f>MIN(FSA60,Application!$AO$630-SUM('15 Year Pro Forma'!$D$62:FRY62))</f>
        <v>0</v>
      </c>
      <c r="FSC62" s="996">
        <f>MIN(FSC60,Application!$AO$630-SUM('15 Year Pro Forma'!$D$62:FSA62))</f>
        <v>0</v>
      </c>
      <c r="FSE62" s="996">
        <f>MIN(FSE60,Application!$AO$630-SUM('15 Year Pro Forma'!$D$62:FSC62))</f>
        <v>0</v>
      </c>
      <c r="FSG62" s="996">
        <f>MIN(FSG60,Application!$AO$630-SUM('15 Year Pro Forma'!$D$62:FSE62))</f>
        <v>0</v>
      </c>
      <c r="FSI62" s="996">
        <f>MIN(FSI60,Application!$AO$630-SUM('15 Year Pro Forma'!$D$62:FSG62))</f>
        <v>0</v>
      </c>
      <c r="FSK62" s="996">
        <f>MIN(FSK60,Application!$AO$630-SUM('15 Year Pro Forma'!$D$62:FSI62))</f>
        <v>0</v>
      </c>
      <c r="FSM62" s="996">
        <f>MIN(FSM60,Application!$AO$630-SUM('15 Year Pro Forma'!$D$62:FSK62))</f>
        <v>0</v>
      </c>
      <c r="FSO62" s="996">
        <f>MIN(FSO60,Application!$AO$630-SUM('15 Year Pro Forma'!$D$62:FSM62))</f>
        <v>0</v>
      </c>
      <c r="FSQ62" s="996">
        <f>MIN(FSQ60,Application!$AO$630-SUM('15 Year Pro Forma'!$D$62:FSO62))</f>
        <v>0</v>
      </c>
      <c r="FSS62" s="996">
        <f>MIN(FSS60,Application!$AO$630-SUM('15 Year Pro Forma'!$D$62:FSQ62))</f>
        <v>0</v>
      </c>
      <c r="FSU62" s="996">
        <f>MIN(FSU60,Application!$AO$630-SUM('15 Year Pro Forma'!$D$62:FSS62))</f>
        <v>0</v>
      </c>
      <c r="FSW62" s="996">
        <f>MIN(FSW60,Application!$AO$630-SUM('15 Year Pro Forma'!$D$62:FSU62))</f>
        <v>0</v>
      </c>
      <c r="FSY62" s="996">
        <f>MIN(FSY60,Application!$AO$630-SUM('15 Year Pro Forma'!$D$62:FSW62))</f>
        <v>0</v>
      </c>
      <c r="FTA62" s="996">
        <f>MIN(FTA60,Application!$AO$630-SUM('15 Year Pro Forma'!$D$62:FSY62))</f>
        <v>0</v>
      </c>
      <c r="FTC62" s="996">
        <f>MIN(FTC60,Application!$AO$630-SUM('15 Year Pro Forma'!$D$62:FTA62))</f>
        <v>0</v>
      </c>
      <c r="FTE62" s="996">
        <f>MIN(FTE60,Application!$AO$630-SUM('15 Year Pro Forma'!$D$62:FTC62))</f>
        <v>0</v>
      </c>
      <c r="FTG62" s="996">
        <f>MIN(FTG60,Application!$AO$630-SUM('15 Year Pro Forma'!$D$62:FTE62))</f>
        <v>0</v>
      </c>
      <c r="FTI62" s="996">
        <f>MIN(FTI60,Application!$AO$630-SUM('15 Year Pro Forma'!$D$62:FTG62))</f>
        <v>0</v>
      </c>
      <c r="FTK62" s="996">
        <f>MIN(FTK60,Application!$AO$630-SUM('15 Year Pro Forma'!$D$62:FTI62))</f>
        <v>0</v>
      </c>
      <c r="FTM62" s="996">
        <f>MIN(FTM60,Application!$AO$630-SUM('15 Year Pro Forma'!$D$62:FTK62))</f>
        <v>0</v>
      </c>
      <c r="FTO62" s="996">
        <f>MIN(FTO60,Application!$AO$630-SUM('15 Year Pro Forma'!$D$62:FTM62))</f>
        <v>0</v>
      </c>
      <c r="FTQ62" s="996">
        <f>MIN(FTQ60,Application!$AO$630-SUM('15 Year Pro Forma'!$D$62:FTO62))</f>
        <v>0</v>
      </c>
      <c r="FTS62" s="996">
        <f>MIN(FTS60,Application!$AO$630-SUM('15 Year Pro Forma'!$D$62:FTQ62))</f>
        <v>0</v>
      </c>
      <c r="FTU62" s="996">
        <f>MIN(FTU60,Application!$AO$630-SUM('15 Year Pro Forma'!$D$62:FTS62))</f>
        <v>0</v>
      </c>
      <c r="FTW62" s="996">
        <f>MIN(FTW60,Application!$AO$630-SUM('15 Year Pro Forma'!$D$62:FTU62))</f>
        <v>0</v>
      </c>
      <c r="FTY62" s="996">
        <f>MIN(FTY60,Application!$AO$630-SUM('15 Year Pro Forma'!$D$62:FTW62))</f>
        <v>0</v>
      </c>
      <c r="FUA62" s="996">
        <f>MIN(FUA60,Application!$AO$630-SUM('15 Year Pro Forma'!$D$62:FTY62))</f>
        <v>0</v>
      </c>
      <c r="FUC62" s="996">
        <f>MIN(FUC60,Application!$AO$630-SUM('15 Year Pro Forma'!$D$62:FUA62))</f>
        <v>0</v>
      </c>
      <c r="FUE62" s="996">
        <f>MIN(FUE60,Application!$AO$630-SUM('15 Year Pro Forma'!$D$62:FUC62))</f>
        <v>0</v>
      </c>
      <c r="FUG62" s="996">
        <f>MIN(FUG60,Application!$AO$630-SUM('15 Year Pro Forma'!$D$62:FUE62))</f>
        <v>0</v>
      </c>
      <c r="FUI62" s="996">
        <f>MIN(FUI60,Application!$AO$630-SUM('15 Year Pro Forma'!$D$62:FUG62))</f>
        <v>0</v>
      </c>
      <c r="FUK62" s="996">
        <f>MIN(FUK60,Application!$AO$630-SUM('15 Year Pro Forma'!$D$62:FUI62))</f>
        <v>0</v>
      </c>
      <c r="FUM62" s="996">
        <f>MIN(FUM60,Application!$AO$630-SUM('15 Year Pro Forma'!$D$62:FUK62))</f>
        <v>0</v>
      </c>
      <c r="FUO62" s="996">
        <f>MIN(FUO60,Application!$AO$630-SUM('15 Year Pro Forma'!$D$62:FUM62))</f>
        <v>0</v>
      </c>
      <c r="FUQ62" s="996">
        <f>MIN(FUQ60,Application!$AO$630-SUM('15 Year Pro Forma'!$D$62:FUO62))</f>
        <v>0</v>
      </c>
      <c r="FUS62" s="996">
        <f>MIN(FUS60,Application!$AO$630-SUM('15 Year Pro Forma'!$D$62:FUQ62))</f>
        <v>0</v>
      </c>
      <c r="FUU62" s="996">
        <f>MIN(FUU60,Application!$AO$630-SUM('15 Year Pro Forma'!$D$62:FUS62))</f>
        <v>0</v>
      </c>
      <c r="FUW62" s="996">
        <f>MIN(FUW60,Application!$AO$630-SUM('15 Year Pro Forma'!$D$62:FUU62))</f>
        <v>0</v>
      </c>
      <c r="FUY62" s="996">
        <f>MIN(FUY60,Application!$AO$630-SUM('15 Year Pro Forma'!$D$62:FUW62))</f>
        <v>0</v>
      </c>
      <c r="FVA62" s="996">
        <f>MIN(FVA60,Application!$AO$630-SUM('15 Year Pro Forma'!$D$62:FUY62))</f>
        <v>0</v>
      </c>
      <c r="FVC62" s="996">
        <f>MIN(FVC60,Application!$AO$630-SUM('15 Year Pro Forma'!$D$62:FVA62))</f>
        <v>0</v>
      </c>
      <c r="FVE62" s="996">
        <f>MIN(FVE60,Application!$AO$630-SUM('15 Year Pro Forma'!$D$62:FVC62))</f>
        <v>0</v>
      </c>
      <c r="FVG62" s="996">
        <f>MIN(FVG60,Application!$AO$630-SUM('15 Year Pro Forma'!$D$62:FVE62))</f>
        <v>0</v>
      </c>
      <c r="FVI62" s="996">
        <f>MIN(FVI60,Application!$AO$630-SUM('15 Year Pro Forma'!$D$62:FVG62))</f>
        <v>0</v>
      </c>
      <c r="FVK62" s="996">
        <f>MIN(FVK60,Application!$AO$630-SUM('15 Year Pro Forma'!$D$62:FVI62))</f>
        <v>0</v>
      </c>
      <c r="FVM62" s="996">
        <f>MIN(FVM60,Application!$AO$630-SUM('15 Year Pro Forma'!$D$62:FVK62))</f>
        <v>0</v>
      </c>
      <c r="FVO62" s="996">
        <f>MIN(FVO60,Application!$AO$630-SUM('15 Year Pro Forma'!$D$62:FVM62))</f>
        <v>0</v>
      </c>
      <c r="FVQ62" s="996">
        <f>MIN(FVQ60,Application!$AO$630-SUM('15 Year Pro Forma'!$D$62:FVO62))</f>
        <v>0</v>
      </c>
      <c r="FVS62" s="996">
        <f>MIN(FVS60,Application!$AO$630-SUM('15 Year Pro Forma'!$D$62:FVQ62))</f>
        <v>0</v>
      </c>
      <c r="FVU62" s="996">
        <f>MIN(FVU60,Application!$AO$630-SUM('15 Year Pro Forma'!$D$62:FVS62))</f>
        <v>0</v>
      </c>
      <c r="FVW62" s="996">
        <f>MIN(FVW60,Application!$AO$630-SUM('15 Year Pro Forma'!$D$62:FVU62))</f>
        <v>0</v>
      </c>
      <c r="FVY62" s="996">
        <f>MIN(FVY60,Application!$AO$630-SUM('15 Year Pro Forma'!$D$62:FVW62))</f>
        <v>0</v>
      </c>
      <c r="FWA62" s="996">
        <f>MIN(FWA60,Application!$AO$630-SUM('15 Year Pro Forma'!$D$62:FVY62))</f>
        <v>0</v>
      </c>
      <c r="FWC62" s="996">
        <f>MIN(FWC60,Application!$AO$630-SUM('15 Year Pro Forma'!$D$62:FWA62))</f>
        <v>0</v>
      </c>
      <c r="FWE62" s="996">
        <f>MIN(FWE60,Application!$AO$630-SUM('15 Year Pro Forma'!$D$62:FWC62))</f>
        <v>0</v>
      </c>
      <c r="FWG62" s="996">
        <f>MIN(FWG60,Application!$AO$630-SUM('15 Year Pro Forma'!$D$62:FWE62))</f>
        <v>0</v>
      </c>
      <c r="FWI62" s="996">
        <f>MIN(FWI60,Application!$AO$630-SUM('15 Year Pro Forma'!$D$62:FWG62))</f>
        <v>0</v>
      </c>
      <c r="FWK62" s="996">
        <f>MIN(FWK60,Application!$AO$630-SUM('15 Year Pro Forma'!$D$62:FWI62))</f>
        <v>0</v>
      </c>
      <c r="FWM62" s="996">
        <f>MIN(FWM60,Application!$AO$630-SUM('15 Year Pro Forma'!$D$62:FWK62))</f>
        <v>0</v>
      </c>
      <c r="FWO62" s="996">
        <f>MIN(FWO60,Application!$AO$630-SUM('15 Year Pro Forma'!$D$62:FWM62))</f>
        <v>0</v>
      </c>
      <c r="FWQ62" s="996">
        <f>MIN(FWQ60,Application!$AO$630-SUM('15 Year Pro Forma'!$D$62:FWO62))</f>
        <v>0</v>
      </c>
      <c r="FWS62" s="996">
        <f>MIN(FWS60,Application!$AO$630-SUM('15 Year Pro Forma'!$D$62:FWQ62))</f>
        <v>0</v>
      </c>
      <c r="FWU62" s="996">
        <f>MIN(FWU60,Application!$AO$630-SUM('15 Year Pro Forma'!$D$62:FWS62))</f>
        <v>0</v>
      </c>
      <c r="FWW62" s="996">
        <f>MIN(FWW60,Application!$AO$630-SUM('15 Year Pro Forma'!$D$62:FWU62))</f>
        <v>0</v>
      </c>
      <c r="FWY62" s="996">
        <f>MIN(FWY60,Application!$AO$630-SUM('15 Year Pro Forma'!$D$62:FWW62))</f>
        <v>0</v>
      </c>
      <c r="FXA62" s="996">
        <f>MIN(FXA60,Application!$AO$630-SUM('15 Year Pro Forma'!$D$62:FWY62))</f>
        <v>0</v>
      </c>
      <c r="FXC62" s="996">
        <f>MIN(FXC60,Application!$AO$630-SUM('15 Year Pro Forma'!$D$62:FXA62))</f>
        <v>0</v>
      </c>
      <c r="FXE62" s="996">
        <f>MIN(FXE60,Application!$AO$630-SUM('15 Year Pro Forma'!$D$62:FXC62))</f>
        <v>0</v>
      </c>
      <c r="FXG62" s="996">
        <f>MIN(FXG60,Application!$AO$630-SUM('15 Year Pro Forma'!$D$62:FXE62))</f>
        <v>0</v>
      </c>
      <c r="FXI62" s="996">
        <f>MIN(FXI60,Application!$AO$630-SUM('15 Year Pro Forma'!$D$62:FXG62))</f>
        <v>0</v>
      </c>
      <c r="FXK62" s="996">
        <f>MIN(FXK60,Application!$AO$630-SUM('15 Year Pro Forma'!$D$62:FXI62))</f>
        <v>0</v>
      </c>
      <c r="FXM62" s="996">
        <f>MIN(FXM60,Application!$AO$630-SUM('15 Year Pro Forma'!$D$62:FXK62))</f>
        <v>0</v>
      </c>
      <c r="FXO62" s="996">
        <f>MIN(FXO60,Application!$AO$630-SUM('15 Year Pro Forma'!$D$62:FXM62))</f>
        <v>0</v>
      </c>
      <c r="FXQ62" s="996">
        <f>MIN(FXQ60,Application!$AO$630-SUM('15 Year Pro Forma'!$D$62:FXO62))</f>
        <v>0</v>
      </c>
      <c r="FXS62" s="996">
        <f>MIN(FXS60,Application!$AO$630-SUM('15 Year Pro Forma'!$D$62:FXQ62))</f>
        <v>0</v>
      </c>
      <c r="FXU62" s="996">
        <f>MIN(FXU60,Application!$AO$630-SUM('15 Year Pro Forma'!$D$62:FXS62))</f>
        <v>0</v>
      </c>
      <c r="FXW62" s="996">
        <f>MIN(FXW60,Application!$AO$630-SUM('15 Year Pro Forma'!$D$62:FXU62))</f>
        <v>0</v>
      </c>
      <c r="FXY62" s="996">
        <f>MIN(FXY60,Application!$AO$630-SUM('15 Year Pro Forma'!$D$62:FXW62))</f>
        <v>0</v>
      </c>
      <c r="FYA62" s="996">
        <f>MIN(FYA60,Application!$AO$630-SUM('15 Year Pro Forma'!$D$62:FXY62))</f>
        <v>0</v>
      </c>
      <c r="FYC62" s="996">
        <f>MIN(FYC60,Application!$AO$630-SUM('15 Year Pro Forma'!$D$62:FYA62))</f>
        <v>0</v>
      </c>
      <c r="FYE62" s="996">
        <f>MIN(FYE60,Application!$AO$630-SUM('15 Year Pro Forma'!$D$62:FYC62))</f>
        <v>0</v>
      </c>
      <c r="FYG62" s="996">
        <f>MIN(FYG60,Application!$AO$630-SUM('15 Year Pro Forma'!$D$62:FYE62))</f>
        <v>0</v>
      </c>
      <c r="FYI62" s="996">
        <f>MIN(FYI60,Application!$AO$630-SUM('15 Year Pro Forma'!$D$62:FYG62))</f>
        <v>0</v>
      </c>
      <c r="FYK62" s="996">
        <f>MIN(FYK60,Application!$AO$630-SUM('15 Year Pro Forma'!$D$62:FYI62))</f>
        <v>0</v>
      </c>
      <c r="FYM62" s="996">
        <f>MIN(FYM60,Application!$AO$630-SUM('15 Year Pro Forma'!$D$62:FYK62))</f>
        <v>0</v>
      </c>
      <c r="FYO62" s="996">
        <f>MIN(FYO60,Application!$AO$630-SUM('15 Year Pro Forma'!$D$62:FYM62))</f>
        <v>0</v>
      </c>
      <c r="FYQ62" s="996">
        <f>MIN(FYQ60,Application!$AO$630-SUM('15 Year Pro Forma'!$D$62:FYO62))</f>
        <v>0</v>
      </c>
      <c r="FYS62" s="996">
        <f>MIN(FYS60,Application!$AO$630-SUM('15 Year Pro Forma'!$D$62:FYQ62))</f>
        <v>0</v>
      </c>
      <c r="FYU62" s="996">
        <f>MIN(FYU60,Application!$AO$630-SUM('15 Year Pro Forma'!$D$62:FYS62))</f>
        <v>0</v>
      </c>
      <c r="FYW62" s="996">
        <f>MIN(FYW60,Application!$AO$630-SUM('15 Year Pro Forma'!$D$62:FYU62))</f>
        <v>0</v>
      </c>
      <c r="FYY62" s="996">
        <f>MIN(FYY60,Application!$AO$630-SUM('15 Year Pro Forma'!$D$62:FYW62))</f>
        <v>0</v>
      </c>
      <c r="FZA62" s="996">
        <f>MIN(FZA60,Application!$AO$630-SUM('15 Year Pro Forma'!$D$62:FYY62))</f>
        <v>0</v>
      </c>
      <c r="FZC62" s="996">
        <f>MIN(FZC60,Application!$AO$630-SUM('15 Year Pro Forma'!$D$62:FZA62))</f>
        <v>0</v>
      </c>
      <c r="FZE62" s="996">
        <f>MIN(FZE60,Application!$AO$630-SUM('15 Year Pro Forma'!$D$62:FZC62))</f>
        <v>0</v>
      </c>
      <c r="FZG62" s="996">
        <f>MIN(FZG60,Application!$AO$630-SUM('15 Year Pro Forma'!$D$62:FZE62))</f>
        <v>0</v>
      </c>
      <c r="FZI62" s="996">
        <f>MIN(FZI60,Application!$AO$630-SUM('15 Year Pro Forma'!$D$62:FZG62))</f>
        <v>0</v>
      </c>
      <c r="FZK62" s="996">
        <f>MIN(FZK60,Application!$AO$630-SUM('15 Year Pro Forma'!$D$62:FZI62))</f>
        <v>0</v>
      </c>
      <c r="FZM62" s="996">
        <f>MIN(FZM60,Application!$AO$630-SUM('15 Year Pro Forma'!$D$62:FZK62))</f>
        <v>0</v>
      </c>
      <c r="FZO62" s="996">
        <f>MIN(FZO60,Application!$AO$630-SUM('15 Year Pro Forma'!$D$62:FZM62))</f>
        <v>0</v>
      </c>
      <c r="FZQ62" s="996">
        <f>MIN(FZQ60,Application!$AO$630-SUM('15 Year Pro Forma'!$D$62:FZO62))</f>
        <v>0</v>
      </c>
      <c r="FZS62" s="996">
        <f>MIN(FZS60,Application!$AO$630-SUM('15 Year Pro Forma'!$D$62:FZQ62))</f>
        <v>0</v>
      </c>
      <c r="FZU62" s="996">
        <f>MIN(FZU60,Application!$AO$630-SUM('15 Year Pro Forma'!$D$62:FZS62))</f>
        <v>0</v>
      </c>
      <c r="FZW62" s="996">
        <f>MIN(FZW60,Application!$AO$630-SUM('15 Year Pro Forma'!$D$62:FZU62))</f>
        <v>0</v>
      </c>
      <c r="FZY62" s="996">
        <f>MIN(FZY60,Application!$AO$630-SUM('15 Year Pro Forma'!$D$62:FZW62))</f>
        <v>0</v>
      </c>
      <c r="GAA62" s="996">
        <f>MIN(GAA60,Application!$AO$630-SUM('15 Year Pro Forma'!$D$62:FZY62))</f>
        <v>0</v>
      </c>
      <c r="GAC62" s="996">
        <f>MIN(GAC60,Application!$AO$630-SUM('15 Year Pro Forma'!$D$62:GAA62))</f>
        <v>0</v>
      </c>
      <c r="GAE62" s="996">
        <f>MIN(GAE60,Application!$AO$630-SUM('15 Year Pro Forma'!$D$62:GAC62))</f>
        <v>0</v>
      </c>
      <c r="GAG62" s="996">
        <f>MIN(GAG60,Application!$AO$630-SUM('15 Year Pro Forma'!$D$62:GAE62))</f>
        <v>0</v>
      </c>
      <c r="GAI62" s="996">
        <f>MIN(GAI60,Application!$AO$630-SUM('15 Year Pro Forma'!$D$62:GAG62))</f>
        <v>0</v>
      </c>
      <c r="GAK62" s="996">
        <f>MIN(GAK60,Application!$AO$630-SUM('15 Year Pro Forma'!$D$62:GAI62))</f>
        <v>0</v>
      </c>
      <c r="GAM62" s="996">
        <f>MIN(GAM60,Application!$AO$630-SUM('15 Year Pro Forma'!$D$62:GAK62))</f>
        <v>0</v>
      </c>
      <c r="GAO62" s="996">
        <f>MIN(GAO60,Application!$AO$630-SUM('15 Year Pro Forma'!$D$62:GAM62))</f>
        <v>0</v>
      </c>
      <c r="GAQ62" s="996">
        <f>MIN(GAQ60,Application!$AO$630-SUM('15 Year Pro Forma'!$D$62:GAO62))</f>
        <v>0</v>
      </c>
      <c r="GAS62" s="996">
        <f>MIN(GAS60,Application!$AO$630-SUM('15 Year Pro Forma'!$D$62:GAQ62))</f>
        <v>0</v>
      </c>
      <c r="GAU62" s="996">
        <f>MIN(GAU60,Application!$AO$630-SUM('15 Year Pro Forma'!$D$62:GAS62))</f>
        <v>0</v>
      </c>
      <c r="GAW62" s="996">
        <f>MIN(GAW60,Application!$AO$630-SUM('15 Year Pro Forma'!$D$62:GAU62))</f>
        <v>0</v>
      </c>
      <c r="GAY62" s="996">
        <f>MIN(GAY60,Application!$AO$630-SUM('15 Year Pro Forma'!$D$62:GAW62))</f>
        <v>0</v>
      </c>
      <c r="GBA62" s="996">
        <f>MIN(GBA60,Application!$AO$630-SUM('15 Year Pro Forma'!$D$62:GAY62))</f>
        <v>0</v>
      </c>
      <c r="GBC62" s="996">
        <f>MIN(GBC60,Application!$AO$630-SUM('15 Year Pro Forma'!$D$62:GBA62))</f>
        <v>0</v>
      </c>
      <c r="GBE62" s="996">
        <f>MIN(GBE60,Application!$AO$630-SUM('15 Year Pro Forma'!$D$62:GBC62))</f>
        <v>0</v>
      </c>
      <c r="GBG62" s="996">
        <f>MIN(GBG60,Application!$AO$630-SUM('15 Year Pro Forma'!$D$62:GBE62))</f>
        <v>0</v>
      </c>
      <c r="GBI62" s="996">
        <f>MIN(GBI60,Application!$AO$630-SUM('15 Year Pro Forma'!$D$62:GBG62))</f>
        <v>0</v>
      </c>
      <c r="GBK62" s="996">
        <f>MIN(GBK60,Application!$AO$630-SUM('15 Year Pro Forma'!$D$62:GBI62))</f>
        <v>0</v>
      </c>
      <c r="GBM62" s="996">
        <f>MIN(GBM60,Application!$AO$630-SUM('15 Year Pro Forma'!$D$62:GBK62))</f>
        <v>0</v>
      </c>
      <c r="GBO62" s="996">
        <f>MIN(GBO60,Application!$AO$630-SUM('15 Year Pro Forma'!$D$62:GBM62))</f>
        <v>0</v>
      </c>
      <c r="GBQ62" s="996">
        <f>MIN(GBQ60,Application!$AO$630-SUM('15 Year Pro Forma'!$D$62:GBO62))</f>
        <v>0</v>
      </c>
      <c r="GBS62" s="996">
        <f>MIN(GBS60,Application!$AO$630-SUM('15 Year Pro Forma'!$D$62:GBQ62))</f>
        <v>0</v>
      </c>
      <c r="GBU62" s="996">
        <f>MIN(GBU60,Application!$AO$630-SUM('15 Year Pro Forma'!$D$62:GBS62))</f>
        <v>0</v>
      </c>
      <c r="GBW62" s="996">
        <f>MIN(GBW60,Application!$AO$630-SUM('15 Year Pro Forma'!$D$62:GBU62))</f>
        <v>0</v>
      </c>
      <c r="GBY62" s="996">
        <f>MIN(GBY60,Application!$AO$630-SUM('15 Year Pro Forma'!$D$62:GBW62))</f>
        <v>0</v>
      </c>
      <c r="GCA62" s="996">
        <f>MIN(GCA60,Application!$AO$630-SUM('15 Year Pro Forma'!$D$62:GBY62))</f>
        <v>0</v>
      </c>
      <c r="GCC62" s="996">
        <f>MIN(GCC60,Application!$AO$630-SUM('15 Year Pro Forma'!$D$62:GCA62))</f>
        <v>0</v>
      </c>
      <c r="GCE62" s="996">
        <f>MIN(GCE60,Application!$AO$630-SUM('15 Year Pro Forma'!$D$62:GCC62))</f>
        <v>0</v>
      </c>
      <c r="GCG62" s="996">
        <f>MIN(GCG60,Application!$AO$630-SUM('15 Year Pro Forma'!$D$62:GCE62))</f>
        <v>0</v>
      </c>
      <c r="GCI62" s="996">
        <f>MIN(GCI60,Application!$AO$630-SUM('15 Year Pro Forma'!$D$62:GCG62))</f>
        <v>0</v>
      </c>
      <c r="GCK62" s="996">
        <f>MIN(GCK60,Application!$AO$630-SUM('15 Year Pro Forma'!$D$62:GCI62))</f>
        <v>0</v>
      </c>
      <c r="GCM62" s="996">
        <f>MIN(GCM60,Application!$AO$630-SUM('15 Year Pro Forma'!$D$62:GCK62))</f>
        <v>0</v>
      </c>
      <c r="GCO62" s="996">
        <f>MIN(GCO60,Application!$AO$630-SUM('15 Year Pro Forma'!$D$62:GCM62))</f>
        <v>0</v>
      </c>
      <c r="GCQ62" s="996">
        <f>MIN(GCQ60,Application!$AO$630-SUM('15 Year Pro Forma'!$D$62:GCO62))</f>
        <v>0</v>
      </c>
      <c r="GCS62" s="996">
        <f>MIN(GCS60,Application!$AO$630-SUM('15 Year Pro Forma'!$D$62:GCQ62))</f>
        <v>0</v>
      </c>
      <c r="GCU62" s="996">
        <f>MIN(GCU60,Application!$AO$630-SUM('15 Year Pro Forma'!$D$62:GCS62))</f>
        <v>0</v>
      </c>
      <c r="GCW62" s="996">
        <f>MIN(GCW60,Application!$AO$630-SUM('15 Year Pro Forma'!$D$62:GCU62))</f>
        <v>0</v>
      </c>
      <c r="GCY62" s="996">
        <f>MIN(GCY60,Application!$AO$630-SUM('15 Year Pro Forma'!$D$62:GCW62))</f>
        <v>0</v>
      </c>
      <c r="GDA62" s="996">
        <f>MIN(GDA60,Application!$AO$630-SUM('15 Year Pro Forma'!$D$62:GCY62))</f>
        <v>0</v>
      </c>
      <c r="GDC62" s="996">
        <f>MIN(GDC60,Application!$AO$630-SUM('15 Year Pro Forma'!$D$62:GDA62))</f>
        <v>0</v>
      </c>
      <c r="GDE62" s="996">
        <f>MIN(GDE60,Application!$AO$630-SUM('15 Year Pro Forma'!$D$62:GDC62))</f>
        <v>0</v>
      </c>
      <c r="GDG62" s="996">
        <f>MIN(GDG60,Application!$AO$630-SUM('15 Year Pro Forma'!$D$62:GDE62))</f>
        <v>0</v>
      </c>
      <c r="GDI62" s="996">
        <f>MIN(GDI60,Application!$AO$630-SUM('15 Year Pro Forma'!$D$62:GDG62))</f>
        <v>0</v>
      </c>
      <c r="GDK62" s="996">
        <f>MIN(GDK60,Application!$AO$630-SUM('15 Year Pro Forma'!$D$62:GDI62))</f>
        <v>0</v>
      </c>
      <c r="GDM62" s="996">
        <f>MIN(GDM60,Application!$AO$630-SUM('15 Year Pro Forma'!$D$62:GDK62))</f>
        <v>0</v>
      </c>
      <c r="GDO62" s="996">
        <f>MIN(GDO60,Application!$AO$630-SUM('15 Year Pro Forma'!$D$62:GDM62))</f>
        <v>0</v>
      </c>
      <c r="GDQ62" s="996">
        <f>MIN(GDQ60,Application!$AO$630-SUM('15 Year Pro Forma'!$D$62:GDO62))</f>
        <v>0</v>
      </c>
      <c r="GDS62" s="996">
        <f>MIN(GDS60,Application!$AO$630-SUM('15 Year Pro Forma'!$D$62:GDQ62))</f>
        <v>0</v>
      </c>
      <c r="GDU62" s="996">
        <f>MIN(GDU60,Application!$AO$630-SUM('15 Year Pro Forma'!$D$62:GDS62))</f>
        <v>0</v>
      </c>
      <c r="GDW62" s="996">
        <f>MIN(GDW60,Application!$AO$630-SUM('15 Year Pro Forma'!$D$62:GDU62))</f>
        <v>0</v>
      </c>
      <c r="GDY62" s="996">
        <f>MIN(GDY60,Application!$AO$630-SUM('15 Year Pro Forma'!$D$62:GDW62))</f>
        <v>0</v>
      </c>
      <c r="GEA62" s="996">
        <f>MIN(GEA60,Application!$AO$630-SUM('15 Year Pro Forma'!$D$62:GDY62))</f>
        <v>0</v>
      </c>
      <c r="GEC62" s="996">
        <f>MIN(GEC60,Application!$AO$630-SUM('15 Year Pro Forma'!$D$62:GEA62))</f>
        <v>0</v>
      </c>
      <c r="GEE62" s="996">
        <f>MIN(GEE60,Application!$AO$630-SUM('15 Year Pro Forma'!$D$62:GEC62))</f>
        <v>0</v>
      </c>
      <c r="GEG62" s="996">
        <f>MIN(GEG60,Application!$AO$630-SUM('15 Year Pro Forma'!$D$62:GEE62))</f>
        <v>0</v>
      </c>
      <c r="GEI62" s="996">
        <f>MIN(GEI60,Application!$AO$630-SUM('15 Year Pro Forma'!$D$62:GEG62))</f>
        <v>0</v>
      </c>
      <c r="GEK62" s="996">
        <f>MIN(GEK60,Application!$AO$630-SUM('15 Year Pro Forma'!$D$62:GEI62))</f>
        <v>0</v>
      </c>
      <c r="GEM62" s="996">
        <f>MIN(GEM60,Application!$AO$630-SUM('15 Year Pro Forma'!$D$62:GEK62))</f>
        <v>0</v>
      </c>
      <c r="GEO62" s="996">
        <f>MIN(GEO60,Application!$AO$630-SUM('15 Year Pro Forma'!$D$62:GEM62))</f>
        <v>0</v>
      </c>
      <c r="GEQ62" s="996">
        <f>MIN(GEQ60,Application!$AO$630-SUM('15 Year Pro Forma'!$D$62:GEO62))</f>
        <v>0</v>
      </c>
      <c r="GES62" s="996">
        <f>MIN(GES60,Application!$AO$630-SUM('15 Year Pro Forma'!$D$62:GEQ62))</f>
        <v>0</v>
      </c>
      <c r="GEU62" s="996">
        <f>MIN(GEU60,Application!$AO$630-SUM('15 Year Pro Forma'!$D$62:GES62))</f>
        <v>0</v>
      </c>
      <c r="GEW62" s="996">
        <f>MIN(GEW60,Application!$AO$630-SUM('15 Year Pro Forma'!$D$62:GEU62))</f>
        <v>0</v>
      </c>
      <c r="GEY62" s="996">
        <f>MIN(GEY60,Application!$AO$630-SUM('15 Year Pro Forma'!$D$62:GEW62))</f>
        <v>0</v>
      </c>
      <c r="GFA62" s="996">
        <f>MIN(GFA60,Application!$AO$630-SUM('15 Year Pro Forma'!$D$62:GEY62))</f>
        <v>0</v>
      </c>
      <c r="GFC62" s="996">
        <f>MIN(GFC60,Application!$AO$630-SUM('15 Year Pro Forma'!$D$62:GFA62))</f>
        <v>0</v>
      </c>
      <c r="GFE62" s="996">
        <f>MIN(GFE60,Application!$AO$630-SUM('15 Year Pro Forma'!$D$62:GFC62))</f>
        <v>0</v>
      </c>
      <c r="GFG62" s="996">
        <f>MIN(GFG60,Application!$AO$630-SUM('15 Year Pro Forma'!$D$62:GFE62))</f>
        <v>0</v>
      </c>
      <c r="GFI62" s="996">
        <f>MIN(GFI60,Application!$AO$630-SUM('15 Year Pro Forma'!$D$62:GFG62))</f>
        <v>0</v>
      </c>
      <c r="GFK62" s="996">
        <f>MIN(GFK60,Application!$AO$630-SUM('15 Year Pro Forma'!$D$62:GFI62))</f>
        <v>0</v>
      </c>
      <c r="GFM62" s="996">
        <f>MIN(GFM60,Application!$AO$630-SUM('15 Year Pro Forma'!$D$62:GFK62))</f>
        <v>0</v>
      </c>
      <c r="GFO62" s="996">
        <f>MIN(GFO60,Application!$AO$630-SUM('15 Year Pro Forma'!$D$62:GFM62))</f>
        <v>0</v>
      </c>
      <c r="GFQ62" s="996">
        <f>MIN(GFQ60,Application!$AO$630-SUM('15 Year Pro Forma'!$D$62:GFO62))</f>
        <v>0</v>
      </c>
      <c r="GFS62" s="996">
        <f>MIN(GFS60,Application!$AO$630-SUM('15 Year Pro Forma'!$D$62:GFQ62))</f>
        <v>0</v>
      </c>
      <c r="GFU62" s="996">
        <f>MIN(GFU60,Application!$AO$630-SUM('15 Year Pro Forma'!$D$62:GFS62))</f>
        <v>0</v>
      </c>
      <c r="GFW62" s="996">
        <f>MIN(GFW60,Application!$AO$630-SUM('15 Year Pro Forma'!$D$62:GFU62))</f>
        <v>0</v>
      </c>
      <c r="GFY62" s="996">
        <f>MIN(GFY60,Application!$AO$630-SUM('15 Year Pro Forma'!$D$62:GFW62))</f>
        <v>0</v>
      </c>
      <c r="GGA62" s="996">
        <f>MIN(GGA60,Application!$AO$630-SUM('15 Year Pro Forma'!$D$62:GFY62))</f>
        <v>0</v>
      </c>
      <c r="GGC62" s="996">
        <f>MIN(GGC60,Application!$AO$630-SUM('15 Year Pro Forma'!$D$62:GGA62))</f>
        <v>0</v>
      </c>
      <c r="GGE62" s="996">
        <f>MIN(GGE60,Application!$AO$630-SUM('15 Year Pro Forma'!$D$62:GGC62))</f>
        <v>0</v>
      </c>
      <c r="GGG62" s="996">
        <f>MIN(GGG60,Application!$AO$630-SUM('15 Year Pro Forma'!$D$62:GGE62))</f>
        <v>0</v>
      </c>
      <c r="GGI62" s="996">
        <f>MIN(GGI60,Application!$AO$630-SUM('15 Year Pro Forma'!$D$62:GGG62))</f>
        <v>0</v>
      </c>
      <c r="GGK62" s="996">
        <f>MIN(GGK60,Application!$AO$630-SUM('15 Year Pro Forma'!$D$62:GGI62))</f>
        <v>0</v>
      </c>
      <c r="GGM62" s="996">
        <f>MIN(GGM60,Application!$AO$630-SUM('15 Year Pro Forma'!$D$62:GGK62))</f>
        <v>0</v>
      </c>
      <c r="GGO62" s="996">
        <f>MIN(GGO60,Application!$AO$630-SUM('15 Year Pro Forma'!$D$62:GGM62))</f>
        <v>0</v>
      </c>
      <c r="GGQ62" s="996">
        <f>MIN(GGQ60,Application!$AO$630-SUM('15 Year Pro Forma'!$D$62:GGO62))</f>
        <v>0</v>
      </c>
      <c r="GGS62" s="996">
        <f>MIN(GGS60,Application!$AO$630-SUM('15 Year Pro Forma'!$D$62:GGQ62))</f>
        <v>0</v>
      </c>
      <c r="GGU62" s="996">
        <f>MIN(GGU60,Application!$AO$630-SUM('15 Year Pro Forma'!$D$62:GGS62))</f>
        <v>0</v>
      </c>
      <c r="GGW62" s="996">
        <f>MIN(GGW60,Application!$AO$630-SUM('15 Year Pro Forma'!$D$62:GGU62))</f>
        <v>0</v>
      </c>
      <c r="GGY62" s="996">
        <f>MIN(GGY60,Application!$AO$630-SUM('15 Year Pro Forma'!$D$62:GGW62))</f>
        <v>0</v>
      </c>
      <c r="GHA62" s="996">
        <f>MIN(GHA60,Application!$AO$630-SUM('15 Year Pro Forma'!$D$62:GGY62))</f>
        <v>0</v>
      </c>
      <c r="GHC62" s="996">
        <f>MIN(GHC60,Application!$AO$630-SUM('15 Year Pro Forma'!$D$62:GHA62))</f>
        <v>0</v>
      </c>
      <c r="GHE62" s="996">
        <f>MIN(GHE60,Application!$AO$630-SUM('15 Year Pro Forma'!$D$62:GHC62))</f>
        <v>0</v>
      </c>
      <c r="GHG62" s="996">
        <f>MIN(GHG60,Application!$AO$630-SUM('15 Year Pro Forma'!$D$62:GHE62))</f>
        <v>0</v>
      </c>
      <c r="GHI62" s="996">
        <f>MIN(GHI60,Application!$AO$630-SUM('15 Year Pro Forma'!$D$62:GHG62))</f>
        <v>0</v>
      </c>
      <c r="GHK62" s="996">
        <f>MIN(GHK60,Application!$AO$630-SUM('15 Year Pro Forma'!$D$62:GHI62))</f>
        <v>0</v>
      </c>
      <c r="GHM62" s="996">
        <f>MIN(GHM60,Application!$AO$630-SUM('15 Year Pro Forma'!$D$62:GHK62))</f>
        <v>0</v>
      </c>
      <c r="GHO62" s="996">
        <f>MIN(GHO60,Application!$AO$630-SUM('15 Year Pro Forma'!$D$62:GHM62))</f>
        <v>0</v>
      </c>
      <c r="GHQ62" s="996">
        <f>MIN(GHQ60,Application!$AO$630-SUM('15 Year Pro Forma'!$D$62:GHO62))</f>
        <v>0</v>
      </c>
      <c r="GHS62" s="996">
        <f>MIN(GHS60,Application!$AO$630-SUM('15 Year Pro Forma'!$D$62:GHQ62))</f>
        <v>0</v>
      </c>
      <c r="GHU62" s="996">
        <f>MIN(GHU60,Application!$AO$630-SUM('15 Year Pro Forma'!$D$62:GHS62))</f>
        <v>0</v>
      </c>
      <c r="GHW62" s="996">
        <f>MIN(GHW60,Application!$AO$630-SUM('15 Year Pro Forma'!$D$62:GHU62))</f>
        <v>0</v>
      </c>
      <c r="GHY62" s="996">
        <f>MIN(GHY60,Application!$AO$630-SUM('15 Year Pro Forma'!$D$62:GHW62))</f>
        <v>0</v>
      </c>
      <c r="GIA62" s="996">
        <f>MIN(GIA60,Application!$AO$630-SUM('15 Year Pro Forma'!$D$62:GHY62))</f>
        <v>0</v>
      </c>
      <c r="GIC62" s="996">
        <f>MIN(GIC60,Application!$AO$630-SUM('15 Year Pro Forma'!$D$62:GIA62))</f>
        <v>0</v>
      </c>
      <c r="GIE62" s="996">
        <f>MIN(GIE60,Application!$AO$630-SUM('15 Year Pro Forma'!$D$62:GIC62))</f>
        <v>0</v>
      </c>
      <c r="GIG62" s="996">
        <f>MIN(GIG60,Application!$AO$630-SUM('15 Year Pro Forma'!$D$62:GIE62))</f>
        <v>0</v>
      </c>
      <c r="GII62" s="996">
        <f>MIN(GII60,Application!$AO$630-SUM('15 Year Pro Forma'!$D$62:GIG62))</f>
        <v>0</v>
      </c>
      <c r="GIK62" s="996">
        <f>MIN(GIK60,Application!$AO$630-SUM('15 Year Pro Forma'!$D$62:GII62))</f>
        <v>0</v>
      </c>
      <c r="GIM62" s="996">
        <f>MIN(GIM60,Application!$AO$630-SUM('15 Year Pro Forma'!$D$62:GIK62))</f>
        <v>0</v>
      </c>
      <c r="GIO62" s="996">
        <f>MIN(GIO60,Application!$AO$630-SUM('15 Year Pro Forma'!$D$62:GIM62))</f>
        <v>0</v>
      </c>
      <c r="GIQ62" s="996">
        <f>MIN(GIQ60,Application!$AO$630-SUM('15 Year Pro Forma'!$D$62:GIO62))</f>
        <v>0</v>
      </c>
      <c r="GIS62" s="996">
        <f>MIN(GIS60,Application!$AO$630-SUM('15 Year Pro Forma'!$D$62:GIQ62))</f>
        <v>0</v>
      </c>
      <c r="GIU62" s="996">
        <f>MIN(GIU60,Application!$AO$630-SUM('15 Year Pro Forma'!$D$62:GIS62))</f>
        <v>0</v>
      </c>
      <c r="GIW62" s="996">
        <f>MIN(GIW60,Application!$AO$630-SUM('15 Year Pro Forma'!$D$62:GIU62))</f>
        <v>0</v>
      </c>
      <c r="GIY62" s="996">
        <f>MIN(GIY60,Application!$AO$630-SUM('15 Year Pro Forma'!$D$62:GIW62))</f>
        <v>0</v>
      </c>
      <c r="GJA62" s="996">
        <f>MIN(GJA60,Application!$AO$630-SUM('15 Year Pro Forma'!$D$62:GIY62))</f>
        <v>0</v>
      </c>
      <c r="GJC62" s="996">
        <f>MIN(GJC60,Application!$AO$630-SUM('15 Year Pro Forma'!$D$62:GJA62))</f>
        <v>0</v>
      </c>
      <c r="GJE62" s="996">
        <f>MIN(GJE60,Application!$AO$630-SUM('15 Year Pro Forma'!$D$62:GJC62))</f>
        <v>0</v>
      </c>
      <c r="GJG62" s="996">
        <f>MIN(GJG60,Application!$AO$630-SUM('15 Year Pro Forma'!$D$62:GJE62))</f>
        <v>0</v>
      </c>
      <c r="GJI62" s="996">
        <f>MIN(GJI60,Application!$AO$630-SUM('15 Year Pro Forma'!$D$62:GJG62))</f>
        <v>0</v>
      </c>
      <c r="GJK62" s="996">
        <f>MIN(GJK60,Application!$AO$630-SUM('15 Year Pro Forma'!$D$62:GJI62))</f>
        <v>0</v>
      </c>
      <c r="GJM62" s="996">
        <f>MIN(GJM60,Application!$AO$630-SUM('15 Year Pro Forma'!$D$62:GJK62))</f>
        <v>0</v>
      </c>
      <c r="GJO62" s="996">
        <f>MIN(GJO60,Application!$AO$630-SUM('15 Year Pro Forma'!$D$62:GJM62))</f>
        <v>0</v>
      </c>
      <c r="GJQ62" s="996">
        <f>MIN(GJQ60,Application!$AO$630-SUM('15 Year Pro Forma'!$D$62:GJO62))</f>
        <v>0</v>
      </c>
      <c r="GJS62" s="996">
        <f>MIN(GJS60,Application!$AO$630-SUM('15 Year Pro Forma'!$D$62:GJQ62))</f>
        <v>0</v>
      </c>
      <c r="GJU62" s="996">
        <f>MIN(GJU60,Application!$AO$630-SUM('15 Year Pro Forma'!$D$62:GJS62))</f>
        <v>0</v>
      </c>
      <c r="GJW62" s="996">
        <f>MIN(GJW60,Application!$AO$630-SUM('15 Year Pro Forma'!$D$62:GJU62))</f>
        <v>0</v>
      </c>
      <c r="GJY62" s="996">
        <f>MIN(GJY60,Application!$AO$630-SUM('15 Year Pro Forma'!$D$62:GJW62))</f>
        <v>0</v>
      </c>
      <c r="GKA62" s="996">
        <f>MIN(GKA60,Application!$AO$630-SUM('15 Year Pro Forma'!$D$62:GJY62))</f>
        <v>0</v>
      </c>
      <c r="GKC62" s="996">
        <f>MIN(GKC60,Application!$AO$630-SUM('15 Year Pro Forma'!$D$62:GKA62))</f>
        <v>0</v>
      </c>
      <c r="GKE62" s="996">
        <f>MIN(GKE60,Application!$AO$630-SUM('15 Year Pro Forma'!$D$62:GKC62))</f>
        <v>0</v>
      </c>
      <c r="GKG62" s="996">
        <f>MIN(GKG60,Application!$AO$630-SUM('15 Year Pro Forma'!$D$62:GKE62))</f>
        <v>0</v>
      </c>
      <c r="GKI62" s="996">
        <f>MIN(GKI60,Application!$AO$630-SUM('15 Year Pro Forma'!$D$62:GKG62))</f>
        <v>0</v>
      </c>
      <c r="GKK62" s="996">
        <f>MIN(GKK60,Application!$AO$630-SUM('15 Year Pro Forma'!$D$62:GKI62))</f>
        <v>0</v>
      </c>
      <c r="GKM62" s="996">
        <f>MIN(GKM60,Application!$AO$630-SUM('15 Year Pro Forma'!$D$62:GKK62))</f>
        <v>0</v>
      </c>
      <c r="GKO62" s="996">
        <f>MIN(GKO60,Application!$AO$630-SUM('15 Year Pro Forma'!$D$62:GKM62))</f>
        <v>0</v>
      </c>
      <c r="GKQ62" s="996">
        <f>MIN(GKQ60,Application!$AO$630-SUM('15 Year Pro Forma'!$D$62:GKO62))</f>
        <v>0</v>
      </c>
      <c r="GKS62" s="996">
        <f>MIN(GKS60,Application!$AO$630-SUM('15 Year Pro Forma'!$D$62:GKQ62))</f>
        <v>0</v>
      </c>
      <c r="GKU62" s="996">
        <f>MIN(GKU60,Application!$AO$630-SUM('15 Year Pro Forma'!$D$62:GKS62))</f>
        <v>0</v>
      </c>
      <c r="GKW62" s="996">
        <f>MIN(GKW60,Application!$AO$630-SUM('15 Year Pro Forma'!$D$62:GKU62))</f>
        <v>0</v>
      </c>
      <c r="GKY62" s="996">
        <f>MIN(GKY60,Application!$AO$630-SUM('15 Year Pro Forma'!$D$62:GKW62))</f>
        <v>0</v>
      </c>
      <c r="GLA62" s="996">
        <f>MIN(GLA60,Application!$AO$630-SUM('15 Year Pro Forma'!$D$62:GKY62))</f>
        <v>0</v>
      </c>
      <c r="GLC62" s="996">
        <f>MIN(GLC60,Application!$AO$630-SUM('15 Year Pro Forma'!$D$62:GLA62))</f>
        <v>0</v>
      </c>
      <c r="GLE62" s="996">
        <f>MIN(GLE60,Application!$AO$630-SUM('15 Year Pro Forma'!$D$62:GLC62))</f>
        <v>0</v>
      </c>
      <c r="GLG62" s="996">
        <f>MIN(GLG60,Application!$AO$630-SUM('15 Year Pro Forma'!$D$62:GLE62))</f>
        <v>0</v>
      </c>
      <c r="GLI62" s="996">
        <f>MIN(GLI60,Application!$AO$630-SUM('15 Year Pro Forma'!$D$62:GLG62))</f>
        <v>0</v>
      </c>
      <c r="GLK62" s="996">
        <f>MIN(GLK60,Application!$AO$630-SUM('15 Year Pro Forma'!$D$62:GLI62))</f>
        <v>0</v>
      </c>
      <c r="GLM62" s="996">
        <f>MIN(GLM60,Application!$AO$630-SUM('15 Year Pro Forma'!$D$62:GLK62))</f>
        <v>0</v>
      </c>
      <c r="GLO62" s="996">
        <f>MIN(GLO60,Application!$AO$630-SUM('15 Year Pro Forma'!$D$62:GLM62))</f>
        <v>0</v>
      </c>
      <c r="GLQ62" s="996">
        <f>MIN(GLQ60,Application!$AO$630-SUM('15 Year Pro Forma'!$D$62:GLO62))</f>
        <v>0</v>
      </c>
      <c r="GLS62" s="996">
        <f>MIN(GLS60,Application!$AO$630-SUM('15 Year Pro Forma'!$D$62:GLQ62))</f>
        <v>0</v>
      </c>
      <c r="GLU62" s="996">
        <f>MIN(GLU60,Application!$AO$630-SUM('15 Year Pro Forma'!$D$62:GLS62))</f>
        <v>0</v>
      </c>
      <c r="GLW62" s="996">
        <f>MIN(GLW60,Application!$AO$630-SUM('15 Year Pro Forma'!$D$62:GLU62))</f>
        <v>0</v>
      </c>
      <c r="GLY62" s="996">
        <f>MIN(GLY60,Application!$AO$630-SUM('15 Year Pro Forma'!$D$62:GLW62))</f>
        <v>0</v>
      </c>
      <c r="GMA62" s="996">
        <f>MIN(GMA60,Application!$AO$630-SUM('15 Year Pro Forma'!$D$62:GLY62))</f>
        <v>0</v>
      </c>
      <c r="GMC62" s="996">
        <f>MIN(GMC60,Application!$AO$630-SUM('15 Year Pro Forma'!$D$62:GMA62))</f>
        <v>0</v>
      </c>
      <c r="GME62" s="996">
        <f>MIN(GME60,Application!$AO$630-SUM('15 Year Pro Forma'!$D$62:GMC62))</f>
        <v>0</v>
      </c>
      <c r="GMG62" s="996">
        <f>MIN(GMG60,Application!$AO$630-SUM('15 Year Pro Forma'!$D$62:GME62))</f>
        <v>0</v>
      </c>
      <c r="GMI62" s="996">
        <f>MIN(GMI60,Application!$AO$630-SUM('15 Year Pro Forma'!$D$62:GMG62))</f>
        <v>0</v>
      </c>
      <c r="GMK62" s="996">
        <f>MIN(GMK60,Application!$AO$630-SUM('15 Year Pro Forma'!$D$62:GMI62))</f>
        <v>0</v>
      </c>
      <c r="GMM62" s="996">
        <f>MIN(GMM60,Application!$AO$630-SUM('15 Year Pro Forma'!$D$62:GMK62))</f>
        <v>0</v>
      </c>
      <c r="GMO62" s="996">
        <f>MIN(GMO60,Application!$AO$630-SUM('15 Year Pro Forma'!$D$62:GMM62))</f>
        <v>0</v>
      </c>
      <c r="GMQ62" s="996">
        <f>MIN(GMQ60,Application!$AO$630-SUM('15 Year Pro Forma'!$D$62:GMO62))</f>
        <v>0</v>
      </c>
      <c r="GMS62" s="996">
        <f>MIN(GMS60,Application!$AO$630-SUM('15 Year Pro Forma'!$D$62:GMQ62))</f>
        <v>0</v>
      </c>
      <c r="GMU62" s="996">
        <f>MIN(GMU60,Application!$AO$630-SUM('15 Year Pro Forma'!$D$62:GMS62))</f>
        <v>0</v>
      </c>
      <c r="GMW62" s="996">
        <f>MIN(GMW60,Application!$AO$630-SUM('15 Year Pro Forma'!$D$62:GMU62))</f>
        <v>0</v>
      </c>
      <c r="GMY62" s="996">
        <f>MIN(GMY60,Application!$AO$630-SUM('15 Year Pro Forma'!$D$62:GMW62))</f>
        <v>0</v>
      </c>
      <c r="GNA62" s="996">
        <f>MIN(GNA60,Application!$AO$630-SUM('15 Year Pro Forma'!$D$62:GMY62))</f>
        <v>0</v>
      </c>
      <c r="GNC62" s="996">
        <f>MIN(GNC60,Application!$AO$630-SUM('15 Year Pro Forma'!$D$62:GNA62))</f>
        <v>0</v>
      </c>
      <c r="GNE62" s="996">
        <f>MIN(GNE60,Application!$AO$630-SUM('15 Year Pro Forma'!$D$62:GNC62))</f>
        <v>0</v>
      </c>
      <c r="GNG62" s="996">
        <f>MIN(GNG60,Application!$AO$630-SUM('15 Year Pro Forma'!$D$62:GNE62))</f>
        <v>0</v>
      </c>
      <c r="GNI62" s="996">
        <f>MIN(GNI60,Application!$AO$630-SUM('15 Year Pro Forma'!$D$62:GNG62))</f>
        <v>0</v>
      </c>
      <c r="GNK62" s="996">
        <f>MIN(GNK60,Application!$AO$630-SUM('15 Year Pro Forma'!$D$62:GNI62))</f>
        <v>0</v>
      </c>
      <c r="GNM62" s="996">
        <f>MIN(GNM60,Application!$AO$630-SUM('15 Year Pro Forma'!$D$62:GNK62))</f>
        <v>0</v>
      </c>
      <c r="GNO62" s="996">
        <f>MIN(GNO60,Application!$AO$630-SUM('15 Year Pro Forma'!$D$62:GNM62))</f>
        <v>0</v>
      </c>
      <c r="GNQ62" s="996">
        <f>MIN(GNQ60,Application!$AO$630-SUM('15 Year Pro Forma'!$D$62:GNO62))</f>
        <v>0</v>
      </c>
      <c r="GNS62" s="996">
        <f>MIN(GNS60,Application!$AO$630-SUM('15 Year Pro Forma'!$D$62:GNQ62))</f>
        <v>0</v>
      </c>
      <c r="GNU62" s="996">
        <f>MIN(GNU60,Application!$AO$630-SUM('15 Year Pro Forma'!$D$62:GNS62))</f>
        <v>0</v>
      </c>
      <c r="GNW62" s="996">
        <f>MIN(GNW60,Application!$AO$630-SUM('15 Year Pro Forma'!$D$62:GNU62))</f>
        <v>0</v>
      </c>
      <c r="GNY62" s="996">
        <f>MIN(GNY60,Application!$AO$630-SUM('15 Year Pro Forma'!$D$62:GNW62))</f>
        <v>0</v>
      </c>
      <c r="GOA62" s="996">
        <f>MIN(GOA60,Application!$AO$630-SUM('15 Year Pro Forma'!$D$62:GNY62))</f>
        <v>0</v>
      </c>
      <c r="GOC62" s="996">
        <f>MIN(GOC60,Application!$AO$630-SUM('15 Year Pro Forma'!$D$62:GOA62))</f>
        <v>0</v>
      </c>
      <c r="GOE62" s="996">
        <f>MIN(GOE60,Application!$AO$630-SUM('15 Year Pro Forma'!$D$62:GOC62))</f>
        <v>0</v>
      </c>
      <c r="GOG62" s="996">
        <f>MIN(GOG60,Application!$AO$630-SUM('15 Year Pro Forma'!$D$62:GOE62))</f>
        <v>0</v>
      </c>
      <c r="GOI62" s="996">
        <f>MIN(GOI60,Application!$AO$630-SUM('15 Year Pro Forma'!$D$62:GOG62))</f>
        <v>0</v>
      </c>
      <c r="GOK62" s="996">
        <f>MIN(GOK60,Application!$AO$630-SUM('15 Year Pro Forma'!$D$62:GOI62))</f>
        <v>0</v>
      </c>
      <c r="GOM62" s="996">
        <f>MIN(GOM60,Application!$AO$630-SUM('15 Year Pro Forma'!$D$62:GOK62))</f>
        <v>0</v>
      </c>
      <c r="GOO62" s="996">
        <f>MIN(GOO60,Application!$AO$630-SUM('15 Year Pro Forma'!$D$62:GOM62))</f>
        <v>0</v>
      </c>
      <c r="GOQ62" s="996">
        <f>MIN(GOQ60,Application!$AO$630-SUM('15 Year Pro Forma'!$D$62:GOO62))</f>
        <v>0</v>
      </c>
      <c r="GOS62" s="996">
        <f>MIN(GOS60,Application!$AO$630-SUM('15 Year Pro Forma'!$D$62:GOQ62))</f>
        <v>0</v>
      </c>
      <c r="GOU62" s="996">
        <f>MIN(GOU60,Application!$AO$630-SUM('15 Year Pro Forma'!$D$62:GOS62))</f>
        <v>0</v>
      </c>
      <c r="GOW62" s="996">
        <f>MIN(GOW60,Application!$AO$630-SUM('15 Year Pro Forma'!$D$62:GOU62))</f>
        <v>0</v>
      </c>
      <c r="GOY62" s="996">
        <f>MIN(GOY60,Application!$AO$630-SUM('15 Year Pro Forma'!$D$62:GOW62))</f>
        <v>0</v>
      </c>
      <c r="GPA62" s="996">
        <f>MIN(GPA60,Application!$AO$630-SUM('15 Year Pro Forma'!$D$62:GOY62))</f>
        <v>0</v>
      </c>
      <c r="GPC62" s="996">
        <f>MIN(GPC60,Application!$AO$630-SUM('15 Year Pro Forma'!$D$62:GPA62))</f>
        <v>0</v>
      </c>
      <c r="GPE62" s="996">
        <f>MIN(GPE60,Application!$AO$630-SUM('15 Year Pro Forma'!$D$62:GPC62))</f>
        <v>0</v>
      </c>
      <c r="GPG62" s="996">
        <f>MIN(GPG60,Application!$AO$630-SUM('15 Year Pro Forma'!$D$62:GPE62))</f>
        <v>0</v>
      </c>
      <c r="GPI62" s="996">
        <f>MIN(GPI60,Application!$AO$630-SUM('15 Year Pro Forma'!$D$62:GPG62))</f>
        <v>0</v>
      </c>
      <c r="GPK62" s="996">
        <f>MIN(GPK60,Application!$AO$630-SUM('15 Year Pro Forma'!$D$62:GPI62))</f>
        <v>0</v>
      </c>
      <c r="GPM62" s="996">
        <f>MIN(GPM60,Application!$AO$630-SUM('15 Year Pro Forma'!$D$62:GPK62))</f>
        <v>0</v>
      </c>
      <c r="GPO62" s="996">
        <f>MIN(GPO60,Application!$AO$630-SUM('15 Year Pro Forma'!$D$62:GPM62))</f>
        <v>0</v>
      </c>
      <c r="GPQ62" s="996">
        <f>MIN(GPQ60,Application!$AO$630-SUM('15 Year Pro Forma'!$D$62:GPO62))</f>
        <v>0</v>
      </c>
      <c r="GPS62" s="996">
        <f>MIN(GPS60,Application!$AO$630-SUM('15 Year Pro Forma'!$D$62:GPQ62))</f>
        <v>0</v>
      </c>
      <c r="GPU62" s="996">
        <f>MIN(GPU60,Application!$AO$630-SUM('15 Year Pro Forma'!$D$62:GPS62))</f>
        <v>0</v>
      </c>
      <c r="GPW62" s="996">
        <f>MIN(GPW60,Application!$AO$630-SUM('15 Year Pro Forma'!$D$62:GPU62))</f>
        <v>0</v>
      </c>
      <c r="GPY62" s="996">
        <f>MIN(GPY60,Application!$AO$630-SUM('15 Year Pro Forma'!$D$62:GPW62))</f>
        <v>0</v>
      </c>
      <c r="GQA62" s="996">
        <f>MIN(GQA60,Application!$AO$630-SUM('15 Year Pro Forma'!$D$62:GPY62))</f>
        <v>0</v>
      </c>
      <c r="GQC62" s="996">
        <f>MIN(GQC60,Application!$AO$630-SUM('15 Year Pro Forma'!$D$62:GQA62))</f>
        <v>0</v>
      </c>
      <c r="GQE62" s="996">
        <f>MIN(GQE60,Application!$AO$630-SUM('15 Year Pro Forma'!$D$62:GQC62))</f>
        <v>0</v>
      </c>
      <c r="GQG62" s="996">
        <f>MIN(GQG60,Application!$AO$630-SUM('15 Year Pro Forma'!$D$62:GQE62))</f>
        <v>0</v>
      </c>
      <c r="GQI62" s="996">
        <f>MIN(GQI60,Application!$AO$630-SUM('15 Year Pro Forma'!$D$62:GQG62))</f>
        <v>0</v>
      </c>
      <c r="GQK62" s="996">
        <f>MIN(GQK60,Application!$AO$630-SUM('15 Year Pro Forma'!$D$62:GQI62))</f>
        <v>0</v>
      </c>
      <c r="GQM62" s="996">
        <f>MIN(GQM60,Application!$AO$630-SUM('15 Year Pro Forma'!$D$62:GQK62))</f>
        <v>0</v>
      </c>
      <c r="GQO62" s="996">
        <f>MIN(GQO60,Application!$AO$630-SUM('15 Year Pro Forma'!$D$62:GQM62))</f>
        <v>0</v>
      </c>
      <c r="GQQ62" s="996">
        <f>MIN(GQQ60,Application!$AO$630-SUM('15 Year Pro Forma'!$D$62:GQO62))</f>
        <v>0</v>
      </c>
      <c r="GQS62" s="996">
        <f>MIN(GQS60,Application!$AO$630-SUM('15 Year Pro Forma'!$D$62:GQQ62))</f>
        <v>0</v>
      </c>
      <c r="GQU62" s="996">
        <f>MIN(GQU60,Application!$AO$630-SUM('15 Year Pro Forma'!$D$62:GQS62))</f>
        <v>0</v>
      </c>
      <c r="GQW62" s="996">
        <f>MIN(GQW60,Application!$AO$630-SUM('15 Year Pro Forma'!$D$62:GQU62))</f>
        <v>0</v>
      </c>
      <c r="GQY62" s="996">
        <f>MIN(GQY60,Application!$AO$630-SUM('15 Year Pro Forma'!$D$62:GQW62))</f>
        <v>0</v>
      </c>
      <c r="GRA62" s="996">
        <f>MIN(GRA60,Application!$AO$630-SUM('15 Year Pro Forma'!$D$62:GQY62))</f>
        <v>0</v>
      </c>
      <c r="GRC62" s="996">
        <f>MIN(GRC60,Application!$AO$630-SUM('15 Year Pro Forma'!$D$62:GRA62))</f>
        <v>0</v>
      </c>
      <c r="GRE62" s="996">
        <f>MIN(GRE60,Application!$AO$630-SUM('15 Year Pro Forma'!$D$62:GRC62))</f>
        <v>0</v>
      </c>
      <c r="GRG62" s="996">
        <f>MIN(GRG60,Application!$AO$630-SUM('15 Year Pro Forma'!$D$62:GRE62))</f>
        <v>0</v>
      </c>
      <c r="GRI62" s="996">
        <f>MIN(GRI60,Application!$AO$630-SUM('15 Year Pro Forma'!$D$62:GRG62))</f>
        <v>0</v>
      </c>
      <c r="GRK62" s="996">
        <f>MIN(GRK60,Application!$AO$630-SUM('15 Year Pro Forma'!$D$62:GRI62))</f>
        <v>0</v>
      </c>
      <c r="GRM62" s="996">
        <f>MIN(GRM60,Application!$AO$630-SUM('15 Year Pro Forma'!$D$62:GRK62))</f>
        <v>0</v>
      </c>
      <c r="GRO62" s="996">
        <f>MIN(GRO60,Application!$AO$630-SUM('15 Year Pro Forma'!$D$62:GRM62))</f>
        <v>0</v>
      </c>
      <c r="GRQ62" s="996">
        <f>MIN(GRQ60,Application!$AO$630-SUM('15 Year Pro Forma'!$D$62:GRO62))</f>
        <v>0</v>
      </c>
      <c r="GRS62" s="996">
        <f>MIN(GRS60,Application!$AO$630-SUM('15 Year Pro Forma'!$D$62:GRQ62))</f>
        <v>0</v>
      </c>
      <c r="GRU62" s="996">
        <f>MIN(GRU60,Application!$AO$630-SUM('15 Year Pro Forma'!$D$62:GRS62))</f>
        <v>0</v>
      </c>
      <c r="GRW62" s="996">
        <f>MIN(GRW60,Application!$AO$630-SUM('15 Year Pro Forma'!$D$62:GRU62))</f>
        <v>0</v>
      </c>
      <c r="GRY62" s="996">
        <f>MIN(GRY60,Application!$AO$630-SUM('15 Year Pro Forma'!$D$62:GRW62))</f>
        <v>0</v>
      </c>
      <c r="GSA62" s="996">
        <f>MIN(GSA60,Application!$AO$630-SUM('15 Year Pro Forma'!$D$62:GRY62))</f>
        <v>0</v>
      </c>
      <c r="GSC62" s="996">
        <f>MIN(GSC60,Application!$AO$630-SUM('15 Year Pro Forma'!$D$62:GSA62))</f>
        <v>0</v>
      </c>
      <c r="GSE62" s="996">
        <f>MIN(GSE60,Application!$AO$630-SUM('15 Year Pro Forma'!$D$62:GSC62))</f>
        <v>0</v>
      </c>
      <c r="GSG62" s="996">
        <f>MIN(GSG60,Application!$AO$630-SUM('15 Year Pro Forma'!$D$62:GSE62))</f>
        <v>0</v>
      </c>
      <c r="GSI62" s="996">
        <f>MIN(GSI60,Application!$AO$630-SUM('15 Year Pro Forma'!$D$62:GSG62))</f>
        <v>0</v>
      </c>
      <c r="GSK62" s="996">
        <f>MIN(GSK60,Application!$AO$630-SUM('15 Year Pro Forma'!$D$62:GSI62))</f>
        <v>0</v>
      </c>
      <c r="GSM62" s="996">
        <f>MIN(GSM60,Application!$AO$630-SUM('15 Year Pro Forma'!$D$62:GSK62))</f>
        <v>0</v>
      </c>
      <c r="GSO62" s="996">
        <f>MIN(GSO60,Application!$AO$630-SUM('15 Year Pro Forma'!$D$62:GSM62))</f>
        <v>0</v>
      </c>
      <c r="GSQ62" s="996">
        <f>MIN(GSQ60,Application!$AO$630-SUM('15 Year Pro Forma'!$D$62:GSO62))</f>
        <v>0</v>
      </c>
      <c r="GSS62" s="996">
        <f>MIN(GSS60,Application!$AO$630-SUM('15 Year Pro Forma'!$D$62:GSQ62))</f>
        <v>0</v>
      </c>
      <c r="GSU62" s="996">
        <f>MIN(GSU60,Application!$AO$630-SUM('15 Year Pro Forma'!$D$62:GSS62))</f>
        <v>0</v>
      </c>
      <c r="GSW62" s="996">
        <f>MIN(GSW60,Application!$AO$630-SUM('15 Year Pro Forma'!$D$62:GSU62))</f>
        <v>0</v>
      </c>
      <c r="GSY62" s="996">
        <f>MIN(GSY60,Application!$AO$630-SUM('15 Year Pro Forma'!$D$62:GSW62))</f>
        <v>0</v>
      </c>
      <c r="GTA62" s="996">
        <f>MIN(GTA60,Application!$AO$630-SUM('15 Year Pro Forma'!$D$62:GSY62))</f>
        <v>0</v>
      </c>
      <c r="GTC62" s="996">
        <f>MIN(GTC60,Application!$AO$630-SUM('15 Year Pro Forma'!$D$62:GTA62))</f>
        <v>0</v>
      </c>
      <c r="GTE62" s="996">
        <f>MIN(GTE60,Application!$AO$630-SUM('15 Year Pro Forma'!$D$62:GTC62))</f>
        <v>0</v>
      </c>
      <c r="GTG62" s="996">
        <f>MIN(GTG60,Application!$AO$630-SUM('15 Year Pro Forma'!$D$62:GTE62))</f>
        <v>0</v>
      </c>
      <c r="GTI62" s="996">
        <f>MIN(GTI60,Application!$AO$630-SUM('15 Year Pro Forma'!$D$62:GTG62))</f>
        <v>0</v>
      </c>
      <c r="GTK62" s="996">
        <f>MIN(GTK60,Application!$AO$630-SUM('15 Year Pro Forma'!$D$62:GTI62))</f>
        <v>0</v>
      </c>
      <c r="GTM62" s="996">
        <f>MIN(GTM60,Application!$AO$630-SUM('15 Year Pro Forma'!$D$62:GTK62))</f>
        <v>0</v>
      </c>
      <c r="GTO62" s="996">
        <f>MIN(GTO60,Application!$AO$630-SUM('15 Year Pro Forma'!$D$62:GTM62))</f>
        <v>0</v>
      </c>
      <c r="GTQ62" s="996">
        <f>MIN(GTQ60,Application!$AO$630-SUM('15 Year Pro Forma'!$D$62:GTO62))</f>
        <v>0</v>
      </c>
      <c r="GTS62" s="996">
        <f>MIN(GTS60,Application!$AO$630-SUM('15 Year Pro Forma'!$D$62:GTQ62))</f>
        <v>0</v>
      </c>
      <c r="GTU62" s="996">
        <f>MIN(GTU60,Application!$AO$630-SUM('15 Year Pro Forma'!$D$62:GTS62))</f>
        <v>0</v>
      </c>
      <c r="GTW62" s="996">
        <f>MIN(GTW60,Application!$AO$630-SUM('15 Year Pro Forma'!$D$62:GTU62))</f>
        <v>0</v>
      </c>
      <c r="GTY62" s="996">
        <f>MIN(GTY60,Application!$AO$630-SUM('15 Year Pro Forma'!$D$62:GTW62))</f>
        <v>0</v>
      </c>
      <c r="GUA62" s="996">
        <f>MIN(GUA60,Application!$AO$630-SUM('15 Year Pro Forma'!$D$62:GTY62))</f>
        <v>0</v>
      </c>
      <c r="GUC62" s="996">
        <f>MIN(GUC60,Application!$AO$630-SUM('15 Year Pro Forma'!$D$62:GUA62))</f>
        <v>0</v>
      </c>
      <c r="GUE62" s="996">
        <f>MIN(GUE60,Application!$AO$630-SUM('15 Year Pro Forma'!$D$62:GUC62))</f>
        <v>0</v>
      </c>
      <c r="GUG62" s="996">
        <f>MIN(GUG60,Application!$AO$630-SUM('15 Year Pro Forma'!$D$62:GUE62))</f>
        <v>0</v>
      </c>
      <c r="GUI62" s="996">
        <f>MIN(GUI60,Application!$AO$630-SUM('15 Year Pro Forma'!$D$62:GUG62))</f>
        <v>0</v>
      </c>
      <c r="GUK62" s="996">
        <f>MIN(GUK60,Application!$AO$630-SUM('15 Year Pro Forma'!$D$62:GUI62))</f>
        <v>0</v>
      </c>
      <c r="GUM62" s="996">
        <f>MIN(GUM60,Application!$AO$630-SUM('15 Year Pro Forma'!$D$62:GUK62))</f>
        <v>0</v>
      </c>
      <c r="GUO62" s="996">
        <f>MIN(GUO60,Application!$AO$630-SUM('15 Year Pro Forma'!$D$62:GUM62))</f>
        <v>0</v>
      </c>
      <c r="GUQ62" s="996">
        <f>MIN(GUQ60,Application!$AO$630-SUM('15 Year Pro Forma'!$D$62:GUO62))</f>
        <v>0</v>
      </c>
      <c r="GUS62" s="996">
        <f>MIN(GUS60,Application!$AO$630-SUM('15 Year Pro Forma'!$D$62:GUQ62))</f>
        <v>0</v>
      </c>
      <c r="GUU62" s="996">
        <f>MIN(GUU60,Application!$AO$630-SUM('15 Year Pro Forma'!$D$62:GUS62))</f>
        <v>0</v>
      </c>
      <c r="GUW62" s="996">
        <f>MIN(GUW60,Application!$AO$630-SUM('15 Year Pro Forma'!$D$62:GUU62))</f>
        <v>0</v>
      </c>
      <c r="GUY62" s="996">
        <f>MIN(GUY60,Application!$AO$630-SUM('15 Year Pro Forma'!$D$62:GUW62))</f>
        <v>0</v>
      </c>
      <c r="GVA62" s="996">
        <f>MIN(GVA60,Application!$AO$630-SUM('15 Year Pro Forma'!$D$62:GUY62))</f>
        <v>0</v>
      </c>
      <c r="GVC62" s="996">
        <f>MIN(GVC60,Application!$AO$630-SUM('15 Year Pro Forma'!$D$62:GVA62))</f>
        <v>0</v>
      </c>
      <c r="GVE62" s="996">
        <f>MIN(GVE60,Application!$AO$630-SUM('15 Year Pro Forma'!$D$62:GVC62))</f>
        <v>0</v>
      </c>
      <c r="GVG62" s="996">
        <f>MIN(GVG60,Application!$AO$630-SUM('15 Year Pro Forma'!$D$62:GVE62))</f>
        <v>0</v>
      </c>
      <c r="GVI62" s="996">
        <f>MIN(GVI60,Application!$AO$630-SUM('15 Year Pro Forma'!$D$62:GVG62))</f>
        <v>0</v>
      </c>
      <c r="GVK62" s="996">
        <f>MIN(GVK60,Application!$AO$630-SUM('15 Year Pro Forma'!$D$62:GVI62))</f>
        <v>0</v>
      </c>
      <c r="GVM62" s="996">
        <f>MIN(GVM60,Application!$AO$630-SUM('15 Year Pro Forma'!$D$62:GVK62))</f>
        <v>0</v>
      </c>
      <c r="GVO62" s="996">
        <f>MIN(GVO60,Application!$AO$630-SUM('15 Year Pro Forma'!$D$62:GVM62))</f>
        <v>0</v>
      </c>
      <c r="GVQ62" s="996">
        <f>MIN(GVQ60,Application!$AO$630-SUM('15 Year Pro Forma'!$D$62:GVO62))</f>
        <v>0</v>
      </c>
      <c r="GVS62" s="996">
        <f>MIN(GVS60,Application!$AO$630-SUM('15 Year Pro Forma'!$D$62:GVQ62))</f>
        <v>0</v>
      </c>
      <c r="GVU62" s="996">
        <f>MIN(GVU60,Application!$AO$630-SUM('15 Year Pro Forma'!$D$62:GVS62))</f>
        <v>0</v>
      </c>
      <c r="GVW62" s="996">
        <f>MIN(GVW60,Application!$AO$630-SUM('15 Year Pro Forma'!$D$62:GVU62))</f>
        <v>0</v>
      </c>
      <c r="GVY62" s="996">
        <f>MIN(GVY60,Application!$AO$630-SUM('15 Year Pro Forma'!$D$62:GVW62))</f>
        <v>0</v>
      </c>
      <c r="GWA62" s="996">
        <f>MIN(GWA60,Application!$AO$630-SUM('15 Year Pro Forma'!$D$62:GVY62))</f>
        <v>0</v>
      </c>
      <c r="GWC62" s="996">
        <f>MIN(GWC60,Application!$AO$630-SUM('15 Year Pro Forma'!$D$62:GWA62))</f>
        <v>0</v>
      </c>
      <c r="GWE62" s="996">
        <f>MIN(GWE60,Application!$AO$630-SUM('15 Year Pro Forma'!$D$62:GWC62))</f>
        <v>0</v>
      </c>
      <c r="GWG62" s="996">
        <f>MIN(GWG60,Application!$AO$630-SUM('15 Year Pro Forma'!$D$62:GWE62))</f>
        <v>0</v>
      </c>
      <c r="GWI62" s="996">
        <f>MIN(GWI60,Application!$AO$630-SUM('15 Year Pro Forma'!$D$62:GWG62))</f>
        <v>0</v>
      </c>
      <c r="GWK62" s="996">
        <f>MIN(GWK60,Application!$AO$630-SUM('15 Year Pro Forma'!$D$62:GWI62))</f>
        <v>0</v>
      </c>
      <c r="GWM62" s="996">
        <f>MIN(GWM60,Application!$AO$630-SUM('15 Year Pro Forma'!$D$62:GWK62))</f>
        <v>0</v>
      </c>
      <c r="GWO62" s="996">
        <f>MIN(GWO60,Application!$AO$630-SUM('15 Year Pro Forma'!$D$62:GWM62))</f>
        <v>0</v>
      </c>
      <c r="GWQ62" s="996">
        <f>MIN(GWQ60,Application!$AO$630-SUM('15 Year Pro Forma'!$D$62:GWO62))</f>
        <v>0</v>
      </c>
      <c r="GWS62" s="996">
        <f>MIN(GWS60,Application!$AO$630-SUM('15 Year Pro Forma'!$D$62:GWQ62))</f>
        <v>0</v>
      </c>
      <c r="GWU62" s="996">
        <f>MIN(GWU60,Application!$AO$630-SUM('15 Year Pro Forma'!$D$62:GWS62))</f>
        <v>0</v>
      </c>
      <c r="GWW62" s="996">
        <f>MIN(GWW60,Application!$AO$630-SUM('15 Year Pro Forma'!$D$62:GWU62))</f>
        <v>0</v>
      </c>
      <c r="GWY62" s="996">
        <f>MIN(GWY60,Application!$AO$630-SUM('15 Year Pro Forma'!$D$62:GWW62))</f>
        <v>0</v>
      </c>
      <c r="GXA62" s="996">
        <f>MIN(GXA60,Application!$AO$630-SUM('15 Year Pro Forma'!$D$62:GWY62))</f>
        <v>0</v>
      </c>
      <c r="GXC62" s="996">
        <f>MIN(GXC60,Application!$AO$630-SUM('15 Year Pro Forma'!$D$62:GXA62))</f>
        <v>0</v>
      </c>
      <c r="GXE62" s="996">
        <f>MIN(GXE60,Application!$AO$630-SUM('15 Year Pro Forma'!$D$62:GXC62))</f>
        <v>0</v>
      </c>
      <c r="GXG62" s="996">
        <f>MIN(GXG60,Application!$AO$630-SUM('15 Year Pro Forma'!$D$62:GXE62))</f>
        <v>0</v>
      </c>
      <c r="GXI62" s="996">
        <f>MIN(GXI60,Application!$AO$630-SUM('15 Year Pro Forma'!$D$62:GXG62))</f>
        <v>0</v>
      </c>
      <c r="GXK62" s="996">
        <f>MIN(GXK60,Application!$AO$630-SUM('15 Year Pro Forma'!$D$62:GXI62))</f>
        <v>0</v>
      </c>
      <c r="GXM62" s="996">
        <f>MIN(GXM60,Application!$AO$630-SUM('15 Year Pro Forma'!$D$62:GXK62))</f>
        <v>0</v>
      </c>
      <c r="GXO62" s="996">
        <f>MIN(GXO60,Application!$AO$630-SUM('15 Year Pro Forma'!$D$62:GXM62))</f>
        <v>0</v>
      </c>
      <c r="GXQ62" s="996">
        <f>MIN(GXQ60,Application!$AO$630-SUM('15 Year Pro Forma'!$D$62:GXO62))</f>
        <v>0</v>
      </c>
      <c r="GXS62" s="996">
        <f>MIN(GXS60,Application!$AO$630-SUM('15 Year Pro Forma'!$D$62:GXQ62))</f>
        <v>0</v>
      </c>
      <c r="GXU62" s="996">
        <f>MIN(GXU60,Application!$AO$630-SUM('15 Year Pro Forma'!$D$62:GXS62))</f>
        <v>0</v>
      </c>
      <c r="GXW62" s="996">
        <f>MIN(GXW60,Application!$AO$630-SUM('15 Year Pro Forma'!$D$62:GXU62))</f>
        <v>0</v>
      </c>
      <c r="GXY62" s="996">
        <f>MIN(GXY60,Application!$AO$630-SUM('15 Year Pro Forma'!$D$62:GXW62))</f>
        <v>0</v>
      </c>
      <c r="GYA62" s="996">
        <f>MIN(GYA60,Application!$AO$630-SUM('15 Year Pro Forma'!$D$62:GXY62))</f>
        <v>0</v>
      </c>
      <c r="GYC62" s="996">
        <f>MIN(GYC60,Application!$AO$630-SUM('15 Year Pro Forma'!$D$62:GYA62))</f>
        <v>0</v>
      </c>
      <c r="GYE62" s="996">
        <f>MIN(GYE60,Application!$AO$630-SUM('15 Year Pro Forma'!$D$62:GYC62))</f>
        <v>0</v>
      </c>
      <c r="GYG62" s="996">
        <f>MIN(GYG60,Application!$AO$630-SUM('15 Year Pro Forma'!$D$62:GYE62))</f>
        <v>0</v>
      </c>
      <c r="GYI62" s="996">
        <f>MIN(GYI60,Application!$AO$630-SUM('15 Year Pro Forma'!$D$62:GYG62))</f>
        <v>0</v>
      </c>
      <c r="GYK62" s="996">
        <f>MIN(GYK60,Application!$AO$630-SUM('15 Year Pro Forma'!$D$62:GYI62))</f>
        <v>0</v>
      </c>
      <c r="GYM62" s="996">
        <f>MIN(GYM60,Application!$AO$630-SUM('15 Year Pro Forma'!$D$62:GYK62))</f>
        <v>0</v>
      </c>
      <c r="GYO62" s="996">
        <f>MIN(GYO60,Application!$AO$630-SUM('15 Year Pro Forma'!$D$62:GYM62))</f>
        <v>0</v>
      </c>
      <c r="GYQ62" s="996">
        <f>MIN(GYQ60,Application!$AO$630-SUM('15 Year Pro Forma'!$D$62:GYO62))</f>
        <v>0</v>
      </c>
      <c r="GYS62" s="996">
        <f>MIN(GYS60,Application!$AO$630-SUM('15 Year Pro Forma'!$D$62:GYQ62))</f>
        <v>0</v>
      </c>
      <c r="GYU62" s="996">
        <f>MIN(GYU60,Application!$AO$630-SUM('15 Year Pro Forma'!$D$62:GYS62))</f>
        <v>0</v>
      </c>
      <c r="GYW62" s="996">
        <f>MIN(GYW60,Application!$AO$630-SUM('15 Year Pro Forma'!$D$62:GYU62))</f>
        <v>0</v>
      </c>
      <c r="GYY62" s="996">
        <f>MIN(GYY60,Application!$AO$630-SUM('15 Year Pro Forma'!$D$62:GYW62))</f>
        <v>0</v>
      </c>
      <c r="GZA62" s="996">
        <f>MIN(GZA60,Application!$AO$630-SUM('15 Year Pro Forma'!$D$62:GYY62))</f>
        <v>0</v>
      </c>
      <c r="GZC62" s="996">
        <f>MIN(GZC60,Application!$AO$630-SUM('15 Year Pro Forma'!$D$62:GZA62))</f>
        <v>0</v>
      </c>
      <c r="GZE62" s="996">
        <f>MIN(GZE60,Application!$AO$630-SUM('15 Year Pro Forma'!$D$62:GZC62))</f>
        <v>0</v>
      </c>
      <c r="GZG62" s="996">
        <f>MIN(GZG60,Application!$AO$630-SUM('15 Year Pro Forma'!$D$62:GZE62))</f>
        <v>0</v>
      </c>
      <c r="GZI62" s="996">
        <f>MIN(GZI60,Application!$AO$630-SUM('15 Year Pro Forma'!$D$62:GZG62))</f>
        <v>0</v>
      </c>
      <c r="GZK62" s="996">
        <f>MIN(GZK60,Application!$AO$630-SUM('15 Year Pro Forma'!$D$62:GZI62))</f>
        <v>0</v>
      </c>
      <c r="GZM62" s="996">
        <f>MIN(GZM60,Application!$AO$630-SUM('15 Year Pro Forma'!$D$62:GZK62))</f>
        <v>0</v>
      </c>
      <c r="GZO62" s="996">
        <f>MIN(GZO60,Application!$AO$630-SUM('15 Year Pro Forma'!$D$62:GZM62))</f>
        <v>0</v>
      </c>
      <c r="GZQ62" s="996">
        <f>MIN(GZQ60,Application!$AO$630-SUM('15 Year Pro Forma'!$D$62:GZO62))</f>
        <v>0</v>
      </c>
      <c r="GZS62" s="996">
        <f>MIN(GZS60,Application!$AO$630-SUM('15 Year Pro Forma'!$D$62:GZQ62))</f>
        <v>0</v>
      </c>
      <c r="GZU62" s="996">
        <f>MIN(GZU60,Application!$AO$630-SUM('15 Year Pro Forma'!$D$62:GZS62))</f>
        <v>0</v>
      </c>
      <c r="GZW62" s="996">
        <f>MIN(GZW60,Application!$AO$630-SUM('15 Year Pro Forma'!$D$62:GZU62))</f>
        <v>0</v>
      </c>
      <c r="GZY62" s="996">
        <f>MIN(GZY60,Application!$AO$630-SUM('15 Year Pro Forma'!$D$62:GZW62))</f>
        <v>0</v>
      </c>
      <c r="HAA62" s="996">
        <f>MIN(HAA60,Application!$AO$630-SUM('15 Year Pro Forma'!$D$62:GZY62))</f>
        <v>0</v>
      </c>
      <c r="HAC62" s="996">
        <f>MIN(HAC60,Application!$AO$630-SUM('15 Year Pro Forma'!$D$62:HAA62))</f>
        <v>0</v>
      </c>
      <c r="HAE62" s="996">
        <f>MIN(HAE60,Application!$AO$630-SUM('15 Year Pro Forma'!$D$62:HAC62))</f>
        <v>0</v>
      </c>
      <c r="HAG62" s="996">
        <f>MIN(HAG60,Application!$AO$630-SUM('15 Year Pro Forma'!$D$62:HAE62))</f>
        <v>0</v>
      </c>
      <c r="HAI62" s="996">
        <f>MIN(HAI60,Application!$AO$630-SUM('15 Year Pro Forma'!$D$62:HAG62))</f>
        <v>0</v>
      </c>
      <c r="HAK62" s="996">
        <f>MIN(HAK60,Application!$AO$630-SUM('15 Year Pro Forma'!$D$62:HAI62))</f>
        <v>0</v>
      </c>
      <c r="HAM62" s="996">
        <f>MIN(HAM60,Application!$AO$630-SUM('15 Year Pro Forma'!$D$62:HAK62))</f>
        <v>0</v>
      </c>
      <c r="HAO62" s="996">
        <f>MIN(HAO60,Application!$AO$630-SUM('15 Year Pro Forma'!$D$62:HAM62))</f>
        <v>0</v>
      </c>
      <c r="HAQ62" s="996">
        <f>MIN(HAQ60,Application!$AO$630-SUM('15 Year Pro Forma'!$D$62:HAO62))</f>
        <v>0</v>
      </c>
      <c r="HAS62" s="996">
        <f>MIN(HAS60,Application!$AO$630-SUM('15 Year Pro Forma'!$D$62:HAQ62))</f>
        <v>0</v>
      </c>
      <c r="HAU62" s="996">
        <f>MIN(HAU60,Application!$AO$630-SUM('15 Year Pro Forma'!$D$62:HAS62))</f>
        <v>0</v>
      </c>
      <c r="HAW62" s="996">
        <f>MIN(HAW60,Application!$AO$630-SUM('15 Year Pro Forma'!$D$62:HAU62))</f>
        <v>0</v>
      </c>
      <c r="HAY62" s="996">
        <f>MIN(HAY60,Application!$AO$630-SUM('15 Year Pro Forma'!$D$62:HAW62))</f>
        <v>0</v>
      </c>
      <c r="HBA62" s="996">
        <f>MIN(HBA60,Application!$AO$630-SUM('15 Year Pro Forma'!$D$62:HAY62))</f>
        <v>0</v>
      </c>
      <c r="HBC62" s="996">
        <f>MIN(HBC60,Application!$AO$630-SUM('15 Year Pro Forma'!$D$62:HBA62))</f>
        <v>0</v>
      </c>
      <c r="HBE62" s="996">
        <f>MIN(HBE60,Application!$AO$630-SUM('15 Year Pro Forma'!$D$62:HBC62))</f>
        <v>0</v>
      </c>
      <c r="HBG62" s="996">
        <f>MIN(HBG60,Application!$AO$630-SUM('15 Year Pro Forma'!$D$62:HBE62))</f>
        <v>0</v>
      </c>
      <c r="HBI62" s="996">
        <f>MIN(HBI60,Application!$AO$630-SUM('15 Year Pro Forma'!$D$62:HBG62))</f>
        <v>0</v>
      </c>
      <c r="HBK62" s="996">
        <f>MIN(HBK60,Application!$AO$630-SUM('15 Year Pro Forma'!$D$62:HBI62))</f>
        <v>0</v>
      </c>
      <c r="HBM62" s="996">
        <f>MIN(HBM60,Application!$AO$630-SUM('15 Year Pro Forma'!$D$62:HBK62))</f>
        <v>0</v>
      </c>
      <c r="HBO62" s="996">
        <f>MIN(HBO60,Application!$AO$630-SUM('15 Year Pro Forma'!$D$62:HBM62))</f>
        <v>0</v>
      </c>
      <c r="HBQ62" s="996">
        <f>MIN(HBQ60,Application!$AO$630-SUM('15 Year Pro Forma'!$D$62:HBO62))</f>
        <v>0</v>
      </c>
      <c r="HBS62" s="996">
        <f>MIN(HBS60,Application!$AO$630-SUM('15 Year Pro Forma'!$D$62:HBQ62))</f>
        <v>0</v>
      </c>
      <c r="HBU62" s="996">
        <f>MIN(HBU60,Application!$AO$630-SUM('15 Year Pro Forma'!$D$62:HBS62))</f>
        <v>0</v>
      </c>
      <c r="HBW62" s="996">
        <f>MIN(HBW60,Application!$AO$630-SUM('15 Year Pro Forma'!$D$62:HBU62))</f>
        <v>0</v>
      </c>
      <c r="HBY62" s="996">
        <f>MIN(HBY60,Application!$AO$630-SUM('15 Year Pro Forma'!$D$62:HBW62))</f>
        <v>0</v>
      </c>
      <c r="HCA62" s="996">
        <f>MIN(HCA60,Application!$AO$630-SUM('15 Year Pro Forma'!$D$62:HBY62))</f>
        <v>0</v>
      </c>
      <c r="HCC62" s="996">
        <f>MIN(HCC60,Application!$AO$630-SUM('15 Year Pro Forma'!$D$62:HCA62))</f>
        <v>0</v>
      </c>
      <c r="HCE62" s="996">
        <f>MIN(HCE60,Application!$AO$630-SUM('15 Year Pro Forma'!$D$62:HCC62))</f>
        <v>0</v>
      </c>
      <c r="HCG62" s="996">
        <f>MIN(HCG60,Application!$AO$630-SUM('15 Year Pro Forma'!$D$62:HCE62))</f>
        <v>0</v>
      </c>
      <c r="HCI62" s="996">
        <f>MIN(HCI60,Application!$AO$630-SUM('15 Year Pro Forma'!$D$62:HCG62))</f>
        <v>0</v>
      </c>
      <c r="HCK62" s="996">
        <f>MIN(HCK60,Application!$AO$630-SUM('15 Year Pro Forma'!$D$62:HCI62))</f>
        <v>0</v>
      </c>
      <c r="HCM62" s="996">
        <f>MIN(HCM60,Application!$AO$630-SUM('15 Year Pro Forma'!$D$62:HCK62))</f>
        <v>0</v>
      </c>
      <c r="HCO62" s="996">
        <f>MIN(HCO60,Application!$AO$630-SUM('15 Year Pro Forma'!$D$62:HCM62))</f>
        <v>0</v>
      </c>
      <c r="HCQ62" s="996">
        <f>MIN(HCQ60,Application!$AO$630-SUM('15 Year Pro Forma'!$D$62:HCO62))</f>
        <v>0</v>
      </c>
      <c r="HCS62" s="996">
        <f>MIN(HCS60,Application!$AO$630-SUM('15 Year Pro Forma'!$D$62:HCQ62))</f>
        <v>0</v>
      </c>
      <c r="HCU62" s="996">
        <f>MIN(HCU60,Application!$AO$630-SUM('15 Year Pro Forma'!$D$62:HCS62))</f>
        <v>0</v>
      </c>
      <c r="HCW62" s="996">
        <f>MIN(HCW60,Application!$AO$630-SUM('15 Year Pro Forma'!$D$62:HCU62))</f>
        <v>0</v>
      </c>
      <c r="HCY62" s="996">
        <f>MIN(HCY60,Application!$AO$630-SUM('15 Year Pro Forma'!$D$62:HCW62))</f>
        <v>0</v>
      </c>
      <c r="HDA62" s="996">
        <f>MIN(HDA60,Application!$AO$630-SUM('15 Year Pro Forma'!$D$62:HCY62))</f>
        <v>0</v>
      </c>
      <c r="HDC62" s="996">
        <f>MIN(HDC60,Application!$AO$630-SUM('15 Year Pro Forma'!$D$62:HDA62))</f>
        <v>0</v>
      </c>
      <c r="HDE62" s="996">
        <f>MIN(HDE60,Application!$AO$630-SUM('15 Year Pro Forma'!$D$62:HDC62))</f>
        <v>0</v>
      </c>
      <c r="HDG62" s="996">
        <f>MIN(HDG60,Application!$AO$630-SUM('15 Year Pro Forma'!$D$62:HDE62))</f>
        <v>0</v>
      </c>
      <c r="HDI62" s="996">
        <f>MIN(HDI60,Application!$AO$630-SUM('15 Year Pro Forma'!$D$62:HDG62))</f>
        <v>0</v>
      </c>
      <c r="HDK62" s="996">
        <f>MIN(HDK60,Application!$AO$630-SUM('15 Year Pro Forma'!$D$62:HDI62))</f>
        <v>0</v>
      </c>
      <c r="HDM62" s="996">
        <f>MIN(HDM60,Application!$AO$630-SUM('15 Year Pro Forma'!$D$62:HDK62))</f>
        <v>0</v>
      </c>
      <c r="HDO62" s="996">
        <f>MIN(HDO60,Application!$AO$630-SUM('15 Year Pro Forma'!$D$62:HDM62))</f>
        <v>0</v>
      </c>
      <c r="HDQ62" s="996">
        <f>MIN(HDQ60,Application!$AO$630-SUM('15 Year Pro Forma'!$D$62:HDO62))</f>
        <v>0</v>
      </c>
      <c r="HDS62" s="996">
        <f>MIN(HDS60,Application!$AO$630-SUM('15 Year Pro Forma'!$D$62:HDQ62))</f>
        <v>0</v>
      </c>
      <c r="HDU62" s="996">
        <f>MIN(HDU60,Application!$AO$630-SUM('15 Year Pro Forma'!$D$62:HDS62))</f>
        <v>0</v>
      </c>
      <c r="HDW62" s="996">
        <f>MIN(HDW60,Application!$AO$630-SUM('15 Year Pro Forma'!$D$62:HDU62))</f>
        <v>0</v>
      </c>
      <c r="HDY62" s="996">
        <f>MIN(HDY60,Application!$AO$630-SUM('15 Year Pro Forma'!$D$62:HDW62))</f>
        <v>0</v>
      </c>
      <c r="HEA62" s="996">
        <f>MIN(HEA60,Application!$AO$630-SUM('15 Year Pro Forma'!$D$62:HDY62))</f>
        <v>0</v>
      </c>
      <c r="HEC62" s="996">
        <f>MIN(HEC60,Application!$AO$630-SUM('15 Year Pro Forma'!$D$62:HEA62))</f>
        <v>0</v>
      </c>
      <c r="HEE62" s="996">
        <f>MIN(HEE60,Application!$AO$630-SUM('15 Year Pro Forma'!$D$62:HEC62))</f>
        <v>0</v>
      </c>
      <c r="HEG62" s="996">
        <f>MIN(HEG60,Application!$AO$630-SUM('15 Year Pro Forma'!$D$62:HEE62))</f>
        <v>0</v>
      </c>
      <c r="HEI62" s="996">
        <f>MIN(HEI60,Application!$AO$630-SUM('15 Year Pro Forma'!$D$62:HEG62))</f>
        <v>0</v>
      </c>
      <c r="HEK62" s="996">
        <f>MIN(HEK60,Application!$AO$630-SUM('15 Year Pro Forma'!$D$62:HEI62))</f>
        <v>0</v>
      </c>
      <c r="HEM62" s="996">
        <f>MIN(HEM60,Application!$AO$630-SUM('15 Year Pro Forma'!$D$62:HEK62))</f>
        <v>0</v>
      </c>
      <c r="HEO62" s="996">
        <f>MIN(HEO60,Application!$AO$630-SUM('15 Year Pro Forma'!$D$62:HEM62))</f>
        <v>0</v>
      </c>
      <c r="HEQ62" s="996">
        <f>MIN(HEQ60,Application!$AO$630-SUM('15 Year Pro Forma'!$D$62:HEO62))</f>
        <v>0</v>
      </c>
      <c r="HES62" s="996">
        <f>MIN(HES60,Application!$AO$630-SUM('15 Year Pro Forma'!$D$62:HEQ62))</f>
        <v>0</v>
      </c>
      <c r="HEU62" s="996">
        <f>MIN(HEU60,Application!$AO$630-SUM('15 Year Pro Forma'!$D$62:HES62))</f>
        <v>0</v>
      </c>
      <c r="HEW62" s="996">
        <f>MIN(HEW60,Application!$AO$630-SUM('15 Year Pro Forma'!$D$62:HEU62))</f>
        <v>0</v>
      </c>
      <c r="HEY62" s="996">
        <f>MIN(HEY60,Application!$AO$630-SUM('15 Year Pro Forma'!$D$62:HEW62))</f>
        <v>0</v>
      </c>
      <c r="HFA62" s="996">
        <f>MIN(HFA60,Application!$AO$630-SUM('15 Year Pro Forma'!$D$62:HEY62))</f>
        <v>0</v>
      </c>
      <c r="HFC62" s="996">
        <f>MIN(HFC60,Application!$AO$630-SUM('15 Year Pro Forma'!$D$62:HFA62))</f>
        <v>0</v>
      </c>
      <c r="HFE62" s="996">
        <f>MIN(HFE60,Application!$AO$630-SUM('15 Year Pro Forma'!$D$62:HFC62))</f>
        <v>0</v>
      </c>
      <c r="HFG62" s="996">
        <f>MIN(HFG60,Application!$AO$630-SUM('15 Year Pro Forma'!$D$62:HFE62))</f>
        <v>0</v>
      </c>
      <c r="HFI62" s="996">
        <f>MIN(HFI60,Application!$AO$630-SUM('15 Year Pro Forma'!$D$62:HFG62))</f>
        <v>0</v>
      </c>
      <c r="HFK62" s="996">
        <f>MIN(HFK60,Application!$AO$630-SUM('15 Year Pro Forma'!$D$62:HFI62))</f>
        <v>0</v>
      </c>
      <c r="HFM62" s="996">
        <f>MIN(HFM60,Application!$AO$630-SUM('15 Year Pro Forma'!$D$62:HFK62))</f>
        <v>0</v>
      </c>
      <c r="HFO62" s="996">
        <f>MIN(HFO60,Application!$AO$630-SUM('15 Year Pro Forma'!$D$62:HFM62))</f>
        <v>0</v>
      </c>
      <c r="HFQ62" s="996">
        <f>MIN(HFQ60,Application!$AO$630-SUM('15 Year Pro Forma'!$D$62:HFO62))</f>
        <v>0</v>
      </c>
      <c r="HFS62" s="996">
        <f>MIN(HFS60,Application!$AO$630-SUM('15 Year Pro Forma'!$D$62:HFQ62))</f>
        <v>0</v>
      </c>
      <c r="HFU62" s="996">
        <f>MIN(HFU60,Application!$AO$630-SUM('15 Year Pro Forma'!$D$62:HFS62))</f>
        <v>0</v>
      </c>
      <c r="HFW62" s="996">
        <f>MIN(HFW60,Application!$AO$630-SUM('15 Year Pro Forma'!$D$62:HFU62))</f>
        <v>0</v>
      </c>
      <c r="HFY62" s="996">
        <f>MIN(HFY60,Application!$AO$630-SUM('15 Year Pro Forma'!$D$62:HFW62))</f>
        <v>0</v>
      </c>
      <c r="HGA62" s="996">
        <f>MIN(HGA60,Application!$AO$630-SUM('15 Year Pro Forma'!$D$62:HFY62))</f>
        <v>0</v>
      </c>
      <c r="HGC62" s="996">
        <f>MIN(HGC60,Application!$AO$630-SUM('15 Year Pro Forma'!$D$62:HGA62))</f>
        <v>0</v>
      </c>
      <c r="HGE62" s="996">
        <f>MIN(HGE60,Application!$AO$630-SUM('15 Year Pro Forma'!$D$62:HGC62))</f>
        <v>0</v>
      </c>
      <c r="HGG62" s="996">
        <f>MIN(HGG60,Application!$AO$630-SUM('15 Year Pro Forma'!$D$62:HGE62))</f>
        <v>0</v>
      </c>
      <c r="HGI62" s="996">
        <f>MIN(HGI60,Application!$AO$630-SUM('15 Year Pro Forma'!$D$62:HGG62))</f>
        <v>0</v>
      </c>
      <c r="HGK62" s="996">
        <f>MIN(HGK60,Application!$AO$630-SUM('15 Year Pro Forma'!$D$62:HGI62))</f>
        <v>0</v>
      </c>
      <c r="HGM62" s="996">
        <f>MIN(HGM60,Application!$AO$630-SUM('15 Year Pro Forma'!$D$62:HGK62))</f>
        <v>0</v>
      </c>
      <c r="HGO62" s="996">
        <f>MIN(HGO60,Application!$AO$630-SUM('15 Year Pro Forma'!$D$62:HGM62))</f>
        <v>0</v>
      </c>
      <c r="HGQ62" s="996">
        <f>MIN(HGQ60,Application!$AO$630-SUM('15 Year Pro Forma'!$D$62:HGO62))</f>
        <v>0</v>
      </c>
      <c r="HGS62" s="996">
        <f>MIN(HGS60,Application!$AO$630-SUM('15 Year Pro Forma'!$D$62:HGQ62))</f>
        <v>0</v>
      </c>
      <c r="HGU62" s="996">
        <f>MIN(HGU60,Application!$AO$630-SUM('15 Year Pro Forma'!$D$62:HGS62))</f>
        <v>0</v>
      </c>
      <c r="HGW62" s="996">
        <f>MIN(HGW60,Application!$AO$630-SUM('15 Year Pro Forma'!$D$62:HGU62))</f>
        <v>0</v>
      </c>
      <c r="HGY62" s="996">
        <f>MIN(HGY60,Application!$AO$630-SUM('15 Year Pro Forma'!$D$62:HGW62))</f>
        <v>0</v>
      </c>
      <c r="HHA62" s="996">
        <f>MIN(HHA60,Application!$AO$630-SUM('15 Year Pro Forma'!$D$62:HGY62))</f>
        <v>0</v>
      </c>
      <c r="HHC62" s="996">
        <f>MIN(HHC60,Application!$AO$630-SUM('15 Year Pro Forma'!$D$62:HHA62))</f>
        <v>0</v>
      </c>
      <c r="HHE62" s="996">
        <f>MIN(HHE60,Application!$AO$630-SUM('15 Year Pro Forma'!$D$62:HHC62))</f>
        <v>0</v>
      </c>
      <c r="HHG62" s="996">
        <f>MIN(HHG60,Application!$AO$630-SUM('15 Year Pro Forma'!$D$62:HHE62))</f>
        <v>0</v>
      </c>
      <c r="HHI62" s="996">
        <f>MIN(HHI60,Application!$AO$630-SUM('15 Year Pro Forma'!$D$62:HHG62))</f>
        <v>0</v>
      </c>
      <c r="HHK62" s="996">
        <f>MIN(HHK60,Application!$AO$630-SUM('15 Year Pro Forma'!$D$62:HHI62))</f>
        <v>0</v>
      </c>
      <c r="HHM62" s="996">
        <f>MIN(HHM60,Application!$AO$630-SUM('15 Year Pro Forma'!$D$62:HHK62))</f>
        <v>0</v>
      </c>
      <c r="HHO62" s="996">
        <f>MIN(HHO60,Application!$AO$630-SUM('15 Year Pro Forma'!$D$62:HHM62))</f>
        <v>0</v>
      </c>
      <c r="HHQ62" s="996">
        <f>MIN(HHQ60,Application!$AO$630-SUM('15 Year Pro Forma'!$D$62:HHO62))</f>
        <v>0</v>
      </c>
      <c r="HHS62" s="996">
        <f>MIN(HHS60,Application!$AO$630-SUM('15 Year Pro Forma'!$D$62:HHQ62))</f>
        <v>0</v>
      </c>
      <c r="HHU62" s="996">
        <f>MIN(HHU60,Application!$AO$630-SUM('15 Year Pro Forma'!$D$62:HHS62))</f>
        <v>0</v>
      </c>
      <c r="HHW62" s="996">
        <f>MIN(HHW60,Application!$AO$630-SUM('15 Year Pro Forma'!$D$62:HHU62))</f>
        <v>0</v>
      </c>
      <c r="HHY62" s="996">
        <f>MIN(HHY60,Application!$AO$630-SUM('15 Year Pro Forma'!$D$62:HHW62))</f>
        <v>0</v>
      </c>
      <c r="HIA62" s="996">
        <f>MIN(HIA60,Application!$AO$630-SUM('15 Year Pro Forma'!$D$62:HHY62))</f>
        <v>0</v>
      </c>
      <c r="HIC62" s="996">
        <f>MIN(HIC60,Application!$AO$630-SUM('15 Year Pro Forma'!$D$62:HIA62))</f>
        <v>0</v>
      </c>
      <c r="HIE62" s="996">
        <f>MIN(HIE60,Application!$AO$630-SUM('15 Year Pro Forma'!$D$62:HIC62))</f>
        <v>0</v>
      </c>
      <c r="HIG62" s="996">
        <f>MIN(HIG60,Application!$AO$630-SUM('15 Year Pro Forma'!$D$62:HIE62))</f>
        <v>0</v>
      </c>
      <c r="HII62" s="996">
        <f>MIN(HII60,Application!$AO$630-SUM('15 Year Pro Forma'!$D$62:HIG62))</f>
        <v>0</v>
      </c>
      <c r="HIK62" s="996">
        <f>MIN(HIK60,Application!$AO$630-SUM('15 Year Pro Forma'!$D$62:HII62))</f>
        <v>0</v>
      </c>
      <c r="HIM62" s="996">
        <f>MIN(HIM60,Application!$AO$630-SUM('15 Year Pro Forma'!$D$62:HIK62))</f>
        <v>0</v>
      </c>
      <c r="HIO62" s="996">
        <f>MIN(HIO60,Application!$AO$630-SUM('15 Year Pro Forma'!$D$62:HIM62))</f>
        <v>0</v>
      </c>
      <c r="HIQ62" s="996">
        <f>MIN(HIQ60,Application!$AO$630-SUM('15 Year Pro Forma'!$D$62:HIO62))</f>
        <v>0</v>
      </c>
      <c r="HIS62" s="996">
        <f>MIN(HIS60,Application!$AO$630-SUM('15 Year Pro Forma'!$D$62:HIQ62))</f>
        <v>0</v>
      </c>
      <c r="HIU62" s="996">
        <f>MIN(HIU60,Application!$AO$630-SUM('15 Year Pro Forma'!$D$62:HIS62))</f>
        <v>0</v>
      </c>
      <c r="HIW62" s="996">
        <f>MIN(HIW60,Application!$AO$630-SUM('15 Year Pro Forma'!$D$62:HIU62))</f>
        <v>0</v>
      </c>
      <c r="HIY62" s="996">
        <f>MIN(HIY60,Application!$AO$630-SUM('15 Year Pro Forma'!$D$62:HIW62))</f>
        <v>0</v>
      </c>
      <c r="HJA62" s="996">
        <f>MIN(HJA60,Application!$AO$630-SUM('15 Year Pro Forma'!$D$62:HIY62))</f>
        <v>0</v>
      </c>
      <c r="HJC62" s="996">
        <f>MIN(HJC60,Application!$AO$630-SUM('15 Year Pro Forma'!$D$62:HJA62))</f>
        <v>0</v>
      </c>
      <c r="HJE62" s="996">
        <f>MIN(HJE60,Application!$AO$630-SUM('15 Year Pro Forma'!$D$62:HJC62))</f>
        <v>0</v>
      </c>
      <c r="HJG62" s="996">
        <f>MIN(HJG60,Application!$AO$630-SUM('15 Year Pro Forma'!$D$62:HJE62))</f>
        <v>0</v>
      </c>
      <c r="HJI62" s="996">
        <f>MIN(HJI60,Application!$AO$630-SUM('15 Year Pro Forma'!$D$62:HJG62))</f>
        <v>0</v>
      </c>
      <c r="HJK62" s="996">
        <f>MIN(HJK60,Application!$AO$630-SUM('15 Year Pro Forma'!$D$62:HJI62))</f>
        <v>0</v>
      </c>
      <c r="HJM62" s="996">
        <f>MIN(HJM60,Application!$AO$630-SUM('15 Year Pro Forma'!$D$62:HJK62))</f>
        <v>0</v>
      </c>
      <c r="HJO62" s="996">
        <f>MIN(HJO60,Application!$AO$630-SUM('15 Year Pro Forma'!$D$62:HJM62))</f>
        <v>0</v>
      </c>
      <c r="HJQ62" s="996">
        <f>MIN(HJQ60,Application!$AO$630-SUM('15 Year Pro Forma'!$D$62:HJO62))</f>
        <v>0</v>
      </c>
      <c r="HJS62" s="996">
        <f>MIN(HJS60,Application!$AO$630-SUM('15 Year Pro Forma'!$D$62:HJQ62))</f>
        <v>0</v>
      </c>
      <c r="HJU62" s="996">
        <f>MIN(HJU60,Application!$AO$630-SUM('15 Year Pro Forma'!$D$62:HJS62))</f>
        <v>0</v>
      </c>
      <c r="HJW62" s="996">
        <f>MIN(HJW60,Application!$AO$630-SUM('15 Year Pro Forma'!$D$62:HJU62))</f>
        <v>0</v>
      </c>
      <c r="HJY62" s="996">
        <f>MIN(HJY60,Application!$AO$630-SUM('15 Year Pro Forma'!$D$62:HJW62))</f>
        <v>0</v>
      </c>
      <c r="HKA62" s="996">
        <f>MIN(HKA60,Application!$AO$630-SUM('15 Year Pro Forma'!$D$62:HJY62))</f>
        <v>0</v>
      </c>
      <c r="HKC62" s="996">
        <f>MIN(HKC60,Application!$AO$630-SUM('15 Year Pro Forma'!$D$62:HKA62))</f>
        <v>0</v>
      </c>
      <c r="HKE62" s="996">
        <f>MIN(HKE60,Application!$AO$630-SUM('15 Year Pro Forma'!$D$62:HKC62))</f>
        <v>0</v>
      </c>
      <c r="HKG62" s="996">
        <f>MIN(HKG60,Application!$AO$630-SUM('15 Year Pro Forma'!$D$62:HKE62))</f>
        <v>0</v>
      </c>
      <c r="HKI62" s="996">
        <f>MIN(HKI60,Application!$AO$630-SUM('15 Year Pro Forma'!$D$62:HKG62))</f>
        <v>0</v>
      </c>
      <c r="HKK62" s="996">
        <f>MIN(HKK60,Application!$AO$630-SUM('15 Year Pro Forma'!$D$62:HKI62))</f>
        <v>0</v>
      </c>
      <c r="HKM62" s="996">
        <f>MIN(HKM60,Application!$AO$630-SUM('15 Year Pro Forma'!$D$62:HKK62))</f>
        <v>0</v>
      </c>
      <c r="HKO62" s="996">
        <f>MIN(HKO60,Application!$AO$630-SUM('15 Year Pro Forma'!$D$62:HKM62))</f>
        <v>0</v>
      </c>
      <c r="HKQ62" s="996">
        <f>MIN(HKQ60,Application!$AO$630-SUM('15 Year Pro Forma'!$D$62:HKO62))</f>
        <v>0</v>
      </c>
      <c r="HKS62" s="996">
        <f>MIN(HKS60,Application!$AO$630-SUM('15 Year Pro Forma'!$D$62:HKQ62))</f>
        <v>0</v>
      </c>
      <c r="HKU62" s="996">
        <f>MIN(HKU60,Application!$AO$630-SUM('15 Year Pro Forma'!$D$62:HKS62))</f>
        <v>0</v>
      </c>
      <c r="HKW62" s="996">
        <f>MIN(HKW60,Application!$AO$630-SUM('15 Year Pro Forma'!$D$62:HKU62))</f>
        <v>0</v>
      </c>
      <c r="HKY62" s="996">
        <f>MIN(HKY60,Application!$AO$630-SUM('15 Year Pro Forma'!$D$62:HKW62))</f>
        <v>0</v>
      </c>
      <c r="HLA62" s="996">
        <f>MIN(HLA60,Application!$AO$630-SUM('15 Year Pro Forma'!$D$62:HKY62))</f>
        <v>0</v>
      </c>
      <c r="HLC62" s="996">
        <f>MIN(HLC60,Application!$AO$630-SUM('15 Year Pro Forma'!$D$62:HLA62))</f>
        <v>0</v>
      </c>
      <c r="HLE62" s="996">
        <f>MIN(HLE60,Application!$AO$630-SUM('15 Year Pro Forma'!$D$62:HLC62))</f>
        <v>0</v>
      </c>
      <c r="HLG62" s="996">
        <f>MIN(HLG60,Application!$AO$630-SUM('15 Year Pro Forma'!$D$62:HLE62))</f>
        <v>0</v>
      </c>
      <c r="HLI62" s="996">
        <f>MIN(HLI60,Application!$AO$630-SUM('15 Year Pro Forma'!$D$62:HLG62))</f>
        <v>0</v>
      </c>
      <c r="HLK62" s="996">
        <f>MIN(HLK60,Application!$AO$630-SUM('15 Year Pro Forma'!$D$62:HLI62))</f>
        <v>0</v>
      </c>
      <c r="HLM62" s="996">
        <f>MIN(HLM60,Application!$AO$630-SUM('15 Year Pro Forma'!$D$62:HLK62))</f>
        <v>0</v>
      </c>
      <c r="HLO62" s="996">
        <f>MIN(HLO60,Application!$AO$630-SUM('15 Year Pro Forma'!$D$62:HLM62))</f>
        <v>0</v>
      </c>
      <c r="HLQ62" s="996">
        <f>MIN(HLQ60,Application!$AO$630-SUM('15 Year Pro Forma'!$D$62:HLO62))</f>
        <v>0</v>
      </c>
      <c r="HLS62" s="996">
        <f>MIN(HLS60,Application!$AO$630-SUM('15 Year Pro Forma'!$D$62:HLQ62))</f>
        <v>0</v>
      </c>
      <c r="HLU62" s="996">
        <f>MIN(HLU60,Application!$AO$630-SUM('15 Year Pro Forma'!$D$62:HLS62))</f>
        <v>0</v>
      </c>
      <c r="HLW62" s="996">
        <f>MIN(HLW60,Application!$AO$630-SUM('15 Year Pro Forma'!$D$62:HLU62))</f>
        <v>0</v>
      </c>
      <c r="HLY62" s="996">
        <f>MIN(HLY60,Application!$AO$630-SUM('15 Year Pro Forma'!$D$62:HLW62))</f>
        <v>0</v>
      </c>
      <c r="HMA62" s="996">
        <f>MIN(HMA60,Application!$AO$630-SUM('15 Year Pro Forma'!$D$62:HLY62))</f>
        <v>0</v>
      </c>
      <c r="HMC62" s="996">
        <f>MIN(HMC60,Application!$AO$630-SUM('15 Year Pro Forma'!$D$62:HMA62))</f>
        <v>0</v>
      </c>
      <c r="HME62" s="996">
        <f>MIN(HME60,Application!$AO$630-SUM('15 Year Pro Forma'!$D$62:HMC62))</f>
        <v>0</v>
      </c>
      <c r="HMG62" s="996">
        <f>MIN(HMG60,Application!$AO$630-SUM('15 Year Pro Forma'!$D$62:HME62))</f>
        <v>0</v>
      </c>
      <c r="HMI62" s="996">
        <f>MIN(HMI60,Application!$AO$630-SUM('15 Year Pro Forma'!$D$62:HMG62))</f>
        <v>0</v>
      </c>
      <c r="HMK62" s="996">
        <f>MIN(HMK60,Application!$AO$630-SUM('15 Year Pro Forma'!$D$62:HMI62))</f>
        <v>0</v>
      </c>
      <c r="HMM62" s="996">
        <f>MIN(HMM60,Application!$AO$630-SUM('15 Year Pro Forma'!$D$62:HMK62))</f>
        <v>0</v>
      </c>
      <c r="HMO62" s="996">
        <f>MIN(HMO60,Application!$AO$630-SUM('15 Year Pro Forma'!$D$62:HMM62))</f>
        <v>0</v>
      </c>
      <c r="HMQ62" s="996">
        <f>MIN(HMQ60,Application!$AO$630-SUM('15 Year Pro Forma'!$D$62:HMO62))</f>
        <v>0</v>
      </c>
      <c r="HMS62" s="996">
        <f>MIN(HMS60,Application!$AO$630-SUM('15 Year Pro Forma'!$D$62:HMQ62))</f>
        <v>0</v>
      </c>
      <c r="HMU62" s="996">
        <f>MIN(HMU60,Application!$AO$630-SUM('15 Year Pro Forma'!$D$62:HMS62))</f>
        <v>0</v>
      </c>
      <c r="HMW62" s="996">
        <f>MIN(HMW60,Application!$AO$630-SUM('15 Year Pro Forma'!$D$62:HMU62))</f>
        <v>0</v>
      </c>
      <c r="HMY62" s="996">
        <f>MIN(HMY60,Application!$AO$630-SUM('15 Year Pro Forma'!$D$62:HMW62))</f>
        <v>0</v>
      </c>
      <c r="HNA62" s="996">
        <f>MIN(HNA60,Application!$AO$630-SUM('15 Year Pro Forma'!$D$62:HMY62))</f>
        <v>0</v>
      </c>
      <c r="HNC62" s="996">
        <f>MIN(HNC60,Application!$AO$630-SUM('15 Year Pro Forma'!$D$62:HNA62))</f>
        <v>0</v>
      </c>
      <c r="HNE62" s="996">
        <f>MIN(HNE60,Application!$AO$630-SUM('15 Year Pro Forma'!$D$62:HNC62))</f>
        <v>0</v>
      </c>
      <c r="HNG62" s="996">
        <f>MIN(HNG60,Application!$AO$630-SUM('15 Year Pro Forma'!$D$62:HNE62))</f>
        <v>0</v>
      </c>
      <c r="HNI62" s="996">
        <f>MIN(HNI60,Application!$AO$630-SUM('15 Year Pro Forma'!$D$62:HNG62))</f>
        <v>0</v>
      </c>
      <c r="HNK62" s="996">
        <f>MIN(HNK60,Application!$AO$630-SUM('15 Year Pro Forma'!$D$62:HNI62))</f>
        <v>0</v>
      </c>
      <c r="HNM62" s="996">
        <f>MIN(HNM60,Application!$AO$630-SUM('15 Year Pro Forma'!$D$62:HNK62))</f>
        <v>0</v>
      </c>
      <c r="HNO62" s="996">
        <f>MIN(HNO60,Application!$AO$630-SUM('15 Year Pro Forma'!$D$62:HNM62))</f>
        <v>0</v>
      </c>
      <c r="HNQ62" s="996">
        <f>MIN(HNQ60,Application!$AO$630-SUM('15 Year Pro Forma'!$D$62:HNO62))</f>
        <v>0</v>
      </c>
      <c r="HNS62" s="996">
        <f>MIN(HNS60,Application!$AO$630-SUM('15 Year Pro Forma'!$D$62:HNQ62))</f>
        <v>0</v>
      </c>
      <c r="HNU62" s="996">
        <f>MIN(HNU60,Application!$AO$630-SUM('15 Year Pro Forma'!$D$62:HNS62))</f>
        <v>0</v>
      </c>
      <c r="HNW62" s="996">
        <f>MIN(HNW60,Application!$AO$630-SUM('15 Year Pro Forma'!$D$62:HNU62))</f>
        <v>0</v>
      </c>
      <c r="HNY62" s="996">
        <f>MIN(HNY60,Application!$AO$630-SUM('15 Year Pro Forma'!$D$62:HNW62))</f>
        <v>0</v>
      </c>
      <c r="HOA62" s="996">
        <f>MIN(HOA60,Application!$AO$630-SUM('15 Year Pro Forma'!$D$62:HNY62))</f>
        <v>0</v>
      </c>
      <c r="HOC62" s="996">
        <f>MIN(HOC60,Application!$AO$630-SUM('15 Year Pro Forma'!$D$62:HOA62))</f>
        <v>0</v>
      </c>
      <c r="HOE62" s="996">
        <f>MIN(HOE60,Application!$AO$630-SUM('15 Year Pro Forma'!$D$62:HOC62))</f>
        <v>0</v>
      </c>
      <c r="HOG62" s="996">
        <f>MIN(HOG60,Application!$AO$630-SUM('15 Year Pro Forma'!$D$62:HOE62))</f>
        <v>0</v>
      </c>
      <c r="HOI62" s="996">
        <f>MIN(HOI60,Application!$AO$630-SUM('15 Year Pro Forma'!$D$62:HOG62))</f>
        <v>0</v>
      </c>
      <c r="HOK62" s="996">
        <f>MIN(HOK60,Application!$AO$630-SUM('15 Year Pro Forma'!$D$62:HOI62))</f>
        <v>0</v>
      </c>
      <c r="HOM62" s="996">
        <f>MIN(HOM60,Application!$AO$630-SUM('15 Year Pro Forma'!$D$62:HOK62))</f>
        <v>0</v>
      </c>
      <c r="HOO62" s="996">
        <f>MIN(HOO60,Application!$AO$630-SUM('15 Year Pro Forma'!$D$62:HOM62))</f>
        <v>0</v>
      </c>
      <c r="HOQ62" s="996">
        <f>MIN(HOQ60,Application!$AO$630-SUM('15 Year Pro Forma'!$D$62:HOO62))</f>
        <v>0</v>
      </c>
      <c r="HOS62" s="996">
        <f>MIN(HOS60,Application!$AO$630-SUM('15 Year Pro Forma'!$D$62:HOQ62))</f>
        <v>0</v>
      </c>
      <c r="HOU62" s="996">
        <f>MIN(HOU60,Application!$AO$630-SUM('15 Year Pro Forma'!$D$62:HOS62))</f>
        <v>0</v>
      </c>
      <c r="HOW62" s="996">
        <f>MIN(HOW60,Application!$AO$630-SUM('15 Year Pro Forma'!$D$62:HOU62))</f>
        <v>0</v>
      </c>
      <c r="HOY62" s="996">
        <f>MIN(HOY60,Application!$AO$630-SUM('15 Year Pro Forma'!$D$62:HOW62))</f>
        <v>0</v>
      </c>
      <c r="HPA62" s="996">
        <f>MIN(HPA60,Application!$AO$630-SUM('15 Year Pro Forma'!$D$62:HOY62))</f>
        <v>0</v>
      </c>
      <c r="HPC62" s="996">
        <f>MIN(HPC60,Application!$AO$630-SUM('15 Year Pro Forma'!$D$62:HPA62))</f>
        <v>0</v>
      </c>
      <c r="HPE62" s="996">
        <f>MIN(HPE60,Application!$AO$630-SUM('15 Year Pro Forma'!$D$62:HPC62))</f>
        <v>0</v>
      </c>
      <c r="HPG62" s="996">
        <f>MIN(HPG60,Application!$AO$630-SUM('15 Year Pro Forma'!$D$62:HPE62))</f>
        <v>0</v>
      </c>
      <c r="HPI62" s="996">
        <f>MIN(HPI60,Application!$AO$630-SUM('15 Year Pro Forma'!$D$62:HPG62))</f>
        <v>0</v>
      </c>
      <c r="HPK62" s="996">
        <f>MIN(HPK60,Application!$AO$630-SUM('15 Year Pro Forma'!$D$62:HPI62))</f>
        <v>0</v>
      </c>
      <c r="HPM62" s="996">
        <f>MIN(HPM60,Application!$AO$630-SUM('15 Year Pro Forma'!$D$62:HPK62))</f>
        <v>0</v>
      </c>
      <c r="HPO62" s="996">
        <f>MIN(HPO60,Application!$AO$630-SUM('15 Year Pro Forma'!$D$62:HPM62))</f>
        <v>0</v>
      </c>
      <c r="HPQ62" s="996">
        <f>MIN(HPQ60,Application!$AO$630-SUM('15 Year Pro Forma'!$D$62:HPO62))</f>
        <v>0</v>
      </c>
      <c r="HPS62" s="996">
        <f>MIN(HPS60,Application!$AO$630-SUM('15 Year Pro Forma'!$D$62:HPQ62))</f>
        <v>0</v>
      </c>
      <c r="HPU62" s="996">
        <f>MIN(HPU60,Application!$AO$630-SUM('15 Year Pro Forma'!$D$62:HPS62))</f>
        <v>0</v>
      </c>
      <c r="HPW62" s="996">
        <f>MIN(HPW60,Application!$AO$630-SUM('15 Year Pro Forma'!$D$62:HPU62))</f>
        <v>0</v>
      </c>
      <c r="HPY62" s="996">
        <f>MIN(HPY60,Application!$AO$630-SUM('15 Year Pro Forma'!$D$62:HPW62))</f>
        <v>0</v>
      </c>
      <c r="HQA62" s="996">
        <f>MIN(HQA60,Application!$AO$630-SUM('15 Year Pro Forma'!$D$62:HPY62))</f>
        <v>0</v>
      </c>
      <c r="HQC62" s="996">
        <f>MIN(HQC60,Application!$AO$630-SUM('15 Year Pro Forma'!$D$62:HQA62))</f>
        <v>0</v>
      </c>
      <c r="HQE62" s="996">
        <f>MIN(HQE60,Application!$AO$630-SUM('15 Year Pro Forma'!$D$62:HQC62))</f>
        <v>0</v>
      </c>
      <c r="HQG62" s="996">
        <f>MIN(HQG60,Application!$AO$630-SUM('15 Year Pro Forma'!$D$62:HQE62))</f>
        <v>0</v>
      </c>
      <c r="HQI62" s="996">
        <f>MIN(HQI60,Application!$AO$630-SUM('15 Year Pro Forma'!$D$62:HQG62))</f>
        <v>0</v>
      </c>
      <c r="HQK62" s="996">
        <f>MIN(HQK60,Application!$AO$630-SUM('15 Year Pro Forma'!$D$62:HQI62))</f>
        <v>0</v>
      </c>
      <c r="HQM62" s="996">
        <f>MIN(HQM60,Application!$AO$630-SUM('15 Year Pro Forma'!$D$62:HQK62))</f>
        <v>0</v>
      </c>
      <c r="HQO62" s="996">
        <f>MIN(HQO60,Application!$AO$630-SUM('15 Year Pro Forma'!$D$62:HQM62))</f>
        <v>0</v>
      </c>
      <c r="HQQ62" s="996">
        <f>MIN(HQQ60,Application!$AO$630-SUM('15 Year Pro Forma'!$D$62:HQO62))</f>
        <v>0</v>
      </c>
      <c r="HQS62" s="996">
        <f>MIN(HQS60,Application!$AO$630-SUM('15 Year Pro Forma'!$D$62:HQQ62))</f>
        <v>0</v>
      </c>
      <c r="HQU62" s="996">
        <f>MIN(HQU60,Application!$AO$630-SUM('15 Year Pro Forma'!$D$62:HQS62))</f>
        <v>0</v>
      </c>
      <c r="HQW62" s="996">
        <f>MIN(HQW60,Application!$AO$630-SUM('15 Year Pro Forma'!$D$62:HQU62))</f>
        <v>0</v>
      </c>
      <c r="HQY62" s="996">
        <f>MIN(HQY60,Application!$AO$630-SUM('15 Year Pro Forma'!$D$62:HQW62))</f>
        <v>0</v>
      </c>
      <c r="HRA62" s="996">
        <f>MIN(HRA60,Application!$AO$630-SUM('15 Year Pro Forma'!$D$62:HQY62))</f>
        <v>0</v>
      </c>
      <c r="HRC62" s="996">
        <f>MIN(HRC60,Application!$AO$630-SUM('15 Year Pro Forma'!$D$62:HRA62))</f>
        <v>0</v>
      </c>
      <c r="HRE62" s="996">
        <f>MIN(HRE60,Application!$AO$630-SUM('15 Year Pro Forma'!$D$62:HRC62))</f>
        <v>0</v>
      </c>
      <c r="HRG62" s="996">
        <f>MIN(HRG60,Application!$AO$630-SUM('15 Year Pro Forma'!$D$62:HRE62))</f>
        <v>0</v>
      </c>
      <c r="HRI62" s="996">
        <f>MIN(HRI60,Application!$AO$630-SUM('15 Year Pro Forma'!$D$62:HRG62))</f>
        <v>0</v>
      </c>
      <c r="HRK62" s="996">
        <f>MIN(HRK60,Application!$AO$630-SUM('15 Year Pro Forma'!$D$62:HRI62))</f>
        <v>0</v>
      </c>
      <c r="HRM62" s="996">
        <f>MIN(HRM60,Application!$AO$630-SUM('15 Year Pro Forma'!$D$62:HRK62))</f>
        <v>0</v>
      </c>
      <c r="HRO62" s="996">
        <f>MIN(HRO60,Application!$AO$630-SUM('15 Year Pro Forma'!$D$62:HRM62))</f>
        <v>0</v>
      </c>
      <c r="HRQ62" s="996">
        <f>MIN(HRQ60,Application!$AO$630-SUM('15 Year Pro Forma'!$D$62:HRO62))</f>
        <v>0</v>
      </c>
      <c r="HRS62" s="996">
        <f>MIN(HRS60,Application!$AO$630-SUM('15 Year Pro Forma'!$D$62:HRQ62))</f>
        <v>0</v>
      </c>
      <c r="HRU62" s="996">
        <f>MIN(HRU60,Application!$AO$630-SUM('15 Year Pro Forma'!$D$62:HRS62))</f>
        <v>0</v>
      </c>
      <c r="HRW62" s="996">
        <f>MIN(HRW60,Application!$AO$630-SUM('15 Year Pro Forma'!$D$62:HRU62))</f>
        <v>0</v>
      </c>
      <c r="HRY62" s="996">
        <f>MIN(HRY60,Application!$AO$630-SUM('15 Year Pro Forma'!$D$62:HRW62))</f>
        <v>0</v>
      </c>
      <c r="HSA62" s="996">
        <f>MIN(HSA60,Application!$AO$630-SUM('15 Year Pro Forma'!$D$62:HRY62))</f>
        <v>0</v>
      </c>
      <c r="HSC62" s="996">
        <f>MIN(HSC60,Application!$AO$630-SUM('15 Year Pro Forma'!$D$62:HSA62))</f>
        <v>0</v>
      </c>
      <c r="HSE62" s="996">
        <f>MIN(HSE60,Application!$AO$630-SUM('15 Year Pro Forma'!$D$62:HSC62))</f>
        <v>0</v>
      </c>
      <c r="HSG62" s="996">
        <f>MIN(HSG60,Application!$AO$630-SUM('15 Year Pro Forma'!$D$62:HSE62))</f>
        <v>0</v>
      </c>
      <c r="HSI62" s="996">
        <f>MIN(HSI60,Application!$AO$630-SUM('15 Year Pro Forma'!$D$62:HSG62))</f>
        <v>0</v>
      </c>
      <c r="HSK62" s="996">
        <f>MIN(HSK60,Application!$AO$630-SUM('15 Year Pro Forma'!$D$62:HSI62))</f>
        <v>0</v>
      </c>
      <c r="HSM62" s="996">
        <f>MIN(HSM60,Application!$AO$630-SUM('15 Year Pro Forma'!$D$62:HSK62))</f>
        <v>0</v>
      </c>
      <c r="HSO62" s="996">
        <f>MIN(HSO60,Application!$AO$630-SUM('15 Year Pro Forma'!$D$62:HSM62))</f>
        <v>0</v>
      </c>
      <c r="HSQ62" s="996">
        <f>MIN(HSQ60,Application!$AO$630-SUM('15 Year Pro Forma'!$D$62:HSO62))</f>
        <v>0</v>
      </c>
      <c r="HSS62" s="996">
        <f>MIN(HSS60,Application!$AO$630-SUM('15 Year Pro Forma'!$D$62:HSQ62))</f>
        <v>0</v>
      </c>
      <c r="HSU62" s="996">
        <f>MIN(HSU60,Application!$AO$630-SUM('15 Year Pro Forma'!$D$62:HSS62))</f>
        <v>0</v>
      </c>
      <c r="HSW62" s="996">
        <f>MIN(HSW60,Application!$AO$630-SUM('15 Year Pro Forma'!$D$62:HSU62))</f>
        <v>0</v>
      </c>
      <c r="HSY62" s="996">
        <f>MIN(HSY60,Application!$AO$630-SUM('15 Year Pro Forma'!$D$62:HSW62))</f>
        <v>0</v>
      </c>
      <c r="HTA62" s="996">
        <f>MIN(HTA60,Application!$AO$630-SUM('15 Year Pro Forma'!$D$62:HSY62))</f>
        <v>0</v>
      </c>
      <c r="HTC62" s="996">
        <f>MIN(HTC60,Application!$AO$630-SUM('15 Year Pro Forma'!$D$62:HTA62))</f>
        <v>0</v>
      </c>
      <c r="HTE62" s="996">
        <f>MIN(HTE60,Application!$AO$630-SUM('15 Year Pro Forma'!$D$62:HTC62))</f>
        <v>0</v>
      </c>
      <c r="HTG62" s="996">
        <f>MIN(HTG60,Application!$AO$630-SUM('15 Year Pro Forma'!$D$62:HTE62))</f>
        <v>0</v>
      </c>
      <c r="HTI62" s="996">
        <f>MIN(HTI60,Application!$AO$630-SUM('15 Year Pro Forma'!$D$62:HTG62))</f>
        <v>0</v>
      </c>
      <c r="HTK62" s="996">
        <f>MIN(HTK60,Application!$AO$630-SUM('15 Year Pro Forma'!$D$62:HTI62))</f>
        <v>0</v>
      </c>
      <c r="HTM62" s="996">
        <f>MIN(HTM60,Application!$AO$630-SUM('15 Year Pro Forma'!$D$62:HTK62))</f>
        <v>0</v>
      </c>
      <c r="HTO62" s="996">
        <f>MIN(HTO60,Application!$AO$630-SUM('15 Year Pro Forma'!$D$62:HTM62))</f>
        <v>0</v>
      </c>
      <c r="HTQ62" s="996">
        <f>MIN(HTQ60,Application!$AO$630-SUM('15 Year Pro Forma'!$D$62:HTO62))</f>
        <v>0</v>
      </c>
      <c r="HTS62" s="996">
        <f>MIN(HTS60,Application!$AO$630-SUM('15 Year Pro Forma'!$D$62:HTQ62))</f>
        <v>0</v>
      </c>
      <c r="HTU62" s="996">
        <f>MIN(HTU60,Application!$AO$630-SUM('15 Year Pro Forma'!$D$62:HTS62))</f>
        <v>0</v>
      </c>
      <c r="HTW62" s="996">
        <f>MIN(HTW60,Application!$AO$630-SUM('15 Year Pro Forma'!$D$62:HTU62))</f>
        <v>0</v>
      </c>
      <c r="HTY62" s="996">
        <f>MIN(HTY60,Application!$AO$630-SUM('15 Year Pro Forma'!$D$62:HTW62))</f>
        <v>0</v>
      </c>
      <c r="HUA62" s="996">
        <f>MIN(HUA60,Application!$AO$630-SUM('15 Year Pro Forma'!$D$62:HTY62))</f>
        <v>0</v>
      </c>
      <c r="HUC62" s="996">
        <f>MIN(HUC60,Application!$AO$630-SUM('15 Year Pro Forma'!$D$62:HUA62))</f>
        <v>0</v>
      </c>
      <c r="HUE62" s="996">
        <f>MIN(HUE60,Application!$AO$630-SUM('15 Year Pro Forma'!$D$62:HUC62))</f>
        <v>0</v>
      </c>
      <c r="HUG62" s="996">
        <f>MIN(HUG60,Application!$AO$630-SUM('15 Year Pro Forma'!$D$62:HUE62))</f>
        <v>0</v>
      </c>
      <c r="HUI62" s="996">
        <f>MIN(HUI60,Application!$AO$630-SUM('15 Year Pro Forma'!$D$62:HUG62))</f>
        <v>0</v>
      </c>
      <c r="HUK62" s="996">
        <f>MIN(HUK60,Application!$AO$630-SUM('15 Year Pro Forma'!$D$62:HUI62))</f>
        <v>0</v>
      </c>
      <c r="HUM62" s="996">
        <f>MIN(HUM60,Application!$AO$630-SUM('15 Year Pro Forma'!$D$62:HUK62))</f>
        <v>0</v>
      </c>
      <c r="HUO62" s="996">
        <f>MIN(HUO60,Application!$AO$630-SUM('15 Year Pro Forma'!$D$62:HUM62))</f>
        <v>0</v>
      </c>
      <c r="HUQ62" s="996">
        <f>MIN(HUQ60,Application!$AO$630-SUM('15 Year Pro Forma'!$D$62:HUO62))</f>
        <v>0</v>
      </c>
      <c r="HUS62" s="996">
        <f>MIN(HUS60,Application!$AO$630-SUM('15 Year Pro Forma'!$D$62:HUQ62))</f>
        <v>0</v>
      </c>
      <c r="HUU62" s="996">
        <f>MIN(HUU60,Application!$AO$630-SUM('15 Year Pro Forma'!$D$62:HUS62))</f>
        <v>0</v>
      </c>
      <c r="HUW62" s="996">
        <f>MIN(HUW60,Application!$AO$630-SUM('15 Year Pro Forma'!$D$62:HUU62))</f>
        <v>0</v>
      </c>
      <c r="HUY62" s="996">
        <f>MIN(HUY60,Application!$AO$630-SUM('15 Year Pro Forma'!$D$62:HUW62))</f>
        <v>0</v>
      </c>
      <c r="HVA62" s="996">
        <f>MIN(HVA60,Application!$AO$630-SUM('15 Year Pro Forma'!$D$62:HUY62))</f>
        <v>0</v>
      </c>
      <c r="HVC62" s="996">
        <f>MIN(HVC60,Application!$AO$630-SUM('15 Year Pro Forma'!$D$62:HVA62))</f>
        <v>0</v>
      </c>
      <c r="HVE62" s="996">
        <f>MIN(HVE60,Application!$AO$630-SUM('15 Year Pro Forma'!$D$62:HVC62))</f>
        <v>0</v>
      </c>
      <c r="HVG62" s="996">
        <f>MIN(HVG60,Application!$AO$630-SUM('15 Year Pro Forma'!$D$62:HVE62))</f>
        <v>0</v>
      </c>
      <c r="HVI62" s="996">
        <f>MIN(HVI60,Application!$AO$630-SUM('15 Year Pro Forma'!$D$62:HVG62))</f>
        <v>0</v>
      </c>
      <c r="HVK62" s="996">
        <f>MIN(HVK60,Application!$AO$630-SUM('15 Year Pro Forma'!$D$62:HVI62))</f>
        <v>0</v>
      </c>
      <c r="HVM62" s="996">
        <f>MIN(HVM60,Application!$AO$630-SUM('15 Year Pro Forma'!$D$62:HVK62))</f>
        <v>0</v>
      </c>
      <c r="HVO62" s="996">
        <f>MIN(HVO60,Application!$AO$630-SUM('15 Year Pro Forma'!$D$62:HVM62))</f>
        <v>0</v>
      </c>
      <c r="HVQ62" s="996">
        <f>MIN(HVQ60,Application!$AO$630-SUM('15 Year Pro Forma'!$D$62:HVO62))</f>
        <v>0</v>
      </c>
      <c r="HVS62" s="996">
        <f>MIN(HVS60,Application!$AO$630-SUM('15 Year Pro Forma'!$D$62:HVQ62))</f>
        <v>0</v>
      </c>
      <c r="HVU62" s="996">
        <f>MIN(HVU60,Application!$AO$630-SUM('15 Year Pro Forma'!$D$62:HVS62))</f>
        <v>0</v>
      </c>
      <c r="HVW62" s="996">
        <f>MIN(HVW60,Application!$AO$630-SUM('15 Year Pro Forma'!$D$62:HVU62))</f>
        <v>0</v>
      </c>
      <c r="HVY62" s="996">
        <f>MIN(HVY60,Application!$AO$630-SUM('15 Year Pro Forma'!$D$62:HVW62))</f>
        <v>0</v>
      </c>
      <c r="HWA62" s="996">
        <f>MIN(HWA60,Application!$AO$630-SUM('15 Year Pro Forma'!$D$62:HVY62))</f>
        <v>0</v>
      </c>
      <c r="HWC62" s="996">
        <f>MIN(HWC60,Application!$AO$630-SUM('15 Year Pro Forma'!$D$62:HWA62))</f>
        <v>0</v>
      </c>
      <c r="HWE62" s="996">
        <f>MIN(HWE60,Application!$AO$630-SUM('15 Year Pro Forma'!$D$62:HWC62))</f>
        <v>0</v>
      </c>
      <c r="HWG62" s="996">
        <f>MIN(HWG60,Application!$AO$630-SUM('15 Year Pro Forma'!$D$62:HWE62))</f>
        <v>0</v>
      </c>
      <c r="HWI62" s="996">
        <f>MIN(HWI60,Application!$AO$630-SUM('15 Year Pro Forma'!$D$62:HWG62))</f>
        <v>0</v>
      </c>
      <c r="HWK62" s="996">
        <f>MIN(HWK60,Application!$AO$630-SUM('15 Year Pro Forma'!$D$62:HWI62))</f>
        <v>0</v>
      </c>
      <c r="HWM62" s="996">
        <f>MIN(HWM60,Application!$AO$630-SUM('15 Year Pro Forma'!$D$62:HWK62))</f>
        <v>0</v>
      </c>
      <c r="HWO62" s="996">
        <f>MIN(HWO60,Application!$AO$630-SUM('15 Year Pro Forma'!$D$62:HWM62))</f>
        <v>0</v>
      </c>
      <c r="HWQ62" s="996">
        <f>MIN(HWQ60,Application!$AO$630-SUM('15 Year Pro Forma'!$D$62:HWO62))</f>
        <v>0</v>
      </c>
      <c r="HWS62" s="996">
        <f>MIN(HWS60,Application!$AO$630-SUM('15 Year Pro Forma'!$D$62:HWQ62))</f>
        <v>0</v>
      </c>
      <c r="HWU62" s="996">
        <f>MIN(HWU60,Application!$AO$630-SUM('15 Year Pro Forma'!$D$62:HWS62))</f>
        <v>0</v>
      </c>
      <c r="HWW62" s="996">
        <f>MIN(HWW60,Application!$AO$630-SUM('15 Year Pro Forma'!$D$62:HWU62))</f>
        <v>0</v>
      </c>
      <c r="HWY62" s="996">
        <f>MIN(HWY60,Application!$AO$630-SUM('15 Year Pro Forma'!$D$62:HWW62))</f>
        <v>0</v>
      </c>
      <c r="HXA62" s="996">
        <f>MIN(HXA60,Application!$AO$630-SUM('15 Year Pro Forma'!$D$62:HWY62))</f>
        <v>0</v>
      </c>
      <c r="HXC62" s="996">
        <f>MIN(HXC60,Application!$AO$630-SUM('15 Year Pro Forma'!$D$62:HXA62))</f>
        <v>0</v>
      </c>
      <c r="HXE62" s="996">
        <f>MIN(HXE60,Application!$AO$630-SUM('15 Year Pro Forma'!$D$62:HXC62))</f>
        <v>0</v>
      </c>
      <c r="HXG62" s="996">
        <f>MIN(HXG60,Application!$AO$630-SUM('15 Year Pro Forma'!$D$62:HXE62))</f>
        <v>0</v>
      </c>
      <c r="HXI62" s="996">
        <f>MIN(HXI60,Application!$AO$630-SUM('15 Year Pro Forma'!$D$62:HXG62))</f>
        <v>0</v>
      </c>
      <c r="HXK62" s="996">
        <f>MIN(HXK60,Application!$AO$630-SUM('15 Year Pro Forma'!$D$62:HXI62))</f>
        <v>0</v>
      </c>
      <c r="HXM62" s="996">
        <f>MIN(HXM60,Application!$AO$630-SUM('15 Year Pro Forma'!$D$62:HXK62))</f>
        <v>0</v>
      </c>
      <c r="HXO62" s="996">
        <f>MIN(HXO60,Application!$AO$630-SUM('15 Year Pro Forma'!$D$62:HXM62))</f>
        <v>0</v>
      </c>
      <c r="HXQ62" s="996">
        <f>MIN(HXQ60,Application!$AO$630-SUM('15 Year Pro Forma'!$D$62:HXO62))</f>
        <v>0</v>
      </c>
      <c r="HXS62" s="996">
        <f>MIN(HXS60,Application!$AO$630-SUM('15 Year Pro Forma'!$D$62:HXQ62))</f>
        <v>0</v>
      </c>
      <c r="HXU62" s="996">
        <f>MIN(HXU60,Application!$AO$630-SUM('15 Year Pro Forma'!$D$62:HXS62))</f>
        <v>0</v>
      </c>
      <c r="HXW62" s="996">
        <f>MIN(HXW60,Application!$AO$630-SUM('15 Year Pro Forma'!$D$62:HXU62))</f>
        <v>0</v>
      </c>
      <c r="HXY62" s="996">
        <f>MIN(HXY60,Application!$AO$630-SUM('15 Year Pro Forma'!$D$62:HXW62))</f>
        <v>0</v>
      </c>
      <c r="HYA62" s="996">
        <f>MIN(HYA60,Application!$AO$630-SUM('15 Year Pro Forma'!$D$62:HXY62))</f>
        <v>0</v>
      </c>
      <c r="HYC62" s="996">
        <f>MIN(HYC60,Application!$AO$630-SUM('15 Year Pro Forma'!$D$62:HYA62))</f>
        <v>0</v>
      </c>
      <c r="HYE62" s="996">
        <f>MIN(HYE60,Application!$AO$630-SUM('15 Year Pro Forma'!$D$62:HYC62))</f>
        <v>0</v>
      </c>
      <c r="HYG62" s="996">
        <f>MIN(HYG60,Application!$AO$630-SUM('15 Year Pro Forma'!$D$62:HYE62))</f>
        <v>0</v>
      </c>
      <c r="HYI62" s="996">
        <f>MIN(HYI60,Application!$AO$630-SUM('15 Year Pro Forma'!$D$62:HYG62))</f>
        <v>0</v>
      </c>
      <c r="HYK62" s="996">
        <f>MIN(HYK60,Application!$AO$630-SUM('15 Year Pro Forma'!$D$62:HYI62))</f>
        <v>0</v>
      </c>
      <c r="HYM62" s="996">
        <f>MIN(HYM60,Application!$AO$630-SUM('15 Year Pro Forma'!$D$62:HYK62))</f>
        <v>0</v>
      </c>
      <c r="HYO62" s="996">
        <f>MIN(HYO60,Application!$AO$630-SUM('15 Year Pro Forma'!$D$62:HYM62))</f>
        <v>0</v>
      </c>
      <c r="HYQ62" s="996">
        <f>MIN(HYQ60,Application!$AO$630-SUM('15 Year Pro Forma'!$D$62:HYO62))</f>
        <v>0</v>
      </c>
      <c r="HYS62" s="996">
        <f>MIN(HYS60,Application!$AO$630-SUM('15 Year Pro Forma'!$D$62:HYQ62))</f>
        <v>0</v>
      </c>
      <c r="HYU62" s="996">
        <f>MIN(HYU60,Application!$AO$630-SUM('15 Year Pro Forma'!$D$62:HYS62))</f>
        <v>0</v>
      </c>
      <c r="HYW62" s="996">
        <f>MIN(HYW60,Application!$AO$630-SUM('15 Year Pro Forma'!$D$62:HYU62))</f>
        <v>0</v>
      </c>
      <c r="HYY62" s="996">
        <f>MIN(HYY60,Application!$AO$630-SUM('15 Year Pro Forma'!$D$62:HYW62))</f>
        <v>0</v>
      </c>
      <c r="HZA62" s="996">
        <f>MIN(HZA60,Application!$AO$630-SUM('15 Year Pro Forma'!$D$62:HYY62))</f>
        <v>0</v>
      </c>
      <c r="HZC62" s="996">
        <f>MIN(HZC60,Application!$AO$630-SUM('15 Year Pro Forma'!$D$62:HZA62))</f>
        <v>0</v>
      </c>
      <c r="HZE62" s="996">
        <f>MIN(HZE60,Application!$AO$630-SUM('15 Year Pro Forma'!$D$62:HZC62))</f>
        <v>0</v>
      </c>
      <c r="HZG62" s="996">
        <f>MIN(HZG60,Application!$AO$630-SUM('15 Year Pro Forma'!$D$62:HZE62))</f>
        <v>0</v>
      </c>
      <c r="HZI62" s="996">
        <f>MIN(HZI60,Application!$AO$630-SUM('15 Year Pro Forma'!$D$62:HZG62))</f>
        <v>0</v>
      </c>
      <c r="HZK62" s="996">
        <f>MIN(HZK60,Application!$AO$630-SUM('15 Year Pro Forma'!$D$62:HZI62))</f>
        <v>0</v>
      </c>
      <c r="HZM62" s="996">
        <f>MIN(HZM60,Application!$AO$630-SUM('15 Year Pro Forma'!$D$62:HZK62))</f>
        <v>0</v>
      </c>
      <c r="HZO62" s="996">
        <f>MIN(HZO60,Application!$AO$630-SUM('15 Year Pro Forma'!$D$62:HZM62))</f>
        <v>0</v>
      </c>
      <c r="HZQ62" s="996">
        <f>MIN(HZQ60,Application!$AO$630-SUM('15 Year Pro Forma'!$D$62:HZO62))</f>
        <v>0</v>
      </c>
      <c r="HZS62" s="996">
        <f>MIN(HZS60,Application!$AO$630-SUM('15 Year Pro Forma'!$D$62:HZQ62))</f>
        <v>0</v>
      </c>
      <c r="HZU62" s="996">
        <f>MIN(HZU60,Application!$AO$630-SUM('15 Year Pro Forma'!$D$62:HZS62))</f>
        <v>0</v>
      </c>
      <c r="HZW62" s="996">
        <f>MIN(HZW60,Application!$AO$630-SUM('15 Year Pro Forma'!$D$62:HZU62))</f>
        <v>0</v>
      </c>
      <c r="HZY62" s="996">
        <f>MIN(HZY60,Application!$AO$630-SUM('15 Year Pro Forma'!$D$62:HZW62))</f>
        <v>0</v>
      </c>
      <c r="IAA62" s="996">
        <f>MIN(IAA60,Application!$AO$630-SUM('15 Year Pro Forma'!$D$62:HZY62))</f>
        <v>0</v>
      </c>
      <c r="IAC62" s="996">
        <f>MIN(IAC60,Application!$AO$630-SUM('15 Year Pro Forma'!$D$62:IAA62))</f>
        <v>0</v>
      </c>
      <c r="IAE62" s="996">
        <f>MIN(IAE60,Application!$AO$630-SUM('15 Year Pro Forma'!$D$62:IAC62))</f>
        <v>0</v>
      </c>
      <c r="IAG62" s="996">
        <f>MIN(IAG60,Application!$AO$630-SUM('15 Year Pro Forma'!$D$62:IAE62))</f>
        <v>0</v>
      </c>
      <c r="IAI62" s="996">
        <f>MIN(IAI60,Application!$AO$630-SUM('15 Year Pro Forma'!$D$62:IAG62))</f>
        <v>0</v>
      </c>
      <c r="IAK62" s="996">
        <f>MIN(IAK60,Application!$AO$630-SUM('15 Year Pro Forma'!$D$62:IAI62))</f>
        <v>0</v>
      </c>
      <c r="IAM62" s="996">
        <f>MIN(IAM60,Application!$AO$630-SUM('15 Year Pro Forma'!$D$62:IAK62))</f>
        <v>0</v>
      </c>
      <c r="IAO62" s="996">
        <f>MIN(IAO60,Application!$AO$630-SUM('15 Year Pro Forma'!$D$62:IAM62))</f>
        <v>0</v>
      </c>
      <c r="IAQ62" s="996">
        <f>MIN(IAQ60,Application!$AO$630-SUM('15 Year Pro Forma'!$D$62:IAO62))</f>
        <v>0</v>
      </c>
      <c r="IAS62" s="996">
        <f>MIN(IAS60,Application!$AO$630-SUM('15 Year Pro Forma'!$D$62:IAQ62))</f>
        <v>0</v>
      </c>
      <c r="IAU62" s="996">
        <f>MIN(IAU60,Application!$AO$630-SUM('15 Year Pro Forma'!$D$62:IAS62))</f>
        <v>0</v>
      </c>
      <c r="IAW62" s="996">
        <f>MIN(IAW60,Application!$AO$630-SUM('15 Year Pro Forma'!$D$62:IAU62))</f>
        <v>0</v>
      </c>
      <c r="IAY62" s="996">
        <f>MIN(IAY60,Application!$AO$630-SUM('15 Year Pro Forma'!$D$62:IAW62))</f>
        <v>0</v>
      </c>
      <c r="IBA62" s="996">
        <f>MIN(IBA60,Application!$AO$630-SUM('15 Year Pro Forma'!$D$62:IAY62))</f>
        <v>0</v>
      </c>
      <c r="IBC62" s="996">
        <f>MIN(IBC60,Application!$AO$630-SUM('15 Year Pro Forma'!$D$62:IBA62))</f>
        <v>0</v>
      </c>
      <c r="IBE62" s="996">
        <f>MIN(IBE60,Application!$AO$630-SUM('15 Year Pro Forma'!$D$62:IBC62))</f>
        <v>0</v>
      </c>
      <c r="IBG62" s="996">
        <f>MIN(IBG60,Application!$AO$630-SUM('15 Year Pro Forma'!$D$62:IBE62))</f>
        <v>0</v>
      </c>
      <c r="IBI62" s="996">
        <f>MIN(IBI60,Application!$AO$630-SUM('15 Year Pro Forma'!$D$62:IBG62))</f>
        <v>0</v>
      </c>
      <c r="IBK62" s="996">
        <f>MIN(IBK60,Application!$AO$630-SUM('15 Year Pro Forma'!$D$62:IBI62))</f>
        <v>0</v>
      </c>
      <c r="IBM62" s="996">
        <f>MIN(IBM60,Application!$AO$630-SUM('15 Year Pro Forma'!$D$62:IBK62))</f>
        <v>0</v>
      </c>
      <c r="IBO62" s="996">
        <f>MIN(IBO60,Application!$AO$630-SUM('15 Year Pro Forma'!$D$62:IBM62))</f>
        <v>0</v>
      </c>
      <c r="IBQ62" s="996">
        <f>MIN(IBQ60,Application!$AO$630-SUM('15 Year Pro Forma'!$D$62:IBO62))</f>
        <v>0</v>
      </c>
      <c r="IBS62" s="996">
        <f>MIN(IBS60,Application!$AO$630-SUM('15 Year Pro Forma'!$D$62:IBQ62))</f>
        <v>0</v>
      </c>
      <c r="IBU62" s="996">
        <f>MIN(IBU60,Application!$AO$630-SUM('15 Year Pro Forma'!$D$62:IBS62))</f>
        <v>0</v>
      </c>
      <c r="IBW62" s="996">
        <f>MIN(IBW60,Application!$AO$630-SUM('15 Year Pro Forma'!$D$62:IBU62))</f>
        <v>0</v>
      </c>
      <c r="IBY62" s="996">
        <f>MIN(IBY60,Application!$AO$630-SUM('15 Year Pro Forma'!$D$62:IBW62))</f>
        <v>0</v>
      </c>
      <c r="ICA62" s="996">
        <f>MIN(ICA60,Application!$AO$630-SUM('15 Year Pro Forma'!$D$62:IBY62))</f>
        <v>0</v>
      </c>
      <c r="ICC62" s="996">
        <f>MIN(ICC60,Application!$AO$630-SUM('15 Year Pro Forma'!$D$62:ICA62))</f>
        <v>0</v>
      </c>
      <c r="ICE62" s="996">
        <f>MIN(ICE60,Application!$AO$630-SUM('15 Year Pro Forma'!$D$62:ICC62))</f>
        <v>0</v>
      </c>
      <c r="ICG62" s="996">
        <f>MIN(ICG60,Application!$AO$630-SUM('15 Year Pro Forma'!$D$62:ICE62))</f>
        <v>0</v>
      </c>
      <c r="ICI62" s="996">
        <f>MIN(ICI60,Application!$AO$630-SUM('15 Year Pro Forma'!$D$62:ICG62))</f>
        <v>0</v>
      </c>
      <c r="ICK62" s="996">
        <f>MIN(ICK60,Application!$AO$630-SUM('15 Year Pro Forma'!$D$62:ICI62))</f>
        <v>0</v>
      </c>
      <c r="ICM62" s="996">
        <f>MIN(ICM60,Application!$AO$630-SUM('15 Year Pro Forma'!$D$62:ICK62))</f>
        <v>0</v>
      </c>
      <c r="ICO62" s="996">
        <f>MIN(ICO60,Application!$AO$630-SUM('15 Year Pro Forma'!$D$62:ICM62))</f>
        <v>0</v>
      </c>
      <c r="ICQ62" s="996">
        <f>MIN(ICQ60,Application!$AO$630-SUM('15 Year Pro Forma'!$D$62:ICO62))</f>
        <v>0</v>
      </c>
      <c r="ICS62" s="996">
        <f>MIN(ICS60,Application!$AO$630-SUM('15 Year Pro Forma'!$D$62:ICQ62))</f>
        <v>0</v>
      </c>
      <c r="ICU62" s="996">
        <f>MIN(ICU60,Application!$AO$630-SUM('15 Year Pro Forma'!$D$62:ICS62))</f>
        <v>0</v>
      </c>
      <c r="ICW62" s="996">
        <f>MIN(ICW60,Application!$AO$630-SUM('15 Year Pro Forma'!$D$62:ICU62))</f>
        <v>0</v>
      </c>
      <c r="ICY62" s="996">
        <f>MIN(ICY60,Application!$AO$630-SUM('15 Year Pro Forma'!$D$62:ICW62))</f>
        <v>0</v>
      </c>
      <c r="IDA62" s="996">
        <f>MIN(IDA60,Application!$AO$630-SUM('15 Year Pro Forma'!$D$62:ICY62))</f>
        <v>0</v>
      </c>
      <c r="IDC62" s="996">
        <f>MIN(IDC60,Application!$AO$630-SUM('15 Year Pro Forma'!$D$62:IDA62))</f>
        <v>0</v>
      </c>
      <c r="IDE62" s="996">
        <f>MIN(IDE60,Application!$AO$630-SUM('15 Year Pro Forma'!$D$62:IDC62))</f>
        <v>0</v>
      </c>
      <c r="IDG62" s="996">
        <f>MIN(IDG60,Application!$AO$630-SUM('15 Year Pro Forma'!$D$62:IDE62))</f>
        <v>0</v>
      </c>
      <c r="IDI62" s="996">
        <f>MIN(IDI60,Application!$AO$630-SUM('15 Year Pro Forma'!$D$62:IDG62))</f>
        <v>0</v>
      </c>
      <c r="IDK62" s="996">
        <f>MIN(IDK60,Application!$AO$630-SUM('15 Year Pro Forma'!$D$62:IDI62))</f>
        <v>0</v>
      </c>
      <c r="IDM62" s="996">
        <f>MIN(IDM60,Application!$AO$630-SUM('15 Year Pro Forma'!$D$62:IDK62))</f>
        <v>0</v>
      </c>
      <c r="IDO62" s="996">
        <f>MIN(IDO60,Application!$AO$630-SUM('15 Year Pro Forma'!$D$62:IDM62))</f>
        <v>0</v>
      </c>
      <c r="IDQ62" s="996">
        <f>MIN(IDQ60,Application!$AO$630-SUM('15 Year Pro Forma'!$D$62:IDO62))</f>
        <v>0</v>
      </c>
      <c r="IDS62" s="996">
        <f>MIN(IDS60,Application!$AO$630-SUM('15 Year Pro Forma'!$D$62:IDQ62))</f>
        <v>0</v>
      </c>
      <c r="IDU62" s="996">
        <f>MIN(IDU60,Application!$AO$630-SUM('15 Year Pro Forma'!$D$62:IDS62))</f>
        <v>0</v>
      </c>
      <c r="IDW62" s="996">
        <f>MIN(IDW60,Application!$AO$630-SUM('15 Year Pro Forma'!$D$62:IDU62))</f>
        <v>0</v>
      </c>
      <c r="IDY62" s="996">
        <f>MIN(IDY60,Application!$AO$630-SUM('15 Year Pro Forma'!$D$62:IDW62))</f>
        <v>0</v>
      </c>
      <c r="IEA62" s="996">
        <f>MIN(IEA60,Application!$AO$630-SUM('15 Year Pro Forma'!$D$62:IDY62))</f>
        <v>0</v>
      </c>
      <c r="IEC62" s="996">
        <f>MIN(IEC60,Application!$AO$630-SUM('15 Year Pro Forma'!$D$62:IEA62))</f>
        <v>0</v>
      </c>
      <c r="IEE62" s="996">
        <f>MIN(IEE60,Application!$AO$630-SUM('15 Year Pro Forma'!$D$62:IEC62))</f>
        <v>0</v>
      </c>
      <c r="IEG62" s="996">
        <f>MIN(IEG60,Application!$AO$630-SUM('15 Year Pro Forma'!$D$62:IEE62))</f>
        <v>0</v>
      </c>
      <c r="IEI62" s="996">
        <f>MIN(IEI60,Application!$AO$630-SUM('15 Year Pro Forma'!$D$62:IEG62))</f>
        <v>0</v>
      </c>
      <c r="IEK62" s="996">
        <f>MIN(IEK60,Application!$AO$630-SUM('15 Year Pro Forma'!$D$62:IEI62))</f>
        <v>0</v>
      </c>
      <c r="IEM62" s="996">
        <f>MIN(IEM60,Application!$AO$630-SUM('15 Year Pro Forma'!$D$62:IEK62))</f>
        <v>0</v>
      </c>
      <c r="IEO62" s="996">
        <f>MIN(IEO60,Application!$AO$630-SUM('15 Year Pro Forma'!$D$62:IEM62))</f>
        <v>0</v>
      </c>
      <c r="IEQ62" s="996">
        <f>MIN(IEQ60,Application!$AO$630-SUM('15 Year Pro Forma'!$D$62:IEO62))</f>
        <v>0</v>
      </c>
      <c r="IES62" s="996">
        <f>MIN(IES60,Application!$AO$630-SUM('15 Year Pro Forma'!$D$62:IEQ62))</f>
        <v>0</v>
      </c>
      <c r="IEU62" s="996">
        <f>MIN(IEU60,Application!$AO$630-SUM('15 Year Pro Forma'!$D$62:IES62))</f>
        <v>0</v>
      </c>
      <c r="IEW62" s="996">
        <f>MIN(IEW60,Application!$AO$630-SUM('15 Year Pro Forma'!$D$62:IEU62))</f>
        <v>0</v>
      </c>
      <c r="IEY62" s="996">
        <f>MIN(IEY60,Application!$AO$630-SUM('15 Year Pro Forma'!$D$62:IEW62))</f>
        <v>0</v>
      </c>
      <c r="IFA62" s="996">
        <f>MIN(IFA60,Application!$AO$630-SUM('15 Year Pro Forma'!$D$62:IEY62))</f>
        <v>0</v>
      </c>
      <c r="IFC62" s="996">
        <f>MIN(IFC60,Application!$AO$630-SUM('15 Year Pro Forma'!$D$62:IFA62))</f>
        <v>0</v>
      </c>
      <c r="IFE62" s="996">
        <f>MIN(IFE60,Application!$AO$630-SUM('15 Year Pro Forma'!$D$62:IFC62))</f>
        <v>0</v>
      </c>
      <c r="IFG62" s="996">
        <f>MIN(IFG60,Application!$AO$630-SUM('15 Year Pro Forma'!$D$62:IFE62))</f>
        <v>0</v>
      </c>
      <c r="IFI62" s="996">
        <f>MIN(IFI60,Application!$AO$630-SUM('15 Year Pro Forma'!$D$62:IFG62))</f>
        <v>0</v>
      </c>
      <c r="IFK62" s="996">
        <f>MIN(IFK60,Application!$AO$630-SUM('15 Year Pro Forma'!$D$62:IFI62))</f>
        <v>0</v>
      </c>
      <c r="IFM62" s="996">
        <f>MIN(IFM60,Application!$AO$630-SUM('15 Year Pro Forma'!$D$62:IFK62))</f>
        <v>0</v>
      </c>
      <c r="IFO62" s="996">
        <f>MIN(IFO60,Application!$AO$630-SUM('15 Year Pro Forma'!$D$62:IFM62))</f>
        <v>0</v>
      </c>
      <c r="IFQ62" s="996">
        <f>MIN(IFQ60,Application!$AO$630-SUM('15 Year Pro Forma'!$D$62:IFO62))</f>
        <v>0</v>
      </c>
      <c r="IFS62" s="996">
        <f>MIN(IFS60,Application!$AO$630-SUM('15 Year Pro Forma'!$D$62:IFQ62))</f>
        <v>0</v>
      </c>
      <c r="IFU62" s="996">
        <f>MIN(IFU60,Application!$AO$630-SUM('15 Year Pro Forma'!$D$62:IFS62))</f>
        <v>0</v>
      </c>
      <c r="IFW62" s="996">
        <f>MIN(IFW60,Application!$AO$630-SUM('15 Year Pro Forma'!$D$62:IFU62))</f>
        <v>0</v>
      </c>
      <c r="IFY62" s="996">
        <f>MIN(IFY60,Application!$AO$630-SUM('15 Year Pro Forma'!$D$62:IFW62))</f>
        <v>0</v>
      </c>
      <c r="IGA62" s="996">
        <f>MIN(IGA60,Application!$AO$630-SUM('15 Year Pro Forma'!$D$62:IFY62))</f>
        <v>0</v>
      </c>
      <c r="IGC62" s="996">
        <f>MIN(IGC60,Application!$AO$630-SUM('15 Year Pro Forma'!$D$62:IGA62))</f>
        <v>0</v>
      </c>
      <c r="IGE62" s="996">
        <f>MIN(IGE60,Application!$AO$630-SUM('15 Year Pro Forma'!$D$62:IGC62))</f>
        <v>0</v>
      </c>
      <c r="IGG62" s="996">
        <f>MIN(IGG60,Application!$AO$630-SUM('15 Year Pro Forma'!$D$62:IGE62))</f>
        <v>0</v>
      </c>
      <c r="IGI62" s="996">
        <f>MIN(IGI60,Application!$AO$630-SUM('15 Year Pro Forma'!$D$62:IGG62))</f>
        <v>0</v>
      </c>
      <c r="IGK62" s="996">
        <f>MIN(IGK60,Application!$AO$630-SUM('15 Year Pro Forma'!$D$62:IGI62))</f>
        <v>0</v>
      </c>
      <c r="IGM62" s="996">
        <f>MIN(IGM60,Application!$AO$630-SUM('15 Year Pro Forma'!$D$62:IGK62))</f>
        <v>0</v>
      </c>
      <c r="IGO62" s="996">
        <f>MIN(IGO60,Application!$AO$630-SUM('15 Year Pro Forma'!$D$62:IGM62))</f>
        <v>0</v>
      </c>
      <c r="IGQ62" s="996">
        <f>MIN(IGQ60,Application!$AO$630-SUM('15 Year Pro Forma'!$D$62:IGO62))</f>
        <v>0</v>
      </c>
      <c r="IGS62" s="996">
        <f>MIN(IGS60,Application!$AO$630-SUM('15 Year Pro Forma'!$D$62:IGQ62))</f>
        <v>0</v>
      </c>
      <c r="IGU62" s="996">
        <f>MIN(IGU60,Application!$AO$630-SUM('15 Year Pro Forma'!$D$62:IGS62))</f>
        <v>0</v>
      </c>
      <c r="IGW62" s="996">
        <f>MIN(IGW60,Application!$AO$630-SUM('15 Year Pro Forma'!$D$62:IGU62))</f>
        <v>0</v>
      </c>
      <c r="IGY62" s="996">
        <f>MIN(IGY60,Application!$AO$630-SUM('15 Year Pro Forma'!$D$62:IGW62))</f>
        <v>0</v>
      </c>
      <c r="IHA62" s="996">
        <f>MIN(IHA60,Application!$AO$630-SUM('15 Year Pro Forma'!$D$62:IGY62))</f>
        <v>0</v>
      </c>
      <c r="IHC62" s="996">
        <f>MIN(IHC60,Application!$AO$630-SUM('15 Year Pro Forma'!$D$62:IHA62))</f>
        <v>0</v>
      </c>
      <c r="IHE62" s="996">
        <f>MIN(IHE60,Application!$AO$630-SUM('15 Year Pro Forma'!$D$62:IHC62))</f>
        <v>0</v>
      </c>
      <c r="IHG62" s="996">
        <f>MIN(IHG60,Application!$AO$630-SUM('15 Year Pro Forma'!$D$62:IHE62))</f>
        <v>0</v>
      </c>
      <c r="IHI62" s="996">
        <f>MIN(IHI60,Application!$AO$630-SUM('15 Year Pro Forma'!$D$62:IHG62))</f>
        <v>0</v>
      </c>
      <c r="IHK62" s="996">
        <f>MIN(IHK60,Application!$AO$630-SUM('15 Year Pro Forma'!$D$62:IHI62))</f>
        <v>0</v>
      </c>
      <c r="IHM62" s="996">
        <f>MIN(IHM60,Application!$AO$630-SUM('15 Year Pro Forma'!$D$62:IHK62))</f>
        <v>0</v>
      </c>
      <c r="IHO62" s="996">
        <f>MIN(IHO60,Application!$AO$630-SUM('15 Year Pro Forma'!$D$62:IHM62))</f>
        <v>0</v>
      </c>
      <c r="IHQ62" s="996">
        <f>MIN(IHQ60,Application!$AO$630-SUM('15 Year Pro Forma'!$D$62:IHO62))</f>
        <v>0</v>
      </c>
      <c r="IHS62" s="996">
        <f>MIN(IHS60,Application!$AO$630-SUM('15 Year Pro Forma'!$D$62:IHQ62))</f>
        <v>0</v>
      </c>
      <c r="IHU62" s="996">
        <f>MIN(IHU60,Application!$AO$630-SUM('15 Year Pro Forma'!$D$62:IHS62))</f>
        <v>0</v>
      </c>
      <c r="IHW62" s="996">
        <f>MIN(IHW60,Application!$AO$630-SUM('15 Year Pro Forma'!$D$62:IHU62))</f>
        <v>0</v>
      </c>
      <c r="IHY62" s="996">
        <f>MIN(IHY60,Application!$AO$630-SUM('15 Year Pro Forma'!$D$62:IHW62))</f>
        <v>0</v>
      </c>
      <c r="IIA62" s="996">
        <f>MIN(IIA60,Application!$AO$630-SUM('15 Year Pro Forma'!$D$62:IHY62))</f>
        <v>0</v>
      </c>
      <c r="IIC62" s="996">
        <f>MIN(IIC60,Application!$AO$630-SUM('15 Year Pro Forma'!$D$62:IIA62))</f>
        <v>0</v>
      </c>
      <c r="IIE62" s="996">
        <f>MIN(IIE60,Application!$AO$630-SUM('15 Year Pro Forma'!$D$62:IIC62))</f>
        <v>0</v>
      </c>
      <c r="IIG62" s="996">
        <f>MIN(IIG60,Application!$AO$630-SUM('15 Year Pro Forma'!$D$62:IIE62))</f>
        <v>0</v>
      </c>
      <c r="III62" s="996">
        <f>MIN(III60,Application!$AO$630-SUM('15 Year Pro Forma'!$D$62:IIG62))</f>
        <v>0</v>
      </c>
      <c r="IIK62" s="996">
        <f>MIN(IIK60,Application!$AO$630-SUM('15 Year Pro Forma'!$D$62:III62))</f>
        <v>0</v>
      </c>
      <c r="IIM62" s="996">
        <f>MIN(IIM60,Application!$AO$630-SUM('15 Year Pro Forma'!$D$62:IIK62))</f>
        <v>0</v>
      </c>
      <c r="IIO62" s="996">
        <f>MIN(IIO60,Application!$AO$630-SUM('15 Year Pro Forma'!$D$62:IIM62))</f>
        <v>0</v>
      </c>
      <c r="IIQ62" s="996">
        <f>MIN(IIQ60,Application!$AO$630-SUM('15 Year Pro Forma'!$D$62:IIO62))</f>
        <v>0</v>
      </c>
      <c r="IIS62" s="996">
        <f>MIN(IIS60,Application!$AO$630-SUM('15 Year Pro Forma'!$D$62:IIQ62))</f>
        <v>0</v>
      </c>
      <c r="IIU62" s="996">
        <f>MIN(IIU60,Application!$AO$630-SUM('15 Year Pro Forma'!$D$62:IIS62))</f>
        <v>0</v>
      </c>
      <c r="IIW62" s="996">
        <f>MIN(IIW60,Application!$AO$630-SUM('15 Year Pro Forma'!$D$62:IIU62))</f>
        <v>0</v>
      </c>
      <c r="IIY62" s="996">
        <f>MIN(IIY60,Application!$AO$630-SUM('15 Year Pro Forma'!$D$62:IIW62))</f>
        <v>0</v>
      </c>
      <c r="IJA62" s="996">
        <f>MIN(IJA60,Application!$AO$630-SUM('15 Year Pro Forma'!$D$62:IIY62))</f>
        <v>0</v>
      </c>
      <c r="IJC62" s="996">
        <f>MIN(IJC60,Application!$AO$630-SUM('15 Year Pro Forma'!$D$62:IJA62))</f>
        <v>0</v>
      </c>
      <c r="IJE62" s="996">
        <f>MIN(IJE60,Application!$AO$630-SUM('15 Year Pro Forma'!$D$62:IJC62))</f>
        <v>0</v>
      </c>
      <c r="IJG62" s="996">
        <f>MIN(IJG60,Application!$AO$630-SUM('15 Year Pro Forma'!$D$62:IJE62))</f>
        <v>0</v>
      </c>
      <c r="IJI62" s="996">
        <f>MIN(IJI60,Application!$AO$630-SUM('15 Year Pro Forma'!$D$62:IJG62))</f>
        <v>0</v>
      </c>
      <c r="IJK62" s="996">
        <f>MIN(IJK60,Application!$AO$630-SUM('15 Year Pro Forma'!$D$62:IJI62))</f>
        <v>0</v>
      </c>
      <c r="IJM62" s="996">
        <f>MIN(IJM60,Application!$AO$630-SUM('15 Year Pro Forma'!$D$62:IJK62))</f>
        <v>0</v>
      </c>
      <c r="IJO62" s="996">
        <f>MIN(IJO60,Application!$AO$630-SUM('15 Year Pro Forma'!$D$62:IJM62))</f>
        <v>0</v>
      </c>
      <c r="IJQ62" s="996">
        <f>MIN(IJQ60,Application!$AO$630-SUM('15 Year Pro Forma'!$D$62:IJO62))</f>
        <v>0</v>
      </c>
      <c r="IJS62" s="996">
        <f>MIN(IJS60,Application!$AO$630-SUM('15 Year Pro Forma'!$D$62:IJQ62))</f>
        <v>0</v>
      </c>
      <c r="IJU62" s="996">
        <f>MIN(IJU60,Application!$AO$630-SUM('15 Year Pro Forma'!$D$62:IJS62))</f>
        <v>0</v>
      </c>
      <c r="IJW62" s="996">
        <f>MIN(IJW60,Application!$AO$630-SUM('15 Year Pro Forma'!$D$62:IJU62))</f>
        <v>0</v>
      </c>
      <c r="IJY62" s="996">
        <f>MIN(IJY60,Application!$AO$630-SUM('15 Year Pro Forma'!$D$62:IJW62))</f>
        <v>0</v>
      </c>
      <c r="IKA62" s="996">
        <f>MIN(IKA60,Application!$AO$630-SUM('15 Year Pro Forma'!$D$62:IJY62))</f>
        <v>0</v>
      </c>
      <c r="IKC62" s="996">
        <f>MIN(IKC60,Application!$AO$630-SUM('15 Year Pro Forma'!$D$62:IKA62))</f>
        <v>0</v>
      </c>
      <c r="IKE62" s="996">
        <f>MIN(IKE60,Application!$AO$630-SUM('15 Year Pro Forma'!$D$62:IKC62))</f>
        <v>0</v>
      </c>
      <c r="IKG62" s="996">
        <f>MIN(IKG60,Application!$AO$630-SUM('15 Year Pro Forma'!$D$62:IKE62))</f>
        <v>0</v>
      </c>
      <c r="IKI62" s="996">
        <f>MIN(IKI60,Application!$AO$630-SUM('15 Year Pro Forma'!$D$62:IKG62))</f>
        <v>0</v>
      </c>
      <c r="IKK62" s="996">
        <f>MIN(IKK60,Application!$AO$630-SUM('15 Year Pro Forma'!$D$62:IKI62))</f>
        <v>0</v>
      </c>
      <c r="IKM62" s="996">
        <f>MIN(IKM60,Application!$AO$630-SUM('15 Year Pro Forma'!$D$62:IKK62))</f>
        <v>0</v>
      </c>
      <c r="IKO62" s="996">
        <f>MIN(IKO60,Application!$AO$630-SUM('15 Year Pro Forma'!$D$62:IKM62))</f>
        <v>0</v>
      </c>
      <c r="IKQ62" s="996">
        <f>MIN(IKQ60,Application!$AO$630-SUM('15 Year Pro Forma'!$D$62:IKO62))</f>
        <v>0</v>
      </c>
      <c r="IKS62" s="996">
        <f>MIN(IKS60,Application!$AO$630-SUM('15 Year Pro Forma'!$D$62:IKQ62))</f>
        <v>0</v>
      </c>
      <c r="IKU62" s="996">
        <f>MIN(IKU60,Application!$AO$630-SUM('15 Year Pro Forma'!$D$62:IKS62))</f>
        <v>0</v>
      </c>
      <c r="IKW62" s="996">
        <f>MIN(IKW60,Application!$AO$630-SUM('15 Year Pro Forma'!$D$62:IKU62))</f>
        <v>0</v>
      </c>
      <c r="IKY62" s="996">
        <f>MIN(IKY60,Application!$AO$630-SUM('15 Year Pro Forma'!$D$62:IKW62))</f>
        <v>0</v>
      </c>
      <c r="ILA62" s="996">
        <f>MIN(ILA60,Application!$AO$630-SUM('15 Year Pro Forma'!$D$62:IKY62))</f>
        <v>0</v>
      </c>
      <c r="ILC62" s="996">
        <f>MIN(ILC60,Application!$AO$630-SUM('15 Year Pro Forma'!$D$62:ILA62))</f>
        <v>0</v>
      </c>
      <c r="ILE62" s="996">
        <f>MIN(ILE60,Application!$AO$630-SUM('15 Year Pro Forma'!$D$62:ILC62))</f>
        <v>0</v>
      </c>
      <c r="ILG62" s="996">
        <f>MIN(ILG60,Application!$AO$630-SUM('15 Year Pro Forma'!$D$62:ILE62))</f>
        <v>0</v>
      </c>
      <c r="ILI62" s="996">
        <f>MIN(ILI60,Application!$AO$630-SUM('15 Year Pro Forma'!$D$62:ILG62))</f>
        <v>0</v>
      </c>
      <c r="ILK62" s="996">
        <f>MIN(ILK60,Application!$AO$630-SUM('15 Year Pro Forma'!$D$62:ILI62))</f>
        <v>0</v>
      </c>
      <c r="ILM62" s="996">
        <f>MIN(ILM60,Application!$AO$630-SUM('15 Year Pro Forma'!$D$62:ILK62))</f>
        <v>0</v>
      </c>
      <c r="ILO62" s="996">
        <f>MIN(ILO60,Application!$AO$630-SUM('15 Year Pro Forma'!$D$62:ILM62))</f>
        <v>0</v>
      </c>
      <c r="ILQ62" s="996">
        <f>MIN(ILQ60,Application!$AO$630-SUM('15 Year Pro Forma'!$D$62:ILO62))</f>
        <v>0</v>
      </c>
      <c r="ILS62" s="996">
        <f>MIN(ILS60,Application!$AO$630-SUM('15 Year Pro Forma'!$D$62:ILQ62))</f>
        <v>0</v>
      </c>
      <c r="ILU62" s="996">
        <f>MIN(ILU60,Application!$AO$630-SUM('15 Year Pro Forma'!$D$62:ILS62))</f>
        <v>0</v>
      </c>
      <c r="ILW62" s="996">
        <f>MIN(ILW60,Application!$AO$630-SUM('15 Year Pro Forma'!$D$62:ILU62))</f>
        <v>0</v>
      </c>
      <c r="ILY62" s="996">
        <f>MIN(ILY60,Application!$AO$630-SUM('15 Year Pro Forma'!$D$62:ILW62))</f>
        <v>0</v>
      </c>
      <c r="IMA62" s="996">
        <f>MIN(IMA60,Application!$AO$630-SUM('15 Year Pro Forma'!$D$62:ILY62))</f>
        <v>0</v>
      </c>
      <c r="IMC62" s="996">
        <f>MIN(IMC60,Application!$AO$630-SUM('15 Year Pro Forma'!$D$62:IMA62))</f>
        <v>0</v>
      </c>
      <c r="IME62" s="996">
        <f>MIN(IME60,Application!$AO$630-SUM('15 Year Pro Forma'!$D$62:IMC62))</f>
        <v>0</v>
      </c>
      <c r="IMG62" s="996">
        <f>MIN(IMG60,Application!$AO$630-SUM('15 Year Pro Forma'!$D$62:IME62))</f>
        <v>0</v>
      </c>
      <c r="IMI62" s="996">
        <f>MIN(IMI60,Application!$AO$630-SUM('15 Year Pro Forma'!$D$62:IMG62))</f>
        <v>0</v>
      </c>
      <c r="IMK62" s="996">
        <f>MIN(IMK60,Application!$AO$630-SUM('15 Year Pro Forma'!$D$62:IMI62))</f>
        <v>0</v>
      </c>
      <c r="IMM62" s="996">
        <f>MIN(IMM60,Application!$AO$630-SUM('15 Year Pro Forma'!$D$62:IMK62))</f>
        <v>0</v>
      </c>
      <c r="IMO62" s="996">
        <f>MIN(IMO60,Application!$AO$630-SUM('15 Year Pro Forma'!$D$62:IMM62))</f>
        <v>0</v>
      </c>
      <c r="IMQ62" s="996">
        <f>MIN(IMQ60,Application!$AO$630-SUM('15 Year Pro Forma'!$D$62:IMO62))</f>
        <v>0</v>
      </c>
      <c r="IMS62" s="996">
        <f>MIN(IMS60,Application!$AO$630-SUM('15 Year Pro Forma'!$D$62:IMQ62))</f>
        <v>0</v>
      </c>
      <c r="IMU62" s="996">
        <f>MIN(IMU60,Application!$AO$630-SUM('15 Year Pro Forma'!$D$62:IMS62))</f>
        <v>0</v>
      </c>
      <c r="IMW62" s="996">
        <f>MIN(IMW60,Application!$AO$630-SUM('15 Year Pro Forma'!$D$62:IMU62))</f>
        <v>0</v>
      </c>
      <c r="IMY62" s="996">
        <f>MIN(IMY60,Application!$AO$630-SUM('15 Year Pro Forma'!$D$62:IMW62))</f>
        <v>0</v>
      </c>
      <c r="INA62" s="996">
        <f>MIN(INA60,Application!$AO$630-SUM('15 Year Pro Forma'!$D$62:IMY62))</f>
        <v>0</v>
      </c>
      <c r="INC62" s="996">
        <f>MIN(INC60,Application!$AO$630-SUM('15 Year Pro Forma'!$D$62:INA62))</f>
        <v>0</v>
      </c>
      <c r="INE62" s="996">
        <f>MIN(INE60,Application!$AO$630-SUM('15 Year Pro Forma'!$D$62:INC62))</f>
        <v>0</v>
      </c>
      <c r="ING62" s="996">
        <f>MIN(ING60,Application!$AO$630-SUM('15 Year Pro Forma'!$D$62:INE62))</f>
        <v>0</v>
      </c>
      <c r="INI62" s="996">
        <f>MIN(INI60,Application!$AO$630-SUM('15 Year Pro Forma'!$D$62:ING62))</f>
        <v>0</v>
      </c>
      <c r="INK62" s="996">
        <f>MIN(INK60,Application!$AO$630-SUM('15 Year Pro Forma'!$D$62:INI62))</f>
        <v>0</v>
      </c>
      <c r="INM62" s="996">
        <f>MIN(INM60,Application!$AO$630-SUM('15 Year Pro Forma'!$D$62:INK62))</f>
        <v>0</v>
      </c>
      <c r="INO62" s="996">
        <f>MIN(INO60,Application!$AO$630-SUM('15 Year Pro Forma'!$D$62:INM62))</f>
        <v>0</v>
      </c>
      <c r="INQ62" s="996">
        <f>MIN(INQ60,Application!$AO$630-SUM('15 Year Pro Forma'!$D$62:INO62))</f>
        <v>0</v>
      </c>
      <c r="INS62" s="996">
        <f>MIN(INS60,Application!$AO$630-SUM('15 Year Pro Forma'!$D$62:INQ62))</f>
        <v>0</v>
      </c>
      <c r="INU62" s="996">
        <f>MIN(INU60,Application!$AO$630-SUM('15 Year Pro Forma'!$D$62:INS62))</f>
        <v>0</v>
      </c>
      <c r="INW62" s="996">
        <f>MIN(INW60,Application!$AO$630-SUM('15 Year Pro Forma'!$D$62:INU62))</f>
        <v>0</v>
      </c>
      <c r="INY62" s="996">
        <f>MIN(INY60,Application!$AO$630-SUM('15 Year Pro Forma'!$D$62:INW62))</f>
        <v>0</v>
      </c>
      <c r="IOA62" s="996">
        <f>MIN(IOA60,Application!$AO$630-SUM('15 Year Pro Forma'!$D$62:INY62))</f>
        <v>0</v>
      </c>
      <c r="IOC62" s="996">
        <f>MIN(IOC60,Application!$AO$630-SUM('15 Year Pro Forma'!$D$62:IOA62))</f>
        <v>0</v>
      </c>
      <c r="IOE62" s="996">
        <f>MIN(IOE60,Application!$AO$630-SUM('15 Year Pro Forma'!$D$62:IOC62))</f>
        <v>0</v>
      </c>
      <c r="IOG62" s="996">
        <f>MIN(IOG60,Application!$AO$630-SUM('15 Year Pro Forma'!$D$62:IOE62))</f>
        <v>0</v>
      </c>
      <c r="IOI62" s="996">
        <f>MIN(IOI60,Application!$AO$630-SUM('15 Year Pro Forma'!$D$62:IOG62))</f>
        <v>0</v>
      </c>
      <c r="IOK62" s="996">
        <f>MIN(IOK60,Application!$AO$630-SUM('15 Year Pro Forma'!$D$62:IOI62))</f>
        <v>0</v>
      </c>
      <c r="IOM62" s="996">
        <f>MIN(IOM60,Application!$AO$630-SUM('15 Year Pro Forma'!$D$62:IOK62))</f>
        <v>0</v>
      </c>
      <c r="IOO62" s="996">
        <f>MIN(IOO60,Application!$AO$630-SUM('15 Year Pro Forma'!$D$62:IOM62))</f>
        <v>0</v>
      </c>
      <c r="IOQ62" s="996">
        <f>MIN(IOQ60,Application!$AO$630-SUM('15 Year Pro Forma'!$D$62:IOO62))</f>
        <v>0</v>
      </c>
      <c r="IOS62" s="996">
        <f>MIN(IOS60,Application!$AO$630-SUM('15 Year Pro Forma'!$D$62:IOQ62))</f>
        <v>0</v>
      </c>
      <c r="IOU62" s="996">
        <f>MIN(IOU60,Application!$AO$630-SUM('15 Year Pro Forma'!$D$62:IOS62))</f>
        <v>0</v>
      </c>
      <c r="IOW62" s="996">
        <f>MIN(IOW60,Application!$AO$630-SUM('15 Year Pro Forma'!$D$62:IOU62))</f>
        <v>0</v>
      </c>
      <c r="IOY62" s="996">
        <f>MIN(IOY60,Application!$AO$630-SUM('15 Year Pro Forma'!$D$62:IOW62))</f>
        <v>0</v>
      </c>
      <c r="IPA62" s="996">
        <f>MIN(IPA60,Application!$AO$630-SUM('15 Year Pro Forma'!$D$62:IOY62))</f>
        <v>0</v>
      </c>
      <c r="IPC62" s="996">
        <f>MIN(IPC60,Application!$AO$630-SUM('15 Year Pro Forma'!$D$62:IPA62))</f>
        <v>0</v>
      </c>
      <c r="IPE62" s="996">
        <f>MIN(IPE60,Application!$AO$630-SUM('15 Year Pro Forma'!$D$62:IPC62))</f>
        <v>0</v>
      </c>
      <c r="IPG62" s="996">
        <f>MIN(IPG60,Application!$AO$630-SUM('15 Year Pro Forma'!$D$62:IPE62))</f>
        <v>0</v>
      </c>
      <c r="IPI62" s="996">
        <f>MIN(IPI60,Application!$AO$630-SUM('15 Year Pro Forma'!$D$62:IPG62))</f>
        <v>0</v>
      </c>
      <c r="IPK62" s="996">
        <f>MIN(IPK60,Application!$AO$630-SUM('15 Year Pro Forma'!$D$62:IPI62))</f>
        <v>0</v>
      </c>
      <c r="IPM62" s="996">
        <f>MIN(IPM60,Application!$AO$630-SUM('15 Year Pro Forma'!$D$62:IPK62))</f>
        <v>0</v>
      </c>
      <c r="IPO62" s="996">
        <f>MIN(IPO60,Application!$AO$630-SUM('15 Year Pro Forma'!$D$62:IPM62))</f>
        <v>0</v>
      </c>
      <c r="IPQ62" s="996">
        <f>MIN(IPQ60,Application!$AO$630-SUM('15 Year Pro Forma'!$D$62:IPO62))</f>
        <v>0</v>
      </c>
      <c r="IPS62" s="996">
        <f>MIN(IPS60,Application!$AO$630-SUM('15 Year Pro Forma'!$D$62:IPQ62))</f>
        <v>0</v>
      </c>
      <c r="IPU62" s="996">
        <f>MIN(IPU60,Application!$AO$630-SUM('15 Year Pro Forma'!$D$62:IPS62))</f>
        <v>0</v>
      </c>
      <c r="IPW62" s="996">
        <f>MIN(IPW60,Application!$AO$630-SUM('15 Year Pro Forma'!$D$62:IPU62))</f>
        <v>0</v>
      </c>
      <c r="IPY62" s="996">
        <f>MIN(IPY60,Application!$AO$630-SUM('15 Year Pro Forma'!$D$62:IPW62))</f>
        <v>0</v>
      </c>
      <c r="IQA62" s="996">
        <f>MIN(IQA60,Application!$AO$630-SUM('15 Year Pro Forma'!$D$62:IPY62))</f>
        <v>0</v>
      </c>
      <c r="IQC62" s="996">
        <f>MIN(IQC60,Application!$AO$630-SUM('15 Year Pro Forma'!$D$62:IQA62))</f>
        <v>0</v>
      </c>
      <c r="IQE62" s="996">
        <f>MIN(IQE60,Application!$AO$630-SUM('15 Year Pro Forma'!$D$62:IQC62))</f>
        <v>0</v>
      </c>
      <c r="IQG62" s="996">
        <f>MIN(IQG60,Application!$AO$630-SUM('15 Year Pro Forma'!$D$62:IQE62))</f>
        <v>0</v>
      </c>
      <c r="IQI62" s="996">
        <f>MIN(IQI60,Application!$AO$630-SUM('15 Year Pro Forma'!$D$62:IQG62))</f>
        <v>0</v>
      </c>
      <c r="IQK62" s="996">
        <f>MIN(IQK60,Application!$AO$630-SUM('15 Year Pro Forma'!$D$62:IQI62))</f>
        <v>0</v>
      </c>
      <c r="IQM62" s="996">
        <f>MIN(IQM60,Application!$AO$630-SUM('15 Year Pro Forma'!$D$62:IQK62))</f>
        <v>0</v>
      </c>
      <c r="IQO62" s="996">
        <f>MIN(IQO60,Application!$AO$630-SUM('15 Year Pro Forma'!$D$62:IQM62))</f>
        <v>0</v>
      </c>
      <c r="IQQ62" s="996">
        <f>MIN(IQQ60,Application!$AO$630-SUM('15 Year Pro Forma'!$D$62:IQO62))</f>
        <v>0</v>
      </c>
      <c r="IQS62" s="996">
        <f>MIN(IQS60,Application!$AO$630-SUM('15 Year Pro Forma'!$D$62:IQQ62))</f>
        <v>0</v>
      </c>
      <c r="IQU62" s="996">
        <f>MIN(IQU60,Application!$AO$630-SUM('15 Year Pro Forma'!$D$62:IQS62))</f>
        <v>0</v>
      </c>
      <c r="IQW62" s="996">
        <f>MIN(IQW60,Application!$AO$630-SUM('15 Year Pro Forma'!$D$62:IQU62))</f>
        <v>0</v>
      </c>
      <c r="IQY62" s="996">
        <f>MIN(IQY60,Application!$AO$630-SUM('15 Year Pro Forma'!$D$62:IQW62))</f>
        <v>0</v>
      </c>
      <c r="IRA62" s="996">
        <f>MIN(IRA60,Application!$AO$630-SUM('15 Year Pro Forma'!$D$62:IQY62))</f>
        <v>0</v>
      </c>
      <c r="IRC62" s="996">
        <f>MIN(IRC60,Application!$AO$630-SUM('15 Year Pro Forma'!$D$62:IRA62))</f>
        <v>0</v>
      </c>
      <c r="IRE62" s="996">
        <f>MIN(IRE60,Application!$AO$630-SUM('15 Year Pro Forma'!$D$62:IRC62))</f>
        <v>0</v>
      </c>
      <c r="IRG62" s="996">
        <f>MIN(IRG60,Application!$AO$630-SUM('15 Year Pro Forma'!$D$62:IRE62))</f>
        <v>0</v>
      </c>
      <c r="IRI62" s="996">
        <f>MIN(IRI60,Application!$AO$630-SUM('15 Year Pro Forma'!$D$62:IRG62))</f>
        <v>0</v>
      </c>
      <c r="IRK62" s="996">
        <f>MIN(IRK60,Application!$AO$630-SUM('15 Year Pro Forma'!$D$62:IRI62))</f>
        <v>0</v>
      </c>
      <c r="IRM62" s="996">
        <f>MIN(IRM60,Application!$AO$630-SUM('15 Year Pro Forma'!$D$62:IRK62))</f>
        <v>0</v>
      </c>
      <c r="IRO62" s="996">
        <f>MIN(IRO60,Application!$AO$630-SUM('15 Year Pro Forma'!$D$62:IRM62))</f>
        <v>0</v>
      </c>
      <c r="IRQ62" s="996">
        <f>MIN(IRQ60,Application!$AO$630-SUM('15 Year Pro Forma'!$D$62:IRO62))</f>
        <v>0</v>
      </c>
      <c r="IRS62" s="996">
        <f>MIN(IRS60,Application!$AO$630-SUM('15 Year Pro Forma'!$D$62:IRQ62))</f>
        <v>0</v>
      </c>
      <c r="IRU62" s="996">
        <f>MIN(IRU60,Application!$AO$630-SUM('15 Year Pro Forma'!$D$62:IRS62))</f>
        <v>0</v>
      </c>
      <c r="IRW62" s="996">
        <f>MIN(IRW60,Application!$AO$630-SUM('15 Year Pro Forma'!$D$62:IRU62))</f>
        <v>0</v>
      </c>
      <c r="IRY62" s="996">
        <f>MIN(IRY60,Application!$AO$630-SUM('15 Year Pro Forma'!$D$62:IRW62))</f>
        <v>0</v>
      </c>
      <c r="ISA62" s="996">
        <f>MIN(ISA60,Application!$AO$630-SUM('15 Year Pro Forma'!$D$62:IRY62))</f>
        <v>0</v>
      </c>
      <c r="ISC62" s="996">
        <f>MIN(ISC60,Application!$AO$630-SUM('15 Year Pro Forma'!$D$62:ISA62))</f>
        <v>0</v>
      </c>
      <c r="ISE62" s="996">
        <f>MIN(ISE60,Application!$AO$630-SUM('15 Year Pro Forma'!$D$62:ISC62))</f>
        <v>0</v>
      </c>
      <c r="ISG62" s="996">
        <f>MIN(ISG60,Application!$AO$630-SUM('15 Year Pro Forma'!$D$62:ISE62))</f>
        <v>0</v>
      </c>
      <c r="ISI62" s="996">
        <f>MIN(ISI60,Application!$AO$630-SUM('15 Year Pro Forma'!$D$62:ISG62))</f>
        <v>0</v>
      </c>
      <c r="ISK62" s="996">
        <f>MIN(ISK60,Application!$AO$630-SUM('15 Year Pro Forma'!$D$62:ISI62))</f>
        <v>0</v>
      </c>
      <c r="ISM62" s="996">
        <f>MIN(ISM60,Application!$AO$630-SUM('15 Year Pro Forma'!$D$62:ISK62))</f>
        <v>0</v>
      </c>
      <c r="ISO62" s="996">
        <f>MIN(ISO60,Application!$AO$630-SUM('15 Year Pro Forma'!$D$62:ISM62))</f>
        <v>0</v>
      </c>
      <c r="ISQ62" s="996">
        <f>MIN(ISQ60,Application!$AO$630-SUM('15 Year Pro Forma'!$D$62:ISO62))</f>
        <v>0</v>
      </c>
      <c r="ISS62" s="996">
        <f>MIN(ISS60,Application!$AO$630-SUM('15 Year Pro Forma'!$D$62:ISQ62))</f>
        <v>0</v>
      </c>
      <c r="ISU62" s="996">
        <f>MIN(ISU60,Application!$AO$630-SUM('15 Year Pro Forma'!$D$62:ISS62))</f>
        <v>0</v>
      </c>
      <c r="ISW62" s="996">
        <f>MIN(ISW60,Application!$AO$630-SUM('15 Year Pro Forma'!$D$62:ISU62))</f>
        <v>0</v>
      </c>
      <c r="ISY62" s="996">
        <f>MIN(ISY60,Application!$AO$630-SUM('15 Year Pro Forma'!$D$62:ISW62))</f>
        <v>0</v>
      </c>
      <c r="ITA62" s="996">
        <f>MIN(ITA60,Application!$AO$630-SUM('15 Year Pro Forma'!$D$62:ISY62))</f>
        <v>0</v>
      </c>
      <c r="ITC62" s="996">
        <f>MIN(ITC60,Application!$AO$630-SUM('15 Year Pro Forma'!$D$62:ITA62))</f>
        <v>0</v>
      </c>
      <c r="ITE62" s="996">
        <f>MIN(ITE60,Application!$AO$630-SUM('15 Year Pro Forma'!$D$62:ITC62))</f>
        <v>0</v>
      </c>
      <c r="ITG62" s="996">
        <f>MIN(ITG60,Application!$AO$630-SUM('15 Year Pro Forma'!$D$62:ITE62))</f>
        <v>0</v>
      </c>
      <c r="ITI62" s="996">
        <f>MIN(ITI60,Application!$AO$630-SUM('15 Year Pro Forma'!$D$62:ITG62))</f>
        <v>0</v>
      </c>
      <c r="ITK62" s="996">
        <f>MIN(ITK60,Application!$AO$630-SUM('15 Year Pro Forma'!$D$62:ITI62))</f>
        <v>0</v>
      </c>
      <c r="ITM62" s="996">
        <f>MIN(ITM60,Application!$AO$630-SUM('15 Year Pro Forma'!$D$62:ITK62))</f>
        <v>0</v>
      </c>
      <c r="ITO62" s="996">
        <f>MIN(ITO60,Application!$AO$630-SUM('15 Year Pro Forma'!$D$62:ITM62))</f>
        <v>0</v>
      </c>
      <c r="ITQ62" s="996">
        <f>MIN(ITQ60,Application!$AO$630-SUM('15 Year Pro Forma'!$D$62:ITO62))</f>
        <v>0</v>
      </c>
      <c r="ITS62" s="996">
        <f>MIN(ITS60,Application!$AO$630-SUM('15 Year Pro Forma'!$D$62:ITQ62))</f>
        <v>0</v>
      </c>
      <c r="ITU62" s="996">
        <f>MIN(ITU60,Application!$AO$630-SUM('15 Year Pro Forma'!$D$62:ITS62))</f>
        <v>0</v>
      </c>
      <c r="ITW62" s="996">
        <f>MIN(ITW60,Application!$AO$630-SUM('15 Year Pro Forma'!$D$62:ITU62))</f>
        <v>0</v>
      </c>
      <c r="ITY62" s="996">
        <f>MIN(ITY60,Application!$AO$630-SUM('15 Year Pro Forma'!$D$62:ITW62))</f>
        <v>0</v>
      </c>
      <c r="IUA62" s="996">
        <f>MIN(IUA60,Application!$AO$630-SUM('15 Year Pro Forma'!$D$62:ITY62))</f>
        <v>0</v>
      </c>
      <c r="IUC62" s="996">
        <f>MIN(IUC60,Application!$AO$630-SUM('15 Year Pro Forma'!$D$62:IUA62))</f>
        <v>0</v>
      </c>
      <c r="IUE62" s="996">
        <f>MIN(IUE60,Application!$AO$630-SUM('15 Year Pro Forma'!$D$62:IUC62))</f>
        <v>0</v>
      </c>
      <c r="IUG62" s="996">
        <f>MIN(IUG60,Application!$AO$630-SUM('15 Year Pro Forma'!$D$62:IUE62))</f>
        <v>0</v>
      </c>
      <c r="IUI62" s="996">
        <f>MIN(IUI60,Application!$AO$630-SUM('15 Year Pro Forma'!$D$62:IUG62))</f>
        <v>0</v>
      </c>
      <c r="IUK62" s="996">
        <f>MIN(IUK60,Application!$AO$630-SUM('15 Year Pro Forma'!$D$62:IUI62))</f>
        <v>0</v>
      </c>
      <c r="IUM62" s="996">
        <f>MIN(IUM60,Application!$AO$630-SUM('15 Year Pro Forma'!$D$62:IUK62))</f>
        <v>0</v>
      </c>
      <c r="IUO62" s="996">
        <f>MIN(IUO60,Application!$AO$630-SUM('15 Year Pro Forma'!$D$62:IUM62))</f>
        <v>0</v>
      </c>
      <c r="IUQ62" s="996">
        <f>MIN(IUQ60,Application!$AO$630-SUM('15 Year Pro Forma'!$D$62:IUO62))</f>
        <v>0</v>
      </c>
      <c r="IUS62" s="996">
        <f>MIN(IUS60,Application!$AO$630-SUM('15 Year Pro Forma'!$D$62:IUQ62))</f>
        <v>0</v>
      </c>
      <c r="IUU62" s="996">
        <f>MIN(IUU60,Application!$AO$630-SUM('15 Year Pro Forma'!$D$62:IUS62))</f>
        <v>0</v>
      </c>
      <c r="IUW62" s="996">
        <f>MIN(IUW60,Application!$AO$630-SUM('15 Year Pro Forma'!$D$62:IUU62))</f>
        <v>0</v>
      </c>
      <c r="IUY62" s="996">
        <f>MIN(IUY60,Application!$AO$630-SUM('15 Year Pro Forma'!$D$62:IUW62))</f>
        <v>0</v>
      </c>
      <c r="IVA62" s="996">
        <f>MIN(IVA60,Application!$AO$630-SUM('15 Year Pro Forma'!$D$62:IUY62))</f>
        <v>0</v>
      </c>
      <c r="IVC62" s="996">
        <f>MIN(IVC60,Application!$AO$630-SUM('15 Year Pro Forma'!$D$62:IVA62))</f>
        <v>0</v>
      </c>
      <c r="IVE62" s="996">
        <f>MIN(IVE60,Application!$AO$630-SUM('15 Year Pro Forma'!$D$62:IVC62))</f>
        <v>0</v>
      </c>
      <c r="IVG62" s="996">
        <f>MIN(IVG60,Application!$AO$630-SUM('15 Year Pro Forma'!$D$62:IVE62))</f>
        <v>0</v>
      </c>
      <c r="IVI62" s="996">
        <f>MIN(IVI60,Application!$AO$630-SUM('15 Year Pro Forma'!$D$62:IVG62))</f>
        <v>0</v>
      </c>
      <c r="IVK62" s="996">
        <f>MIN(IVK60,Application!$AO$630-SUM('15 Year Pro Forma'!$D$62:IVI62))</f>
        <v>0</v>
      </c>
      <c r="IVM62" s="996">
        <f>MIN(IVM60,Application!$AO$630-SUM('15 Year Pro Forma'!$D$62:IVK62))</f>
        <v>0</v>
      </c>
      <c r="IVO62" s="996">
        <f>MIN(IVO60,Application!$AO$630-SUM('15 Year Pro Forma'!$D$62:IVM62))</f>
        <v>0</v>
      </c>
      <c r="IVQ62" s="996">
        <f>MIN(IVQ60,Application!$AO$630-SUM('15 Year Pro Forma'!$D$62:IVO62))</f>
        <v>0</v>
      </c>
      <c r="IVS62" s="996">
        <f>MIN(IVS60,Application!$AO$630-SUM('15 Year Pro Forma'!$D$62:IVQ62))</f>
        <v>0</v>
      </c>
      <c r="IVU62" s="996">
        <f>MIN(IVU60,Application!$AO$630-SUM('15 Year Pro Forma'!$D$62:IVS62))</f>
        <v>0</v>
      </c>
      <c r="IVW62" s="996">
        <f>MIN(IVW60,Application!$AO$630-SUM('15 Year Pro Forma'!$D$62:IVU62))</f>
        <v>0</v>
      </c>
      <c r="IVY62" s="996">
        <f>MIN(IVY60,Application!$AO$630-SUM('15 Year Pro Forma'!$D$62:IVW62))</f>
        <v>0</v>
      </c>
      <c r="IWA62" s="996">
        <f>MIN(IWA60,Application!$AO$630-SUM('15 Year Pro Forma'!$D$62:IVY62))</f>
        <v>0</v>
      </c>
      <c r="IWC62" s="996">
        <f>MIN(IWC60,Application!$AO$630-SUM('15 Year Pro Forma'!$D$62:IWA62))</f>
        <v>0</v>
      </c>
      <c r="IWE62" s="996">
        <f>MIN(IWE60,Application!$AO$630-SUM('15 Year Pro Forma'!$D$62:IWC62))</f>
        <v>0</v>
      </c>
      <c r="IWG62" s="996">
        <f>MIN(IWG60,Application!$AO$630-SUM('15 Year Pro Forma'!$D$62:IWE62))</f>
        <v>0</v>
      </c>
      <c r="IWI62" s="996">
        <f>MIN(IWI60,Application!$AO$630-SUM('15 Year Pro Forma'!$D$62:IWG62))</f>
        <v>0</v>
      </c>
      <c r="IWK62" s="996">
        <f>MIN(IWK60,Application!$AO$630-SUM('15 Year Pro Forma'!$D$62:IWI62))</f>
        <v>0</v>
      </c>
      <c r="IWM62" s="996">
        <f>MIN(IWM60,Application!$AO$630-SUM('15 Year Pro Forma'!$D$62:IWK62))</f>
        <v>0</v>
      </c>
      <c r="IWO62" s="996">
        <f>MIN(IWO60,Application!$AO$630-SUM('15 Year Pro Forma'!$D$62:IWM62))</f>
        <v>0</v>
      </c>
      <c r="IWQ62" s="996">
        <f>MIN(IWQ60,Application!$AO$630-SUM('15 Year Pro Forma'!$D$62:IWO62))</f>
        <v>0</v>
      </c>
      <c r="IWS62" s="996">
        <f>MIN(IWS60,Application!$AO$630-SUM('15 Year Pro Forma'!$D$62:IWQ62))</f>
        <v>0</v>
      </c>
      <c r="IWU62" s="996">
        <f>MIN(IWU60,Application!$AO$630-SUM('15 Year Pro Forma'!$D$62:IWS62))</f>
        <v>0</v>
      </c>
      <c r="IWW62" s="996">
        <f>MIN(IWW60,Application!$AO$630-SUM('15 Year Pro Forma'!$D$62:IWU62))</f>
        <v>0</v>
      </c>
      <c r="IWY62" s="996">
        <f>MIN(IWY60,Application!$AO$630-SUM('15 Year Pro Forma'!$D$62:IWW62))</f>
        <v>0</v>
      </c>
      <c r="IXA62" s="996">
        <f>MIN(IXA60,Application!$AO$630-SUM('15 Year Pro Forma'!$D$62:IWY62))</f>
        <v>0</v>
      </c>
      <c r="IXC62" s="996">
        <f>MIN(IXC60,Application!$AO$630-SUM('15 Year Pro Forma'!$D$62:IXA62))</f>
        <v>0</v>
      </c>
      <c r="IXE62" s="996">
        <f>MIN(IXE60,Application!$AO$630-SUM('15 Year Pro Forma'!$D$62:IXC62))</f>
        <v>0</v>
      </c>
      <c r="IXG62" s="996">
        <f>MIN(IXG60,Application!$AO$630-SUM('15 Year Pro Forma'!$D$62:IXE62))</f>
        <v>0</v>
      </c>
      <c r="IXI62" s="996">
        <f>MIN(IXI60,Application!$AO$630-SUM('15 Year Pro Forma'!$D$62:IXG62))</f>
        <v>0</v>
      </c>
      <c r="IXK62" s="996">
        <f>MIN(IXK60,Application!$AO$630-SUM('15 Year Pro Forma'!$D$62:IXI62))</f>
        <v>0</v>
      </c>
      <c r="IXM62" s="996">
        <f>MIN(IXM60,Application!$AO$630-SUM('15 Year Pro Forma'!$D$62:IXK62))</f>
        <v>0</v>
      </c>
      <c r="IXO62" s="996">
        <f>MIN(IXO60,Application!$AO$630-SUM('15 Year Pro Forma'!$D$62:IXM62))</f>
        <v>0</v>
      </c>
      <c r="IXQ62" s="996">
        <f>MIN(IXQ60,Application!$AO$630-SUM('15 Year Pro Forma'!$D$62:IXO62))</f>
        <v>0</v>
      </c>
      <c r="IXS62" s="996">
        <f>MIN(IXS60,Application!$AO$630-SUM('15 Year Pro Forma'!$D$62:IXQ62))</f>
        <v>0</v>
      </c>
      <c r="IXU62" s="996">
        <f>MIN(IXU60,Application!$AO$630-SUM('15 Year Pro Forma'!$D$62:IXS62))</f>
        <v>0</v>
      </c>
      <c r="IXW62" s="996">
        <f>MIN(IXW60,Application!$AO$630-SUM('15 Year Pro Forma'!$D$62:IXU62))</f>
        <v>0</v>
      </c>
      <c r="IXY62" s="996">
        <f>MIN(IXY60,Application!$AO$630-SUM('15 Year Pro Forma'!$D$62:IXW62))</f>
        <v>0</v>
      </c>
      <c r="IYA62" s="996">
        <f>MIN(IYA60,Application!$AO$630-SUM('15 Year Pro Forma'!$D$62:IXY62))</f>
        <v>0</v>
      </c>
      <c r="IYC62" s="996">
        <f>MIN(IYC60,Application!$AO$630-SUM('15 Year Pro Forma'!$D$62:IYA62))</f>
        <v>0</v>
      </c>
      <c r="IYE62" s="996">
        <f>MIN(IYE60,Application!$AO$630-SUM('15 Year Pro Forma'!$D$62:IYC62))</f>
        <v>0</v>
      </c>
      <c r="IYG62" s="996">
        <f>MIN(IYG60,Application!$AO$630-SUM('15 Year Pro Forma'!$D$62:IYE62))</f>
        <v>0</v>
      </c>
      <c r="IYI62" s="996">
        <f>MIN(IYI60,Application!$AO$630-SUM('15 Year Pro Forma'!$D$62:IYG62))</f>
        <v>0</v>
      </c>
      <c r="IYK62" s="996">
        <f>MIN(IYK60,Application!$AO$630-SUM('15 Year Pro Forma'!$D$62:IYI62))</f>
        <v>0</v>
      </c>
      <c r="IYM62" s="996">
        <f>MIN(IYM60,Application!$AO$630-SUM('15 Year Pro Forma'!$D$62:IYK62))</f>
        <v>0</v>
      </c>
      <c r="IYO62" s="996">
        <f>MIN(IYO60,Application!$AO$630-SUM('15 Year Pro Forma'!$D$62:IYM62))</f>
        <v>0</v>
      </c>
      <c r="IYQ62" s="996">
        <f>MIN(IYQ60,Application!$AO$630-SUM('15 Year Pro Forma'!$D$62:IYO62))</f>
        <v>0</v>
      </c>
      <c r="IYS62" s="996">
        <f>MIN(IYS60,Application!$AO$630-SUM('15 Year Pro Forma'!$D$62:IYQ62))</f>
        <v>0</v>
      </c>
      <c r="IYU62" s="996">
        <f>MIN(IYU60,Application!$AO$630-SUM('15 Year Pro Forma'!$D$62:IYS62))</f>
        <v>0</v>
      </c>
      <c r="IYW62" s="996">
        <f>MIN(IYW60,Application!$AO$630-SUM('15 Year Pro Forma'!$D$62:IYU62))</f>
        <v>0</v>
      </c>
      <c r="IYY62" s="996">
        <f>MIN(IYY60,Application!$AO$630-SUM('15 Year Pro Forma'!$D$62:IYW62))</f>
        <v>0</v>
      </c>
      <c r="IZA62" s="996">
        <f>MIN(IZA60,Application!$AO$630-SUM('15 Year Pro Forma'!$D$62:IYY62))</f>
        <v>0</v>
      </c>
      <c r="IZC62" s="996">
        <f>MIN(IZC60,Application!$AO$630-SUM('15 Year Pro Forma'!$D$62:IZA62))</f>
        <v>0</v>
      </c>
      <c r="IZE62" s="996">
        <f>MIN(IZE60,Application!$AO$630-SUM('15 Year Pro Forma'!$D$62:IZC62))</f>
        <v>0</v>
      </c>
      <c r="IZG62" s="996">
        <f>MIN(IZG60,Application!$AO$630-SUM('15 Year Pro Forma'!$D$62:IZE62))</f>
        <v>0</v>
      </c>
      <c r="IZI62" s="996">
        <f>MIN(IZI60,Application!$AO$630-SUM('15 Year Pro Forma'!$D$62:IZG62))</f>
        <v>0</v>
      </c>
      <c r="IZK62" s="996">
        <f>MIN(IZK60,Application!$AO$630-SUM('15 Year Pro Forma'!$D$62:IZI62))</f>
        <v>0</v>
      </c>
      <c r="IZM62" s="996">
        <f>MIN(IZM60,Application!$AO$630-SUM('15 Year Pro Forma'!$D$62:IZK62))</f>
        <v>0</v>
      </c>
      <c r="IZO62" s="996">
        <f>MIN(IZO60,Application!$AO$630-SUM('15 Year Pro Forma'!$D$62:IZM62))</f>
        <v>0</v>
      </c>
      <c r="IZQ62" s="996">
        <f>MIN(IZQ60,Application!$AO$630-SUM('15 Year Pro Forma'!$D$62:IZO62))</f>
        <v>0</v>
      </c>
      <c r="IZS62" s="996">
        <f>MIN(IZS60,Application!$AO$630-SUM('15 Year Pro Forma'!$D$62:IZQ62))</f>
        <v>0</v>
      </c>
      <c r="IZU62" s="996">
        <f>MIN(IZU60,Application!$AO$630-SUM('15 Year Pro Forma'!$D$62:IZS62))</f>
        <v>0</v>
      </c>
      <c r="IZW62" s="996">
        <f>MIN(IZW60,Application!$AO$630-SUM('15 Year Pro Forma'!$D$62:IZU62))</f>
        <v>0</v>
      </c>
      <c r="IZY62" s="996">
        <f>MIN(IZY60,Application!$AO$630-SUM('15 Year Pro Forma'!$D$62:IZW62))</f>
        <v>0</v>
      </c>
      <c r="JAA62" s="996">
        <f>MIN(JAA60,Application!$AO$630-SUM('15 Year Pro Forma'!$D$62:IZY62))</f>
        <v>0</v>
      </c>
      <c r="JAC62" s="996">
        <f>MIN(JAC60,Application!$AO$630-SUM('15 Year Pro Forma'!$D$62:JAA62))</f>
        <v>0</v>
      </c>
      <c r="JAE62" s="996">
        <f>MIN(JAE60,Application!$AO$630-SUM('15 Year Pro Forma'!$D$62:JAC62))</f>
        <v>0</v>
      </c>
      <c r="JAG62" s="996">
        <f>MIN(JAG60,Application!$AO$630-SUM('15 Year Pro Forma'!$D$62:JAE62))</f>
        <v>0</v>
      </c>
      <c r="JAI62" s="996">
        <f>MIN(JAI60,Application!$AO$630-SUM('15 Year Pro Forma'!$D$62:JAG62))</f>
        <v>0</v>
      </c>
      <c r="JAK62" s="996">
        <f>MIN(JAK60,Application!$AO$630-SUM('15 Year Pro Forma'!$D$62:JAI62))</f>
        <v>0</v>
      </c>
      <c r="JAM62" s="996">
        <f>MIN(JAM60,Application!$AO$630-SUM('15 Year Pro Forma'!$D$62:JAK62))</f>
        <v>0</v>
      </c>
      <c r="JAO62" s="996">
        <f>MIN(JAO60,Application!$AO$630-SUM('15 Year Pro Forma'!$D$62:JAM62))</f>
        <v>0</v>
      </c>
      <c r="JAQ62" s="996">
        <f>MIN(JAQ60,Application!$AO$630-SUM('15 Year Pro Forma'!$D$62:JAO62))</f>
        <v>0</v>
      </c>
      <c r="JAS62" s="996">
        <f>MIN(JAS60,Application!$AO$630-SUM('15 Year Pro Forma'!$D$62:JAQ62))</f>
        <v>0</v>
      </c>
      <c r="JAU62" s="996">
        <f>MIN(JAU60,Application!$AO$630-SUM('15 Year Pro Forma'!$D$62:JAS62))</f>
        <v>0</v>
      </c>
      <c r="JAW62" s="996">
        <f>MIN(JAW60,Application!$AO$630-SUM('15 Year Pro Forma'!$D$62:JAU62))</f>
        <v>0</v>
      </c>
      <c r="JAY62" s="996">
        <f>MIN(JAY60,Application!$AO$630-SUM('15 Year Pro Forma'!$D$62:JAW62))</f>
        <v>0</v>
      </c>
      <c r="JBA62" s="996">
        <f>MIN(JBA60,Application!$AO$630-SUM('15 Year Pro Forma'!$D$62:JAY62))</f>
        <v>0</v>
      </c>
      <c r="JBC62" s="996">
        <f>MIN(JBC60,Application!$AO$630-SUM('15 Year Pro Forma'!$D$62:JBA62))</f>
        <v>0</v>
      </c>
      <c r="JBE62" s="996">
        <f>MIN(JBE60,Application!$AO$630-SUM('15 Year Pro Forma'!$D$62:JBC62))</f>
        <v>0</v>
      </c>
      <c r="JBG62" s="996">
        <f>MIN(JBG60,Application!$AO$630-SUM('15 Year Pro Forma'!$D$62:JBE62))</f>
        <v>0</v>
      </c>
      <c r="JBI62" s="996">
        <f>MIN(JBI60,Application!$AO$630-SUM('15 Year Pro Forma'!$D$62:JBG62))</f>
        <v>0</v>
      </c>
      <c r="JBK62" s="996">
        <f>MIN(JBK60,Application!$AO$630-SUM('15 Year Pro Forma'!$D$62:JBI62))</f>
        <v>0</v>
      </c>
      <c r="JBM62" s="996">
        <f>MIN(JBM60,Application!$AO$630-SUM('15 Year Pro Forma'!$D$62:JBK62))</f>
        <v>0</v>
      </c>
      <c r="JBO62" s="996">
        <f>MIN(JBO60,Application!$AO$630-SUM('15 Year Pro Forma'!$D$62:JBM62))</f>
        <v>0</v>
      </c>
      <c r="JBQ62" s="996">
        <f>MIN(JBQ60,Application!$AO$630-SUM('15 Year Pro Forma'!$D$62:JBO62))</f>
        <v>0</v>
      </c>
      <c r="JBS62" s="996">
        <f>MIN(JBS60,Application!$AO$630-SUM('15 Year Pro Forma'!$D$62:JBQ62))</f>
        <v>0</v>
      </c>
      <c r="JBU62" s="996">
        <f>MIN(JBU60,Application!$AO$630-SUM('15 Year Pro Forma'!$D$62:JBS62))</f>
        <v>0</v>
      </c>
      <c r="JBW62" s="996">
        <f>MIN(JBW60,Application!$AO$630-SUM('15 Year Pro Forma'!$D$62:JBU62))</f>
        <v>0</v>
      </c>
      <c r="JBY62" s="996">
        <f>MIN(JBY60,Application!$AO$630-SUM('15 Year Pro Forma'!$D$62:JBW62))</f>
        <v>0</v>
      </c>
      <c r="JCA62" s="996">
        <f>MIN(JCA60,Application!$AO$630-SUM('15 Year Pro Forma'!$D$62:JBY62))</f>
        <v>0</v>
      </c>
      <c r="JCC62" s="996">
        <f>MIN(JCC60,Application!$AO$630-SUM('15 Year Pro Forma'!$D$62:JCA62))</f>
        <v>0</v>
      </c>
      <c r="JCE62" s="996">
        <f>MIN(JCE60,Application!$AO$630-SUM('15 Year Pro Forma'!$D$62:JCC62))</f>
        <v>0</v>
      </c>
      <c r="JCG62" s="996">
        <f>MIN(JCG60,Application!$AO$630-SUM('15 Year Pro Forma'!$D$62:JCE62))</f>
        <v>0</v>
      </c>
      <c r="JCI62" s="996">
        <f>MIN(JCI60,Application!$AO$630-SUM('15 Year Pro Forma'!$D$62:JCG62))</f>
        <v>0</v>
      </c>
      <c r="JCK62" s="996">
        <f>MIN(JCK60,Application!$AO$630-SUM('15 Year Pro Forma'!$D$62:JCI62))</f>
        <v>0</v>
      </c>
      <c r="JCM62" s="996">
        <f>MIN(JCM60,Application!$AO$630-SUM('15 Year Pro Forma'!$D$62:JCK62))</f>
        <v>0</v>
      </c>
      <c r="JCO62" s="996">
        <f>MIN(JCO60,Application!$AO$630-SUM('15 Year Pro Forma'!$D$62:JCM62))</f>
        <v>0</v>
      </c>
      <c r="JCQ62" s="996">
        <f>MIN(JCQ60,Application!$AO$630-SUM('15 Year Pro Forma'!$D$62:JCO62))</f>
        <v>0</v>
      </c>
      <c r="JCS62" s="996">
        <f>MIN(JCS60,Application!$AO$630-SUM('15 Year Pro Forma'!$D$62:JCQ62))</f>
        <v>0</v>
      </c>
      <c r="JCU62" s="996">
        <f>MIN(JCU60,Application!$AO$630-SUM('15 Year Pro Forma'!$D$62:JCS62))</f>
        <v>0</v>
      </c>
      <c r="JCW62" s="996">
        <f>MIN(JCW60,Application!$AO$630-SUM('15 Year Pro Forma'!$D$62:JCU62))</f>
        <v>0</v>
      </c>
      <c r="JCY62" s="996">
        <f>MIN(JCY60,Application!$AO$630-SUM('15 Year Pro Forma'!$D$62:JCW62))</f>
        <v>0</v>
      </c>
      <c r="JDA62" s="996">
        <f>MIN(JDA60,Application!$AO$630-SUM('15 Year Pro Forma'!$D$62:JCY62))</f>
        <v>0</v>
      </c>
      <c r="JDC62" s="996">
        <f>MIN(JDC60,Application!$AO$630-SUM('15 Year Pro Forma'!$D$62:JDA62))</f>
        <v>0</v>
      </c>
      <c r="JDE62" s="996">
        <f>MIN(JDE60,Application!$AO$630-SUM('15 Year Pro Forma'!$D$62:JDC62))</f>
        <v>0</v>
      </c>
      <c r="JDG62" s="996">
        <f>MIN(JDG60,Application!$AO$630-SUM('15 Year Pro Forma'!$D$62:JDE62))</f>
        <v>0</v>
      </c>
      <c r="JDI62" s="996">
        <f>MIN(JDI60,Application!$AO$630-SUM('15 Year Pro Forma'!$D$62:JDG62))</f>
        <v>0</v>
      </c>
      <c r="JDK62" s="996">
        <f>MIN(JDK60,Application!$AO$630-SUM('15 Year Pro Forma'!$D$62:JDI62))</f>
        <v>0</v>
      </c>
      <c r="JDM62" s="996">
        <f>MIN(JDM60,Application!$AO$630-SUM('15 Year Pro Forma'!$D$62:JDK62))</f>
        <v>0</v>
      </c>
      <c r="JDO62" s="996">
        <f>MIN(JDO60,Application!$AO$630-SUM('15 Year Pro Forma'!$D$62:JDM62))</f>
        <v>0</v>
      </c>
      <c r="JDQ62" s="996">
        <f>MIN(JDQ60,Application!$AO$630-SUM('15 Year Pro Forma'!$D$62:JDO62))</f>
        <v>0</v>
      </c>
      <c r="JDS62" s="996">
        <f>MIN(JDS60,Application!$AO$630-SUM('15 Year Pro Forma'!$D$62:JDQ62))</f>
        <v>0</v>
      </c>
      <c r="JDU62" s="996">
        <f>MIN(JDU60,Application!$AO$630-SUM('15 Year Pro Forma'!$D$62:JDS62))</f>
        <v>0</v>
      </c>
      <c r="JDW62" s="996">
        <f>MIN(JDW60,Application!$AO$630-SUM('15 Year Pro Forma'!$D$62:JDU62))</f>
        <v>0</v>
      </c>
      <c r="JDY62" s="996">
        <f>MIN(JDY60,Application!$AO$630-SUM('15 Year Pro Forma'!$D$62:JDW62))</f>
        <v>0</v>
      </c>
      <c r="JEA62" s="996">
        <f>MIN(JEA60,Application!$AO$630-SUM('15 Year Pro Forma'!$D$62:JDY62))</f>
        <v>0</v>
      </c>
      <c r="JEC62" s="996">
        <f>MIN(JEC60,Application!$AO$630-SUM('15 Year Pro Forma'!$D$62:JEA62))</f>
        <v>0</v>
      </c>
      <c r="JEE62" s="996">
        <f>MIN(JEE60,Application!$AO$630-SUM('15 Year Pro Forma'!$D$62:JEC62))</f>
        <v>0</v>
      </c>
      <c r="JEG62" s="996">
        <f>MIN(JEG60,Application!$AO$630-SUM('15 Year Pro Forma'!$D$62:JEE62))</f>
        <v>0</v>
      </c>
      <c r="JEI62" s="996">
        <f>MIN(JEI60,Application!$AO$630-SUM('15 Year Pro Forma'!$D$62:JEG62))</f>
        <v>0</v>
      </c>
      <c r="JEK62" s="996">
        <f>MIN(JEK60,Application!$AO$630-SUM('15 Year Pro Forma'!$D$62:JEI62))</f>
        <v>0</v>
      </c>
      <c r="JEM62" s="996">
        <f>MIN(JEM60,Application!$AO$630-SUM('15 Year Pro Forma'!$D$62:JEK62))</f>
        <v>0</v>
      </c>
      <c r="JEO62" s="996">
        <f>MIN(JEO60,Application!$AO$630-SUM('15 Year Pro Forma'!$D$62:JEM62))</f>
        <v>0</v>
      </c>
      <c r="JEQ62" s="996">
        <f>MIN(JEQ60,Application!$AO$630-SUM('15 Year Pro Forma'!$D$62:JEO62))</f>
        <v>0</v>
      </c>
      <c r="JES62" s="996">
        <f>MIN(JES60,Application!$AO$630-SUM('15 Year Pro Forma'!$D$62:JEQ62))</f>
        <v>0</v>
      </c>
      <c r="JEU62" s="996">
        <f>MIN(JEU60,Application!$AO$630-SUM('15 Year Pro Forma'!$D$62:JES62))</f>
        <v>0</v>
      </c>
      <c r="JEW62" s="996">
        <f>MIN(JEW60,Application!$AO$630-SUM('15 Year Pro Forma'!$D$62:JEU62))</f>
        <v>0</v>
      </c>
      <c r="JEY62" s="996">
        <f>MIN(JEY60,Application!$AO$630-SUM('15 Year Pro Forma'!$D$62:JEW62))</f>
        <v>0</v>
      </c>
      <c r="JFA62" s="996">
        <f>MIN(JFA60,Application!$AO$630-SUM('15 Year Pro Forma'!$D$62:JEY62))</f>
        <v>0</v>
      </c>
      <c r="JFC62" s="996">
        <f>MIN(JFC60,Application!$AO$630-SUM('15 Year Pro Forma'!$D$62:JFA62))</f>
        <v>0</v>
      </c>
      <c r="JFE62" s="996">
        <f>MIN(JFE60,Application!$AO$630-SUM('15 Year Pro Forma'!$D$62:JFC62))</f>
        <v>0</v>
      </c>
      <c r="JFG62" s="996">
        <f>MIN(JFG60,Application!$AO$630-SUM('15 Year Pro Forma'!$D$62:JFE62))</f>
        <v>0</v>
      </c>
      <c r="JFI62" s="996">
        <f>MIN(JFI60,Application!$AO$630-SUM('15 Year Pro Forma'!$D$62:JFG62))</f>
        <v>0</v>
      </c>
      <c r="JFK62" s="996">
        <f>MIN(JFK60,Application!$AO$630-SUM('15 Year Pro Forma'!$D$62:JFI62))</f>
        <v>0</v>
      </c>
      <c r="JFM62" s="996">
        <f>MIN(JFM60,Application!$AO$630-SUM('15 Year Pro Forma'!$D$62:JFK62))</f>
        <v>0</v>
      </c>
      <c r="JFO62" s="996">
        <f>MIN(JFO60,Application!$AO$630-SUM('15 Year Pro Forma'!$D$62:JFM62))</f>
        <v>0</v>
      </c>
      <c r="JFQ62" s="996">
        <f>MIN(JFQ60,Application!$AO$630-SUM('15 Year Pro Forma'!$D$62:JFO62))</f>
        <v>0</v>
      </c>
      <c r="JFS62" s="996">
        <f>MIN(JFS60,Application!$AO$630-SUM('15 Year Pro Forma'!$D$62:JFQ62))</f>
        <v>0</v>
      </c>
      <c r="JFU62" s="996">
        <f>MIN(JFU60,Application!$AO$630-SUM('15 Year Pro Forma'!$D$62:JFS62))</f>
        <v>0</v>
      </c>
      <c r="JFW62" s="996">
        <f>MIN(JFW60,Application!$AO$630-SUM('15 Year Pro Forma'!$D$62:JFU62))</f>
        <v>0</v>
      </c>
      <c r="JFY62" s="996">
        <f>MIN(JFY60,Application!$AO$630-SUM('15 Year Pro Forma'!$D$62:JFW62))</f>
        <v>0</v>
      </c>
      <c r="JGA62" s="996">
        <f>MIN(JGA60,Application!$AO$630-SUM('15 Year Pro Forma'!$D$62:JFY62))</f>
        <v>0</v>
      </c>
      <c r="JGC62" s="996">
        <f>MIN(JGC60,Application!$AO$630-SUM('15 Year Pro Forma'!$D$62:JGA62))</f>
        <v>0</v>
      </c>
      <c r="JGE62" s="996">
        <f>MIN(JGE60,Application!$AO$630-SUM('15 Year Pro Forma'!$D$62:JGC62))</f>
        <v>0</v>
      </c>
      <c r="JGG62" s="996">
        <f>MIN(JGG60,Application!$AO$630-SUM('15 Year Pro Forma'!$D$62:JGE62))</f>
        <v>0</v>
      </c>
      <c r="JGI62" s="996">
        <f>MIN(JGI60,Application!$AO$630-SUM('15 Year Pro Forma'!$D$62:JGG62))</f>
        <v>0</v>
      </c>
      <c r="JGK62" s="996">
        <f>MIN(JGK60,Application!$AO$630-SUM('15 Year Pro Forma'!$D$62:JGI62))</f>
        <v>0</v>
      </c>
      <c r="JGM62" s="996">
        <f>MIN(JGM60,Application!$AO$630-SUM('15 Year Pro Forma'!$D$62:JGK62))</f>
        <v>0</v>
      </c>
      <c r="JGO62" s="996">
        <f>MIN(JGO60,Application!$AO$630-SUM('15 Year Pro Forma'!$D$62:JGM62))</f>
        <v>0</v>
      </c>
      <c r="JGQ62" s="996">
        <f>MIN(JGQ60,Application!$AO$630-SUM('15 Year Pro Forma'!$D$62:JGO62))</f>
        <v>0</v>
      </c>
      <c r="JGS62" s="996">
        <f>MIN(JGS60,Application!$AO$630-SUM('15 Year Pro Forma'!$D$62:JGQ62))</f>
        <v>0</v>
      </c>
      <c r="JGU62" s="996">
        <f>MIN(JGU60,Application!$AO$630-SUM('15 Year Pro Forma'!$D$62:JGS62))</f>
        <v>0</v>
      </c>
      <c r="JGW62" s="996">
        <f>MIN(JGW60,Application!$AO$630-SUM('15 Year Pro Forma'!$D$62:JGU62))</f>
        <v>0</v>
      </c>
      <c r="JGY62" s="996">
        <f>MIN(JGY60,Application!$AO$630-SUM('15 Year Pro Forma'!$D$62:JGW62))</f>
        <v>0</v>
      </c>
      <c r="JHA62" s="996">
        <f>MIN(JHA60,Application!$AO$630-SUM('15 Year Pro Forma'!$D$62:JGY62))</f>
        <v>0</v>
      </c>
      <c r="JHC62" s="996">
        <f>MIN(JHC60,Application!$AO$630-SUM('15 Year Pro Forma'!$D$62:JHA62))</f>
        <v>0</v>
      </c>
      <c r="JHE62" s="996">
        <f>MIN(JHE60,Application!$AO$630-SUM('15 Year Pro Forma'!$D$62:JHC62))</f>
        <v>0</v>
      </c>
      <c r="JHG62" s="996">
        <f>MIN(JHG60,Application!$AO$630-SUM('15 Year Pro Forma'!$D$62:JHE62))</f>
        <v>0</v>
      </c>
      <c r="JHI62" s="996">
        <f>MIN(JHI60,Application!$AO$630-SUM('15 Year Pro Forma'!$D$62:JHG62))</f>
        <v>0</v>
      </c>
      <c r="JHK62" s="996">
        <f>MIN(JHK60,Application!$AO$630-SUM('15 Year Pro Forma'!$D$62:JHI62))</f>
        <v>0</v>
      </c>
      <c r="JHM62" s="996">
        <f>MIN(JHM60,Application!$AO$630-SUM('15 Year Pro Forma'!$D$62:JHK62))</f>
        <v>0</v>
      </c>
      <c r="JHO62" s="996">
        <f>MIN(JHO60,Application!$AO$630-SUM('15 Year Pro Forma'!$D$62:JHM62))</f>
        <v>0</v>
      </c>
      <c r="JHQ62" s="996">
        <f>MIN(JHQ60,Application!$AO$630-SUM('15 Year Pro Forma'!$D$62:JHO62))</f>
        <v>0</v>
      </c>
      <c r="JHS62" s="996">
        <f>MIN(JHS60,Application!$AO$630-SUM('15 Year Pro Forma'!$D$62:JHQ62))</f>
        <v>0</v>
      </c>
      <c r="JHU62" s="996">
        <f>MIN(JHU60,Application!$AO$630-SUM('15 Year Pro Forma'!$D$62:JHS62))</f>
        <v>0</v>
      </c>
      <c r="JHW62" s="996">
        <f>MIN(JHW60,Application!$AO$630-SUM('15 Year Pro Forma'!$D$62:JHU62))</f>
        <v>0</v>
      </c>
      <c r="JHY62" s="996">
        <f>MIN(JHY60,Application!$AO$630-SUM('15 Year Pro Forma'!$D$62:JHW62))</f>
        <v>0</v>
      </c>
      <c r="JIA62" s="996">
        <f>MIN(JIA60,Application!$AO$630-SUM('15 Year Pro Forma'!$D$62:JHY62))</f>
        <v>0</v>
      </c>
      <c r="JIC62" s="996">
        <f>MIN(JIC60,Application!$AO$630-SUM('15 Year Pro Forma'!$D$62:JIA62))</f>
        <v>0</v>
      </c>
      <c r="JIE62" s="996">
        <f>MIN(JIE60,Application!$AO$630-SUM('15 Year Pro Forma'!$D$62:JIC62))</f>
        <v>0</v>
      </c>
      <c r="JIG62" s="996">
        <f>MIN(JIG60,Application!$AO$630-SUM('15 Year Pro Forma'!$D$62:JIE62))</f>
        <v>0</v>
      </c>
      <c r="JII62" s="996">
        <f>MIN(JII60,Application!$AO$630-SUM('15 Year Pro Forma'!$D$62:JIG62))</f>
        <v>0</v>
      </c>
      <c r="JIK62" s="996">
        <f>MIN(JIK60,Application!$AO$630-SUM('15 Year Pro Forma'!$D$62:JII62))</f>
        <v>0</v>
      </c>
      <c r="JIM62" s="996">
        <f>MIN(JIM60,Application!$AO$630-SUM('15 Year Pro Forma'!$D$62:JIK62))</f>
        <v>0</v>
      </c>
      <c r="JIO62" s="996">
        <f>MIN(JIO60,Application!$AO$630-SUM('15 Year Pro Forma'!$D$62:JIM62))</f>
        <v>0</v>
      </c>
      <c r="JIQ62" s="996">
        <f>MIN(JIQ60,Application!$AO$630-SUM('15 Year Pro Forma'!$D$62:JIO62))</f>
        <v>0</v>
      </c>
      <c r="JIS62" s="996">
        <f>MIN(JIS60,Application!$AO$630-SUM('15 Year Pro Forma'!$D$62:JIQ62))</f>
        <v>0</v>
      </c>
      <c r="JIU62" s="996">
        <f>MIN(JIU60,Application!$AO$630-SUM('15 Year Pro Forma'!$D$62:JIS62))</f>
        <v>0</v>
      </c>
      <c r="JIW62" s="996">
        <f>MIN(JIW60,Application!$AO$630-SUM('15 Year Pro Forma'!$D$62:JIU62))</f>
        <v>0</v>
      </c>
      <c r="JIY62" s="996">
        <f>MIN(JIY60,Application!$AO$630-SUM('15 Year Pro Forma'!$D$62:JIW62))</f>
        <v>0</v>
      </c>
      <c r="JJA62" s="996">
        <f>MIN(JJA60,Application!$AO$630-SUM('15 Year Pro Forma'!$D$62:JIY62))</f>
        <v>0</v>
      </c>
      <c r="JJC62" s="996">
        <f>MIN(JJC60,Application!$AO$630-SUM('15 Year Pro Forma'!$D$62:JJA62))</f>
        <v>0</v>
      </c>
      <c r="JJE62" s="996">
        <f>MIN(JJE60,Application!$AO$630-SUM('15 Year Pro Forma'!$D$62:JJC62))</f>
        <v>0</v>
      </c>
      <c r="JJG62" s="996">
        <f>MIN(JJG60,Application!$AO$630-SUM('15 Year Pro Forma'!$D$62:JJE62))</f>
        <v>0</v>
      </c>
      <c r="JJI62" s="996">
        <f>MIN(JJI60,Application!$AO$630-SUM('15 Year Pro Forma'!$D$62:JJG62))</f>
        <v>0</v>
      </c>
      <c r="JJK62" s="996">
        <f>MIN(JJK60,Application!$AO$630-SUM('15 Year Pro Forma'!$D$62:JJI62))</f>
        <v>0</v>
      </c>
      <c r="JJM62" s="996">
        <f>MIN(JJM60,Application!$AO$630-SUM('15 Year Pro Forma'!$D$62:JJK62))</f>
        <v>0</v>
      </c>
      <c r="JJO62" s="996">
        <f>MIN(JJO60,Application!$AO$630-SUM('15 Year Pro Forma'!$D$62:JJM62))</f>
        <v>0</v>
      </c>
      <c r="JJQ62" s="996">
        <f>MIN(JJQ60,Application!$AO$630-SUM('15 Year Pro Forma'!$D$62:JJO62))</f>
        <v>0</v>
      </c>
      <c r="JJS62" s="996">
        <f>MIN(JJS60,Application!$AO$630-SUM('15 Year Pro Forma'!$D$62:JJQ62))</f>
        <v>0</v>
      </c>
      <c r="JJU62" s="996">
        <f>MIN(JJU60,Application!$AO$630-SUM('15 Year Pro Forma'!$D$62:JJS62))</f>
        <v>0</v>
      </c>
      <c r="JJW62" s="996">
        <f>MIN(JJW60,Application!$AO$630-SUM('15 Year Pro Forma'!$D$62:JJU62))</f>
        <v>0</v>
      </c>
      <c r="JJY62" s="996">
        <f>MIN(JJY60,Application!$AO$630-SUM('15 Year Pro Forma'!$D$62:JJW62))</f>
        <v>0</v>
      </c>
      <c r="JKA62" s="996">
        <f>MIN(JKA60,Application!$AO$630-SUM('15 Year Pro Forma'!$D$62:JJY62))</f>
        <v>0</v>
      </c>
      <c r="JKC62" s="996">
        <f>MIN(JKC60,Application!$AO$630-SUM('15 Year Pro Forma'!$D$62:JKA62))</f>
        <v>0</v>
      </c>
      <c r="JKE62" s="996">
        <f>MIN(JKE60,Application!$AO$630-SUM('15 Year Pro Forma'!$D$62:JKC62))</f>
        <v>0</v>
      </c>
      <c r="JKG62" s="996">
        <f>MIN(JKG60,Application!$AO$630-SUM('15 Year Pro Forma'!$D$62:JKE62))</f>
        <v>0</v>
      </c>
      <c r="JKI62" s="996">
        <f>MIN(JKI60,Application!$AO$630-SUM('15 Year Pro Forma'!$D$62:JKG62))</f>
        <v>0</v>
      </c>
      <c r="JKK62" s="996">
        <f>MIN(JKK60,Application!$AO$630-SUM('15 Year Pro Forma'!$D$62:JKI62))</f>
        <v>0</v>
      </c>
      <c r="JKM62" s="996">
        <f>MIN(JKM60,Application!$AO$630-SUM('15 Year Pro Forma'!$D$62:JKK62))</f>
        <v>0</v>
      </c>
      <c r="JKO62" s="996">
        <f>MIN(JKO60,Application!$AO$630-SUM('15 Year Pro Forma'!$D$62:JKM62))</f>
        <v>0</v>
      </c>
      <c r="JKQ62" s="996">
        <f>MIN(JKQ60,Application!$AO$630-SUM('15 Year Pro Forma'!$D$62:JKO62))</f>
        <v>0</v>
      </c>
      <c r="JKS62" s="996">
        <f>MIN(JKS60,Application!$AO$630-SUM('15 Year Pro Forma'!$D$62:JKQ62))</f>
        <v>0</v>
      </c>
      <c r="JKU62" s="996">
        <f>MIN(JKU60,Application!$AO$630-SUM('15 Year Pro Forma'!$D$62:JKS62))</f>
        <v>0</v>
      </c>
      <c r="JKW62" s="996">
        <f>MIN(JKW60,Application!$AO$630-SUM('15 Year Pro Forma'!$D$62:JKU62))</f>
        <v>0</v>
      </c>
      <c r="JKY62" s="996">
        <f>MIN(JKY60,Application!$AO$630-SUM('15 Year Pro Forma'!$D$62:JKW62))</f>
        <v>0</v>
      </c>
      <c r="JLA62" s="996">
        <f>MIN(JLA60,Application!$AO$630-SUM('15 Year Pro Forma'!$D$62:JKY62))</f>
        <v>0</v>
      </c>
      <c r="JLC62" s="996">
        <f>MIN(JLC60,Application!$AO$630-SUM('15 Year Pro Forma'!$D$62:JLA62))</f>
        <v>0</v>
      </c>
      <c r="JLE62" s="996">
        <f>MIN(JLE60,Application!$AO$630-SUM('15 Year Pro Forma'!$D$62:JLC62))</f>
        <v>0</v>
      </c>
      <c r="JLG62" s="996">
        <f>MIN(JLG60,Application!$AO$630-SUM('15 Year Pro Forma'!$D$62:JLE62))</f>
        <v>0</v>
      </c>
      <c r="JLI62" s="996">
        <f>MIN(JLI60,Application!$AO$630-SUM('15 Year Pro Forma'!$D$62:JLG62))</f>
        <v>0</v>
      </c>
      <c r="JLK62" s="996">
        <f>MIN(JLK60,Application!$AO$630-SUM('15 Year Pro Forma'!$D$62:JLI62))</f>
        <v>0</v>
      </c>
      <c r="JLM62" s="996">
        <f>MIN(JLM60,Application!$AO$630-SUM('15 Year Pro Forma'!$D$62:JLK62))</f>
        <v>0</v>
      </c>
      <c r="JLO62" s="996">
        <f>MIN(JLO60,Application!$AO$630-SUM('15 Year Pro Forma'!$D$62:JLM62))</f>
        <v>0</v>
      </c>
      <c r="JLQ62" s="996">
        <f>MIN(JLQ60,Application!$AO$630-SUM('15 Year Pro Forma'!$D$62:JLO62))</f>
        <v>0</v>
      </c>
      <c r="JLS62" s="996">
        <f>MIN(JLS60,Application!$AO$630-SUM('15 Year Pro Forma'!$D$62:JLQ62))</f>
        <v>0</v>
      </c>
      <c r="JLU62" s="996">
        <f>MIN(JLU60,Application!$AO$630-SUM('15 Year Pro Forma'!$D$62:JLS62))</f>
        <v>0</v>
      </c>
      <c r="JLW62" s="996">
        <f>MIN(JLW60,Application!$AO$630-SUM('15 Year Pro Forma'!$D$62:JLU62))</f>
        <v>0</v>
      </c>
      <c r="JLY62" s="996">
        <f>MIN(JLY60,Application!$AO$630-SUM('15 Year Pro Forma'!$D$62:JLW62))</f>
        <v>0</v>
      </c>
      <c r="JMA62" s="996">
        <f>MIN(JMA60,Application!$AO$630-SUM('15 Year Pro Forma'!$D$62:JLY62))</f>
        <v>0</v>
      </c>
      <c r="JMC62" s="996">
        <f>MIN(JMC60,Application!$AO$630-SUM('15 Year Pro Forma'!$D$62:JMA62))</f>
        <v>0</v>
      </c>
      <c r="JME62" s="996">
        <f>MIN(JME60,Application!$AO$630-SUM('15 Year Pro Forma'!$D$62:JMC62))</f>
        <v>0</v>
      </c>
      <c r="JMG62" s="996">
        <f>MIN(JMG60,Application!$AO$630-SUM('15 Year Pro Forma'!$D$62:JME62))</f>
        <v>0</v>
      </c>
      <c r="JMI62" s="996">
        <f>MIN(JMI60,Application!$AO$630-SUM('15 Year Pro Forma'!$D$62:JMG62))</f>
        <v>0</v>
      </c>
      <c r="JMK62" s="996">
        <f>MIN(JMK60,Application!$AO$630-SUM('15 Year Pro Forma'!$D$62:JMI62))</f>
        <v>0</v>
      </c>
      <c r="JMM62" s="996">
        <f>MIN(JMM60,Application!$AO$630-SUM('15 Year Pro Forma'!$D$62:JMK62))</f>
        <v>0</v>
      </c>
      <c r="JMO62" s="996">
        <f>MIN(JMO60,Application!$AO$630-SUM('15 Year Pro Forma'!$D$62:JMM62))</f>
        <v>0</v>
      </c>
      <c r="JMQ62" s="996">
        <f>MIN(JMQ60,Application!$AO$630-SUM('15 Year Pro Forma'!$D$62:JMO62))</f>
        <v>0</v>
      </c>
      <c r="JMS62" s="996">
        <f>MIN(JMS60,Application!$AO$630-SUM('15 Year Pro Forma'!$D$62:JMQ62))</f>
        <v>0</v>
      </c>
      <c r="JMU62" s="996">
        <f>MIN(JMU60,Application!$AO$630-SUM('15 Year Pro Forma'!$D$62:JMS62))</f>
        <v>0</v>
      </c>
      <c r="JMW62" s="996">
        <f>MIN(JMW60,Application!$AO$630-SUM('15 Year Pro Forma'!$D$62:JMU62))</f>
        <v>0</v>
      </c>
      <c r="JMY62" s="996">
        <f>MIN(JMY60,Application!$AO$630-SUM('15 Year Pro Forma'!$D$62:JMW62))</f>
        <v>0</v>
      </c>
      <c r="JNA62" s="996">
        <f>MIN(JNA60,Application!$AO$630-SUM('15 Year Pro Forma'!$D$62:JMY62))</f>
        <v>0</v>
      </c>
      <c r="JNC62" s="996">
        <f>MIN(JNC60,Application!$AO$630-SUM('15 Year Pro Forma'!$D$62:JNA62))</f>
        <v>0</v>
      </c>
      <c r="JNE62" s="996">
        <f>MIN(JNE60,Application!$AO$630-SUM('15 Year Pro Forma'!$D$62:JNC62))</f>
        <v>0</v>
      </c>
      <c r="JNG62" s="996">
        <f>MIN(JNG60,Application!$AO$630-SUM('15 Year Pro Forma'!$D$62:JNE62))</f>
        <v>0</v>
      </c>
      <c r="JNI62" s="996">
        <f>MIN(JNI60,Application!$AO$630-SUM('15 Year Pro Forma'!$D$62:JNG62))</f>
        <v>0</v>
      </c>
      <c r="JNK62" s="996">
        <f>MIN(JNK60,Application!$AO$630-SUM('15 Year Pro Forma'!$D$62:JNI62))</f>
        <v>0</v>
      </c>
      <c r="JNM62" s="996">
        <f>MIN(JNM60,Application!$AO$630-SUM('15 Year Pro Forma'!$D$62:JNK62))</f>
        <v>0</v>
      </c>
      <c r="JNO62" s="996">
        <f>MIN(JNO60,Application!$AO$630-SUM('15 Year Pro Forma'!$D$62:JNM62))</f>
        <v>0</v>
      </c>
      <c r="JNQ62" s="996">
        <f>MIN(JNQ60,Application!$AO$630-SUM('15 Year Pro Forma'!$D$62:JNO62))</f>
        <v>0</v>
      </c>
      <c r="JNS62" s="996">
        <f>MIN(JNS60,Application!$AO$630-SUM('15 Year Pro Forma'!$D$62:JNQ62))</f>
        <v>0</v>
      </c>
      <c r="JNU62" s="996">
        <f>MIN(JNU60,Application!$AO$630-SUM('15 Year Pro Forma'!$D$62:JNS62))</f>
        <v>0</v>
      </c>
      <c r="JNW62" s="996">
        <f>MIN(JNW60,Application!$AO$630-SUM('15 Year Pro Forma'!$D$62:JNU62))</f>
        <v>0</v>
      </c>
      <c r="JNY62" s="996">
        <f>MIN(JNY60,Application!$AO$630-SUM('15 Year Pro Forma'!$D$62:JNW62))</f>
        <v>0</v>
      </c>
      <c r="JOA62" s="996">
        <f>MIN(JOA60,Application!$AO$630-SUM('15 Year Pro Forma'!$D$62:JNY62))</f>
        <v>0</v>
      </c>
      <c r="JOC62" s="996">
        <f>MIN(JOC60,Application!$AO$630-SUM('15 Year Pro Forma'!$D$62:JOA62))</f>
        <v>0</v>
      </c>
      <c r="JOE62" s="996">
        <f>MIN(JOE60,Application!$AO$630-SUM('15 Year Pro Forma'!$D$62:JOC62))</f>
        <v>0</v>
      </c>
      <c r="JOG62" s="996">
        <f>MIN(JOG60,Application!$AO$630-SUM('15 Year Pro Forma'!$D$62:JOE62))</f>
        <v>0</v>
      </c>
      <c r="JOI62" s="996">
        <f>MIN(JOI60,Application!$AO$630-SUM('15 Year Pro Forma'!$D$62:JOG62))</f>
        <v>0</v>
      </c>
      <c r="JOK62" s="996">
        <f>MIN(JOK60,Application!$AO$630-SUM('15 Year Pro Forma'!$D$62:JOI62))</f>
        <v>0</v>
      </c>
      <c r="JOM62" s="996">
        <f>MIN(JOM60,Application!$AO$630-SUM('15 Year Pro Forma'!$D$62:JOK62))</f>
        <v>0</v>
      </c>
      <c r="JOO62" s="996">
        <f>MIN(JOO60,Application!$AO$630-SUM('15 Year Pro Forma'!$D$62:JOM62))</f>
        <v>0</v>
      </c>
      <c r="JOQ62" s="996">
        <f>MIN(JOQ60,Application!$AO$630-SUM('15 Year Pro Forma'!$D$62:JOO62))</f>
        <v>0</v>
      </c>
      <c r="JOS62" s="996">
        <f>MIN(JOS60,Application!$AO$630-SUM('15 Year Pro Forma'!$D$62:JOQ62))</f>
        <v>0</v>
      </c>
      <c r="JOU62" s="996">
        <f>MIN(JOU60,Application!$AO$630-SUM('15 Year Pro Forma'!$D$62:JOS62))</f>
        <v>0</v>
      </c>
      <c r="JOW62" s="996">
        <f>MIN(JOW60,Application!$AO$630-SUM('15 Year Pro Forma'!$D$62:JOU62))</f>
        <v>0</v>
      </c>
      <c r="JOY62" s="996">
        <f>MIN(JOY60,Application!$AO$630-SUM('15 Year Pro Forma'!$D$62:JOW62))</f>
        <v>0</v>
      </c>
      <c r="JPA62" s="996">
        <f>MIN(JPA60,Application!$AO$630-SUM('15 Year Pro Forma'!$D$62:JOY62))</f>
        <v>0</v>
      </c>
      <c r="JPC62" s="996">
        <f>MIN(JPC60,Application!$AO$630-SUM('15 Year Pro Forma'!$D$62:JPA62))</f>
        <v>0</v>
      </c>
      <c r="JPE62" s="996">
        <f>MIN(JPE60,Application!$AO$630-SUM('15 Year Pro Forma'!$D$62:JPC62))</f>
        <v>0</v>
      </c>
      <c r="JPG62" s="996">
        <f>MIN(JPG60,Application!$AO$630-SUM('15 Year Pro Forma'!$D$62:JPE62))</f>
        <v>0</v>
      </c>
      <c r="JPI62" s="996">
        <f>MIN(JPI60,Application!$AO$630-SUM('15 Year Pro Forma'!$D$62:JPG62))</f>
        <v>0</v>
      </c>
      <c r="JPK62" s="996">
        <f>MIN(JPK60,Application!$AO$630-SUM('15 Year Pro Forma'!$D$62:JPI62))</f>
        <v>0</v>
      </c>
      <c r="JPM62" s="996">
        <f>MIN(JPM60,Application!$AO$630-SUM('15 Year Pro Forma'!$D$62:JPK62))</f>
        <v>0</v>
      </c>
      <c r="JPO62" s="996">
        <f>MIN(JPO60,Application!$AO$630-SUM('15 Year Pro Forma'!$D$62:JPM62))</f>
        <v>0</v>
      </c>
      <c r="JPQ62" s="996">
        <f>MIN(JPQ60,Application!$AO$630-SUM('15 Year Pro Forma'!$D$62:JPO62))</f>
        <v>0</v>
      </c>
      <c r="JPS62" s="996">
        <f>MIN(JPS60,Application!$AO$630-SUM('15 Year Pro Forma'!$D$62:JPQ62))</f>
        <v>0</v>
      </c>
      <c r="JPU62" s="996">
        <f>MIN(JPU60,Application!$AO$630-SUM('15 Year Pro Forma'!$D$62:JPS62))</f>
        <v>0</v>
      </c>
      <c r="JPW62" s="996">
        <f>MIN(JPW60,Application!$AO$630-SUM('15 Year Pro Forma'!$D$62:JPU62))</f>
        <v>0</v>
      </c>
      <c r="JPY62" s="996">
        <f>MIN(JPY60,Application!$AO$630-SUM('15 Year Pro Forma'!$D$62:JPW62))</f>
        <v>0</v>
      </c>
      <c r="JQA62" s="996">
        <f>MIN(JQA60,Application!$AO$630-SUM('15 Year Pro Forma'!$D$62:JPY62))</f>
        <v>0</v>
      </c>
      <c r="JQC62" s="996">
        <f>MIN(JQC60,Application!$AO$630-SUM('15 Year Pro Forma'!$D$62:JQA62))</f>
        <v>0</v>
      </c>
      <c r="JQE62" s="996">
        <f>MIN(JQE60,Application!$AO$630-SUM('15 Year Pro Forma'!$D$62:JQC62))</f>
        <v>0</v>
      </c>
      <c r="JQG62" s="996">
        <f>MIN(JQG60,Application!$AO$630-SUM('15 Year Pro Forma'!$D$62:JQE62))</f>
        <v>0</v>
      </c>
      <c r="JQI62" s="996">
        <f>MIN(JQI60,Application!$AO$630-SUM('15 Year Pro Forma'!$D$62:JQG62))</f>
        <v>0</v>
      </c>
      <c r="JQK62" s="996">
        <f>MIN(JQK60,Application!$AO$630-SUM('15 Year Pro Forma'!$D$62:JQI62))</f>
        <v>0</v>
      </c>
      <c r="JQM62" s="996">
        <f>MIN(JQM60,Application!$AO$630-SUM('15 Year Pro Forma'!$D$62:JQK62))</f>
        <v>0</v>
      </c>
      <c r="JQO62" s="996">
        <f>MIN(JQO60,Application!$AO$630-SUM('15 Year Pro Forma'!$D$62:JQM62))</f>
        <v>0</v>
      </c>
      <c r="JQQ62" s="996">
        <f>MIN(JQQ60,Application!$AO$630-SUM('15 Year Pro Forma'!$D$62:JQO62))</f>
        <v>0</v>
      </c>
      <c r="JQS62" s="996">
        <f>MIN(JQS60,Application!$AO$630-SUM('15 Year Pro Forma'!$D$62:JQQ62))</f>
        <v>0</v>
      </c>
      <c r="JQU62" s="996">
        <f>MIN(JQU60,Application!$AO$630-SUM('15 Year Pro Forma'!$D$62:JQS62))</f>
        <v>0</v>
      </c>
      <c r="JQW62" s="996">
        <f>MIN(JQW60,Application!$AO$630-SUM('15 Year Pro Forma'!$D$62:JQU62))</f>
        <v>0</v>
      </c>
      <c r="JQY62" s="996">
        <f>MIN(JQY60,Application!$AO$630-SUM('15 Year Pro Forma'!$D$62:JQW62))</f>
        <v>0</v>
      </c>
      <c r="JRA62" s="996">
        <f>MIN(JRA60,Application!$AO$630-SUM('15 Year Pro Forma'!$D$62:JQY62))</f>
        <v>0</v>
      </c>
      <c r="JRC62" s="996">
        <f>MIN(JRC60,Application!$AO$630-SUM('15 Year Pro Forma'!$D$62:JRA62))</f>
        <v>0</v>
      </c>
      <c r="JRE62" s="996">
        <f>MIN(JRE60,Application!$AO$630-SUM('15 Year Pro Forma'!$D$62:JRC62))</f>
        <v>0</v>
      </c>
      <c r="JRG62" s="996">
        <f>MIN(JRG60,Application!$AO$630-SUM('15 Year Pro Forma'!$D$62:JRE62))</f>
        <v>0</v>
      </c>
      <c r="JRI62" s="996">
        <f>MIN(JRI60,Application!$AO$630-SUM('15 Year Pro Forma'!$D$62:JRG62))</f>
        <v>0</v>
      </c>
      <c r="JRK62" s="996">
        <f>MIN(JRK60,Application!$AO$630-SUM('15 Year Pro Forma'!$D$62:JRI62))</f>
        <v>0</v>
      </c>
      <c r="JRM62" s="996">
        <f>MIN(JRM60,Application!$AO$630-SUM('15 Year Pro Forma'!$D$62:JRK62))</f>
        <v>0</v>
      </c>
      <c r="JRO62" s="996">
        <f>MIN(JRO60,Application!$AO$630-SUM('15 Year Pro Forma'!$D$62:JRM62))</f>
        <v>0</v>
      </c>
      <c r="JRQ62" s="996">
        <f>MIN(JRQ60,Application!$AO$630-SUM('15 Year Pro Forma'!$D$62:JRO62))</f>
        <v>0</v>
      </c>
      <c r="JRS62" s="996">
        <f>MIN(JRS60,Application!$AO$630-SUM('15 Year Pro Forma'!$D$62:JRQ62))</f>
        <v>0</v>
      </c>
      <c r="JRU62" s="996">
        <f>MIN(JRU60,Application!$AO$630-SUM('15 Year Pro Forma'!$D$62:JRS62))</f>
        <v>0</v>
      </c>
      <c r="JRW62" s="996">
        <f>MIN(JRW60,Application!$AO$630-SUM('15 Year Pro Forma'!$D$62:JRU62))</f>
        <v>0</v>
      </c>
      <c r="JRY62" s="996">
        <f>MIN(JRY60,Application!$AO$630-SUM('15 Year Pro Forma'!$D$62:JRW62))</f>
        <v>0</v>
      </c>
      <c r="JSA62" s="996">
        <f>MIN(JSA60,Application!$AO$630-SUM('15 Year Pro Forma'!$D$62:JRY62))</f>
        <v>0</v>
      </c>
      <c r="JSC62" s="996">
        <f>MIN(JSC60,Application!$AO$630-SUM('15 Year Pro Forma'!$D$62:JSA62))</f>
        <v>0</v>
      </c>
      <c r="JSE62" s="996">
        <f>MIN(JSE60,Application!$AO$630-SUM('15 Year Pro Forma'!$D$62:JSC62))</f>
        <v>0</v>
      </c>
      <c r="JSG62" s="996">
        <f>MIN(JSG60,Application!$AO$630-SUM('15 Year Pro Forma'!$D$62:JSE62))</f>
        <v>0</v>
      </c>
      <c r="JSI62" s="996">
        <f>MIN(JSI60,Application!$AO$630-SUM('15 Year Pro Forma'!$D$62:JSG62))</f>
        <v>0</v>
      </c>
      <c r="JSK62" s="996">
        <f>MIN(JSK60,Application!$AO$630-SUM('15 Year Pro Forma'!$D$62:JSI62))</f>
        <v>0</v>
      </c>
      <c r="JSM62" s="996">
        <f>MIN(JSM60,Application!$AO$630-SUM('15 Year Pro Forma'!$D$62:JSK62))</f>
        <v>0</v>
      </c>
      <c r="JSO62" s="996">
        <f>MIN(JSO60,Application!$AO$630-SUM('15 Year Pro Forma'!$D$62:JSM62))</f>
        <v>0</v>
      </c>
      <c r="JSQ62" s="996">
        <f>MIN(JSQ60,Application!$AO$630-SUM('15 Year Pro Forma'!$D$62:JSO62))</f>
        <v>0</v>
      </c>
      <c r="JSS62" s="996">
        <f>MIN(JSS60,Application!$AO$630-SUM('15 Year Pro Forma'!$D$62:JSQ62))</f>
        <v>0</v>
      </c>
      <c r="JSU62" s="996">
        <f>MIN(JSU60,Application!$AO$630-SUM('15 Year Pro Forma'!$D$62:JSS62))</f>
        <v>0</v>
      </c>
      <c r="JSW62" s="996">
        <f>MIN(JSW60,Application!$AO$630-SUM('15 Year Pro Forma'!$D$62:JSU62))</f>
        <v>0</v>
      </c>
      <c r="JSY62" s="996">
        <f>MIN(JSY60,Application!$AO$630-SUM('15 Year Pro Forma'!$D$62:JSW62))</f>
        <v>0</v>
      </c>
      <c r="JTA62" s="996">
        <f>MIN(JTA60,Application!$AO$630-SUM('15 Year Pro Forma'!$D$62:JSY62))</f>
        <v>0</v>
      </c>
      <c r="JTC62" s="996">
        <f>MIN(JTC60,Application!$AO$630-SUM('15 Year Pro Forma'!$D$62:JTA62))</f>
        <v>0</v>
      </c>
      <c r="JTE62" s="996">
        <f>MIN(JTE60,Application!$AO$630-SUM('15 Year Pro Forma'!$D$62:JTC62))</f>
        <v>0</v>
      </c>
      <c r="JTG62" s="996">
        <f>MIN(JTG60,Application!$AO$630-SUM('15 Year Pro Forma'!$D$62:JTE62))</f>
        <v>0</v>
      </c>
      <c r="JTI62" s="996">
        <f>MIN(JTI60,Application!$AO$630-SUM('15 Year Pro Forma'!$D$62:JTG62))</f>
        <v>0</v>
      </c>
      <c r="JTK62" s="996">
        <f>MIN(JTK60,Application!$AO$630-SUM('15 Year Pro Forma'!$D$62:JTI62))</f>
        <v>0</v>
      </c>
      <c r="JTM62" s="996">
        <f>MIN(JTM60,Application!$AO$630-SUM('15 Year Pro Forma'!$D$62:JTK62))</f>
        <v>0</v>
      </c>
      <c r="JTO62" s="996">
        <f>MIN(JTO60,Application!$AO$630-SUM('15 Year Pro Forma'!$D$62:JTM62))</f>
        <v>0</v>
      </c>
      <c r="JTQ62" s="996">
        <f>MIN(JTQ60,Application!$AO$630-SUM('15 Year Pro Forma'!$D$62:JTO62))</f>
        <v>0</v>
      </c>
      <c r="JTS62" s="996">
        <f>MIN(JTS60,Application!$AO$630-SUM('15 Year Pro Forma'!$D$62:JTQ62))</f>
        <v>0</v>
      </c>
      <c r="JTU62" s="996">
        <f>MIN(JTU60,Application!$AO$630-SUM('15 Year Pro Forma'!$D$62:JTS62))</f>
        <v>0</v>
      </c>
      <c r="JTW62" s="996">
        <f>MIN(JTW60,Application!$AO$630-SUM('15 Year Pro Forma'!$D$62:JTU62))</f>
        <v>0</v>
      </c>
      <c r="JTY62" s="996">
        <f>MIN(JTY60,Application!$AO$630-SUM('15 Year Pro Forma'!$D$62:JTW62))</f>
        <v>0</v>
      </c>
      <c r="JUA62" s="996">
        <f>MIN(JUA60,Application!$AO$630-SUM('15 Year Pro Forma'!$D$62:JTY62))</f>
        <v>0</v>
      </c>
      <c r="JUC62" s="996">
        <f>MIN(JUC60,Application!$AO$630-SUM('15 Year Pro Forma'!$D$62:JUA62))</f>
        <v>0</v>
      </c>
      <c r="JUE62" s="996">
        <f>MIN(JUE60,Application!$AO$630-SUM('15 Year Pro Forma'!$D$62:JUC62))</f>
        <v>0</v>
      </c>
      <c r="JUG62" s="996">
        <f>MIN(JUG60,Application!$AO$630-SUM('15 Year Pro Forma'!$D$62:JUE62))</f>
        <v>0</v>
      </c>
      <c r="JUI62" s="996">
        <f>MIN(JUI60,Application!$AO$630-SUM('15 Year Pro Forma'!$D$62:JUG62))</f>
        <v>0</v>
      </c>
      <c r="JUK62" s="996">
        <f>MIN(JUK60,Application!$AO$630-SUM('15 Year Pro Forma'!$D$62:JUI62))</f>
        <v>0</v>
      </c>
      <c r="JUM62" s="996">
        <f>MIN(JUM60,Application!$AO$630-SUM('15 Year Pro Forma'!$D$62:JUK62))</f>
        <v>0</v>
      </c>
      <c r="JUO62" s="996">
        <f>MIN(JUO60,Application!$AO$630-SUM('15 Year Pro Forma'!$D$62:JUM62))</f>
        <v>0</v>
      </c>
      <c r="JUQ62" s="996">
        <f>MIN(JUQ60,Application!$AO$630-SUM('15 Year Pro Forma'!$D$62:JUO62))</f>
        <v>0</v>
      </c>
      <c r="JUS62" s="996">
        <f>MIN(JUS60,Application!$AO$630-SUM('15 Year Pro Forma'!$D$62:JUQ62))</f>
        <v>0</v>
      </c>
      <c r="JUU62" s="996">
        <f>MIN(JUU60,Application!$AO$630-SUM('15 Year Pro Forma'!$D$62:JUS62))</f>
        <v>0</v>
      </c>
      <c r="JUW62" s="996">
        <f>MIN(JUW60,Application!$AO$630-SUM('15 Year Pro Forma'!$D$62:JUU62))</f>
        <v>0</v>
      </c>
      <c r="JUY62" s="996">
        <f>MIN(JUY60,Application!$AO$630-SUM('15 Year Pro Forma'!$D$62:JUW62))</f>
        <v>0</v>
      </c>
      <c r="JVA62" s="996">
        <f>MIN(JVA60,Application!$AO$630-SUM('15 Year Pro Forma'!$D$62:JUY62))</f>
        <v>0</v>
      </c>
      <c r="JVC62" s="996">
        <f>MIN(JVC60,Application!$AO$630-SUM('15 Year Pro Forma'!$D$62:JVA62))</f>
        <v>0</v>
      </c>
      <c r="JVE62" s="996">
        <f>MIN(JVE60,Application!$AO$630-SUM('15 Year Pro Forma'!$D$62:JVC62))</f>
        <v>0</v>
      </c>
      <c r="JVG62" s="996">
        <f>MIN(JVG60,Application!$AO$630-SUM('15 Year Pro Forma'!$D$62:JVE62))</f>
        <v>0</v>
      </c>
      <c r="JVI62" s="996">
        <f>MIN(JVI60,Application!$AO$630-SUM('15 Year Pro Forma'!$D$62:JVG62))</f>
        <v>0</v>
      </c>
      <c r="JVK62" s="996">
        <f>MIN(JVK60,Application!$AO$630-SUM('15 Year Pro Forma'!$D$62:JVI62))</f>
        <v>0</v>
      </c>
      <c r="JVM62" s="996">
        <f>MIN(JVM60,Application!$AO$630-SUM('15 Year Pro Forma'!$D$62:JVK62))</f>
        <v>0</v>
      </c>
      <c r="JVO62" s="996">
        <f>MIN(JVO60,Application!$AO$630-SUM('15 Year Pro Forma'!$D$62:JVM62))</f>
        <v>0</v>
      </c>
      <c r="JVQ62" s="996">
        <f>MIN(JVQ60,Application!$AO$630-SUM('15 Year Pro Forma'!$D$62:JVO62))</f>
        <v>0</v>
      </c>
      <c r="JVS62" s="996">
        <f>MIN(JVS60,Application!$AO$630-SUM('15 Year Pro Forma'!$D$62:JVQ62))</f>
        <v>0</v>
      </c>
      <c r="JVU62" s="996">
        <f>MIN(JVU60,Application!$AO$630-SUM('15 Year Pro Forma'!$D$62:JVS62))</f>
        <v>0</v>
      </c>
      <c r="JVW62" s="996">
        <f>MIN(JVW60,Application!$AO$630-SUM('15 Year Pro Forma'!$D$62:JVU62))</f>
        <v>0</v>
      </c>
      <c r="JVY62" s="996">
        <f>MIN(JVY60,Application!$AO$630-SUM('15 Year Pro Forma'!$D$62:JVW62))</f>
        <v>0</v>
      </c>
      <c r="JWA62" s="996">
        <f>MIN(JWA60,Application!$AO$630-SUM('15 Year Pro Forma'!$D$62:JVY62))</f>
        <v>0</v>
      </c>
      <c r="JWC62" s="996">
        <f>MIN(JWC60,Application!$AO$630-SUM('15 Year Pro Forma'!$D$62:JWA62))</f>
        <v>0</v>
      </c>
      <c r="JWE62" s="996">
        <f>MIN(JWE60,Application!$AO$630-SUM('15 Year Pro Forma'!$D$62:JWC62))</f>
        <v>0</v>
      </c>
      <c r="JWG62" s="996">
        <f>MIN(JWG60,Application!$AO$630-SUM('15 Year Pro Forma'!$D$62:JWE62))</f>
        <v>0</v>
      </c>
      <c r="JWI62" s="996">
        <f>MIN(JWI60,Application!$AO$630-SUM('15 Year Pro Forma'!$D$62:JWG62))</f>
        <v>0</v>
      </c>
      <c r="JWK62" s="996">
        <f>MIN(JWK60,Application!$AO$630-SUM('15 Year Pro Forma'!$D$62:JWI62))</f>
        <v>0</v>
      </c>
      <c r="JWM62" s="996">
        <f>MIN(JWM60,Application!$AO$630-SUM('15 Year Pro Forma'!$D$62:JWK62))</f>
        <v>0</v>
      </c>
      <c r="JWO62" s="996">
        <f>MIN(JWO60,Application!$AO$630-SUM('15 Year Pro Forma'!$D$62:JWM62))</f>
        <v>0</v>
      </c>
      <c r="JWQ62" s="996">
        <f>MIN(JWQ60,Application!$AO$630-SUM('15 Year Pro Forma'!$D$62:JWO62))</f>
        <v>0</v>
      </c>
      <c r="JWS62" s="996">
        <f>MIN(JWS60,Application!$AO$630-SUM('15 Year Pro Forma'!$D$62:JWQ62))</f>
        <v>0</v>
      </c>
      <c r="JWU62" s="996">
        <f>MIN(JWU60,Application!$AO$630-SUM('15 Year Pro Forma'!$D$62:JWS62))</f>
        <v>0</v>
      </c>
      <c r="JWW62" s="996">
        <f>MIN(JWW60,Application!$AO$630-SUM('15 Year Pro Forma'!$D$62:JWU62))</f>
        <v>0</v>
      </c>
      <c r="JWY62" s="996">
        <f>MIN(JWY60,Application!$AO$630-SUM('15 Year Pro Forma'!$D$62:JWW62))</f>
        <v>0</v>
      </c>
      <c r="JXA62" s="996">
        <f>MIN(JXA60,Application!$AO$630-SUM('15 Year Pro Forma'!$D$62:JWY62))</f>
        <v>0</v>
      </c>
      <c r="JXC62" s="996">
        <f>MIN(JXC60,Application!$AO$630-SUM('15 Year Pro Forma'!$D$62:JXA62))</f>
        <v>0</v>
      </c>
      <c r="JXE62" s="996">
        <f>MIN(JXE60,Application!$AO$630-SUM('15 Year Pro Forma'!$D$62:JXC62))</f>
        <v>0</v>
      </c>
      <c r="JXG62" s="996">
        <f>MIN(JXG60,Application!$AO$630-SUM('15 Year Pro Forma'!$D$62:JXE62))</f>
        <v>0</v>
      </c>
      <c r="JXI62" s="996">
        <f>MIN(JXI60,Application!$AO$630-SUM('15 Year Pro Forma'!$D$62:JXG62))</f>
        <v>0</v>
      </c>
      <c r="JXK62" s="996">
        <f>MIN(JXK60,Application!$AO$630-SUM('15 Year Pro Forma'!$D$62:JXI62))</f>
        <v>0</v>
      </c>
      <c r="JXM62" s="996">
        <f>MIN(JXM60,Application!$AO$630-SUM('15 Year Pro Forma'!$D$62:JXK62))</f>
        <v>0</v>
      </c>
      <c r="JXO62" s="996">
        <f>MIN(JXO60,Application!$AO$630-SUM('15 Year Pro Forma'!$D$62:JXM62))</f>
        <v>0</v>
      </c>
      <c r="JXQ62" s="996">
        <f>MIN(JXQ60,Application!$AO$630-SUM('15 Year Pro Forma'!$D$62:JXO62))</f>
        <v>0</v>
      </c>
      <c r="JXS62" s="996">
        <f>MIN(JXS60,Application!$AO$630-SUM('15 Year Pro Forma'!$D$62:JXQ62))</f>
        <v>0</v>
      </c>
      <c r="JXU62" s="996">
        <f>MIN(JXU60,Application!$AO$630-SUM('15 Year Pro Forma'!$D$62:JXS62))</f>
        <v>0</v>
      </c>
      <c r="JXW62" s="996">
        <f>MIN(JXW60,Application!$AO$630-SUM('15 Year Pro Forma'!$D$62:JXU62))</f>
        <v>0</v>
      </c>
      <c r="JXY62" s="996">
        <f>MIN(JXY60,Application!$AO$630-SUM('15 Year Pro Forma'!$D$62:JXW62))</f>
        <v>0</v>
      </c>
      <c r="JYA62" s="996">
        <f>MIN(JYA60,Application!$AO$630-SUM('15 Year Pro Forma'!$D$62:JXY62))</f>
        <v>0</v>
      </c>
      <c r="JYC62" s="996">
        <f>MIN(JYC60,Application!$AO$630-SUM('15 Year Pro Forma'!$D$62:JYA62))</f>
        <v>0</v>
      </c>
      <c r="JYE62" s="996">
        <f>MIN(JYE60,Application!$AO$630-SUM('15 Year Pro Forma'!$D$62:JYC62))</f>
        <v>0</v>
      </c>
      <c r="JYG62" s="996">
        <f>MIN(JYG60,Application!$AO$630-SUM('15 Year Pro Forma'!$D$62:JYE62))</f>
        <v>0</v>
      </c>
      <c r="JYI62" s="996">
        <f>MIN(JYI60,Application!$AO$630-SUM('15 Year Pro Forma'!$D$62:JYG62))</f>
        <v>0</v>
      </c>
      <c r="JYK62" s="996">
        <f>MIN(JYK60,Application!$AO$630-SUM('15 Year Pro Forma'!$D$62:JYI62))</f>
        <v>0</v>
      </c>
      <c r="JYM62" s="996">
        <f>MIN(JYM60,Application!$AO$630-SUM('15 Year Pro Forma'!$D$62:JYK62))</f>
        <v>0</v>
      </c>
      <c r="JYO62" s="996">
        <f>MIN(JYO60,Application!$AO$630-SUM('15 Year Pro Forma'!$D$62:JYM62))</f>
        <v>0</v>
      </c>
      <c r="JYQ62" s="996">
        <f>MIN(JYQ60,Application!$AO$630-SUM('15 Year Pro Forma'!$D$62:JYO62))</f>
        <v>0</v>
      </c>
      <c r="JYS62" s="996">
        <f>MIN(JYS60,Application!$AO$630-SUM('15 Year Pro Forma'!$D$62:JYQ62))</f>
        <v>0</v>
      </c>
      <c r="JYU62" s="996">
        <f>MIN(JYU60,Application!$AO$630-SUM('15 Year Pro Forma'!$D$62:JYS62))</f>
        <v>0</v>
      </c>
      <c r="JYW62" s="996">
        <f>MIN(JYW60,Application!$AO$630-SUM('15 Year Pro Forma'!$D$62:JYU62))</f>
        <v>0</v>
      </c>
      <c r="JYY62" s="996">
        <f>MIN(JYY60,Application!$AO$630-SUM('15 Year Pro Forma'!$D$62:JYW62))</f>
        <v>0</v>
      </c>
      <c r="JZA62" s="996">
        <f>MIN(JZA60,Application!$AO$630-SUM('15 Year Pro Forma'!$D$62:JYY62))</f>
        <v>0</v>
      </c>
      <c r="JZC62" s="996">
        <f>MIN(JZC60,Application!$AO$630-SUM('15 Year Pro Forma'!$D$62:JZA62))</f>
        <v>0</v>
      </c>
      <c r="JZE62" s="996">
        <f>MIN(JZE60,Application!$AO$630-SUM('15 Year Pro Forma'!$D$62:JZC62))</f>
        <v>0</v>
      </c>
      <c r="JZG62" s="996">
        <f>MIN(JZG60,Application!$AO$630-SUM('15 Year Pro Forma'!$D$62:JZE62))</f>
        <v>0</v>
      </c>
      <c r="JZI62" s="996">
        <f>MIN(JZI60,Application!$AO$630-SUM('15 Year Pro Forma'!$D$62:JZG62))</f>
        <v>0</v>
      </c>
      <c r="JZK62" s="996">
        <f>MIN(JZK60,Application!$AO$630-SUM('15 Year Pro Forma'!$D$62:JZI62))</f>
        <v>0</v>
      </c>
      <c r="JZM62" s="996">
        <f>MIN(JZM60,Application!$AO$630-SUM('15 Year Pro Forma'!$D$62:JZK62))</f>
        <v>0</v>
      </c>
      <c r="JZO62" s="996">
        <f>MIN(JZO60,Application!$AO$630-SUM('15 Year Pro Forma'!$D$62:JZM62))</f>
        <v>0</v>
      </c>
      <c r="JZQ62" s="996">
        <f>MIN(JZQ60,Application!$AO$630-SUM('15 Year Pro Forma'!$D$62:JZO62))</f>
        <v>0</v>
      </c>
      <c r="JZS62" s="996">
        <f>MIN(JZS60,Application!$AO$630-SUM('15 Year Pro Forma'!$D$62:JZQ62))</f>
        <v>0</v>
      </c>
      <c r="JZU62" s="996">
        <f>MIN(JZU60,Application!$AO$630-SUM('15 Year Pro Forma'!$D$62:JZS62))</f>
        <v>0</v>
      </c>
      <c r="JZW62" s="996">
        <f>MIN(JZW60,Application!$AO$630-SUM('15 Year Pro Forma'!$D$62:JZU62))</f>
        <v>0</v>
      </c>
      <c r="JZY62" s="996">
        <f>MIN(JZY60,Application!$AO$630-SUM('15 Year Pro Forma'!$D$62:JZW62))</f>
        <v>0</v>
      </c>
      <c r="KAA62" s="996">
        <f>MIN(KAA60,Application!$AO$630-SUM('15 Year Pro Forma'!$D$62:JZY62))</f>
        <v>0</v>
      </c>
      <c r="KAC62" s="996">
        <f>MIN(KAC60,Application!$AO$630-SUM('15 Year Pro Forma'!$D$62:KAA62))</f>
        <v>0</v>
      </c>
      <c r="KAE62" s="996">
        <f>MIN(KAE60,Application!$AO$630-SUM('15 Year Pro Forma'!$D$62:KAC62))</f>
        <v>0</v>
      </c>
      <c r="KAG62" s="996">
        <f>MIN(KAG60,Application!$AO$630-SUM('15 Year Pro Forma'!$D$62:KAE62))</f>
        <v>0</v>
      </c>
      <c r="KAI62" s="996">
        <f>MIN(KAI60,Application!$AO$630-SUM('15 Year Pro Forma'!$D$62:KAG62))</f>
        <v>0</v>
      </c>
      <c r="KAK62" s="996">
        <f>MIN(KAK60,Application!$AO$630-SUM('15 Year Pro Forma'!$D$62:KAI62))</f>
        <v>0</v>
      </c>
      <c r="KAM62" s="996">
        <f>MIN(KAM60,Application!$AO$630-SUM('15 Year Pro Forma'!$D$62:KAK62))</f>
        <v>0</v>
      </c>
      <c r="KAO62" s="996">
        <f>MIN(KAO60,Application!$AO$630-SUM('15 Year Pro Forma'!$D$62:KAM62))</f>
        <v>0</v>
      </c>
      <c r="KAQ62" s="996">
        <f>MIN(KAQ60,Application!$AO$630-SUM('15 Year Pro Forma'!$D$62:KAO62))</f>
        <v>0</v>
      </c>
      <c r="KAS62" s="996">
        <f>MIN(KAS60,Application!$AO$630-SUM('15 Year Pro Forma'!$D$62:KAQ62))</f>
        <v>0</v>
      </c>
      <c r="KAU62" s="996">
        <f>MIN(KAU60,Application!$AO$630-SUM('15 Year Pro Forma'!$D$62:KAS62))</f>
        <v>0</v>
      </c>
      <c r="KAW62" s="996">
        <f>MIN(KAW60,Application!$AO$630-SUM('15 Year Pro Forma'!$D$62:KAU62))</f>
        <v>0</v>
      </c>
      <c r="KAY62" s="996">
        <f>MIN(KAY60,Application!$AO$630-SUM('15 Year Pro Forma'!$D$62:KAW62))</f>
        <v>0</v>
      </c>
      <c r="KBA62" s="996">
        <f>MIN(KBA60,Application!$AO$630-SUM('15 Year Pro Forma'!$D$62:KAY62))</f>
        <v>0</v>
      </c>
      <c r="KBC62" s="996">
        <f>MIN(KBC60,Application!$AO$630-SUM('15 Year Pro Forma'!$D$62:KBA62))</f>
        <v>0</v>
      </c>
      <c r="KBE62" s="996">
        <f>MIN(KBE60,Application!$AO$630-SUM('15 Year Pro Forma'!$D$62:KBC62))</f>
        <v>0</v>
      </c>
      <c r="KBG62" s="996">
        <f>MIN(KBG60,Application!$AO$630-SUM('15 Year Pro Forma'!$D$62:KBE62))</f>
        <v>0</v>
      </c>
      <c r="KBI62" s="996">
        <f>MIN(KBI60,Application!$AO$630-SUM('15 Year Pro Forma'!$D$62:KBG62))</f>
        <v>0</v>
      </c>
      <c r="KBK62" s="996">
        <f>MIN(KBK60,Application!$AO$630-SUM('15 Year Pro Forma'!$D$62:KBI62))</f>
        <v>0</v>
      </c>
      <c r="KBM62" s="996">
        <f>MIN(KBM60,Application!$AO$630-SUM('15 Year Pro Forma'!$D$62:KBK62))</f>
        <v>0</v>
      </c>
      <c r="KBO62" s="996">
        <f>MIN(KBO60,Application!$AO$630-SUM('15 Year Pro Forma'!$D$62:KBM62))</f>
        <v>0</v>
      </c>
      <c r="KBQ62" s="996">
        <f>MIN(KBQ60,Application!$AO$630-SUM('15 Year Pro Forma'!$D$62:KBO62))</f>
        <v>0</v>
      </c>
      <c r="KBS62" s="996">
        <f>MIN(KBS60,Application!$AO$630-SUM('15 Year Pro Forma'!$D$62:KBQ62))</f>
        <v>0</v>
      </c>
      <c r="KBU62" s="996">
        <f>MIN(KBU60,Application!$AO$630-SUM('15 Year Pro Forma'!$D$62:KBS62))</f>
        <v>0</v>
      </c>
      <c r="KBW62" s="996">
        <f>MIN(KBW60,Application!$AO$630-SUM('15 Year Pro Forma'!$D$62:KBU62))</f>
        <v>0</v>
      </c>
      <c r="KBY62" s="996">
        <f>MIN(KBY60,Application!$AO$630-SUM('15 Year Pro Forma'!$D$62:KBW62))</f>
        <v>0</v>
      </c>
      <c r="KCA62" s="996">
        <f>MIN(KCA60,Application!$AO$630-SUM('15 Year Pro Forma'!$D$62:KBY62))</f>
        <v>0</v>
      </c>
      <c r="KCC62" s="996">
        <f>MIN(KCC60,Application!$AO$630-SUM('15 Year Pro Forma'!$D$62:KCA62))</f>
        <v>0</v>
      </c>
      <c r="KCE62" s="996">
        <f>MIN(KCE60,Application!$AO$630-SUM('15 Year Pro Forma'!$D$62:KCC62))</f>
        <v>0</v>
      </c>
      <c r="KCG62" s="996">
        <f>MIN(KCG60,Application!$AO$630-SUM('15 Year Pro Forma'!$D$62:KCE62))</f>
        <v>0</v>
      </c>
      <c r="KCI62" s="996">
        <f>MIN(KCI60,Application!$AO$630-SUM('15 Year Pro Forma'!$D$62:KCG62))</f>
        <v>0</v>
      </c>
      <c r="KCK62" s="996">
        <f>MIN(KCK60,Application!$AO$630-SUM('15 Year Pro Forma'!$D$62:KCI62))</f>
        <v>0</v>
      </c>
      <c r="KCM62" s="996">
        <f>MIN(KCM60,Application!$AO$630-SUM('15 Year Pro Forma'!$D$62:KCK62))</f>
        <v>0</v>
      </c>
      <c r="KCO62" s="996">
        <f>MIN(KCO60,Application!$AO$630-SUM('15 Year Pro Forma'!$D$62:KCM62))</f>
        <v>0</v>
      </c>
      <c r="KCQ62" s="996">
        <f>MIN(KCQ60,Application!$AO$630-SUM('15 Year Pro Forma'!$D$62:KCO62))</f>
        <v>0</v>
      </c>
      <c r="KCS62" s="996">
        <f>MIN(KCS60,Application!$AO$630-SUM('15 Year Pro Forma'!$D$62:KCQ62))</f>
        <v>0</v>
      </c>
      <c r="KCU62" s="996">
        <f>MIN(KCU60,Application!$AO$630-SUM('15 Year Pro Forma'!$D$62:KCS62))</f>
        <v>0</v>
      </c>
      <c r="KCW62" s="996">
        <f>MIN(KCW60,Application!$AO$630-SUM('15 Year Pro Forma'!$D$62:KCU62))</f>
        <v>0</v>
      </c>
      <c r="KCY62" s="996">
        <f>MIN(KCY60,Application!$AO$630-SUM('15 Year Pro Forma'!$D$62:KCW62))</f>
        <v>0</v>
      </c>
      <c r="KDA62" s="996">
        <f>MIN(KDA60,Application!$AO$630-SUM('15 Year Pro Forma'!$D$62:KCY62))</f>
        <v>0</v>
      </c>
      <c r="KDC62" s="996">
        <f>MIN(KDC60,Application!$AO$630-SUM('15 Year Pro Forma'!$D$62:KDA62))</f>
        <v>0</v>
      </c>
      <c r="KDE62" s="996">
        <f>MIN(KDE60,Application!$AO$630-SUM('15 Year Pro Forma'!$D$62:KDC62))</f>
        <v>0</v>
      </c>
      <c r="KDG62" s="996">
        <f>MIN(KDG60,Application!$AO$630-SUM('15 Year Pro Forma'!$D$62:KDE62))</f>
        <v>0</v>
      </c>
      <c r="KDI62" s="996">
        <f>MIN(KDI60,Application!$AO$630-SUM('15 Year Pro Forma'!$D$62:KDG62))</f>
        <v>0</v>
      </c>
      <c r="KDK62" s="996">
        <f>MIN(KDK60,Application!$AO$630-SUM('15 Year Pro Forma'!$D$62:KDI62))</f>
        <v>0</v>
      </c>
      <c r="KDM62" s="996">
        <f>MIN(KDM60,Application!$AO$630-SUM('15 Year Pro Forma'!$D$62:KDK62))</f>
        <v>0</v>
      </c>
      <c r="KDO62" s="996">
        <f>MIN(KDO60,Application!$AO$630-SUM('15 Year Pro Forma'!$D$62:KDM62))</f>
        <v>0</v>
      </c>
      <c r="KDQ62" s="996">
        <f>MIN(KDQ60,Application!$AO$630-SUM('15 Year Pro Forma'!$D$62:KDO62))</f>
        <v>0</v>
      </c>
      <c r="KDS62" s="996">
        <f>MIN(KDS60,Application!$AO$630-SUM('15 Year Pro Forma'!$D$62:KDQ62))</f>
        <v>0</v>
      </c>
      <c r="KDU62" s="996">
        <f>MIN(KDU60,Application!$AO$630-SUM('15 Year Pro Forma'!$D$62:KDS62))</f>
        <v>0</v>
      </c>
      <c r="KDW62" s="996">
        <f>MIN(KDW60,Application!$AO$630-SUM('15 Year Pro Forma'!$D$62:KDU62))</f>
        <v>0</v>
      </c>
      <c r="KDY62" s="996">
        <f>MIN(KDY60,Application!$AO$630-SUM('15 Year Pro Forma'!$D$62:KDW62))</f>
        <v>0</v>
      </c>
      <c r="KEA62" s="996">
        <f>MIN(KEA60,Application!$AO$630-SUM('15 Year Pro Forma'!$D$62:KDY62))</f>
        <v>0</v>
      </c>
      <c r="KEC62" s="996">
        <f>MIN(KEC60,Application!$AO$630-SUM('15 Year Pro Forma'!$D$62:KEA62))</f>
        <v>0</v>
      </c>
      <c r="KEE62" s="996">
        <f>MIN(KEE60,Application!$AO$630-SUM('15 Year Pro Forma'!$D$62:KEC62))</f>
        <v>0</v>
      </c>
      <c r="KEG62" s="996">
        <f>MIN(KEG60,Application!$AO$630-SUM('15 Year Pro Forma'!$D$62:KEE62))</f>
        <v>0</v>
      </c>
      <c r="KEI62" s="996">
        <f>MIN(KEI60,Application!$AO$630-SUM('15 Year Pro Forma'!$D$62:KEG62))</f>
        <v>0</v>
      </c>
      <c r="KEK62" s="996">
        <f>MIN(KEK60,Application!$AO$630-SUM('15 Year Pro Forma'!$D$62:KEI62))</f>
        <v>0</v>
      </c>
      <c r="KEM62" s="996">
        <f>MIN(KEM60,Application!$AO$630-SUM('15 Year Pro Forma'!$D$62:KEK62))</f>
        <v>0</v>
      </c>
      <c r="KEO62" s="996">
        <f>MIN(KEO60,Application!$AO$630-SUM('15 Year Pro Forma'!$D$62:KEM62))</f>
        <v>0</v>
      </c>
      <c r="KEQ62" s="996">
        <f>MIN(KEQ60,Application!$AO$630-SUM('15 Year Pro Forma'!$D$62:KEO62))</f>
        <v>0</v>
      </c>
      <c r="KES62" s="996">
        <f>MIN(KES60,Application!$AO$630-SUM('15 Year Pro Forma'!$D$62:KEQ62))</f>
        <v>0</v>
      </c>
      <c r="KEU62" s="996">
        <f>MIN(KEU60,Application!$AO$630-SUM('15 Year Pro Forma'!$D$62:KES62))</f>
        <v>0</v>
      </c>
      <c r="KEW62" s="996">
        <f>MIN(KEW60,Application!$AO$630-SUM('15 Year Pro Forma'!$D$62:KEU62))</f>
        <v>0</v>
      </c>
      <c r="KEY62" s="996">
        <f>MIN(KEY60,Application!$AO$630-SUM('15 Year Pro Forma'!$D$62:KEW62))</f>
        <v>0</v>
      </c>
      <c r="KFA62" s="996">
        <f>MIN(KFA60,Application!$AO$630-SUM('15 Year Pro Forma'!$D$62:KEY62))</f>
        <v>0</v>
      </c>
      <c r="KFC62" s="996">
        <f>MIN(KFC60,Application!$AO$630-SUM('15 Year Pro Forma'!$D$62:KFA62))</f>
        <v>0</v>
      </c>
      <c r="KFE62" s="996">
        <f>MIN(KFE60,Application!$AO$630-SUM('15 Year Pro Forma'!$D$62:KFC62))</f>
        <v>0</v>
      </c>
      <c r="KFG62" s="996">
        <f>MIN(KFG60,Application!$AO$630-SUM('15 Year Pro Forma'!$D$62:KFE62))</f>
        <v>0</v>
      </c>
      <c r="KFI62" s="996">
        <f>MIN(KFI60,Application!$AO$630-SUM('15 Year Pro Forma'!$D$62:KFG62))</f>
        <v>0</v>
      </c>
      <c r="KFK62" s="996">
        <f>MIN(KFK60,Application!$AO$630-SUM('15 Year Pro Forma'!$D$62:KFI62))</f>
        <v>0</v>
      </c>
      <c r="KFM62" s="996">
        <f>MIN(KFM60,Application!$AO$630-SUM('15 Year Pro Forma'!$D$62:KFK62))</f>
        <v>0</v>
      </c>
      <c r="KFO62" s="996">
        <f>MIN(KFO60,Application!$AO$630-SUM('15 Year Pro Forma'!$D$62:KFM62))</f>
        <v>0</v>
      </c>
      <c r="KFQ62" s="996">
        <f>MIN(KFQ60,Application!$AO$630-SUM('15 Year Pro Forma'!$D$62:KFO62))</f>
        <v>0</v>
      </c>
      <c r="KFS62" s="996">
        <f>MIN(KFS60,Application!$AO$630-SUM('15 Year Pro Forma'!$D$62:KFQ62))</f>
        <v>0</v>
      </c>
      <c r="KFU62" s="996">
        <f>MIN(KFU60,Application!$AO$630-SUM('15 Year Pro Forma'!$D$62:KFS62))</f>
        <v>0</v>
      </c>
      <c r="KFW62" s="996">
        <f>MIN(KFW60,Application!$AO$630-SUM('15 Year Pro Forma'!$D$62:KFU62))</f>
        <v>0</v>
      </c>
      <c r="KFY62" s="996">
        <f>MIN(KFY60,Application!$AO$630-SUM('15 Year Pro Forma'!$D$62:KFW62))</f>
        <v>0</v>
      </c>
      <c r="KGA62" s="996">
        <f>MIN(KGA60,Application!$AO$630-SUM('15 Year Pro Forma'!$D$62:KFY62))</f>
        <v>0</v>
      </c>
      <c r="KGC62" s="996">
        <f>MIN(KGC60,Application!$AO$630-SUM('15 Year Pro Forma'!$D$62:KGA62))</f>
        <v>0</v>
      </c>
      <c r="KGE62" s="996">
        <f>MIN(KGE60,Application!$AO$630-SUM('15 Year Pro Forma'!$D$62:KGC62))</f>
        <v>0</v>
      </c>
      <c r="KGG62" s="996">
        <f>MIN(KGG60,Application!$AO$630-SUM('15 Year Pro Forma'!$D$62:KGE62))</f>
        <v>0</v>
      </c>
      <c r="KGI62" s="996">
        <f>MIN(KGI60,Application!$AO$630-SUM('15 Year Pro Forma'!$D$62:KGG62))</f>
        <v>0</v>
      </c>
      <c r="KGK62" s="996">
        <f>MIN(KGK60,Application!$AO$630-SUM('15 Year Pro Forma'!$D$62:KGI62))</f>
        <v>0</v>
      </c>
      <c r="KGM62" s="996">
        <f>MIN(KGM60,Application!$AO$630-SUM('15 Year Pro Forma'!$D$62:KGK62))</f>
        <v>0</v>
      </c>
      <c r="KGO62" s="996">
        <f>MIN(KGO60,Application!$AO$630-SUM('15 Year Pro Forma'!$D$62:KGM62))</f>
        <v>0</v>
      </c>
      <c r="KGQ62" s="996">
        <f>MIN(KGQ60,Application!$AO$630-SUM('15 Year Pro Forma'!$D$62:KGO62))</f>
        <v>0</v>
      </c>
      <c r="KGS62" s="996">
        <f>MIN(KGS60,Application!$AO$630-SUM('15 Year Pro Forma'!$D$62:KGQ62))</f>
        <v>0</v>
      </c>
      <c r="KGU62" s="996">
        <f>MIN(KGU60,Application!$AO$630-SUM('15 Year Pro Forma'!$D$62:KGS62))</f>
        <v>0</v>
      </c>
      <c r="KGW62" s="996">
        <f>MIN(KGW60,Application!$AO$630-SUM('15 Year Pro Forma'!$D$62:KGU62))</f>
        <v>0</v>
      </c>
      <c r="KGY62" s="996">
        <f>MIN(KGY60,Application!$AO$630-SUM('15 Year Pro Forma'!$D$62:KGW62))</f>
        <v>0</v>
      </c>
      <c r="KHA62" s="996">
        <f>MIN(KHA60,Application!$AO$630-SUM('15 Year Pro Forma'!$D$62:KGY62))</f>
        <v>0</v>
      </c>
      <c r="KHC62" s="996">
        <f>MIN(KHC60,Application!$AO$630-SUM('15 Year Pro Forma'!$D$62:KHA62))</f>
        <v>0</v>
      </c>
      <c r="KHE62" s="996">
        <f>MIN(KHE60,Application!$AO$630-SUM('15 Year Pro Forma'!$D$62:KHC62))</f>
        <v>0</v>
      </c>
      <c r="KHG62" s="996">
        <f>MIN(KHG60,Application!$AO$630-SUM('15 Year Pro Forma'!$D$62:KHE62))</f>
        <v>0</v>
      </c>
      <c r="KHI62" s="996">
        <f>MIN(KHI60,Application!$AO$630-SUM('15 Year Pro Forma'!$D$62:KHG62))</f>
        <v>0</v>
      </c>
      <c r="KHK62" s="996">
        <f>MIN(KHK60,Application!$AO$630-SUM('15 Year Pro Forma'!$D$62:KHI62))</f>
        <v>0</v>
      </c>
      <c r="KHM62" s="996">
        <f>MIN(KHM60,Application!$AO$630-SUM('15 Year Pro Forma'!$D$62:KHK62))</f>
        <v>0</v>
      </c>
      <c r="KHO62" s="996">
        <f>MIN(KHO60,Application!$AO$630-SUM('15 Year Pro Forma'!$D$62:KHM62))</f>
        <v>0</v>
      </c>
      <c r="KHQ62" s="996">
        <f>MIN(KHQ60,Application!$AO$630-SUM('15 Year Pro Forma'!$D$62:KHO62))</f>
        <v>0</v>
      </c>
      <c r="KHS62" s="996">
        <f>MIN(KHS60,Application!$AO$630-SUM('15 Year Pro Forma'!$D$62:KHQ62))</f>
        <v>0</v>
      </c>
      <c r="KHU62" s="996">
        <f>MIN(KHU60,Application!$AO$630-SUM('15 Year Pro Forma'!$D$62:KHS62))</f>
        <v>0</v>
      </c>
      <c r="KHW62" s="996">
        <f>MIN(KHW60,Application!$AO$630-SUM('15 Year Pro Forma'!$D$62:KHU62))</f>
        <v>0</v>
      </c>
      <c r="KHY62" s="996">
        <f>MIN(KHY60,Application!$AO$630-SUM('15 Year Pro Forma'!$D$62:KHW62))</f>
        <v>0</v>
      </c>
      <c r="KIA62" s="996">
        <f>MIN(KIA60,Application!$AO$630-SUM('15 Year Pro Forma'!$D$62:KHY62))</f>
        <v>0</v>
      </c>
      <c r="KIC62" s="996">
        <f>MIN(KIC60,Application!$AO$630-SUM('15 Year Pro Forma'!$D$62:KIA62))</f>
        <v>0</v>
      </c>
      <c r="KIE62" s="996">
        <f>MIN(KIE60,Application!$AO$630-SUM('15 Year Pro Forma'!$D$62:KIC62))</f>
        <v>0</v>
      </c>
      <c r="KIG62" s="996">
        <f>MIN(KIG60,Application!$AO$630-SUM('15 Year Pro Forma'!$D$62:KIE62))</f>
        <v>0</v>
      </c>
      <c r="KII62" s="996">
        <f>MIN(KII60,Application!$AO$630-SUM('15 Year Pro Forma'!$D$62:KIG62))</f>
        <v>0</v>
      </c>
      <c r="KIK62" s="996">
        <f>MIN(KIK60,Application!$AO$630-SUM('15 Year Pro Forma'!$D$62:KII62))</f>
        <v>0</v>
      </c>
      <c r="KIM62" s="996">
        <f>MIN(KIM60,Application!$AO$630-SUM('15 Year Pro Forma'!$D$62:KIK62))</f>
        <v>0</v>
      </c>
      <c r="KIO62" s="996">
        <f>MIN(KIO60,Application!$AO$630-SUM('15 Year Pro Forma'!$D$62:KIM62))</f>
        <v>0</v>
      </c>
      <c r="KIQ62" s="996">
        <f>MIN(KIQ60,Application!$AO$630-SUM('15 Year Pro Forma'!$D$62:KIO62))</f>
        <v>0</v>
      </c>
      <c r="KIS62" s="996">
        <f>MIN(KIS60,Application!$AO$630-SUM('15 Year Pro Forma'!$D$62:KIQ62))</f>
        <v>0</v>
      </c>
      <c r="KIU62" s="996">
        <f>MIN(KIU60,Application!$AO$630-SUM('15 Year Pro Forma'!$D$62:KIS62))</f>
        <v>0</v>
      </c>
      <c r="KIW62" s="996">
        <f>MIN(KIW60,Application!$AO$630-SUM('15 Year Pro Forma'!$D$62:KIU62))</f>
        <v>0</v>
      </c>
      <c r="KIY62" s="996">
        <f>MIN(KIY60,Application!$AO$630-SUM('15 Year Pro Forma'!$D$62:KIW62))</f>
        <v>0</v>
      </c>
      <c r="KJA62" s="996">
        <f>MIN(KJA60,Application!$AO$630-SUM('15 Year Pro Forma'!$D$62:KIY62))</f>
        <v>0</v>
      </c>
      <c r="KJC62" s="996">
        <f>MIN(KJC60,Application!$AO$630-SUM('15 Year Pro Forma'!$D$62:KJA62))</f>
        <v>0</v>
      </c>
      <c r="KJE62" s="996">
        <f>MIN(KJE60,Application!$AO$630-SUM('15 Year Pro Forma'!$D$62:KJC62))</f>
        <v>0</v>
      </c>
      <c r="KJG62" s="996">
        <f>MIN(KJG60,Application!$AO$630-SUM('15 Year Pro Forma'!$D$62:KJE62))</f>
        <v>0</v>
      </c>
      <c r="KJI62" s="996">
        <f>MIN(KJI60,Application!$AO$630-SUM('15 Year Pro Forma'!$D$62:KJG62))</f>
        <v>0</v>
      </c>
      <c r="KJK62" s="996">
        <f>MIN(KJK60,Application!$AO$630-SUM('15 Year Pro Forma'!$D$62:KJI62))</f>
        <v>0</v>
      </c>
      <c r="KJM62" s="996">
        <f>MIN(KJM60,Application!$AO$630-SUM('15 Year Pro Forma'!$D$62:KJK62))</f>
        <v>0</v>
      </c>
      <c r="KJO62" s="996">
        <f>MIN(KJO60,Application!$AO$630-SUM('15 Year Pro Forma'!$D$62:KJM62))</f>
        <v>0</v>
      </c>
      <c r="KJQ62" s="996">
        <f>MIN(KJQ60,Application!$AO$630-SUM('15 Year Pro Forma'!$D$62:KJO62))</f>
        <v>0</v>
      </c>
      <c r="KJS62" s="996">
        <f>MIN(KJS60,Application!$AO$630-SUM('15 Year Pro Forma'!$D$62:KJQ62))</f>
        <v>0</v>
      </c>
      <c r="KJU62" s="996">
        <f>MIN(KJU60,Application!$AO$630-SUM('15 Year Pro Forma'!$D$62:KJS62))</f>
        <v>0</v>
      </c>
      <c r="KJW62" s="996">
        <f>MIN(KJW60,Application!$AO$630-SUM('15 Year Pro Forma'!$D$62:KJU62))</f>
        <v>0</v>
      </c>
      <c r="KJY62" s="996">
        <f>MIN(KJY60,Application!$AO$630-SUM('15 Year Pro Forma'!$D$62:KJW62))</f>
        <v>0</v>
      </c>
      <c r="KKA62" s="996">
        <f>MIN(KKA60,Application!$AO$630-SUM('15 Year Pro Forma'!$D$62:KJY62))</f>
        <v>0</v>
      </c>
      <c r="KKC62" s="996">
        <f>MIN(KKC60,Application!$AO$630-SUM('15 Year Pro Forma'!$D$62:KKA62))</f>
        <v>0</v>
      </c>
      <c r="KKE62" s="996">
        <f>MIN(KKE60,Application!$AO$630-SUM('15 Year Pro Forma'!$D$62:KKC62))</f>
        <v>0</v>
      </c>
      <c r="KKG62" s="996">
        <f>MIN(KKG60,Application!$AO$630-SUM('15 Year Pro Forma'!$D$62:KKE62))</f>
        <v>0</v>
      </c>
      <c r="KKI62" s="996">
        <f>MIN(KKI60,Application!$AO$630-SUM('15 Year Pro Forma'!$D$62:KKG62))</f>
        <v>0</v>
      </c>
      <c r="KKK62" s="996">
        <f>MIN(KKK60,Application!$AO$630-SUM('15 Year Pro Forma'!$D$62:KKI62))</f>
        <v>0</v>
      </c>
      <c r="KKM62" s="996">
        <f>MIN(KKM60,Application!$AO$630-SUM('15 Year Pro Forma'!$D$62:KKK62))</f>
        <v>0</v>
      </c>
      <c r="KKO62" s="996">
        <f>MIN(KKO60,Application!$AO$630-SUM('15 Year Pro Forma'!$D$62:KKM62))</f>
        <v>0</v>
      </c>
      <c r="KKQ62" s="996">
        <f>MIN(KKQ60,Application!$AO$630-SUM('15 Year Pro Forma'!$D$62:KKO62))</f>
        <v>0</v>
      </c>
      <c r="KKS62" s="996">
        <f>MIN(KKS60,Application!$AO$630-SUM('15 Year Pro Forma'!$D$62:KKQ62))</f>
        <v>0</v>
      </c>
      <c r="KKU62" s="996">
        <f>MIN(KKU60,Application!$AO$630-SUM('15 Year Pro Forma'!$D$62:KKS62))</f>
        <v>0</v>
      </c>
      <c r="KKW62" s="996">
        <f>MIN(KKW60,Application!$AO$630-SUM('15 Year Pro Forma'!$D$62:KKU62))</f>
        <v>0</v>
      </c>
      <c r="KKY62" s="996">
        <f>MIN(KKY60,Application!$AO$630-SUM('15 Year Pro Forma'!$D$62:KKW62))</f>
        <v>0</v>
      </c>
      <c r="KLA62" s="996">
        <f>MIN(KLA60,Application!$AO$630-SUM('15 Year Pro Forma'!$D$62:KKY62))</f>
        <v>0</v>
      </c>
      <c r="KLC62" s="996">
        <f>MIN(KLC60,Application!$AO$630-SUM('15 Year Pro Forma'!$D$62:KLA62))</f>
        <v>0</v>
      </c>
      <c r="KLE62" s="996">
        <f>MIN(KLE60,Application!$AO$630-SUM('15 Year Pro Forma'!$D$62:KLC62))</f>
        <v>0</v>
      </c>
      <c r="KLG62" s="996">
        <f>MIN(KLG60,Application!$AO$630-SUM('15 Year Pro Forma'!$D$62:KLE62))</f>
        <v>0</v>
      </c>
      <c r="KLI62" s="996">
        <f>MIN(KLI60,Application!$AO$630-SUM('15 Year Pro Forma'!$D$62:KLG62))</f>
        <v>0</v>
      </c>
      <c r="KLK62" s="996">
        <f>MIN(KLK60,Application!$AO$630-SUM('15 Year Pro Forma'!$D$62:KLI62))</f>
        <v>0</v>
      </c>
      <c r="KLM62" s="996">
        <f>MIN(KLM60,Application!$AO$630-SUM('15 Year Pro Forma'!$D$62:KLK62))</f>
        <v>0</v>
      </c>
      <c r="KLO62" s="996">
        <f>MIN(KLO60,Application!$AO$630-SUM('15 Year Pro Forma'!$D$62:KLM62))</f>
        <v>0</v>
      </c>
      <c r="KLQ62" s="996">
        <f>MIN(KLQ60,Application!$AO$630-SUM('15 Year Pro Forma'!$D$62:KLO62))</f>
        <v>0</v>
      </c>
      <c r="KLS62" s="996">
        <f>MIN(KLS60,Application!$AO$630-SUM('15 Year Pro Forma'!$D$62:KLQ62))</f>
        <v>0</v>
      </c>
      <c r="KLU62" s="996">
        <f>MIN(KLU60,Application!$AO$630-SUM('15 Year Pro Forma'!$D$62:KLS62))</f>
        <v>0</v>
      </c>
      <c r="KLW62" s="996">
        <f>MIN(KLW60,Application!$AO$630-SUM('15 Year Pro Forma'!$D$62:KLU62))</f>
        <v>0</v>
      </c>
      <c r="KLY62" s="996">
        <f>MIN(KLY60,Application!$AO$630-SUM('15 Year Pro Forma'!$D$62:KLW62))</f>
        <v>0</v>
      </c>
      <c r="KMA62" s="996">
        <f>MIN(KMA60,Application!$AO$630-SUM('15 Year Pro Forma'!$D$62:KLY62))</f>
        <v>0</v>
      </c>
      <c r="KMC62" s="996">
        <f>MIN(KMC60,Application!$AO$630-SUM('15 Year Pro Forma'!$D$62:KMA62))</f>
        <v>0</v>
      </c>
      <c r="KME62" s="996">
        <f>MIN(KME60,Application!$AO$630-SUM('15 Year Pro Forma'!$D$62:KMC62))</f>
        <v>0</v>
      </c>
      <c r="KMG62" s="996">
        <f>MIN(KMG60,Application!$AO$630-SUM('15 Year Pro Forma'!$D$62:KME62))</f>
        <v>0</v>
      </c>
      <c r="KMI62" s="996">
        <f>MIN(KMI60,Application!$AO$630-SUM('15 Year Pro Forma'!$D$62:KMG62))</f>
        <v>0</v>
      </c>
      <c r="KMK62" s="996">
        <f>MIN(KMK60,Application!$AO$630-SUM('15 Year Pro Forma'!$D$62:KMI62))</f>
        <v>0</v>
      </c>
      <c r="KMM62" s="996">
        <f>MIN(KMM60,Application!$AO$630-SUM('15 Year Pro Forma'!$D$62:KMK62))</f>
        <v>0</v>
      </c>
      <c r="KMO62" s="996">
        <f>MIN(KMO60,Application!$AO$630-SUM('15 Year Pro Forma'!$D$62:KMM62))</f>
        <v>0</v>
      </c>
      <c r="KMQ62" s="996">
        <f>MIN(KMQ60,Application!$AO$630-SUM('15 Year Pro Forma'!$D$62:KMO62))</f>
        <v>0</v>
      </c>
      <c r="KMS62" s="996">
        <f>MIN(KMS60,Application!$AO$630-SUM('15 Year Pro Forma'!$D$62:KMQ62))</f>
        <v>0</v>
      </c>
      <c r="KMU62" s="996">
        <f>MIN(KMU60,Application!$AO$630-SUM('15 Year Pro Forma'!$D$62:KMS62))</f>
        <v>0</v>
      </c>
      <c r="KMW62" s="996">
        <f>MIN(KMW60,Application!$AO$630-SUM('15 Year Pro Forma'!$D$62:KMU62))</f>
        <v>0</v>
      </c>
      <c r="KMY62" s="996">
        <f>MIN(KMY60,Application!$AO$630-SUM('15 Year Pro Forma'!$D$62:KMW62))</f>
        <v>0</v>
      </c>
      <c r="KNA62" s="996">
        <f>MIN(KNA60,Application!$AO$630-SUM('15 Year Pro Forma'!$D$62:KMY62))</f>
        <v>0</v>
      </c>
      <c r="KNC62" s="996">
        <f>MIN(KNC60,Application!$AO$630-SUM('15 Year Pro Forma'!$D$62:KNA62))</f>
        <v>0</v>
      </c>
      <c r="KNE62" s="996">
        <f>MIN(KNE60,Application!$AO$630-SUM('15 Year Pro Forma'!$D$62:KNC62))</f>
        <v>0</v>
      </c>
      <c r="KNG62" s="996">
        <f>MIN(KNG60,Application!$AO$630-SUM('15 Year Pro Forma'!$D$62:KNE62))</f>
        <v>0</v>
      </c>
      <c r="KNI62" s="996">
        <f>MIN(KNI60,Application!$AO$630-SUM('15 Year Pro Forma'!$D$62:KNG62))</f>
        <v>0</v>
      </c>
      <c r="KNK62" s="996">
        <f>MIN(KNK60,Application!$AO$630-SUM('15 Year Pro Forma'!$D$62:KNI62))</f>
        <v>0</v>
      </c>
      <c r="KNM62" s="996">
        <f>MIN(KNM60,Application!$AO$630-SUM('15 Year Pro Forma'!$D$62:KNK62))</f>
        <v>0</v>
      </c>
      <c r="KNO62" s="996">
        <f>MIN(KNO60,Application!$AO$630-SUM('15 Year Pro Forma'!$D$62:KNM62))</f>
        <v>0</v>
      </c>
      <c r="KNQ62" s="996">
        <f>MIN(KNQ60,Application!$AO$630-SUM('15 Year Pro Forma'!$D$62:KNO62))</f>
        <v>0</v>
      </c>
      <c r="KNS62" s="996">
        <f>MIN(KNS60,Application!$AO$630-SUM('15 Year Pro Forma'!$D$62:KNQ62))</f>
        <v>0</v>
      </c>
      <c r="KNU62" s="996">
        <f>MIN(KNU60,Application!$AO$630-SUM('15 Year Pro Forma'!$D$62:KNS62))</f>
        <v>0</v>
      </c>
      <c r="KNW62" s="996">
        <f>MIN(KNW60,Application!$AO$630-SUM('15 Year Pro Forma'!$D$62:KNU62))</f>
        <v>0</v>
      </c>
      <c r="KNY62" s="996">
        <f>MIN(KNY60,Application!$AO$630-SUM('15 Year Pro Forma'!$D$62:KNW62))</f>
        <v>0</v>
      </c>
      <c r="KOA62" s="996">
        <f>MIN(KOA60,Application!$AO$630-SUM('15 Year Pro Forma'!$D$62:KNY62))</f>
        <v>0</v>
      </c>
      <c r="KOC62" s="996">
        <f>MIN(KOC60,Application!$AO$630-SUM('15 Year Pro Forma'!$D$62:KOA62))</f>
        <v>0</v>
      </c>
      <c r="KOE62" s="996">
        <f>MIN(KOE60,Application!$AO$630-SUM('15 Year Pro Forma'!$D$62:KOC62))</f>
        <v>0</v>
      </c>
      <c r="KOG62" s="996">
        <f>MIN(KOG60,Application!$AO$630-SUM('15 Year Pro Forma'!$D$62:KOE62))</f>
        <v>0</v>
      </c>
      <c r="KOI62" s="996">
        <f>MIN(KOI60,Application!$AO$630-SUM('15 Year Pro Forma'!$D$62:KOG62))</f>
        <v>0</v>
      </c>
      <c r="KOK62" s="996">
        <f>MIN(KOK60,Application!$AO$630-SUM('15 Year Pro Forma'!$D$62:KOI62))</f>
        <v>0</v>
      </c>
      <c r="KOM62" s="996">
        <f>MIN(KOM60,Application!$AO$630-SUM('15 Year Pro Forma'!$D$62:KOK62))</f>
        <v>0</v>
      </c>
      <c r="KOO62" s="996">
        <f>MIN(KOO60,Application!$AO$630-SUM('15 Year Pro Forma'!$D$62:KOM62))</f>
        <v>0</v>
      </c>
      <c r="KOQ62" s="996">
        <f>MIN(KOQ60,Application!$AO$630-SUM('15 Year Pro Forma'!$D$62:KOO62))</f>
        <v>0</v>
      </c>
      <c r="KOS62" s="996">
        <f>MIN(KOS60,Application!$AO$630-SUM('15 Year Pro Forma'!$D$62:KOQ62))</f>
        <v>0</v>
      </c>
      <c r="KOU62" s="996">
        <f>MIN(KOU60,Application!$AO$630-SUM('15 Year Pro Forma'!$D$62:KOS62))</f>
        <v>0</v>
      </c>
      <c r="KOW62" s="996">
        <f>MIN(KOW60,Application!$AO$630-SUM('15 Year Pro Forma'!$D$62:KOU62))</f>
        <v>0</v>
      </c>
      <c r="KOY62" s="996">
        <f>MIN(KOY60,Application!$AO$630-SUM('15 Year Pro Forma'!$D$62:KOW62))</f>
        <v>0</v>
      </c>
      <c r="KPA62" s="996">
        <f>MIN(KPA60,Application!$AO$630-SUM('15 Year Pro Forma'!$D$62:KOY62))</f>
        <v>0</v>
      </c>
      <c r="KPC62" s="996">
        <f>MIN(KPC60,Application!$AO$630-SUM('15 Year Pro Forma'!$D$62:KPA62))</f>
        <v>0</v>
      </c>
      <c r="KPE62" s="996">
        <f>MIN(KPE60,Application!$AO$630-SUM('15 Year Pro Forma'!$D$62:KPC62))</f>
        <v>0</v>
      </c>
      <c r="KPG62" s="996">
        <f>MIN(KPG60,Application!$AO$630-SUM('15 Year Pro Forma'!$D$62:KPE62))</f>
        <v>0</v>
      </c>
      <c r="KPI62" s="996">
        <f>MIN(KPI60,Application!$AO$630-SUM('15 Year Pro Forma'!$D$62:KPG62))</f>
        <v>0</v>
      </c>
      <c r="KPK62" s="996">
        <f>MIN(KPK60,Application!$AO$630-SUM('15 Year Pro Forma'!$D$62:KPI62))</f>
        <v>0</v>
      </c>
      <c r="KPM62" s="996">
        <f>MIN(KPM60,Application!$AO$630-SUM('15 Year Pro Forma'!$D$62:KPK62))</f>
        <v>0</v>
      </c>
      <c r="KPO62" s="996">
        <f>MIN(KPO60,Application!$AO$630-SUM('15 Year Pro Forma'!$D$62:KPM62))</f>
        <v>0</v>
      </c>
      <c r="KPQ62" s="996">
        <f>MIN(KPQ60,Application!$AO$630-SUM('15 Year Pro Forma'!$D$62:KPO62))</f>
        <v>0</v>
      </c>
      <c r="KPS62" s="996">
        <f>MIN(KPS60,Application!$AO$630-SUM('15 Year Pro Forma'!$D$62:KPQ62))</f>
        <v>0</v>
      </c>
      <c r="KPU62" s="996">
        <f>MIN(KPU60,Application!$AO$630-SUM('15 Year Pro Forma'!$D$62:KPS62))</f>
        <v>0</v>
      </c>
      <c r="KPW62" s="996">
        <f>MIN(KPW60,Application!$AO$630-SUM('15 Year Pro Forma'!$D$62:KPU62))</f>
        <v>0</v>
      </c>
      <c r="KPY62" s="996">
        <f>MIN(KPY60,Application!$AO$630-SUM('15 Year Pro Forma'!$D$62:KPW62))</f>
        <v>0</v>
      </c>
      <c r="KQA62" s="996">
        <f>MIN(KQA60,Application!$AO$630-SUM('15 Year Pro Forma'!$D$62:KPY62))</f>
        <v>0</v>
      </c>
      <c r="KQC62" s="996">
        <f>MIN(KQC60,Application!$AO$630-SUM('15 Year Pro Forma'!$D$62:KQA62))</f>
        <v>0</v>
      </c>
      <c r="KQE62" s="996">
        <f>MIN(KQE60,Application!$AO$630-SUM('15 Year Pro Forma'!$D$62:KQC62))</f>
        <v>0</v>
      </c>
      <c r="KQG62" s="996">
        <f>MIN(KQG60,Application!$AO$630-SUM('15 Year Pro Forma'!$D$62:KQE62))</f>
        <v>0</v>
      </c>
      <c r="KQI62" s="996">
        <f>MIN(KQI60,Application!$AO$630-SUM('15 Year Pro Forma'!$D$62:KQG62))</f>
        <v>0</v>
      </c>
      <c r="KQK62" s="996">
        <f>MIN(KQK60,Application!$AO$630-SUM('15 Year Pro Forma'!$D$62:KQI62))</f>
        <v>0</v>
      </c>
      <c r="KQM62" s="996">
        <f>MIN(KQM60,Application!$AO$630-SUM('15 Year Pro Forma'!$D$62:KQK62))</f>
        <v>0</v>
      </c>
      <c r="KQO62" s="996">
        <f>MIN(KQO60,Application!$AO$630-SUM('15 Year Pro Forma'!$D$62:KQM62))</f>
        <v>0</v>
      </c>
      <c r="KQQ62" s="996">
        <f>MIN(KQQ60,Application!$AO$630-SUM('15 Year Pro Forma'!$D$62:KQO62))</f>
        <v>0</v>
      </c>
      <c r="KQS62" s="996">
        <f>MIN(KQS60,Application!$AO$630-SUM('15 Year Pro Forma'!$D$62:KQQ62))</f>
        <v>0</v>
      </c>
      <c r="KQU62" s="996">
        <f>MIN(KQU60,Application!$AO$630-SUM('15 Year Pro Forma'!$D$62:KQS62))</f>
        <v>0</v>
      </c>
      <c r="KQW62" s="996">
        <f>MIN(KQW60,Application!$AO$630-SUM('15 Year Pro Forma'!$D$62:KQU62))</f>
        <v>0</v>
      </c>
      <c r="KQY62" s="996">
        <f>MIN(KQY60,Application!$AO$630-SUM('15 Year Pro Forma'!$D$62:KQW62))</f>
        <v>0</v>
      </c>
      <c r="KRA62" s="996">
        <f>MIN(KRA60,Application!$AO$630-SUM('15 Year Pro Forma'!$D$62:KQY62))</f>
        <v>0</v>
      </c>
      <c r="KRC62" s="996">
        <f>MIN(KRC60,Application!$AO$630-SUM('15 Year Pro Forma'!$D$62:KRA62))</f>
        <v>0</v>
      </c>
      <c r="KRE62" s="996">
        <f>MIN(KRE60,Application!$AO$630-SUM('15 Year Pro Forma'!$D$62:KRC62))</f>
        <v>0</v>
      </c>
      <c r="KRG62" s="996">
        <f>MIN(KRG60,Application!$AO$630-SUM('15 Year Pro Forma'!$D$62:KRE62))</f>
        <v>0</v>
      </c>
      <c r="KRI62" s="996">
        <f>MIN(KRI60,Application!$AO$630-SUM('15 Year Pro Forma'!$D$62:KRG62))</f>
        <v>0</v>
      </c>
      <c r="KRK62" s="996">
        <f>MIN(KRK60,Application!$AO$630-SUM('15 Year Pro Forma'!$D$62:KRI62))</f>
        <v>0</v>
      </c>
      <c r="KRM62" s="996">
        <f>MIN(KRM60,Application!$AO$630-SUM('15 Year Pro Forma'!$D$62:KRK62))</f>
        <v>0</v>
      </c>
      <c r="KRO62" s="996">
        <f>MIN(KRO60,Application!$AO$630-SUM('15 Year Pro Forma'!$D$62:KRM62))</f>
        <v>0</v>
      </c>
      <c r="KRQ62" s="996">
        <f>MIN(KRQ60,Application!$AO$630-SUM('15 Year Pro Forma'!$D$62:KRO62))</f>
        <v>0</v>
      </c>
      <c r="KRS62" s="996">
        <f>MIN(KRS60,Application!$AO$630-SUM('15 Year Pro Forma'!$D$62:KRQ62))</f>
        <v>0</v>
      </c>
      <c r="KRU62" s="996">
        <f>MIN(KRU60,Application!$AO$630-SUM('15 Year Pro Forma'!$D$62:KRS62))</f>
        <v>0</v>
      </c>
      <c r="KRW62" s="996">
        <f>MIN(KRW60,Application!$AO$630-SUM('15 Year Pro Forma'!$D$62:KRU62))</f>
        <v>0</v>
      </c>
      <c r="KRY62" s="996">
        <f>MIN(KRY60,Application!$AO$630-SUM('15 Year Pro Forma'!$D$62:KRW62))</f>
        <v>0</v>
      </c>
      <c r="KSA62" s="996">
        <f>MIN(KSA60,Application!$AO$630-SUM('15 Year Pro Forma'!$D$62:KRY62))</f>
        <v>0</v>
      </c>
      <c r="KSC62" s="996">
        <f>MIN(KSC60,Application!$AO$630-SUM('15 Year Pro Forma'!$D$62:KSA62))</f>
        <v>0</v>
      </c>
      <c r="KSE62" s="996">
        <f>MIN(KSE60,Application!$AO$630-SUM('15 Year Pro Forma'!$D$62:KSC62))</f>
        <v>0</v>
      </c>
      <c r="KSG62" s="996">
        <f>MIN(KSG60,Application!$AO$630-SUM('15 Year Pro Forma'!$D$62:KSE62))</f>
        <v>0</v>
      </c>
      <c r="KSI62" s="996">
        <f>MIN(KSI60,Application!$AO$630-SUM('15 Year Pro Forma'!$D$62:KSG62))</f>
        <v>0</v>
      </c>
      <c r="KSK62" s="996">
        <f>MIN(KSK60,Application!$AO$630-SUM('15 Year Pro Forma'!$D$62:KSI62))</f>
        <v>0</v>
      </c>
      <c r="KSM62" s="996">
        <f>MIN(KSM60,Application!$AO$630-SUM('15 Year Pro Forma'!$D$62:KSK62))</f>
        <v>0</v>
      </c>
      <c r="KSO62" s="996">
        <f>MIN(KSO60,Application!$AO$630-SUM('15 Year Pro Forma'!$D$62:KSM62))</f>
        <v>0</v>
      </c>
      <c r="KSQ62" s="996">
        <f>MIN(KSQ60,Application!$AO$630-SUM('15 Year Pro Forma'!$D$62:KSO62))</f>
        <v>0</v>
      </c>
      <c r="KSS62" s="996">
        <f>MIN(KSS60,Application!$AO$630-SUM('15 Year Pro Forma'!$D$62:KSQ62))</f>
        <v>0</v>
      </c>
      <c r="KSU62" s="996">
        <f>MIN(KSU60,Application!$AO$630-SUM('15 Year Pro Forma'!$D$62:KSS62))</f>
        <v>0</v>
      </c>
      <c r="KSW62" s="996">
        <f>MIN(KSW60,Application!$AO$630-SUM('15 Year Pro Forma'!$D$62:KSU62))</f>
        <v>0</v>
      </c>
      <c r="KSY62" s="996">
        <f>MIN(KSY60,Application!$AO$630-SUM('15 Year Pro Forma'!$D$62:KSW62))</f>
        <v>0</v>
      </c>
      <c r="KTA62" s="996">
        <f>MIN(KTA60,Application!$AO$630-SUM('15 Year Pro Forma'!$D$62:KSY62))</f>
        <v>0</v>
      </c>
      <c r="KTC62" s="996">
        <f>MIN(KTC60,Application!$AO$630-SUM('15 Year Pro Forma'!$D$62:KTA62))</f>
        <v>0</v>
      </c>
      <c r="KTE62" s="996">
        <f>MIN(KTE60,Application!$AO$630-SUM('15 Year Pro Forma'!$D$62:KTC62))</f>
        <v>0</v>
      </c>
      <c r="KTG62" s="996">
        <f>MIN(KTG60,Application!$AO$630-SUM('15 Year Pro Forma'!$D$62:KTE62))</f>
        <v>0</v>
      </c>
      <c r="KTI62" s="996">
        <f>MIN(KTI60,Application!$AO$630-SUM('15 Year Pro Forma'!$D$62:KTG62))</f>
        <v>0</v>
      </c>
      <c r="KTK62" s="996">
        <f>MIN(KTK60,Application!$AO$630-SUM('15 Year Pro Forma'!$D$62:KTI62))</f>
        <v>0</v>
      </c>
      <c r="KTM62" s="996">
        <f>MIN(KTM60,Application!$AO$630-SUM('15 Year Pro Forma'!$D$62:KTK62))</f>
        <v>0</v>
      </c>
      <c r="KTO62" s="996">
        <f>MIN(KTO60,Application!$AO$630-SUM('15 Year Pro Forma'!$D$62:KTM62))</f>
        <v>0</v>
      </c>
      <c r="KTQ62" s="996">
        <f>MIN(KTQ60,Application!$AO$630-SUM('15 Year Pro Forma'!$D$62:KTO62))</f>
        <v>0</v>
      </c>
      <c r="KTS62" s="996">
        <f>MIN(KTS60,Application!$AO$630-SUM('15 Year Pro Forma'!$D$62:KTQ62))</f>
        <v>0</v>
      </c>
      <c r="KTU62" s="996">
        <f>MIN(KTU60,Application!$AO$630-SUM('15 Year Pro Forma'!$D$62:KTS62))</f>
        <v>0</v>
      </c>
      <c r="KTW62" s="996">
        <f>MIN(KTW60,Application!$AO$630-SUM('15 Year Pro Forma'!$D$62:KTU62))</f>
        <v>0</v>
      </c>
      <c r="KTY62" s="996">
        <f>MIN(KTY60,Application!$AO$630-SUM('15 Year Pro Forma'!$D$62:KTW62))</f>
        <v>0</v>
      </c>
      <c r="KUA62" s="996">
        <f>MIN(KUA60,Application!$AO$630-SUM('15 Year Pro Forma'!$D$62:KTY62))</f>
        <v>0</v>
      </c>
      <c r="KUC62" s="996">
        <f>MIN(KUC60,Application!$AO$630-SUM('15 Year Pro Forma'!$D$62:KUA62))</f>
        <v>0</v>
      </c>
      <c r="KUE62" s="996">
        <f>MIN(KUE60,Application!$AO$630-SUM('15 Year Pro Forma'!$D$62:KUC62))</f>
        <v>0</v>
      </c>
      <c r="KUG62" s="996">
        <f>MIN(KUG60,Application!$AO$630-SUM('15 Year Pro Forma'!$D$62:KUE62))</f>
        <v>0</v>
      </c>
      <c r="KUI62" s="996">
        <f>MIN(KUI60,Application!$AO$630-SUM('15 Year Pro Forma'!$D$62:KUG62))</f>
        <v>0</v>
      </c>
      <c r="KUK62" s="996">
        <f>MIN(KUK60,Application!$AO$630-SUM('15 Year Pro Forma'!$D$62:KUI62))</f>
        <v>0</v>
      </c>
      <c r="KUM62" s="996">
        <f>MIN(KUM60,Application!$AO$630-SUM('15 Year Pro Forma'!$D$62:KUK62))</f>
        <v>0</v>
      </c>
      <c r="KUO62" s="996">
        <f>MIN(KUO60,Application!$AO$630-SUM('15 Year Pro Forma'!$D$62:KUM62))</f>
        <v>0</v>
      </c>
      <c r="KUQ62" s="996">
        <f>MIN(KUQ60,Application!$AO$630-SUM('15 Year Pro Forma'!$D$62:KUO62))</f>
        <v>0</v>
      </c>
      <c r="KUS62" s="996">
        <f>MIN(KUS60,Application!$AO$630-SUM('15 Year Pro Forma'!$D$62:KUQ62))</f>
        <v>0</v>
      </c>
      <c r="KUU62" s="996">
        <f>MIN(KUU60,Application!$AO$630-SUM('15 Year Pro Forma'!$D$62:KUS62))</f>
        <v>0</v>
      </c>
      <c r="KUW62" s="996">
        <f>MIN(KUW60,Application!$AO$630-SUM('15 Year Pro Forma'!$D$62:KUU62))</f>
        <v>0</v>
      </c>
      <c r="KUY62" s="996">
        <f>MIN(KUY60,Application!$AO$630-SUM('15 Year Pro Forma'!$D$62:KUW62))</f>
        <v>0</v>
      </c>
      <c r="KVA62" s="996">
        <f>MIN(KVA60,Application!$AO$630-SUM('15 Year Pro Forma'!$D$62:KUY62))</f>
        <v>0</v>
      </c>
      <c r="KVC62" s="996">
        <f>MIN(KVC60,Application!$AO$630-SUM('15 Year Pro Forma'!$D$62:KVA62))</f>
        <v>0</v>
      </c>
      <c r="KVE62" s="996">
        <f>MIN(KVE60,Application!$AO$630-SUM('15 Year Pro Forma'!$D$62:KVC62))</f>
        <v>0</v>
      </c>
      <c r="KVG62" s="996">
        <f>MIN(KVG60,Application!$AO$630-SUM('15 Year Pro Forma'!$D$62:KVE62))</f>
        <v>0</v>
      </c>
      <c r="KVI62" s="996">
        <f>MIN(KVI60,Application!$AO$630-SUM('15 Year Pro Forma'!$D$62:KVG62))</f>
        <v>0</v>
      </c>
      <c r="KVK62" s="996">
        <f>MIN(KVK60,Application!$AO$630-SUM('15 Year Pro Forma'!$D$62:KVI62))</f>
        <v>0</v>
      </c>
      <c r="KVM62" s="996">
        <f>MIN(KVM60,Application!$AO$630-SUM('15 Year Pro Forma'!$D$62:KVK62))</f>
        <v>0</v>
      </c>
      <c r="KVO62" s="996">
        <f>MIN(KVO60,Application!$AO$630-SUM('15 Year Pro Forma'!$D$62:KVM62))</f>
        <v>0</v>
      </c>
      <c r="KVQ62" s="996">
        <f>MIN(KVQ60,Application!$AO$630-SUM('15 Year Pro Forma'!$D$62:KVO62))</f>
        <v>0</v>
      </c>
      <c r="KVS62" s="996">
        <f>MIN(KVS60,Application!$AO$630-SUM('15 Year Pro Forma'!$D$62:KVQ62))</f>
        <v>0</v>
      </c>
      <c r="KVU62" s="996">
        <f>MIN(KVU60,Application!$AO$630-SUM('15 Year Pro Forma'!$D$62:KVS62))</f>
        <v>0</v>
      </c>
      <c r="KVW62" s="996">
        <f>MIN(KVW60,Application!$AO$630-SUM('15 Year Pro Forma'!$D$62:KVU62))</f>
        <v>0</v>
      </c>
      <c r="KVY62" s="996">
        <f>MIN(KVY60,Application!$AO$630-SUM('15 Year Pro Forma'!$D$62:KVW62))</f>
        <v>0</v>
      </c>
      <c r="KWA62" s="996">
        <f>MIN(KWA60,Application!$AO$630-SUM('15 Year Pro Forma'!$D$62:KVY62))</f>
        <v>0</v>
      </c>
      <c r="KWC62" s="996">
        <f>MIN(KWC60,Application!$AO$630-SUM('15 Year Pro Forma'!$D$62:KWA62))</f>
        <v>0</v>
      </c>
      <c r="KWE62" s="996">
        <f>MIN(KWE60,Application!$AO$630-SUM('15 Year Pro Forma'!$D$62:KWC62))</f>
        <v>0</v>
      </c>
      <c r="KWG62" s="996">
        <f>MIN(KWG60,Application!$AO$630-SUM('15 Year Pro Forma'!$D$62:KWE62))</f>
        <v>0</v>
      </c>
      <c r="KWI62" s="996">
        <f>MIN(KWI60,Application!$AO$630-SUM('15 Year Pro Forma'!$D$62:KWG62))</f>
        <v>0</v>
      </c>
      <c r="KWK62" s="996">
        <f>MIN(KWK60,Application!$AO$630-SUM('15 Year Pro Forma'!$D$62:KWI62))</f>
        <v>0</v>
      </c>
      <c r="KWM62" s="996">
        <f>MIN(KWM60,Application!$AO$630-SUM('15 Year Pro Forma'!$D$62:KWK62))</f>
        <v>0</v>
      </c>
      <c r="KWO62" s="996">
        <f>MIN(KWO60,Application!$AO$630-SUM('15 Year Pro Forma'!$D$62:KWM62))</f>
        <v>0</v>
      </c>
      <c r="KWQ62" s="996">
        <f>MIN(KWQ60,Application!$AO$630-SUM('15 Year Pro Forma'!$D$62:KWO62))</f>
        <v>0</v>
      </c>
      <c r="KWS62" s="996">
        <f>MIN(KWS60,Application!$AO$630-SUM('15 Year Pro Forma'!$D$62:KWQ62))</f>
        <v>0</v>
      </c>
      <c r="KWU62" s="996">
        <f>MIN(KWU60,Application!$AO$630-SUM('15 Year Pro Forma'!$D$62:KWS62))</f>
        <v>0</v>
      </c>
      <c r="KWW62" s="996">
        <f>MIN(KWW60,Application!$AO$630-SUM('15 Year Pro Forma'!$D$62:KWU62))</f>
        <v>0</v>
      </c>
      <c r="KWY62" s="996">
        <f>MIN(KWY60,Application!$AO$630-SUM('15 Year Pro Forma'!$D$62:KWW62))</f>
        <v>0</v>
      </c>
      <c r="KXA62" s="996">
        <f>MIN(KXA60,Application!$AO$630-SUM('15 Year Pro Forma'!$D$62:KWY62))</f>
        <v>0</v>
      </c>
      <c r="KXC62" s="996">
        <f>MIN(KXC60,Application!$AO$630-SUM('15 Year Pro Forma'!$D$62:KXA62))</f>
        <v>0</v>
      </c>
      <c r="KXE62" s="996">
        <f>MIN(KXE60,Application!$AO$630-SUM('15 Year Pro Forma'!$D$62:KXC62))</f>
        <v>0</v>
      </c>
      <c r="KXG62" s="996">
        <f>MIN(KXG60,Application!$AO$630-SUM('15 Year Pro Forma'!$D$62:KXE62))</f>
        <v>0</v>
      </c>
      <c r="KXI62" s="996">
        <f>MIN(KXI60,Application!$AO$630-SUM('15 Year Pro Forma'!$D$62:KXG62))</f>
        <v>0</v>
      </c>
      <c r="KXK62" s="996">
        <f>MIN(KXK60,Application!$AO$630-SUM('15 Year Pro Forma'!$D$62:KXI62))</f>
        <v>0</v>
      </c>
      <c r="KXM62" s="996">
        <f>MIN(KXM60,Application!$AO$630-SUM('15 Year Pro Forma'!$D$62:KXK62))</f>
        <v>0</v>
      </c>
      <c r="KXO62" s="996">
        <f>MIN(KXO60,Application!$AO$630-SUM('15 Year Pro Forma'!$D$62:KXM62))</f>
        <v>0</v>
      </c>
      <c r="KXQ62" s="996">
        <f>MIN(KXQ60,Application!$AO$630-SUM('15 Year Pro Forma'!$D$62:KXO62))</f>
        <v>0</v>
      </c>
      <c r="KXS62" s="996">
        <f>MIN(KXS60,Application!$AO$630-SUM('15 Year Pro Forma'!$D$62:KXQ62))</f>
        <v>0</v>
      </c>
      <c r="KXU62" s="996">
        <f>MIN(KXU60,Application!$AO$630-SUM('15 Year Pro Forma'!$D$62:KXS62))</f>
        <v>0</v>
      </c>
      <c r="KXW62" s="996">
        <f>MIN(KXW60,Application!$AO$630-SUM('15 Year Pro Forma'!$D$62:KXU62))</f>
        <v>0</v>
      </c>
      <c r="KXY62" s="996">
        <f>MIN(KXY60,Application!$AO$630-SUM('15 Year Pro Forma'!$D$62:KXW62))</f>
        <v>0</v>
      </c>
      <c r="KYA62" s="996">
        <f>MIN(KYA60,Application!$AO$630-SUM('15 Year Pro Forma'!$D$62:KXY62))</f>
        <v>0</v>
      </c>
      <c r="KYC62" s="996">
        <f>MIN(KYC60,Application!$AO$630-SUM('15 Year Pro Forma'!$D$62:KYA62))</f>
        <v>0</v>
      </c>
      <c r="KYE62" s="996">
        <f>MIN(KYE60,Application!$AO$630-SUM('15 Year Pro Forma'!$D$62:KYC62))</f>
        <v>0</v>
      </c>
      <c r="KYG62" s="996">
        <f>MIN(KYG60,Application!$AO$630-SUM('15 Year Pro Forma'!$D$62:KYE62))</f>
        <v>0</v>
      </c>
      <c r="KYI62" s="996">
        <f>MIN(KYI60,Application!$AO$630-SUM('15 Year Pro Forma'!$D$62:KYG62))</f>
        <v>0</v>
      </c>
      <c r="KYK62" s="996">
        <f>MIN(KYK60,Application!$AO$630-SUM('15 Year Pro Forma'!$D$62:KYI62))</f>
        <v>0</v>
      </c>
      <c r="KYM62" s="996">
        <f>MIN(KYM60,Application!$AO$630-SUM('15 Year Pro Forma'!$D$62:KYK62))</f>
        <v>0</v>
      </c>
      <c r="KYO62" s="996">
        <f>MIN(KYO60,Application!$AO$630-SUM('15 Year Pro Forma'!$D$62:KYM62))</f>
        <v>0</v>
      </c>
      <c r="KYQ62" s="996">
        <f>MIN(KYQ60,Application!$AO$630-SUM('15 Year Pro Forma'!$D$62:KYO62))</f>
        <v>0</v>
      </c>
      <c r="KYS62" s="996">
        <f>MIN(KYS60,Application!$AO$630-SUM('15 Year Pro Forma'!$D$62:KYQ62))</f>
        <v>0</v>
      </c>
      <c r="KYU62" s="996">
        <f>MIN(KYU60,Application!$AO$630-SUM('15 Year Pro Forma'!$D$62:KYS62))</f>
        <v>0</v>
      </c>
      <c r="KYW62" s="996">
        <f>MIN(KYW60,Application!$AO$630-SUM('15 Year Pro Forma'!$D$62:KYU62))</f>
        <v>0</v>
      </c>
      <c r="KYY62" s="996">
        <f>MIN(KYY60,Application!$AO$630-SUM('15 Year Pro Forma'!$D$62:KYW62))</f>
        <v>0</v>
      </c>
      <c r="KZA62" s="996">
        <f>MIN(KZA60,Application!$AO$630-SUM('15 Year Pro Forma'!$D$62:KYY62))</f>
        <v>0</v>
      </c>
      <c r="KZC62" s="996">
        <f>MIN(KZC60,Application!$AO$630-SUM('15 Year Pro Forma'!$D$62:KZA62))</f>
        <v>0</v>
      </c>
      <c r="KZE62" s="996">
        <f>MIN(KZE60,Application!$AO$630-SUM('15 Year Pro Forma'!$D$62:KZC62))</f>
        <v>0</v>
      </c>
      <c r="KZG62" s="996">
        <f>MIN(KZG60,Application!$AO$630-SUM('15 Year Pro Forma'!$D$62:KZE62))</f>
        <v>0</v>
      </c>
      <c r="KZI62" s="996">
        <f>MIN(KZI60,Application!$AO$630-SUM('15 Year Pro Forma'!$D$62:KZG62))</f>
        <v>0</v>
      </c>
      <c r="KZK62" s="996">
        <f>MIN(KZK60,Application!$AO$630-SUM('15 Year Pro Forma'!$D$62:KZI62))</f>
        <v>0</v>
      </c>
      <c r="KZM62" s="996">
        <f>MIN(KZM60,Application!$AO$630-SUM('15 Year Pro Forma'!$D$62:KZK62))</f>
        <v>0</v>
      </c>
      <c r="KZO62" s="996">
        <f>MIN(KZO60,Application!$AO$630-SUM('15 Year Pro Forma'!$D$62:KZM62))</f>
        <v>0</v>
      </c>
      <c r="KZQ62" s="996">
        <f>MIN(KZQ60,Application!$AO$630-SUM('15 Year Pro Forma'!$D$62:KZO62))</f>
        <v>0</v>
      </c>
      <c r="KZS62" s="996">
        <f>MIN(KZS60,Application!$AO$630-SUM('15 Year Pro Forma'!$D$62:KZQ62))</f>
        <v>0</v>
      </c>
      <c r="KZU62" s="996">
        <f>MIN(KZU60,Application!$AO$630-SUM('15 Year Pro Forma'!$D$62:KZS62))</f>
        <v>0</v>
      </c>
      <c r="KZW62" s="996">
        <f>MIN(KZW60,Application!$AO$630-SUM('15 Year Pro Forma'!$D$62:KZU62))</f>
        <v>0</v>
      </c>
      <c r="KZY62" s="996">
        <f>MIN(KZY60,Application!$AO$630-SUM('15 Year Pro Forma'!$D$62:KZW62))</f>
        <v>0</v>
      </c>
      <c r="LAA62" s="996">
        <f>MIN(LAA60,Application!$AO$630-SUM('15 Year Pro Forma'!$D$62:KZY62))</f>
        <v>0</v>
      </c>
      <c r="LAC62" s="996">
        <f>MIN(LAC60,Application!$AO$630-SUM('15 Year Pro Forma'!$D$62:LAA62))</f>
        <v>0</v>
      </c>
      <c r="LAE62" s="996">
        <f>MIN(LAE60,Application!$AO$630-SUM('15 Year Pro Forma'!$D$62:LAC62))</f>
        <v>0</v>
      </c>
      <c r="LAG62" s="996">
        <f>MIN(LAG60,Application!$AO$630-SUM('15 Year Pro Forma'!$D$62:LAE62))</f>
        <v>0</v>
      </c>
      <c r="LAI62" s="996">
        <f>MIN(LAI60,Application!$AO$630-SUM('15 Year Pro Forma'!$D$62:LAG62))</f>
        <v>0</v>
      </c>
      <c r="LAK62" s="996">
        <f>MIN(LAK60,Application!$AO$630-SUM('15 Year Pro Forma'!$D$62:LAI62))</f>
        <v>0</v>
      </c>
      <c r="LAM62" s="996">
        <f>MIN(LAM60,Application!$AO$630-SUM('15 Year Pro Forma'!$D$62:LAK62))</f>
        <v>0</v>
      </c>
      <c r="LAO62" s="996">
        <f>MIN(LAO60,Application!$AO$630-SUM('15 Year Pro Forma'!$D$62:LAM62))</f>
        <v>0</v>
      </c>
      <c r="LAQ62" s="996">
        <f>MIN(LAQ60,Application!$AO$630-SUM('15 Year Pro Forma'!$D$62:LAO62))</f>
        <v>0</v>
      </c>
      <c r="LAS62" s="996">
        <f>MIN(LAS60,Application!$AO$630-SUM('15 Year Pro Forma'!$D$62:LAQ62))</f>
        <v>0</v>
      </c>
      <c r="LAU62" s="996">
        <f>MIN(LAU60,Application!$AO$630-SUM('15 Year Pro Forma'!$D$62:LAS62))</f>
        <v>0</v>
      </c>
      <c r="LAW62" s="996">
        <f>MIN(LAW60,Application!$AO$630-SUM('15 Year Pro Forma'!$D$62:LAU62))</f>
        <v>0</v>
      </c>
      <c r="LAY62" s="996">
        <f>MIN(LAY60,Application!$AO$630-SUM('15 Year Pro Forma'!$D$62:LAW62))</f>
        <v>0</v>
      </c>
      <c r="LBA62" s="996">
        <f>MIN(LBA60,Application!$AO$630-SUM('15 Year Pro Forma'!$D$62:LAY62))</f>
        <v>0</v>
      </c>
      <c r="LBC62" s="996">
        <f>MIN(LBC60,Application!$AO$630-SUM('15 Year Pro Forma'!$D$62:LBA62))</f>
        <v>0</v>
      </c>
      <c r="LBE62" s="996">
        <f>MIN(LBE60,Application!$AO$630-SUM('15 Year Pro Forma'!$D$62:LBC62))</f>
        <v>0</v>
      </c>
      <c r="LBG62" s="996">
        <f>MIN(LBG60,Application!$AO$630-SUM('15 Year Pro Forma'!$D$62:LBE62))</f>
        <v>0</v>
      </c>
      <c r="LBI62" s="996">
        <f>MIN(LBI60,Application!$AO$630-SUM('15 Year Pro Forma'!$D$62:LBG62))</f>
        <v>0</v>
      </c>
      <c r="LBK62" s="996">
        <f>MIN(LBK60,Application!$AO$630-SUM('15 Year Pro Forma'!$D$62:LBI62))</f>
        <v>0</v>
      </c>
      <c r="LBM62" s="996">
        <f>MIN(LBM60,Application!$AO$630-SUM('15 Year Pro Forma'!$D$62:LBK62))</f>
        <v>0</v>
      </c>
      <c r="LBO62" s="996">
        <f>MIN(LBO60,Application!$AO$630-SUM('15 Year Pro Forma'!$D$62:LBM62))</f>
        <v>0</v>
      </c>
      <c r="LBQ62" s="996">
        <f>MIN(LBQ60,Application!$AO$630-SUM('15 Year Pro Forma'!$D$62:LBO62))</f>
        <v>0</v>
      </c>
      <c r="LBS62" s="996">
        <f>MIN(LBS60,Application!$AO$630-SUM('15 Year Pro Forma'!$D$62:LBQ62))</f>
        <v>0</v>
      </c>
      <c r="LBU62" s="996">
        <f>MIN(LBU60,Application!$AO$630-SUM('15 Year Pro Forma'!$D$62:LBS62))</f>
        <v>0</v>
      </c>
      <c r="LBW62" s="996">
        <f>MIN(LBW60,Application!$AO$630-SUM('15 Year Pro Forma'!$D$62:LBU62))</f>
        <v>0</v>
      </c>
      <c r="LBY62" s="996">
        <f>MIN(LBY60,Application!$AO$630-SUM('15 Year Pro Forma'!$D$62:LBW62))</f>
        <v>0</v>
      </c>
      <c r="LCA62" s="996">
        <f>MIN(LCA60,Application!$AO$630-SUM('15 Year Pro Forma'!$D$62:LBY62))</f>
        <v>0</v>
      </c>
      <c r="LCC62" s="996">
        <f>MIN(LCC60,Application!$AO$630-SUM('15 Year Pro Forma'!$D$62:LCA62))</f>
        <v>0</v>
      </c>
      <c r="LCE62" s="996">
        <f>MIN(LCE60,Application!$AO$630-SUM('15 Year Pro Forma'!$D$62:LCC62))</f>
        <v>0</v>
      </c>
      <c r="LCG62" s="996">
        <f>MIN(LCG60,Application!$AO$630-SUM('15 Year Pro Forma'!$D$62:LCE62))</f>
        <v>0</v>
      </c>
      <c r="LCI62" s="996">
        <f>MIN(LCI60,Application!$AO$630-SUM('15 Year Pro Forma'!$D$62:LCG62))</f>
        <v>0</v>
      </c>
      <c r="LCK62" s="996">
        <f>MIN(LCK60,Application!$AO$630-SUM('15 Year Pro Forma'!$D$62:LCI62))</f>
        <v>0</v>
      </c>
      <c r="LCM62" s="996">
        <f>MIN(LCM60,Application!$AO$630-SUM('15 Year Pro Forma'!$D$62:LCK62))</f>
        <v>0</v>
      </c>
      <c r="LCO62" s="996">
        <f>MIN(LCO60,Application!$AO$630-SUM('15 Year Pro Forma'!$D$62:LCM62))</f>
        <v>0</v>
      </c>
      <c r="LCQ62" s="996">
        <f>MIN(LCQ60,Application!$AO$630-SUM('15 Year Pro Forma'!$D$62:LCO62))</f>
        <v>0</v>
      </c>
      <c r="LCS62" s="996">
        <f>MIN(LCS60,Application!$AO$630-SUM('15 Year Pro Forma'!$D$62:LCQ62))</f>
        <v>0</v>
      </c>
      <c r="LCU62" s="996">
        <f>MIN(LCU60,Application!$AO$630-SUM('15 Year Pro Forma'!$D$62:LCS62))</f>
        <v>0</v>
      </c>
      <c r="LCW62" s="996">
        <f>MIN(LCW60,Application!$AO$630-SUM('15 Year Pro Forma'!$D$62:LCU62))</f>
        <v>0</v>
      </c>
      <c r="LCY62" s="996">
        <f>MIN(LCY60,Application!$AO$630-SUM('15 Year Pro Forma'!$D$62:LCW62))</f>
        <v>0</v>
      </c>
      <c r="LDA62" s="996">
        <f>MIN(LDA60,Application!$AO$630-SUM('15 Year Pro Forma'!$D$62:LCY62))</f>
        <v>0</v>
      </c>
      <c r="LDC62" s="996">
        <f>MIN(LDC60,Application!$AO$630-SUM('15 Year Pro Forma'!$D$62:LDA62))</f>
        <v>0</v>
      </c>
      <c r="LDE62" s="996">
        <f>MIN(LDE60,Application!$AO$630-SUM('15 Year Pro Forma'!$D$62:LDC62))</f>
        <v>0</v>
      </c>
      <c r="LDG62" s="996">
        <f>MIN(LDG60,Application!$AO$630-SUM('15 Year Pro Forma'!$D$62:LDE62))</f>
        <v>0</v>
      </c>
      <c r="LDI62" s="996">
        <f>MIN(LDI60,Application!$AO$630-SUM('15 Year Pro Forma'!$D$62:LDG62))</f>
        <v>0</v>
      </c>
      <c r="LDK62" s="996">
        <f>MIN(LDK60,Application!$AO$630-SUM('15 Year Pro Forma'!$D$62:LDI62))</f>
        <v>0</v>
      </c>
      <c r="LDM62" s="996">
        <f>MIN(LDM60,Application!$AO$630-SUM('15 Year Pro Forma'!$D$62:LDK62))</f>
        <v>0</v>
      </c>
      <c r="LDO62" s="996">
        <f>MIN(LDO60,Application!$AO$630-SUM('15 Year Pro Forma'!$D$62:LDM62))</f>
        <v>0</v>
      </c>
      <c r="LDQ62" s="996">
        <f>MIN(LDQ60,Application!$AO$630-SUM('15 Year Pro Forma'!$D$62:LDO62))</f>
        <v>0</v>
      </c>
      <c r="LDS62" s="996">
        <f>MIN(LDS60,Application!$AO$630-SUM('15 Year Pro Forma'!$D$62:LDQ62))</f>
        <v>0</v>
      </c>
      <c r="LDU62" s="996">
        <f>MIN(LDU60,Application!$AO$630-SUM('15 Year Pro Forma'!$D$62:LDS62))</f>
        <v>0</v>
      </c>
      <c r="LDW62" s="996">
        <f>MIN(LDW60,Application!$AO$630-SUM('15 Year Pro Forma'!$D$62:LDU62))</f>
        <v>0</v>
      </c>
      <c r="LDY62" s="996">
        <f>MIN(LDY60,Application!$AO$630-SUM('15 Year Pro Forma'!$D$62:LDW62))</f>
        <v>0</v>
      </c>
      <c r="LEA62" s="996">
        <f>MIN(LEA60,Application!$AO$630-SUM('15 Year Pro Forma'!$D$62:LDY62))</f>
        <v>0</v>
      </c>
      <c r="LEC62" s="996">
        <f>MIN(LEC60,Application!$AO$630-SUM('15 Year Pro Forma'!$D$62:LEA62))</f>
        <v>0</v>
      </c>
      <c r="LEE62" s="996">
        <f>MIN(LEE60,Application!$AO$630-SUM('15 Year Pro Forma'!$D$62:LEC62))</f>
        <v>0</v>
      </c>
      <c r="LEG62" s="996">
        <f>MIN(LEG60,Application!$AO$630-SUM('15 Year Pro Forma'!$D$62:LEE62))</f>
        <v>0</v>
      </c>
      <c r="LEI62" s="996">
        <f>MIN(LEI60,Application!$AO$630-SUM('15 Year Pro Forma'!$D$62:LEG62))</f>
        <v>0</v>
      </c>
      <c r="LEK62" s="996">
        <f>MIN(LEK60,Application!$AO$630-SUM('15 Year Pro Forma'!$D$62:LEI62))</f>
        <v>0</v>
      </c>
      <c r="LEM62" s="996">
        <f>MIN(LEM60,Application!$AO$630-SUM('15 Year Pro Forma'!$D$62:LEK62))</f>
        <v>0</v>
      </c>
      <c r="LEO62" s="996">
        <f>MIN(LEO60,Application!$AO$630-SUM('15 Year Pro Forma'!$D$62:LEM62))</f>
        <v>0</v>
      </c>
      <c r="LEQ62" s="996">
        <f>MIN(LEQ60,Application!$AO$630-SUM('15 Year Pro Forma'!$D$62:LEO62))</f>
        <v>0</v>
      </c>
      <c r="LES62" s="996">
        <f>MIN(LES60,Application!$AO$630-SUM('15 Year Pro Forma'!$D$62:LEQ62))</f>
        <v>0</v>
      </c>
      <c r="LEU62" s="996">
        <f>MIN(LEU60,Application!$AO$630-SUM('15 Year Pro Forma'!$D$62:LES62))</f>
        <v>0</v>
      </c>
      <c r="LEW62" s="996">
        <f>MIN(LEW60,Application!$AO$630-SUM('15 Year Pro Forma'!$D$62:LEU62))</f>
        <v>0</v>
      </c>
      <c r="LEY62" s="996">
        <f>MIN(LEY60,Application!$AO$630-SUM('15 Year Pro Forma'!$D$62:LEW62))</f>
        <v>0</v>
      </c>
      <c r="LFA62" s="996">
        <f>MIN(LFA60,Application!$AO$630-SUM('15 Year Pro Forma'!$D$62:LEY62))</f>
        <v>0</v>
      </c>
      <c r="LFC62" s="996">
        <f>MIN(LFC60,Application!$AO$630-SUM('15 Year Pro Forma'!$D$62:LFA62))</f>
        <v>0</v>
      </c>
      <c r="LFE62" s="996">
        <f>MIN(LFE60,Application!$AO$630-SUM('15 Year Pro Forma'!$D$62:LFC62))</f>
        <v>0</v>
      </c>
      <c r="LFG62" s="996">
        <f>MIN(LFG60,Application!$AO$630-SUM('15 Year Pro Forma'!$D$62:LFE62))</f>
        <v>0</v>
      </c>
      <c r="LFI62" s="996">
        <f>MIN(LFI60,Application!$AO$630-SUM('15 Year Pro Forma'!$D$62:LFG62))</f>
        <v>0</v>
      </c>
      <c r="LFK62" s="996">
        <f>MIN(LFK60,Application!$AO$630-SUM('15 Year Pro Forma'!$D$62:LFI62))</f>
        <v>0</v>
      </c>
      <c r="LFM62" s="996">
        <f>MIN(LFM60,Application!$AO$630-SUM('15 Year Pro Forma'!$D$62:LFK62))</f>
        <v>0</v>
      </c>
      <c r="LFO62" s="996">
        <f>MIN(LFO60,Application!$AO$630-SUM('15 Year Pro Forma'!$D$62:LFM62))</f>
        <v>0</v>
      </c>
      <c r="LFQ62" s="996">
        <f>MIN(LFQ60,Application!$AO$630-SUM('15 Year Pro Forma'!$D$62:LFO62))</f>
        <v>0</v>
      </c>
      <c r="LFS62" s="996">
        <f>MIN(LFS60,Application!$AO$630-SUM('15 Year Pro Forma'!$D$62:LFQ62))</f>
        <v>0</v>
      </c>
      <c r="LFU62" s="996">
        <f>MIN(LFU60,Application!$AO$630-SUM('15 Year Pro Forma'!$D$62:LFS62))</f>
        <v>0</v>
      </c>
      <c r="LFW62" s="996">
        <f>MIN(LFW60,Application!$AO$630-SUM('15 Year Pro Forma'!$D$62:LFU62))</f>
        <v>0</v>
      </c>
      <c r="LFY62" s="996">
        <f>MIN(LFY60,Application!$AO$630-SUM('15 Year Pro Forma'!$D$62:LFW62))</f>
        <v>0</v>
      </c>
      <c r="LGA62" s="996">
        <f>MIN(LGA60,Application!$AO$630-SUM('15 Year Pro Forma'!$D$62:LFY62))</f>
        <v>0</v>
      </c>
      <c r="LGC62" s="996">
        <f>MIN(LGC60,Application!$AO$630-SUM('15 Year Pro Forma'!$D$62:LGA62))</f>
        <v>0</v>
      </c>
      <c r="LGE62" s="996">
        <f>MIN(LGE60,Application!$AO$630-SUM('15 Year Pro Forma'!$D$62:LGC62))</f>
        <v>0</v>
      </c>
      <c r="LGG62" s="996">
        <f>MIN(LGG60,Application!$AO$630-SUM('15 Year Pro Forma'!$D$62:LGE62))</f>
        <v>0</v>
      </c>
      <c r="LGI62" s="996">
        <f>MIN(LGI60,Application!$AO$630-SUM('15 Year Pro Forma'!$D$62:LGG62))</f>
        <v>0</v>
      </c>
      <c r="LGK62" s="996">
        <f>MIN(LGK60,Application!$AO$630-SUM('15 Year Pro Forma'!$D$62:LGI62))</f>
        <v>0</v>
      </c>
      <c r="LGM62" s="996">
        <f>MIN(LGM60,Application!$AO$630-SUM('15 Year Pro Forma'!$D$62:LGK62))</f>
        <v>0</v>
      </c>
      <c r="LGO62" s="996">
        <f>MIN(LGO60,Application!$AO$630-SUM('15 Year Pro Forma'!$D$62:LGM62))</f>
        <v>0</v>
      </c>
      <c r="LGQ62" s="996">
        <f>MIN(LGQ60,Application!$AO$630-SUM('15 Year Pro Forma'!$D$62:LGO62))</f>
        <v>0</v>
      </c>
      <c r="LGS62" s="996">
        <f>MIN(LGS60,Application!$AO$630-SUM('15 Year Pro Forma'!$D$62:LGQ62))</f>
        <v>0</v>
      </c>
      <c r="LGU62" s="996">
        <f>MIN(LGU60,Application!$AO$630-SUM('15 Year Pro Forma'!$D$62:LGS62))</f>
        <v>0</v>
      </c>
      <c r="LGW62" s="996">
        <f>MIN(LGW60,Application!$AO$630-SUM('15 Year Pro Forma'!$D$62:LGU62))</f>
        <v>0</v>
      </c>
      <c r="LGY62" s="996">
        <f>MIN(LGY60,Application!$AO$630-SUM('15 Year Pro Forma'!$D$62:LGW62))</f>
        <v>0</v>
      </c>
      <c r="LHA62" s="996">
        <f>MIN(LHA60,Application!$AO$630-SUM('15 Year Pro Forma'!$D$62:LGY62))</f>
        <v>0</v>
      </c>
      <c r="LHC62" s="996">
        <f>MIN(LHC60,Application!$AO$630-SUM('15 Year Pro Forma'!$D$62:LHA62))</f>
        <v>0</v>
      </c>
      <c r="LHE62" s="996">
        <f>MIN(LHE60,Application!$AO$630-SUM('15 Year Pro Forma'!$D$62:LHC62))</f>
        <v>0</v>
      </c>
      <c r="LHG62" s="996">
        <f>MIN(LHG60,Application!$AO$630-SUM('15 Year Pro Forma'!$D$62:LHE62))</f>
        <v>0</v>
      </c>
      <c r="LHI62" s="996">
        <f>MIN(LHI60,Application!$AO$630-SUM('15 Year Pro Forma'!$D$62:LHG62))</f>
        <v>0</v>
      </c>
      <c r="LHK62" s="996">
        <f>MIN(LHK60,Application!$AO$630-SUM('15 Year Pro Forma'!$D$62:LHI62))</f>
        <v>0</v>
      </c>
      <c r="LHM62" s="996">
        <f>MIN(LHM60,Application!$AO$630-SUM('15 Year Pro Forma'!$D$62:LHK62))</f>
        <v>0</v>
      </c>
      <c r="LHO62" s="996">
        <f>MIN(LHO60,Application!$AO$630-SUM('15 Year Pro Forma'!$D$62:LHM62))</f>
        <v>0</v>
      </c>
      <c r="LHQ62" s="996">
        <f>MIN(LHQ60,Application!$AO$630-SUM('15 Year Pro Forma'!$D$62:LHO62))</f>
        <v>0</v>
      </c>
      <c r="LHS62" s="996">
        <f>MIN(LHS60,Application!$AO$630-SUM('15 Year Pro Forma'!$D$62:LHQ62))</f>
        <v>0</v>
      </c>
      <c r="LHU62" s="996">
        <f>MIN(LHU60,Application!$AO$630-SUM('15 Year Pro Forma'!$D$62:LHS62))</f>
        <v>0</v>
      </c>
      <c r="LHW62" s="996">
        <f>MIN(LHW60,Application!$AO$630-SUM('15 Year Pro Forma'!$D$62:LHU62))</f>
        <v>0</v>
      </c>
      <c r="LHY62" s="996">
        <f>MIN(LHY60,Application!$AO$630-SUM('15 Year Pro Forma'!$D$62:LHW62))</f>
        <v>0</v>
      </c>
      <c r="LIA62" s="996">
        <f>MIN(LIA60,Application!$AO$630-SUM('15 Year Pro Forma'!$D$62:LHY62))</f>
        <v>0</v>
      </c>
      <c r="LIC62" s="996">
        <f>MIN(LIC60,Application!$AO$630-SUM('15 Year Pro Forma'!$D$62:LIA62))</f>
        <v>0</v>
      </c>
      <c r="LIE62" s="996">
        <f>MIN(LIE60,Application!$AO$630-SUM('15 Year Pro Forma'!$D$62:LIC62))</f>
        <v>0</v>
      </c>
      <c r="LIG62" s="996">
        <f>MIN(LIG60,Application!$AO$630-SUM('15 Year Pro Forma'!$D$62:LIE62))</f>
        <v>0</v>
      </c>
      <c r="LII62" s="996">
        <f>MIN(LII60,Application!$AO$630-SUM('15 Year Pro Forma'!$D$62:LIG62))</f>
        <v>0</v>
      </c>
      <c r="LIK62" s="996">
        <f>MIN(LIK60,Application!$AO$630-SUM('15 Year Pro Forma'!$D$62:LII62))</f>
        <v>0</v>
      </c>
      <c r="LIM62" s="996">
        <f>MIN(LIM60,Application!$AO$630-SUM('15 Year Pro Forma'!$D$62:LIK62))</f>
        <v>0</v>
      </c>
      <c r="LIO62" s="996">
        <f>MIN(LIO60,Application!$AO$630-SUM('15 Year Pro Forma'!$D$62:LIM62))</f>
        <v>0</v>
      </c>
      <c r="LIQ62" s="996">
        <f>MIN(LIQ60,Application!$AO$630-SUM('15 Year Pro Forma'!$D$62:LIO62))</f>
        <v>0</v>
      </c>
      <c r="LIS62" s="996">
        <f>MIN(LIS60,Application!$AO$630-SUM('15 Year Pro Forma'!$D$62:LIQ62))</f>
        <v>0</v>
      </c>
      <c r="LIU62" s="996">
        <f>MIN(LIU60,Application!$AO$630-SUM('15 Year Pro Forma'!$D$62:LIS62))</f>
        <v>0</v>
      </c>
      <c r="LIW62" s="996">
        <f>MIN(LIW60,Application!$AO$630-SUM('15 Year Pro Forma'!$D$62:LIU62))</f>
        <v>0</v>
      </c>
      <c r="LIY62" s="996">
        <f>MIN(LIY60,Application!$AO$630-SUM('15 Year Pro Forma'!$D$62:LIW62))</f>
        <v>0</v>
      </c>
      <c r="LJA62" s="996">
        <f>MIN(LJA60,Application!$AO$630-SUM('15 Year Pro Forma'!$D$62:LIY62))</f>
        <v>0</v>
      </c>
      <c r="LJC62" s="996">
        <f>MIN(LJC60,Application!$AO$630-SUM('15 Year Pro Forma'!$D$62:LJA62))</f>
        <v>0</v>
      </c>
      <c r="LJE62" s="996">
        <f>MIN(LJE60,Application!$AO$630-SUM('15 Year Pro Forma'!$D$62:LJC62))</f>
        <v>0</v>
      </c>
      <c r="LJG62" s="996">
        <f>MIN(LJG60,Application!$AO$630-SUM('15 Year Pro Forma'!$D$62:LJE62))</f>
        <v>0</v>
      </c>
      <c r="LJI62" s="996">
        <f>MIN(LJI60,Application!$AO$630-SUM('15 Year Pro Forma'!$D$62:LJG62))</f>
        <v>0</v>
      </c>
      <c r="LJK62" s="996">
        <f>MIN(LJK60,Application!$AO$630-SUM('15 Year Pro Forma'!$D$62:LJI62))</f>
        <v>0</v>
      </c>
      <c r="LJM62" s="996">
        <f>MIN(LJM60,Application!$AO$630-SUM('15 Year Pro Forma'!$D$62:LJK62))</f>
        <v>0</v>
      </c>
      <c r="LJO62" s="996">
        <f>MIN(LJO60,Application!$AO$630-SUM('15 Year Pro Forma'!$D$62:LJM62))</f>
        <v>0</v>
      </c>
      <c r="LJQ62" s="996">
        <f>MIN(LJQ60,Application!$AO$630-SUM('15 Year Pro Forma'!$D$62:LJO62))</f>
        <v>0</v>
      </c>
      <c r="LJS62" s="996">
        <f>MIN(LJS60,Application!$AO$630-SUM('15 Year Pro Forma'!$D$62:LJQ62))</f>
        <v>0</v>
      </c>
      <c r="LJU62" s="996">
        <f>MIN(LJU60,Application!$AO$630-SUM('15 Year Pro Forma'!$D$62:LJS62))</f>
        <v>0</v>
      </c>
      <c r="LJW62" s="996">
        <f>MIN(LJW60,Application!$AO$630-SUM('15 Year Pro Forma'!$D$62:LJU62))</f>
        <v>0</v>
      </c>
      <c r="LJY62" s="996">
        <f>MIN(LJY60,Application!$AO$630-SUM('15 Year Pro Forma'!$D$62:LJW62))</f>
        <v>0</v>
      </c>
      <c r="LKA62" s="996">
        <f>MIN(LKA60,Application!$AO$630-SUM('15 Year Pro Forma'!$D$62:LJY62))</f>
        <v>0</v>
      </c>
      <c r="LKC62" s="996">
        <f>MIN(LKC60,Application!$AO$630-SUM('15 Year Pro Forma'!$D$62:LKA62))</f>
        <v>0</v>
      </c>
      <c r="LKE62" s="996">
        <f>MIN(LKE60,Application!$AO$630-SUM('15 Year Pro Forma'!$D$62:LKC62))</f>
        <v>0</v>
      </c>
      <c r="LKG62" s="996">
        <f>MIN(LKG60,Application!$AO$630-SUM('15 Year Pro Forma'!$D$62:LKE62))</f>
        <v>0</v>
      </c>
      <c r="LKI62" s="996">
        <f>MIN(LKI60,Application!$AO$630-SUM('15 Year Pro Forma'!$D$62:LKG62))</f>
        <v>0</v>
      </c>
      <c r="LKK62" s="996">
        <f>MIN(LKK60,Application!$AO$630-SUM('15 Year Pro Forma'!$D$62:LKI62))</f>
        <v>0</v>
      </c>
      <c r="LKM62" s="996">
        <f>MIN(LKM60,Application!$AO$630-SUM('15 Year Pro Forma'!$D$62:LKK62))</f>
        <v>0</v>
      </c>
      <c r="LKO62" s="996">
        <f>MIN(LKO60,Application!$AO$630-SUM('15 Year Pro Forma'!$D$62:LKM62))</f>
        <v>0</v>
      </c>
      <c r="LKQ62" s="996">
        <f>MIN(LKQ60,Application!$AO$630-SUM('15 Year Pro Forma'!$D$62:LKO62))</f>
        <v>0</v>
      </c>
      <c r="LKS62" s="996">
        <f>MIN(LKS60,Application!$AO$630-SUM('15 Year Pro Forma'!$D$62:LKQ62))</f>
        <v>0</v>
      </c>
      <c r="LKU62" s="996">
        <f>MIN(LKU60,Application!$AO$630-SUM('15 Year Pro Forma'!$D$62:LKS62))</f>
        <v>0</v>
      </c>
      <c r="LKW62" s="996">
        <f>MIN(LKW60,Application!$AO$630-SUM('15 Year Pro Forma'!$D$62:LKU62))</f>
        <v>0</v>
      </c>
      <c r="LKY62" s="996">
        <f>MIN(LKY60,Application!$AO$630-SUM('15 Year Pro Forma'!$D$62:LKW62))</f>
        <v>0</v>
      </c>
      <c r="LLA62" s="996">
        <f>MIN(LLA60,Application!$AO$630-SUM('15 Year Pro Forma'!$D$62:LKY62))</f>
        <v>0</v>
      </c>
      <c r="LLC62" s="996">
        <f>MIN(LLC60,Application!$AO$630-SUM('15 Year Pro Forma'!$D$62:LLA62))</f>
        <v>0</v>
      </c>
      <c r="LLE62" s="996">
        <f>MIN(LLE60,Application!$AO$630-SUM('15 Year Pro Forma'!$D$62:LLC62))</f>
        <v>0</v>
      </c>
      <c r="LLG62" s="996">
        <f>MIN(LLG60,Application!$AO$630-SUM('15 Year Pro Forma'!$D$62:LLE62))</f>
        <v>0</v>
      </c>
      <c r="LLI62" s="996">
        <f>MIN(LLI60,Application!$AO$630-SUM('15 Year Pro Forma'!$D$62:LLG62))</f>
        <v>0</v>
      </c>
      <c r="LLK62" s="996">
        <f>MIN(LLK60,Application!$AO$630-SUM('15 Year Pro Forma'!$D$62:LLI62))</f>
        <v>0</v>
      </c>
      <c r="LLM62" s="996">
        <f>MIN(LLM60,Application!$AO$630-SUM('15 Year Pro Forma'!$D$62:LLK62))</f>
        <v>0</v>
      </c>
      <c r="LLO62" s="996">
        <f>MIN(LLO60,Application!$AO$630-SUM('15 Year Pro Forma'!$D$62:LLM62))</f>
        <v>0</v>
      </c>
      <c r="LLQ62" s="996">
        <f>MIN(LLQ60,Application!$AO$630-SUM('15 Year Pro Forma'!$D$62:LLO62))</f>
        <v>0</v>
      </c>
      <c r="LLS62" s="996">
        <f>MIN(LLS60,Application!$AO$630-SUM('15 Year Pro Forma'!$D$62:LLQ62))</f>
        <v>0</v>
      </c>
      <c r="LLU62" s="996">
        <f>MIN(LLU60,Application!$AO$630-SUM('15 Year Pro Forma'!$D$62:LLS62))</f>
        <v>0</v>
      </c>
      <c r="LLW62" s="996">
        <f>MIN(LLW60,Application!$AO$630-SUM('15 Year Pro Forma'!$D$62:LLU62))</f>
        <v>0</v>
      </c>
      <c r="LLY62" s="996">
        <f>MIN(LLY60,Application!$AO$630-SUM('15 Year Pro Forma'!$D$62:LLW62))</f>
        <v>0</v>
      </c>
      <c r="LMA62" s="996">
        <f>MIN(LMA60,Application!$AO$630-SUM('15 Year Pro Forma'!$D$62:LLY62))</f>
        <v>0</v>
      </c>
      <c r="LMC62" s="996">
        <f>MIN(LMC60,Application!$AO$630-SUM('15 Year Pro Forma'!$D$62:LMA62))</f>
        <v>0</v>
      </c>
      <c r="LME62" s="996">
        <f>MIN(LME60,Application!$AO$630-SUM('15 Year Pro Forma'!$D$62:LMC62))</f>
        <v>0</v>
      </c>
      <c r="LMG62" s="996">
        <f>MIN(LMG60,Application!$AO$630-SUM('15 Year Pro Forma'!$D$62:LME62))</f>
        <v>0</v>
      </c>
      <c r="LMI62" s="996">
        <f>MIN(LMI60,Application!$AO$630-SUM('15 Year Pro Forma'!$D$62:LMG62))</f>
        <v>0</v>
      </c>
      <c r="LMK62" s="996">
        <f>MIN(LMK60,Application!$AO$630-SUM('15 Year Pro Forma'!$D$62:LMI62))</f>
        <v>0</v>
      </c>
      <c r="LMM62" s="996">
        <f>MIN(LMM60,Application!$AO$630-SUM('15 Year Pro Forma'!$D$62:LMK62))</f>
        <v>0</v>
      </c>
      <c r="LMO62" s="996">
        <f>MIN(LMO60,Application!$AO$630-SUM('15 Year Pro Forma'!$D$62:LMM62))</f>
        <v>0</v>
      </c>
      <c r="LMQ62" s="996">
        <f>MIN(LMQ60,Application!$AO$630-SUM('15 Year Pro Forma'!$D$62:LMO62))</f>
        <v>0</v>
      </c>
      <c r="LMS62" s="996">
        <f>MIN(LMS60,Application!$AO$630-SUM('15 Year Pro Forma'!$D$62:LMQ62))</f>
        <v>0</v>
      </c>
      <c r="LMU62" s="996">
        <f>MIN(LMU60,Application!$AO$630-SUM('15 Year Pro Forma'!$D$62:LMS62))</f>
        <v>0</v>
      </c>
      <c r="LMW62" s="996">
        <f>MIN(LMW60,Application!$AO$630-SUM('15 Year Pro Forma'!$D$62:LMU62))</f>
        <v>0</v>
      </c>
      <c r="LMY62" s="996">
        <f>MIN(LMY60,Application!$AO$630-SUM('15 Year Pro Forma'!$D$62:LMW62))</f>
        <v>0</v>
      </c>
      <c r="LNA62" s="996">
        <f>MIN(LNA60,Application!$AO$630-SUM('15 Year Pro Forma'!$D$62:LMY62))</f>
        <v>0</v>
      </c>
      <c r="LNC62" s="996">
        <f>MIN(LNC60,Application!$AO$630-SUM('15 Year Pro Forma'!$D$62:LNA62))</f>
        <v>0</v>
      </c>
      <c r="LNE62" s="996">
        <f>MIN(LNE60,Application!$AO$630-SUM('15 Year Pro Forma'!$D$62:LNC62))</f>
        <v>0</v>
      </c>
      <c r="LNG62" s="996">
        <f>MIN(LNG60,Application!$AO$630-SUM('15 Year Pro Forma'!$D$62:LNE62))</f>
        <v>0</v>
      </c>
      <c r="LNI62" s="996">
        <f>MIN(LNI60,Application!$AO$630-SUM('15 Year Pro Forma'!$D$62:LNG62))</f>
        <v>0</v>
      </c>
      <c r="LNK62" s="996">
        <f>MIN(LNK60,Application!$AO$630-SUM('15 Year Pro Forma'!$D$62:LNI62))</f>
        <v>0</v>
      </c>
      <c r="LNM62" s="996">
        <f>MIN(LNM60,Application!$AO$630-SUM('15 Year Pro Forma'!$D$62:LNK62))</f>
        <v>0</v>
      </c>
      <c r="LNO62" s="996">
        <f>MIN(LNO60,Application!$AO$630-SUM('15 Year Pro Forma'!$D$62:LNM62))</f>
        <v>0</v>
      </c>
      <c r="LNQ62" s="996">
        <f>MIN(LNQ60,Application!$AO$630-SUM('15 Year Pro Forma'!$D$62:LNO62))</f>
        <v>0</v>
      </c>
      <c r="LNS62" s="996">
        <f>MIN(LNS60,Application!$AO$630-SUM('15 Year Pro Forma'!$D$62:LNQ62))</f>
        <v>0</v>
      </c>
      <c r="LNU62" s="996">
        <f>MIN(LNU60,Application!$AO$630-SUM('15 Year Pro Forma'!$D$62:LNS62))</f>
        <v>0</v>
      </c>
      <c r="LNW62" s="996">
        <f>MIN(LNW60,Application!$AO$630-SUM('15 Year Pro Forma'!$D$62:LNU62))</f>
        <v>0</v>
      </c>
      <c r="LNY62" s="996">
        <f>MIN(LNY60,Application!$AO$630-SUM('15 Year Pro Forma'!$D$62:LNW62))</f>
        <v>0</v>
      </c>
      <c r="LOA62" s="996">
        <f>MIN(LOA60,Application!$AO$630-SUM('15 Year Pro Forma'!$D$62:LNY62))</f>
        <v>0</v>
      </c>
      <c r="LOC62" s="996">
        <f>MIN(LOC60,Application!$AO$630-SUM('15 Year Pro Forma'!$D$62:LOA62))</f>
        <v>0</v>
      </c>
      <c r="LOE62" s="996">
        <f>MIN(LOE60,Application!$AO$630-SUM('15 Year Pro Forma'!$D$62:LOC62))</f>
        <v>0</v>
      </c>
      <c r="LOG62" s="996">
        <f>MIN(LOG60,Application!$AO$630-SUM('15 Year Pro Forma'!$D$62:LOE62))</f>
        <v>0</v>
      </c>
      <c r="LOI62" s="996">
        <f>MIN(LOI60,Application!$AO$630-SUM('15 Year Pro Forma'!$D$62:LOG62))</f>
        <v>0</v>
      </c>
      <c r="LOK62" s="996">
        <f>MIN(LOK60,Application!$AO$630-SUM('15 Year Pro Forma'!$D$62:LOI62))</f>
        <v>0</v>
      </c>
      <c r="LOM62" s="996">
        <f>MIN(LOM60,Application!$AO$630-SUM('15 Year Pro Forma'!$D$62:LOK62))</f>
        <v>0</v>
      </c>
      <c r="LOO62" s="996">
        <f>MIN(LOO60,Application!$AO$630-SUM('15 Year Pro Forma'!$D$62:LOM62))</f>
        <v>0</v>
      </c>
      <c r="LOQ62" s="996">
        <f>MIN(LOQ60,Application!$AO$630-SUM('15 Year Pro Forma'!$D$62:LOO62))</f>
        <v>0</v>
      </c>
      <c r="LOS62" s="996">
        <f>MIN(LOS60,Application!$AO$630-SUM('15 Year Pro Forma'!$D$62:LOQ62))</f>
        <v>0</v>
      </c>
      <c r="LOU62" s="996">
        <f>MIN(LOU60,Application!$AO$630-SUM('15 Year Pro Forma'!$D$62:LOS62))</f>
        <v>0</v>
      </c>
      <c r="LOW62" s="996">
        <f>MIN(LOW60,Application!$AO$630-SUM('15 Year Pro Forma'!$D$62:LOU62))</f>
        <v>0</v>
      </c>
      <c r="LOY62" s="996">
        <f>MIN(LOY60,Application!$AO$630-SUM('15 Year Pro Forma'!$D$62:LOW62))</f>
        <v>0</v>
      </c>
      <c r="LPA62" s="996">
        <f>MIN(LPA60,Application!$AO$630-SUM('15 Year Pro Forma'!$D$62:LOY62))</f>
        <v>0</v>
      </c>
      <c r="LPC62" s="996">
        <f>MIN(LPC60,Application!$AO$630-SUM('15 Year Pro Forma'!$D$62:LPA62))</f>
        <v>0</v>
      </c>
      <c r="LPE62" s="996">
        <f>MIN(LPE60,Application!$AO$630-SUM('15 Year Pro Forma'!$D$62:LPC62))</f>
        <v>0</v>
      </c>
      <c r="LPG62" s="996">
        <f>MIN(LPG60,Application!$AO$630-SUM('15 Year Pro Forma'!$D$62:LPE62))</f>
        <v>0</v>
      </c>
      <c r="LPI62" s="996">
        <f>MIN(LPI60,Application!$AO$630-SUM('15 Year Pro Forma'!$D$62:LPG62))</f>
        <v>0</v>
      </c>
      <c r="LPK62" s="996">
        <f>MIN(LPK60,Application!$AO$630-SUM('15 Year Pro Forma'!$D$62:LPI62))</f>
        <v>0</v>
      </c>
      <c r="LPM62" s="996">
        <f>MIN(LPM60,Application!$AO$630-SUM('15 Year Pro Forma'!$D$62:LPK62))</f>
        <v>0</v>
      </c>
      <c r="LPO62" s="996">
        <f>MIN(LPO60,Application!$AO$630-SUM('15 Year Pro Forma'!$D$62:LPM62))</f>
        <v>0</v>
      </c>
      <c r="LPQ62" s="996">
        <f>MIN(LPQ60,Application!$AO$630-SUM('15 Year Pro Forma'!$D$62:LPO62))</f>
        <v>0</v>
      </c>
      <c r="LPS62" s="996">
        <f>MIN(LPS60,Application!$AO$630-SUM('15 Year Pro Forma'!$D$62:LPQ62))</f>
        <v>0</v>
      </c>
      <c r="LPU62" s="996">
        <f>MIN(LPU60,Application!$AO$630-SUM('15 Year Pro Forma'!$D$62:LPS62))</f>
        <v>0</v>
      </c>
      <c r="LPW62" s="996">
        <f>MIN(LPW60,Application!$AO$630-SUM('15 Year Pro Forma'!$D$62:LPU62))</f>
        <v>0</v>
      </c>
      <c r="LPY62" s="996">
        <f>MIN(LPY60,Application!$AO$630-SUM('15 Year Pro Forma'!$D$62:LPW62))</f>
        <v>0</v>
      </c>
      <c r="LQA62" s="996">
        <f>MIN(LQA60,Application!$AO$630-SUM('15 Year Pro Forma'!$D$62:LPY62))</f>
        <v>0</v>
      </c>
      <c r="LQC62" s="996">
        <f>MIN(LQC60,Application!$AO$630-SUM('15 Year Pro Forma'!$D$62:LQA62))</f>
        <v>0</v>
      </c>
      <c r="LQE62" s="996">
        <f>MIN(LQE60,Application!$AO$630-SUM('15 Year Pro Forma'!$D$62:LQC62))</f>
        <v>0</v>
      </c>
      <c r="LQG62" s="996">
        <f>MIN(LQG60,Application!$AO$630-SUM('15 Year Pro Forma'!$D$62:LQE62))</f>
        <v>0</v>
      </c>
      <c r="LQI62" s="996">
        <f>MIN(LQI60,Application!$AO$630-SUM('15 Year Pro Forma'!$D$62:LQG62))</f>
        <v>0</v>
      </c>
      <c r="LQK62" s="996">
        <f>MIN(LQK60,Application!$AO$630-SUM('15 Year Pro Forma'!$D$62:LQI62))</f>
        <v>0</v>
      </c>
      <c r="LQM62" s="996">
        <f>MIN(LQM60,Application!$AO$630-SUM('15 Year Pro Forma'!$D$62:LQK62))</f>
        <v>0</v>
      </c>
      <c r="LQO62" s="996">
        <f>MIN(LQO60,Application!$AO$630-SUM('15 Year Pro Forma'!$D$62:LQM62))</f>
        <v>0</v>
      </c>
      <c r="LQQ62" s="996">
        <f>MIN(LQQ60,Application!$AO$630-SUM('15 Year Pro Forma'!$D$62:LQO62))</f>
        <v>0</v>
      </c>
      <c r="LQS62" s="996">
        <f>MIN(LQS60,Application!$AO$630-SUM('15 Year Pro Forma'!$D$62:LQQ62))</f>
        <v>0</v>
      </c>
      <c r="LQU62" s="996">
        <f>MIN(LQU60,Application!$AO$630-SUM('15 Year Pro Forma'!$D$62:LQS62))</f>
        <v>0</v>
      </c>
      <c r="LQW62" s="996">
        <f>MIN(LQW60,Application!$AO$630-SUM('15 Year Pro Forma'!$D$62:LQU62))</f>
        <v>0</v>
      </c>
      <c r="LQY62" s="996">
        <f>MIN(LQY60,Application!$AO$630-SUM('15 Year Pro Forma'!$D$62:LQW62))</f>
        <v>0</v>
      </c>
      <c r="LRA62" s="996">
        <f>MIN(LRA60,Application!$AO$630-SUM('15 Year Pro Forma'!$D$62:LQY62))</f>
        <v>0</v>
      </c>
      <c r="LRC62" s="996">
        <f>MIN(LRC60,Application!$AO$630-SUM('15 Year Pro Forma'!$D$62:LRA62))</f>
        <v>0</v>
      </c>
      <c r="LRE62" s="996">
        <f>MIN(LRE60,Application!$AO$630-SUM('15 Year Pro Forma'!$D$62:LRC62))</f>
        <v>0</v>
      </c>
      <c r="LRG62" s="996">
        <f>MIN(LRG60,Application!$AO$630-SUM('15 Year Pro Forma'!$D$62:LRE62))</f>
        <v>0</v>
      </c>
      <c r="LRI62" s="996">
        <f>MIN(LRI60,Application!$AO$630-SUM('15 Year Pro Forma'!$D$62:LRG62))</f>
        <v>0</v>
      </c>
      <c r="LRK62" s="996">
        <f>MIN(LRK60,Application!$AO$630-SUM('15 Year Pro Forma'!$D$62:LRI62))</f>
        <v>0</v>
      </c>
      <c r="LRM62" s="996">
        <f>MIN(LRM60,Application!$AO$630-SUM('15 Year Pro Forma'!$D$62:LRK62))</f>
        <v>0</v>
      </c>
      <c r="LRO62" s="996">
        <f>MIN(LRO60,Application!$AO$630-SUM('15 Year Pro Forma'!$D$62:LRM62))</f>
        <v>0</v>
      </c>
      <c r="LRQ62" s="996">
        <f>MIN(LRQ60,Application!$AO$630-SUM('15 Year Pro Forma'!$D$62:LRO62))</f>
        <v>0</v>
      </c>
      <c r="LRS62" s="996">
        <f>MIN(LRS60,Application!$AO$630-SUM('15 Year Pro Forma'!$D$62:LRQ62))</f>
        <v>0</v>
      </c>
      <c r="LRU62" s="996">
        <f>MIN(LRU60,Application!$AO$630-SUM('15 Year Pro Forma'!$D$62:LRS62))</f>
        <v>0</v>
      </c>
      <c r="LRW62" s="996">
        <f>MIN(LRW60,Application!$AO$630-SUM('15 Year Pro Forma'!$D$62:LRU62))</f>
        <v>0</v>
      </c>
      <c r="LRY62" s="996">
        <f>MIN(LRY60,Application!$AO$630-SUM('15 Year Pro Forma'!$D$62:LRW62))</f>
        <v>0</v>
      </c>
      <c r="LSA62" s="996">
        <f>MIN(LSA60,Application!$AO$630-SUM('15 Year Pro Forma'!$D$62:LRY62))</f>
        <v>0</v>
      </c>
      <c r="LSC62" s="996">
        <f>MIN(LSC60,Application!$AO$630-SUM('15 Year Pro Forma'!$D$62:LSA62))</f>
        <v>0</v>
      </c>
      <c r="LSE62" s="996">
        <f>MIN(LSE60,Application!$AO$630-SUM('15 Year Pro Forma'!$D$62:LSC62))</f>
        <v>0</v>
      </c>
      <c r="LSG62" s="996">
        <f>MIN(LSG60,Application!$AO$630-SUM('15 Year Pro Forma'!$D$62:LSE62))</f>
        <v>0</v>
      </c>
      <c r="LSI62" s="996">
        <f>MIN(LSI60,Application!$AO$630-SUM('15 Year Pro Forma'!$D$62:LSG62))</f>
        <v>0</v>
      </c>
      <c r="LSK62" s="996">
        <f>MIN(LSK60,Application!$AO$630-SUM('15 Year Pro Forma'!$D$62:LSI62))</f>
        <v>0</v>
      </c>
      <c r="LSM62" s="996">
        <f>MIN(LSM60,Application!$AO$630-SUM('15 Year Pro Forma'!$D$62:LSK62))</f>
        <v>0</v>
      </c>
      <c r="LSO62" s="996">
        <f>MIN(LSO60,Application!$AO$630-SUM('15 Year Pro Forma'!$D$62:LSM62))</f>
        <v>0</v>
      </c>
      <c r="LSQ62" s="996">
        <f>MIN(LSQ60,Application!$AO$630-SUM('15 Year Pro Forma'!$D$62:LSO62))</f>
        <v>0</v>
      </c>
      <c r="LSS62" s="996">
        <f>MIN(LSS60,Application!$AO$630-SUM('15 Year Pro Forma'!$D$62:LSQ62))</f>
        <v>0</v>
      </c>
      <c r="LSU62" s="996">
        <f>MIN(LSU60,Application!$AO$630-SUM('15 Year Pro Forma'!$D$62:LSS62))</f>
        <v>0</v>
      </c>
      <c r="LSW62" s="996">
        <f>MIN(LSW60,Application!$AO$630-SUM('15 Year Pro Forma'!$D$62:LSU62))</f>
        <v>0</v>
      </c>
      <c r="LSY62" s="996">
        <f>MIN(LSY60,Application!$AO$630-SUM('15 Year Pro Forma'!$D$62:LSW62))</f>
        <v>0</v>
      </c>
      <c r="LTA62" s="996">
        <f>MIN(LTA60,Application!$AO$630-SUM('15 Year Pro Forma'!$D$62:LSY62))</f>
        <v>0</v>
      </c>
      <c r="LTC62" s="996">
        <f>MIN(LTC60,Application!$AO$630-SUM('15 Year Pro Forma'!$D$62:LTA62))</f>
        <v>0</v>
      </c>
      <c r="LTE62" s="996">
        <f>MIN(LTE60,Application!$AO$630-SUM('15 Year Pro Forma'!$D$62:LTC62))</f>
        <v>0</v>
      </c>
      <c r="LTG62" s="996">
        <f>MIN(LTG60,Application!$AO$630-SUM('15 Year Pro Forma'!$D$62:LTE62))</f>
        <v>0</v>
      </c>
      <c r="LTI62" s="996">
        <f>MIN(LTI60,Application!$AO$630-SUM('15 Year Pro Forma'!$D$62:LTG62))</f>
        <v>0</v>
      </c>
      <c r="LTK62" s="996">
        <f>MIN(LTK60,Application!$AO$630-SUM('15 Year Pro Forma'!$D$62:LTI62))</f>
        <v>0</v>
      </c>
      <c r="LTM62" s="996">
        <f>MIN(LTM60,Application!$AO$630-SUM('15 Year Pro Forma'!$D$62:LTK62))</f>
        <v>0</v>
      </c>
      <c r="LTO62" s="996">
        <f>MIN(LTO60,Application!$AO$630-SUM('15 Year Pro Forma'!$D$62:LTM62))</f>
        <v>0</v>
      </c>
      <c r="LTQ62" s="996">
        <f>MIN(LTQ60,Application!$AO$630-SUM('15 Year Pro Forma'!$D$62:LTO62))</f>
        <v>0</v>
      </c>
      <c r="LTS62" s="996">
        <f>MIN(LTS60,Application!$AO$630-SUM('15 Year Pro Forma'!$D$62:LTQ62))</f>
        <v>0</v>
      </c>
      <c r="LTU62" s="996">
        <f>MIN(LTU60,Application!$AO$630-SUM('15 Year Pro Forma'!$D$62:LTS62))</f>
        <v>0</v>
      </c>
      <c r="LTW62" s="996">
        <f>MIN(LTW60,Application!$AO$630-SUM('15 Year Pro Forma'!$D$62:LTU62))</f>
        <v>0</v>
      </c>
      <c r="LTY62" s="996">
        <f>MIN(LTY60,Application!$AO$630-SUM('15 Year Pro Forma'!$D$62:LTW62))</f>
        <v>0</v>
      </c>
      <c r="LUA62" s="996">
        <f>MIN(LUA60,Application!$AO$630-SUM('15 Year Pro Forma'!$D$62:LTY62))</f>
        <v>0</v>
      </c>
      <c r="LUC62" s="996">
        <f>MIN(LUC60,Application!$AO$630-SUM('15 Year Pro Forma'!$D$62:LUA62))</f>
        <v>0</v>
      </c>
      <c r="LUE62" s="996">
        <f>MIN(LUE60,Application!$AO$630-SUM('15 Year Pro Forma'!$D$62:LUC62))</f>
        <v>0</v>
      </c>
      <c r="LUG62" s="996">
        <f>MIN(LUG60,Application!$AO$630-SUM('15 Year Pro Forma'!$D$62:LUE62))</f>
        <v>0</v>
      </c>
      <c r="LUI62" s="996">
        <f>MIN(LUI60,Application!$AO$630-SUM('15 Year Pro Forma'!$D$62:LUG62))</f>
        <v>0</v>
      </c>
      <c r="LUK62" s="996">
        <f>MIN(LUK60,Application!$AO$630-SUM('15 Year Pro Forma'!$D$62:LUI62))</f>
        <v>0</v>
      </c>
      <c r="LUM62" s="996">
        <f>MIN(LUM60,Application!$AO$630-SUM('15 Year Pro Forma'!$D$62:LUK62))</f>
        <v>0</v>
      </c>
      <c r="LUO62" s="996">
        <f>MIN(LUO60,Application!$AO$630-SUM('15 Year Pro Forma'!$D$62:LUM62))</f>
        <v>0</v>
      </c>
      <c r="LUQ62" s="996">
        <f>MIN(LUQ60,Application!$AO$630-SUM('15 Year Pro Forma'!$D$62:LUO62))</f>
        <v>0</v>
      </c>
      <c r="LUS62" s="996">
        <f>MIN(LUS60,Application!$AO$630-SUM('15 Year Pro Forma'!$D$62:LUQ62))</f>
        <v>0</v>
      </c>
      <c r="LUU62" s="996">
        <f>MIN(LUU60,Application!$AO$630-SUM('15 Year Pro Forma'!$D$62:LUS62))</f>
        <v>0</v>
      </c>
      <c r="LUW62" s="996">
        <f>MIN(LUW60,Application!$AO$630-SUM('15 Year Pro Forma'!$D$62:LUU62))</f>
        <v>0</v>
      </c>
      <c r="LUY62" s="996">
        <f>MIN(LUY60,Application!$AO$630-SUM('15 Year Pro Forma'!$D$62:LUW62))</f>
        <v>0</v>
      </c>
      <c r="LVA62" s="996">
        <f>MIN(LVA60,Application!$AO$630-SUM('15 Year Pro Forma'!$D$62:LUY62))</f>
        <v>0</v>
      </c>
      <c r="LVC62" s="996">
        <f>MIN(LVC60,Application!$AO$630-SUM('15 Year Pro Forma'!$D$62:LVA62))</f>
        <v>0</v>
      </c>
      <c r="LVE62" s="996">
        <f>MIN(LVE60,Application!$AO$630-SUM('15 Year Pro Forma'!$D$62:LVC62))</f>
        <v>0</v>
      </c>
      <c r="LVG62" s="996">
        <f>MIN(LVG60,Application!$AO$630-SUM('15 Year Pro Forma'!$D$62:LVE62))</f>
        <v>0</v>
      </c>
      <c r="LVI62" s="996">
        <f>MIN(LVI60,Application!$AO$630-SUM('15 Year Pro Forma'!$D$62:LVG62))</f>
        <v>0</v>
      </c>
      <c r="LVK62" s="996">
        <f>MIN(LVK60,Application!$AO$630-SUM('15 Year Pro Forma'!$D$62:LVI62))</f>
        <v>0</v>
      </c>
      <c r="LVM62" s="996">
        <f>MIN(LVM60,Application!$AO$630-SUM('15 Year Pro Forma'!$D$62:LVK62))</f>
        <v>0</v>
      </c>
      <c r="LVO62" s="996">
        <f>MIN(LVO60,Application!$AO$630-SUM('15 Year Pro Forma'!$D$62:LVM62))</f>
        <v>0</v>
      </c>
      <c r="LVQ62" s="996">
        <f>MIN(LVQ60,Application!$AO$630-SUM('15 Year Pro Forma'!$D$62:LVO62))</f>
        <v>0</v>
      </c>
      <c r="LVS62" s="996">
        <f>MIN(LVS60,Application!$AO$630-SUM('15 Year Pro Forma'!$D$62:LVQ62))</f>
        <v>0</v>
      </c>
      <c r="LVU62" s="996">
        <f>MIN(LVU60,Application!$AO$630-SUM('15 Year Pro Forma'!$D$62:LVS62))</f>
        <v>0</v>
      </c>
      <c r="LVW62" s="996">
        <f>MIN(LVW60,Application!$AO$630-SUM('15 Year Pro Forma'!$D$62:LVU62))</f>
        <v>0</v>
      </c>
      <c r="LVY62" s="996">
        <f>MIN(LVY60,Application!$AO$630-SUM('15 Year Pro Forma'!$D$62:LVW62))</f>
        <v>0</v>
      </c>
      <c r="LWA62" s="996">
        <f>MIN(LWA60,Application!$AO$630-SUM('15 Year Pro Forma'!$D$62:LVY62))</f>
        <v>0</v>
      </c>
      <c r="LWC62" s="996">
        <f>MIN(LWC60,Application!$AO$630-SUM('15 Year Pro Forma'!$D$62:LWA62))</f>
        <v>0</v>
      </c>
      <c r="LWE62" s="996">
        <f>MIN(LWE60,Application!$AO$630-SUM('15 Year Pro Forma'!$D$62:LWC62))</f>
        <v>0</v>
      </c>
      <c r="LWG62" s="996">
        <f>MIN(LWG60,Application!$AO$630-SUM('15 Year Pro Forma'!$D$62:LWE62))</f>
        <v>0</v>
      </c>
      <c r="LWI62" s="996">
        <f>MIN(LWI60,Application!$AO$630-SUM('15 Year Pro Forma'!$D$62:LWG62))</f>
        <v>0</v>
      </c>
      <c r="LWK62" s="996">
        <f>MIN(LWK60,Application!$AO$630-SUM('15 Year Pro Forma'!$D$62:LWI62))</f>
        <v>0</v>
      </c>
      <c r="LWM62" s="996">
        <f>MIN(LWM60,Application!$AO$630-SUM('15 Year Pro Forma'!$D$62:LWK62))</f>
        <v>0</v>
      </c>
      <c r="LWO62" s="996">
        <f>MIN(LWO60,Application!$AO$630-SUM('15 Year Pro Forma'!$D$62:LWM62))</f>
        <v>0</v>
      </c>
      <c r="LWQ62" s="996">
        <f>MIN(LWQ60,Application!$AO$630-SUM('15 Year Pro Forma'!$D$62:LWO62))</f>
        <v>0</v>
      </c>
      <c r="LWS62" s="996">
        <f>MIN(LWS60,Application!$AO$630-SUM('15 Year Pro Forma'!$D$62:LWQ62))</f>
        <v>0</v>
      </c>
      <c r="LWU62" s="996">
        <f>MIN(LWU60,Application!$AO$630-SUM('15 Year Pro Forma'!$D$62:LWS62))</f>
        <v>0</v>
      </c>
      <c r="LWW62" s="996">
        <f>MIN(LWW60,Application!$AO$630-SUM('15 Year Pro Forma'!$D$62:LWU62))</f>
        <v>0</v>
      </c>
      <c r="LWY62" s="996">
        <f>MIN(LWY60,Application!$AO$630-SUM('15 Year Pro Forma'!$D$62:LWW62))</f>
        <v>0</v>
      </c>
      <c r="LXA62" s="996">
        <f>MIN(LXA60,Application!$AO$630-SUM('15 Year Pro Forma'!$D$62:LWY62))</f>
        <v>0</v>
      </c>
      <c r="LXC62" s="996">
        <f>MIN(LXC60,Application!$AO$630-SUM('15 Year Pro Forma'!$D$62:LXA62))</f>
        <v>0</v>
      </c>
      <c r="LXE62" s="996">
        <f>MIN(LXE60,Application!$AO$630-SUM('15 Year Pro Forma'!$D$62:LXC62))</f>
        <v>0</v>
      </c>
      <c r="LXG62" s="996">
        <f>MIN(LXG60,Application!$AO$630-SUM('15 Year Pro Forma'!$D$62:LXE62))</f>
        <v>0</v>
      </c>
      <c r="LXI62" s="996">
        <f>MIN(LXI60,Application!$AO$630-SUM('15 Year Pro Forma'!$D$62:LXG62))</f>
        <v>0</v>
      </c>
      <c r="LXK62" s="996">
        <f>MIN(LXK60,Application!$AO$630-SUM('15 Year Pro Forma'!$D$62:LXI62))</f>
        <v>0</v>
      </c>
      <c r="LXM62" s="996">
        <f>MIN(LXM60,Application!$AO$630-SUM('15 Year Pro Forma'!$D$62:LXK62))</f>
        <v>0</v>
      </c>
      <c r="LXO62" s="996">
        <f>MIN(LXO60,Application!$AO$630-SUM('15 Year Pro Forma'!$D$62:LXM62))</f>
        <v>0</v>
      </c>
      <c r="LXQ62" s="996">
        <f>MIN(LXQ60,Application!$AO$630-SUM('15 Year Pro Forma'!$D$62:LXO62))</f>
        <v>0</v>
      </c>
      <c r="LXS62" s="996">
        <f>MIN(LXS60,Application!$AO$630-SUM('15 Year Pro Forma'!$D$62:LXQ62))</f>
        <v>0</v>
      </c>
      <c r="LXU62" s="996">
        <f>MIN(LXU60,Application!$AO$630-SUM('15 Year Pro Forma'!$D$62:LXS62))</f>
        <v>0</v>
      </c>
      <c r="LXW62" s="996">
        <f>MIN(LXW60,Application!$AO$630-SUM('15 Year Pro Forma'!$D$62:LXU62))</f>
        <v>0</v>
      </c>
      <c r="LXY62" s="996">
        <f>MIN(LXY60,Application!$AO$630-SUM('15 Year Pro Forma'!$D$62:LXW62))</f>
        <v>0</v>
      </c>
      <c r="LYA62" s="996">
        <f>MIN(LYA60,Application!$AO$630-SUM('15 Year Pro Forma'!$D$62:LXY62))</f>
        <v>0</v>
      </c>
      <c r="LYC62" s="996">
        <f>MIN(LYC60,Application!$AO$630-SUM('15 Year Pro Forma'!$D$62:LYA62))</f>
        <v>0</v>
      </c>
      <c r="LYE62" s="996">
        <f>MIN(LYE60,Application!$AO$630-SUM('15 Year Pro Forma'!$D$62:LYC62))</f>
        <v>0</v>
      </c>
      <c r="LYG62" s="996">
        <f>MIN(LYG60,Application!$AO$630-SUM('15 Year Pro Forma'!$D$62:LYE62))</f>
        <v>0</v>
      </c>
      <c r="LYI62" s="996">
        <f>MIN(LYI60,Application!$AO$630-SUM('15 Year Pro Forma'!$D$62:LYG62))</f>
        <v>0</v>
      </c>
      <c r="LYK62" s="996">
        <f>MIN(LYK60,Application!$AO$630-SUM('15 Year Pro Forma'!$D$62:LYI62))</f>
        <v>0</v>
      </c>
      <c r="LYM62" s="996">
        <f>MIN(LYM60,Application!$AO$630-SUM('15 Year Pro Forma'!$D$62:LYK62))</f>
        <v>0</v>
      </c>
      <c r="LYO62" s="996">
        <f>MIN(LYO60,Application!$AO$630-SUM('15 Year Pro Forma'!$D$62:LYM62))</f>
        <v>0</v>
      </c>
      <c r="LYQ62" s="996">
        <f>MIN(LYQ60,Application!$AO$630-SUM('15 Year Pro Forma'!$D$62:LYO62))</f>
        <v>0</v>
      </c>
      <c r="LYS62" s="996">
        <f>MIN(LYS60,Application!$AO$630-SUM('15 Year Pro Forma'!$D$62:LYQ62))</f>
        <v>0</v>
      </c>
      <c r="LYU62" s="996">
        <f>MIN(LYU60,Application!$AO$630-SUM('15 Year Pro Forma'!$D$62:LYS62))</f>
        <v>0</v>
      </c>
      <c r="LYW62" s="996">
        <f>MIN(LYW60,Application!$AO$630-SUM('15 Year Pro Forma'!$D$62:LYU62))</f>
        <v>0</v>
      </c>
      <c r="LYY62" s="996">
        <f>MIN(LYY60,Application!$AO$630-SUM('15 Year Pro Forma'!$D$62:LYW62))</f>
        <v>0</v>
      </c>
      <c r="LZA62" s="996">
        <f>MIN(LZA60,Application!$AO$630-SUM('15 Year Pro Forma'!$D$62:LYY62))</f>
        <v>0</v>
      </c>
      <c r="LZC62" s="996">
        <f>MIN(LZC60,Application!$AO$630-SUM('15 Year Pro Forma'!$D$62:LZA62))</f>
        <v>0</v>
      </c>
      <c r="LZE62" s="996">
        <f>MIN(LZE60,Application!$AO$630-SUM('15 Year Pro Forma'!$D$62:LZC62))</f>
        <v>0</v>
      </c>
      <c r="LZG62" s="996">
        <f>MIN(LZG60,Application!$AO$630-SUM('15 Year Pro Forma'!$D$62:LZE62))</f>
        <v>0</v>
      </c>
      <c r="LZI62" s="996">
        <f>MIN(LZI60,Application!$AO$630-SUM('15 Year Pro Forma'!$D$62:LZG62))</f>
        <v>0</v>
      </c>
      <c r="LZK62" s="996">
        <f>MIN(LZK60,Application!$AO$630-SUM('15 Year Pro Forma'!$D$62:LZI62))</f>
        <v>0</v>
      </c>
      <c r="LZM62" s="996">
        <f>MIN(LZM60,Application!$AO$630-SUM('15 Year Pro Forma'!$D$62:LZK62))</f>
        <v>0</v>
      </c>
      <c r="LZO62" s="996">
        <f>MIN(LZO60,Application!$AO$630-SUM('15 Year Pro Forma'!$D$62:LZM62))</f>
        <v>0</v>
      </c>
      <c r="LZQ62" s="996">
        <f>MIN(LZQ60,Application!$AO$630-SUM('15 Year Pro Forma'!$D$62:LZO62))</f>
        <v>0</v>
      </c>
      <c r="LZS62" s="996">
        <f>MIN(LZS60,Application!$AO$630-SUM('15 Year Pro Forma'!$D$62:LZQ62))</f>
        <v>0</v>
      </c>
      <c r="LZU62" s="996">
        <f>MIN(LZU60,Application!$AO$630-SUM('15 Year Pro Forma'!$D$62:LZS62))</f>
        <v>0</v>
      </c>
      <c r="LZW62" s="996">
        <f>MIN(LZW60,Application!$AO$630-SUM('15 Year Pro Forma'!$D$62:LZU62))</f>
        <v>0</v>
      </c>
      <c r="LZY62" s="996">
        <f>MIN(LZY60,Application!$AO$630-SUM('15 Year Pro Forma'!$D$62:LZW62))</f>
        <v>0</v>
      </c>
      <c r="MAA62" s="996">
        <f>MIN(MAA60,Application!$AO$630-SUM('15 Year Pro Forma'!$D$62:LZY62))</f>
        <v>0</v>
      </c>
      <c r="MAC62" s="996">
        <f>MIN(MAC60,Application!$AO$630-SUM('15 Year Pro Forma'!$D$62:MAA62))</f>
        <v>0</v>
      </c>
      <c r="MAE62" s="996">
        <f>MIN(MAE60,Application!$AO$630-SUM('15 Year Pro Forma'!$D$62:MAC62))</f>
        <v>0</v>
      </c>
      <c r="MAG62" s="996">
        <f>MIN(MAG60,Application!$AO$630-SUM('15 Year Pro Forma'!$D$62:MAE62))</f>
        <v>0</v>
      </c>
      <c r="MAI62" s="996">
        <f>MIN(MAI60,Application!$AO$630-SUM('15 Year Pro Forma'!$D$62:MAG62))</f>
        <v>0</v>
      </c>
      <c r="MAK62" s="996">
        <f>MIN(MAK60,Application!$AO$630-SUM('15 Year Pro Forma'!$D$62:MAI62))</f>
        <v>0</v>
      </c>
      <c r="MAM62" s="996">
        <f>MIN(MAM60,Application!$AO$630-SUM('15 Year Pro Forma'!$D$62:MAK62))</f>
        <v>0</v>
      </c>
      <c r="MAO62" s="996">
        <f>MIN(MAO60,Application!$AO$630-SUM('15 Year Pro Forma'!$D$62:MAM62))</f>
        <v>0</v>
      </c>
      <c r="MAQ62" s="996">
        <f>MIN(MAQ60,Application!$AO$630-SUM('15 Year Pro Forma'!$D$62:MAO62))</f>
        <v>0</v>
      </c>
      <c r="MAS62" s="996">
        <f>MIN(MAS60,Application!$AO$630-SUM('15 Year Pro Forma'!$D$62:MAQ62))</f>
        <v>0</v>
      </c>
      <c r="MAU62" s="996">
        <f>MIN(MAU60,Application!$AO$630-SUM('15 Year Pro Forma'!$D$62:MAS62))</f>
        <v>0</v>
      </c>
      <c r="MAW62" s="996">
        <f>MIN(MAW60,Application!$AO$630-SUM('15 Year Pro Forma'!$D$62:MAU62))</f>
        <v>0</v>
      </c>
      <c r="MAY62" s="996">
        <f>MIN(MAY60,Application!$AO$630-SUM('15 Year Pro Forma'!$D$62:MAW62))</f>
        <v>0</v>
      </c>
      <c r="MBA62" s="996">
        <f>MIN(MBA60,Application!$AO$630-SUM('15 Year Pro Forma'!$D$62:MAY62))</f>
        <v>0</v>
      </c>
      <c r="MBC62" s="996">
        <f>MIN(MBC60,Application!$AO$630-SUM('15 Year Pro Forma'!$D$62:MBA62))</f>
        <v>0</v>
      </c>
      <c r="MBE62" s="996">
        <f>MIN(MBE60,Application!$AO$630-SUM('15 Year Pro Forma'!$D$62:MBC62))</f>
        <v>0</v>
      </c>
      <c r="MBG62" s="996">
        <f>MIN(MBG60,Application!$AO$630-SUM('15 Year Pro Forma'!$D$62:MBE62))</f>
        <v>0</v>
      </c>
      <c r="MBI62" s="996">
        <f>MIN(MBI60,Application!$AO$630-SUM('15 Year Pro Forma'!$D$62:MBG62))</f>
        <v>0</v>
      </c>
      <c r="MBK62" s="996">
        <f>MIN(MBK60,Application!$AO$630-SUM('15 Year Pro Forma'!$D$62:MBI62))</f>
        <v>0</v>
      </c>
      <c r="MBM62" s="996">
        <f>MIN(MBM60,Application!$AO$630-SUM('15 Year Pro Forma'!$D$62:MBK62))</f>
        <v>0</v>
      </c>
      <c r="MBO62" s="996">
        <f>MIN(MBO60,Application!$AO$630-SUM('15 Year Pro Forma'!$D$62:MBM62))</f>
        <v>0</v>
      </c>
      <c r="MBQ62" s="996">
        <f>MIN(MBQ60,Application!$AO$630-SUM('15 Year Pro Forma'!$D$62:MBO62))</f>
        <v>0</v>
      </c>
      <c r="MBS62" s="996">
        <f>MIN(MBS60,Application!$AO$630-SUM('15 Year Pro Forma'!$D$62:MBQ62))</f>
        <v>0</v>
      </c>
      <c r="MBU62" s="996">
        <f>MIN(MBU60,Application!$AO$630-SUM('15 Year Pro Forma'!$D$62:MBS62))</f>
        <v>0</v>
      </c>
      <c r="MBW62" s="996">
        <f>MIN(MBW60,Application!$AO$630-SUM('15 Year Pro Forma'!$D$62:MBU62))</f>
        <v>0</v>
      </c>
      <c r="MBY62" s="996">
        <f>MIN(MBY60,Application!$AO$630-SUM('15 Year Pro Forma'!$D$62:MBW62))</f>
        <v>0</v>
      </c>
      <c r="MCA62" s="996">
        <f>MIN(MCA60,Application!$AO$630-SUM('15 Year Pro Forma'!$D$62:MBY62))</f>
        <v>0</v>
      </c>
      <c r="MCC62" s="996">
        <f>MIN(MCC60,Application!$AO$630-SUM('15 Year Pro Forma'!$D$62:MCA62))</f>
        <v>0</v>
      </c>
      <c r="MCE62" s="996">
        <f>MIN(MCE60,Application!$AO$630-SUM('15 Year Pro Forma'!$D$62:MCC62))</f>
        <v>0</v>
      </c>
      <c r="MCG62" s="996">
        <f>MIN(MCG60,Application!$AO$630-SUM('15 Year Pro Forma'!$D$62:MCE62))</f>
        <v>0</v>
      </c>
      <c r="MCI62" s="996">
        <f>MIN(MCI60,Application!$AO$630-SUM('15 Year Pro Forma'!$D$62:MCG62))</f>
        <v>0</v>
      </c>
      <c r="MCK62" s="996">
        <f>MIN(MCK60,Application!$AO$630-SUM('15 Year Pro Forma'!$D$62:MCI62))</f>
        <v>0</v>
      </c>
      <c r="MCM62" s="996">
        <f>MIN(MCM60,Application!$AO$630-SUM('15 Year Pro Forma'!$D$62:MCK62))</f>
        <v>0</v>
      </c>
      <c r="MCO62" s="996">
        <f>MIN(MCO60,Application!$AO$630-SUM('15 Year Pro Forma'!$D$62:MCM62))</f>
        <v>0</v>
      </c>
      <c r="MCQ62" s="996">
        <f>MIN(MCQ60,Application!$AO$630-SUM('15 Year Pro Forma'!$D$62:MCO62))</f>
        <v>0</v>
      </c>
      <c r="MCS62" s="996">
        <f>MIN(MCS60,Application!$AO$630-SUM('15 Year Pro Forma'!$D$62:MCQ62))</f>
        <v>0</v>
      </c>
      <c r="MCU62" s="996">
        <f>MIN(MCU60,Application!$AO$630-SUM('15 Year Pro Forma'!$D$62:MCS62))</f>
        <v>0</v>
      </c>
      <c r="MCW62" s="996">
        <f>MIN(MCW60,Application!$AO$630-SUM('15 Year Pro Forma'!$D$62:MCU62))</f>
        <v>0</v>
      </c>
      <c r="MCY62" s="996">
        <f>MIN(MCY60,Application!$AO$630-SUM('15 Year Pro Forma'!$D$62:MCW62))</f>
        <v>0</v>
      </c>
      <c r="MDA62" s="996">
        <f>MIN(MDA60,Application!$AO$630-SUM('15 Year Pro Forma'!$D$62:MCY62))</f>
        <v>0</v>
      </c>
      <c r="MDC62" s="996">
        <f>MIN(MDC60,Application!$AO$630-SUM('15 Year Pro Forma'!$D$62:MDA62))</f>
        <v>0</v>
      </c>
      <c r="MDE62" s="996">
        <f>MIN(MDE60,Application!$AO$630-SUM('15 Year Pro Forma'!$D$62:MDC62))</f>
        <v>0</v>
      </c>
      <c r="MDG62" s="996">
        <f>MIN(MDG60,Application!$AO$630-SUM('15 Year Pro Forma'!$D$62:MDE62))</f>
        <v>0</v>
      </c>
      <c r="MDI62" s="996">
        <f>MIN(MDI60,Application!$AO$630-SUM('15 Year Pro Forma'!$D$62:MDG62))</f>
        <v>0</v>
      </c>
      <c r="MDK62" s="996">
        <f>MIN(MDK60,Application!$AO$630-SUM('15 Year Pro Forma'!$D$62:MDI62))</f>
        <v>0</v>
      </c>
      <c r="MDM62" s="996">
        <f>MIN(MDM60,Application!$AO$630-SUM('15 Year Pro Forma'!$D$62:MDK62))</f>
        <v>0</v>
      </c>
      <c r="MDO62" s="996">
        <f>MIN(MDO60,Application!$AO$630-SUM('15 Year Pro Forma'!$D$62:MDM62))</f>
        <v>0</v>
      </c>
      <c r="MDQ62" s="996">
        <f>MIN(MDQ60,Application!$AO$630-SUM('15 Year Pro Forma'!$D$62:MDO62))</f>
        <v>0</v>
      </c>
      <c r="MDS62" s="996">
        <f>MIN(MDS60,Application!$AO$630-SUM('15 Year Pro Forma'!$D$62:MDQ62))</f>
        <v>0</v>
      </c>
      <c r="MDU62" s="996">
        <f>MIN(MDU60,Application!$AO$630-SUM('15 Year Pro Forma'!$D$62:MDS62))</f>
        <v>0</v>
      </c>
      <c r="MDW62" s="996">
        <f>MIN(MDW60,Application!$AO$630-SUM('15 Year Pro Forma'!$D$62:MDU62))</f>
        <v>0</v>
      </c>
      <c r="MDY62" s="996">
        <f>MIN(MDY60,Application!$AO$630-SUM('15 Year Pro Forma'!$D$62:MDW62))</f>
        <v>0</v>
      </c>
      <c r="MEA62" s="996">
        <f>MIN(MEA60,Application!$AO$630-SUM('15 Year Pro Forma'!$D$62:MDY62))</f>
        <v>0</v>
      </c>
      <c r="MEC62" s="996">
        <f>MIN(MEC60,Application!$AO$630-SUM('15 Year Pro Forma'!$D$62:MEA62))</f>
        <v>0</v>
      </c>
      <c r="MEE62" s="996">
        <f>MIN(MEE60,Application!$AO$630-SUM('15 Year Pro Forma'!$D$62:MEC62))</f>
        <v>0</v>
      </c>
      <c r="MEG62" s="996">
        <f>MIN(MEG60,Application!$AO$630-SUM('15 Year Pro Forma'!$D$62:MEE62))</f>
        <v>0</v>
      </c>
      <c r="MEI62" s="996">
        <f>MIN(MEI60,Application!$AO$630-SUM('15 Year Pro Forma'!$D$62:MEG62))</f>
        <v>0</v>
      </c>
      <c r="MEK62" s="996">
        <f>MIN(MEK60,Application!$AO$630-SUM('15 Year Pro Forma'!$D$62:MEI62))</f>
        <v>0</v>
      </c>
      <c r="MEM62" s="996">
        <f>MIN(MEM60,Application!$AO$630-SUM('15 Year Pro Forma'!$D$62:MEK62))</f>
        <v>0</v>
      </c>
      <c r="MEO62" s="996">
        <f>MIN(MEO60,Application!$AO$630-SUM('15 Year Pro Forma'!$D$62:MEM62))</f>
        <v>0</v>
      </c>
      <c r="MEQ62" s="996">
        <f>MIN(MEQ60,Application!$AO$630-SUM('15 Year Pro Forma'!$D$62:MEO62))</f>
        <v>0</v>
      </c>
      <c r="MES62" s="996">
        <f>MIN(MES60,Application!$AO$630-SUM('15 Year Pro Forma'!$D$62:MEQ62))</f>
        <v>0</v>
      </c>
      <c r="MEU62" s="996">
        <f>MIN(MEU60,Application!$AO$630-SUM('15 Year Pro Forma'!$D$62:MES62))</f>
        <v>0</v>
      </c>
      <c r="MEW62" s="996">
        <f>MIN(MEW60,Application!$AO$630-SUM('15 Year Pro Forma'!$D$62:MEU62))</f>
        <v>0</v>
      </c>
      <c r="MEY62" s="996">
        <f>MIN(MEY60,Application!$AO$630-SUM('15 Year Pro Forma'!$D$62:MEW62))</f>
        <v>0</v>
      </c>
      <c r="MFA62" s="996">
        <f>MIN(MFA60,Application!$AO$630-SUM('15 Year Pro Forma'!$D$62:MEY62))</f>
        <v>0</v>
      </c>
      <c r="MFC62" s="996">
        <f>MIN(MFC60,Application!$AO$630-SUM('15 Year Pro Forma'!$D$62:MFA62))</f>
        <v>0</v>
      </c>
      <c r="MFE62" s="996">
        <f>MIN(MFE60,Application!$AO$630-SUM('15 Year Pro Forma'!$D$62:MFC62))</f>
        <v>0</v>
      </c>
      <c r="MFG62" s="996">
        <f>MIN(MFG60,Application!$AO$630-SUM('15 Year Pro Forma'!$D$62:MFE62))</f>
        <v>0</v>
      </c>
      <c r="MFI62" s="996">
        <f>MIN(MFI60,Application!$AO$630-SUM('15 Year Pro Forma'!$D$62:MFG62))</f>
        <v>0</v>
      </c>
      <c r="MFK62" s="996">
        <f>MIN(MFK60,Application!$AO$630-SUM('15 Year Pro Forma'!$D$62:MFI62))</f>
        <v>0</v>
      </c>
      <c r="MFM62" s="996">
        <f>MIN(MFM60,Application!$AO$630-SUM('15 Year Pro Forma'!$D$62:MFK62))</f>
        <v>0</v>
      </c>
      <c r="MFO62" s="996">
        <f>MIN(MFO60,Application!$AO$630-SUM('15 Year Pro Forma'!$D$62:MFM62))</f>
        <v>0</v>
      </c>
      <c r="MFQ62" s="996">
        <f>MIN(MFQ60,Application!$AO$630-SUM('15 Year Pro Forma'!$D$62:MFO62))</f>
        <v>0</v>
      </c>
      <c r="MFS62" s="996">
        <f>MIN(MFS60,Application!$AO$630-SUM('15 Year Pro Forma'!$D$62:MFQ62))</f>
        <v>0</v>
      </c>
      <c r="MFU62" s="996">
        <f>MIN(MFU60,Application!$AO$630-SUM('15 Year Pro Forma'!$D$62:MFS62))</f>
        <v>0</v>
      </c>
      <c r="MFW62" s="996">
        <f>MIN(MFW60,Application!$AO$630-SUM('15 Year Pro Forma'!$D$62:MFU62))</f>
        <v>0</v>
      </c>
      <c r="MFY62" s="996">
        <f>MIN(MFY60,Application!$AO$630-SUM('15 Year Pro Forma'!$D$62:MFW62))</f>
        <v>0</v>
      </c>
      <c r="MGA62" s="996">
        <f>MIN(MGA60,Application!$AO$630-SUM('15 Year Pro Forma'!$D$62:MFY62))</f>
        <v>0</v>
      </c>
      <c r="MGC62" s="996">
        <f>MIN(MGC60,Application!$AO$630-SUM('15 Year Pro Forma'!$D$62:MGA62))</f>
        <v>0</v>
      </c>
      <c r="MGE62" s="996">
        <f>MIN(MGE60,Application!$AO$630-SUM('15 Year Pro Forma'!$D$62:MGC62))</f>
        <v>0</v>
      </c>
      <c r="MGG62" s="996">
        <f>MIN(MGG60,Application!$AO$630-SUM('15 Year Pro Forma'!$D$62:MGE62))</f>
        <v>0</v>
      </c>
      <c r="MGI62" s="996">
        <f>MIN(MGI60,Application!$AO$630-SUM('15 Year Pro Forma'!$D$62:MGG62))</f>
        <v>0</v>
      </c>
      <c r="MGK62" s="996">
        <f>MIN(MGK60,Application!$AO$630-SUM('15 Year Pro Forma'!$D$62:MGI62))</f>
        <v>0</v>
      </c>
      <c r="MGM62" s="996">
        <f>MIN(MGM60,Application!$AO$630-SUM('15 Year Pro Forma'!$D$62:MGK62))</f>
        <v>0</v>
      </c>
      <c r="MGO62" s="996">
        <f>MIN(MGO60,Application!$AO$630-SUM('15 Year Pro Forma'!$D$62:MGM62))</f>
        <v>0</v>
      </c>
      <c r="MGQ62" s="996">
        <f>MIN(MGQ60,Application!$AO$630-SUM('15 Year Pro Forma'!$D$62:MGO62))</f>
        <v>0</v>
      </c>
      <c r="MGS62" s="996">
        <f>MIN(MGS60,Application!$AO$630-SUM('15 Year Pro Forma'!$D$62:MGQ62))</f>
        <v>0</v>
      </c>
      <c r="MGU62" s="996">
        <f>MIN(MGU60,Application!$AO$630-SUM('15 Year Pro Forma'!$D$62:MGS62))</f>
        <v>0</v>
      </c>
      <c r="MGW62" s="996">
        <f>MIN(MGW60,Application!$AO$630-SUM('15 Year Pro Forma'!$D$62:MGU62))</f>
        <v>0</v>
      </c>
      <c r="MGY62" s="996">
        <f>MIN(MGY60,Application!$AO$630-SUM('15 Year Pro Forma'!$D$62:MGW62))</f>
        <v>0</v>
      </c>
      <c r="MHA62" s="996">
        <f>MIN(MHA60,Application!$AO$630-SUM('15 Year Pro Forma'!$D$62:MGY62))</f>
        <v>0</v>
      </c>
      <c r="MHC62" s="996">
        <f>MIN(MHC60,Application!$AO$630-SUM('15 Year Pro Forma'!$D$62:MHA62))</f>
        <v>0</v>
      </c>
      <c r="MHE62" s="996">
        <f>MIN(MHE60,Application!$AO$630-SUM('15 Year Pro Forma'!$D$62:MHC62))</f>
        <v>0</v>
      </c>
      <c r="MHG62" s="996">
        <f>MIN(MHG60,Application!$AO$630-SUM('15 Year Pro Forma'!$D$62:MHE62))</f>
        <v>0</v>
      </c>
      <c r="MHI62" s="996">
        <f>MIN(MHI60,Application!$AO$630-SUM('15 Year Pro Forma'!$D$62:MHG62))</f>
        <v>0</v>
      </c>
      <c r="MHK62" s="996">
        <f>MIN(MHK60,Application!$AO$630-SUM('15 Year Pro Forma'!$D$62:MHI62))</f>
        <v>0</v>
      </c>
      <c r="MHM62" s="996">
        <f>MIN(MHM60,Application!$AO$630-SUM('15 Year Pro Forma'!$D$62:MHK62))</f>
        <v>0</v>
      </c>
      <c r="MHO62" s="996">
        <f>MIN(MHO60,Application!$AO$630-SUM('15 Year Pro Forma'!$D$62:MHM62))</f>
        <v>0</v>
      </c>
      <c r="MHQ62" s="996">
        <f>MIN(MHQ60,Application!$AO$630-SUM('15 Year Pro Forma'!$D$62:MHO62))</f>
        <v>0</v>
      </c>
      <c r="MHS62" s="996">
        <f>MIN(MHS60,Application!$AO$630-SUM('15 Year Pro Forma'!$D$62:MHQ62))</f>
        <v>0</v>
      </c>
      <c r="MHU62" s="996">
        <f>MIN(MHU60,Application!$AO$630-SUM('15 Year Pro Forma'!$D$62:MHS62))</f>
        <v>0</v>
      </c>
      <c r="MHW62" s="996">
        <f>MIN(MHW60,Application!$AO$630-SUM('15 Year Pro Forma'!$D$62:MHU62))</f>
        <v>0</v>
      </c>
      <c r="MHY62" s="996">
        <f>MIN(MHY60,Application!$AO$630-SUM('15 Year Pro Forma'!$D$62:MHW62))</f>
        <v>0</v>
      </c>
      <c r="MIA62" s="996">
        <f>MIN(MIA60,Application!$AO$630-SUM('15 Year Pro Forma'!$D$62:MHY62))</f>
        <v>0</v>
      </c>
      <c r="MIC62" s="996">
        <f>MIN(MIC60,Application!$AO$630-SUM('15 Year Pro Forma'!$D$62:MIA62))</f>
        <v>0</v>
      </c>
      <c r="MIE62" s="996">
        <f>MIN(MIE60,Application!$AO$630-SUM('15 Year Pro Forma'!$D$62:MIC62))</f>
        <v>0</v>
      </c>
      <c r="MIG62" s="996">
        <f>MIN(MIG60,Application!$AO$630-SUM('15 Year Pro Forma'!$D$62:MIE62))</f>
        <v>0</v>
      </c>
      <c r="MII62" s="996">
        <f>MIN(MII60,Application!$AO$630-SUM('15 Year Pro Forma'!$D$62:MIG62))</f>
        <v>0</v>
      </c>
      <c r="MIK62" s="996">
        <f>MIN(MIK60,Application!$AO$630-SUM('15 Year Pro Forma'!$D$62:MII62))</f>
        <v>0</v>
      </c>
      <c r="MIM62" s="996">
        <f>MIN(MIM60,Application!$AO$630-SUM('15 Year Pro Forma'!$D$62:MIK62))</f>
        <v>0</v>
      </c>
      <c r="MIO62" s="996">
        <f>MIN(MIO60,Application!$AO$630-SUM('15 Year Pro Forma'!$D$62:MIM62))</f>
        <v>0</v>
      </c>
      <c r="MIQ62" s="996">
        <f>MIN(MIQ60,Application!$AO$630-SUM('15 Year Pro Forma'!$D$62:MIO62))</f>
        <v>0</v>
      </c>
      <c r="MIS62" s="996">
        <f>MIN(MIS60,Application!$AO$630-SUM('15 Year Pro Forma'!$D$62:MIQ62))</f>
        <v>0</v>
      </c>
      <c r="MIU62" s="996">
        <f>MIN(MIU60,Application!$AO$630-SUM('15 Year Pro Forma'!$D$62:MIS62))</f>
        <v>0</v>
      </c>
      <c r="MIW62" s="996">
        <f>MIN(MIW60,Application!$AO$630-SUM('15 Year Pro Forma'!$D$62:MIU62))</f>
        <v>0</v>
      </c>
      <c r="MIY62" s="996">
        <f>MIN(MIY60,Application!$AO$630-SUM('15 Year Pro Forma'!$D$62:MIW62))</f>
        <v>0</v>
      </c>
      <c r="MJA62" s="996">
        <f>MIN(MJA60,Application!$AO$630-SUM('15 Year Pro Forma'!$D$62:MIY62))</f>
        <v>0</v>
      </c>
      <c r="MJC62" s="996">
        <f>MIN(MJC60,Application!$AO$630-SUM('15 Year Pro Forma'!$D$62:MJA62))</f>
        <v>0</v>
      </c>
      <c r="MJE62" s="996">
        <f>MIN(MJE60,Application!$AO$630-SUM('15 Year Pro Forma'!$D$62:MJC62))</f>
        <v>0</v>
      </c>
      <c r="MJG62" s="996">
        <f>MIN(MJG60,Application!$AO$630-SUM('15 Year Pro Forma'!$D$62:MJE62))</f>
        <v>0</v>
      </c>
      <c r="MJI62" s="996">
        <f>MIN(MJI60,Application!$AO$630-SUM('15 Year Pro Forma'!$D$62:MJG62))</f>
        <v>0</v>
      </c>
      <c r="MJK62" s="996">
        <f>MIN(MJK60,Application!$AO$630-SUM('15 Year Pro Forma'!$D$62:MJI62))</f>
        <v>0</v>
      </c>
      <c r="MJM62" s="996">
        <f>MIN(MJM60,Application!$AO$630-SUM('15 Year Pro Forma'!$D$62:MJK62))</f>
        <v>0</v>
      </c>
      <c r="MJO62" s="996">
        <f>MIN(MJO60,Application!$AO$630-SUM('15 Year Pro Forma'!$D$62:MJM62))</f>
        <v>0</v>
      </c>
      <c r="MJQ62" s="996">
        <f>MIN(MJQ60,Application!$AO$630-SUM('15 Year Pro Forma'!$D$62:MJO62))</f>
        <v>0</v>
      </c>
      <c r="MJS62" s="996">
        <f>MIN(MJS60,Application!$AO$630-SUM('15 Year Pro Forma'!$D$62:MJQ62))</f>
        <v>0</v>
      </c>
      <c r="MJU62" s="996">
        <f>MIN(MJU60,Application!$AO$630-SUM('15 Year Pro Forma'!$D$62:MJS62))</f>
        <v>0</v>
      </c>
      <c r="MJW62" s="996">
        <f>MIN(MJW60,Application!$AO$630-SUM('15 Year Pro Forma'!$D$62:MJU62))</f>
        <v>0</v>
      </c>
      <c r="MJY62" s="996">
        <f>MIN(MJY60,Application!$AO$630-SUM('15 Year Pro Forma'!$D$62:MJW62))</f>
        <v>0</v>
      </c>
      <c r="MKA62" s="996">
        <f>MIN(MKA60,Application!$AO$630-SUM('15 Year Pro Forma'!$D$62:MJY62))</f>
        <v>0</v>
      </c>
      <c r="MKC62" s="996">
        <f>MIN(MKC60,Application!$AO$630-SUM('15 Year Pro Forma'!$D$62:MKA62))</f>
        <v>0</v>
      </c>
      <c r="MKE62" s="996">
        <f>MIN(MKE60,Application!$AO$630-SUM('15 Year Pro Forma'!$D$62:MKC62))</f>
        <v>0</v>
      </c>
      <c r="MKG62" s="996">
        <f>MIN(MKG60,Application!$AO$630-SUM('15 Year Pro Forma'!$D$62:MKE62))</f>
        <v>0</v>
      </c>
      <c r="MKI62" s="996">
        <f>MIN(MKI60,Application!$AO$630-SUM('15 Year Pro Forma'!$D$62:MKG62))</f>
        <v>0</v>
      </c>
      <c r="MKK62" s="996">
        <f>MIN(MKK60,Application!$AO$630-SUM('15 Year Pro Forma'!$D$62:MKI62))</f>
        <v>0</v>
      </c>
      <c r="MKM62" s="996">
        <f>MIN(MKM60,Application!$AO$630-SUM('15 Year Pro Forma'!$D$62:MKK62))</f>
        <v>0</v>
      </c>
      <c r="MKO62" s="996">
        <f>MIN(MKO60,Application!$AO$630-SUM('15 Year Pro Forma'!$D$62:MKM62))</f>
        <v>0</v>
      </c>
      <c r="MKQ62" s="996">
        <f>MIN(MKQ60,Application!$AO$630-SUM('15 Year Pro Forma'!$D$62:MKO62))</f>
        <v>0</v>
      </c>
      <c r="MKS62" s="996">
        <f>MIN(MKS60,Application!$AO$630-SUM('15 Year Pro Forma'!$D$62:MKQ62))</f>
        <v>0</v>
      </c>
      <c r="MKU62" s="996">
        <f>MIN(MKU60,Application!$AO$630-SUM('15 Year Pro Forma'!$D$62:MKS62))</f>
        <v>0</v>
      </c>
      <c r="MKW62" s="996">
        <f>MIN(MKW60,Application!$AO$630-SUM('15 Year Pro Forma'!$D$62:MKU62))</f>
        <v>0</v>
      </c>
      <c r="MKY62" s="996">
        <f>MIN(MKY60,Application!$AO$630-SUM('15 Year Pro Forma'!$D$62:MKW62))</f>
        <v>0</v>
      </c>
      <c r="MLA62" s="996">
        <f>MIN(MLA60,Application!$AO$630-SUM('15 Year Pro Forma'!$D$62:MKY62))</f>
        <v>0</v>
      </c>
      <c r="MLC62" s="996">
        <f>MIN(MLC60,Application!$AO$630-SUM('15 Year Pro Forma'!$D$62:MLA62))</f>
        <v>0</v>
      </c>
      <c r="MLE62" s="996">
        <f>MIN(MLE60,Application!$AO$630-SUM('15 Year Pro Forma'!$D$62:MLC62))</f>
        <v>0</v>
      </c>
      <c r="MLG62" s="996">
        <f>MIN(MLG60,Application!$AO$630-SUM('15 Year Pro Forma'!$D$62:MLE62))</f>
        <v>0</v>
      </c>
      <c r="MLI62" s="996">
        <f>MIN(MLI60,Application!$AO$630-SUM('15 Year Pro Forma'!$D$62:MLG62))</f>
        <v>0</v>
      </c>
      <c r="MLK62" s="996">
        <f>MIN(MLK60,Application!$AO$630-SUM('15 Year Pro Forma'!$D$62:MLI62))</f>
        <v>0</v>
      </c>
      <c r="MLM62" s="996">
        <f>MIN(MLM60,Application!$AO$630-SUM('15 Year Pro Forma'!$D$62:MLK62))</f>
        <v>0</v>
      </c>
      <c r="MLO62" s="996">
        <f>MIN(MLO60,Application!$AO$630-SUM('15 Year Pro Forma'!$D$62:MLM62))</f>
        <v>0</v>
      </c>
      <c r="MLQ62" s="996">
        <f>MIN(MLQ60,Application!$AO$630-SUM('15 Year Pro Forma'!$D$62:MLO62))</f>
        <v>0</v>
      </c>
      <c r="MLS62" s="996">
        <f>MIN(MLS60,Application!$AO$630-SUM('15 Year Pro Forma'!$D$62:MLQ62))</f>
        <v>0</v>
      </c>
      <c r="MLU62" s="996">
        <f>MIN(MLU60,Application!$AO$630-SUM('15 Year Pro Forma'!$D$62:MLS62))</f>
        <v>0</v>
      </c>
      <c r="MLW62" s="996">
        <f>MIN(MLW60,Application!$AO$630-SUM('15 Year Pro Forma'!$D$62:MLU62))</f>
        <v>0</v>
      </c>
      <c r="MLY62" s="996">
        <f>MIN(MLY60,Application!$AO$630-SUM('15 Year Pro Forma'!$D$62:MLW62))</f>
        <v>0</v>
      </c>
      <c r="MMA62" s="996">
        <f>MIN(MMA60,Application!$AO$630-SUM('15 Year Pro Forma'!$D$62:MLY62))</f>
        <v>0</v>
      </c>
      <c r="MMC62" s="996">
        <f>MIN(MMC60,Application!$AO$630-SUM('15 Year Pro Forma'!$D$62:MMA62))</f>
        <v>0</v>
      </c>
      <c r="MME62" s="996">
        <f>MIN(MME60,Application!$AO$630-SUM('15 Year Pro Forma'!$D$62:MMC62))</f>
        <v>0</v>
      </c>
      <c r="MMG62" s="996">
        <f>MIN(MMG60,Application!$AO$630-SUM('15 Year Pro Forma'!$D$62:MME62))</f>
        <v>0</v>
      </c>
      <c r="MMI62" s="996">
        <f>MIN(MMI60,Application!$AO$630-SUM('15 Year Pro Forma'!$D$62:MMG62))</f>
        <v>0</v>
      </c>
      <c r="MMK62" s="996">
        <f>MIN(MMK60,Application!$AO$630-SUM('15 Year Pro Forma'!$D$62:MMI62))</f>
        <v>0</v>
      </c>
      <c r="MMM62" s="996">
        <f>MIN(MMM60,Application!$AO$630-SUM('15 Year Pro Forma'!$D$62:MMK62))</f>
        <v>0</v>
      </c>
      <c r="MMO62" s="996">
        <f>MIN(MMO60,Application!$AO$630-SUM('15 Year Pro Forma'!$D$62:MMM62))</f>
        <v>0</v>
      </c>
      <c r="MMQ62" s="996">
        <f>MIN(MMQ60,Application!$AO$630-SUM('15 Year Pro Forma'!$D$62:MMO62))</f>
        <v>0</v>
      </c>
      <c r="MMS62" s="996">
        <f>MIN(MMS60,Application!$AO$630-SUM('15 Year Pro Forma'!$D$62:MMQ62))</f>
        <v>0</v>
      </c>
      <c r="MMU62" s="996">
        <f>MIN(MMU60,Application!$AO$630-SUM('15 Year Pro Forma'!$D$62:MMS62))</f>
        <v>0</v>
      </c>
      <c r="MMW62" s="996">
        <f>MIN(MMW60,Application!$AO$630-SUM('15 Year Pro Forma'!$D$62:MMU62))</f>
        <v>0</v>
      </c>
      <c r="MMY62" s="996">
        <f>MIN(MMY60,Application!$AO$630-SUM('15 Year Pro Forma'!$D$62:MMW62))</f>
        <v>0</v>
      </c>
      <c r="MNA62" s="996">
        <f>MIN(MNA60,Application!$AO$630-SUM('15 Year Pro Forma'!$D$62:MMY62))</f>
        <v>0</v>
      </c>
      <c r="MNC62" s="996">
        <f>MIN(MNC60,Application!$AO$630-SUM('15 Year Pro Forma'!$D$62:MNA62))</f>
        <v>0</v>
      </c>
      <c r="MNE62" s="996">
        <f>MIN(MNE60,Application!$AO$630-SUM('15 Year Pro Forma'!$D$62:MNC62))</f>
        <v>0</v>
      </c>
      <c r="MNG62" s="996">
        <f>MIN(MNG60,Application!$AO$630-SUM('15 Year Pro Forma'!$D$62:MNE62))</f>
        <v>0</v>
      </c>
      <c r="MNI62" s="996">
        <f>MIN(MNI60,Application!$AO$630-SUM('15 Year Pro Forma'!$D$62:MNG62))</f>
        <v>0</v>
      </c>
      <c r="MNK62" s="996">
        <f>MIN(MNK60,Application!$AO$630-SUM('15 Year Pro Forma'!$D$62:MNI62))</f>
        <v>0</v>
      </c>
      <c r="MNM62" s="996">
        <f>MIN(MNM60,Application!$AO$630-SUM('15 Year Pro Forma'!$D$62:MNK62))</f>
        <v>0</v>
      </c>
      <c r="MNO62" s="996">
        <f>MIN(MNO60,Application!$AO$630-SUM('15 Year Pro Forma'!$D$62:MNM62))</f>
        <v>0</v>
      </c>
      <c r="MNQ62" s="996">
        <f>MIN(MNQ60,Application!$AO$630-SUM('15 Year Pro Forma'!$D$62:MNO62))</f>
        <v>0</v>
      </c>
      <c r="MNS62" s="996">
        <f>MIN(MNS60,Application!$AO$630-SUM('15 Year Pro Forma'!$D$62:MNQ62))</f>
        <v>0</v>
      </c>
      <c r="MNU62" s="996">
        <f>MIN(MNU60,Application!$AO$630-SUM('15 Year Pro Forma'!$D$62:MNS62))</f>
        <v>0</v>
      </c>
      <c r="MNW62" s="996">
        <f>MIN(MNW60,Application!$AO$630-SUM('15 Year Pro Forma'!$D$62:MNU62))</f>
        <v>0</v>
      </c>
      <c r="MNY62" s="996">
        <f>MIN(MNY60,Application!$AO$630-SUM('15 Year Pro Forma'!$D$62:MNW62))</f>
        <v>0</v>
      </c>
      <c r="MOA62" s="996">
        <f>MIN(MOA60,Application!$AO$630-SUM('15 Year Pro Forma'!$D$62:MNY62))</f>
        <v>0</v>
      </c>
      <c r="MOC62" s="996">
        <f>MIN(MOC60,Application!$AO$630-SUM('15 Year Pro Forma'!$D$62:MOA62))</f>
        <v>0</v>
      </c>
      <c r="MOE62" s="996">
        <f>MIN(MOE60,Application!$AO$630-SUM('15 Year Pro Forma'!$D$62:MOC62))</f>
        <v>0</v>
      </c>
      <c r="MOG62" s="996">
        <f>MIN(MOG60,Application!$AO$630-SUM('15 Year Pro Forma'!$D$62:MOE62))</f>
        <v>0</v>
      </c>
      <c r="MOI62" s="996">
        <f>MIN(MOI60,Application!$AO$630-SUM('15 Year Pro Forma'!$D$62:MOG62))</f>
        <v>0</v>
      </c>
      <c r="MOK62" s="996">
        <f>MIN(MOK60,Application!$AO$630-SUM('15 Year Pro Forma'!$D$62:MOI62))</f>
        <v>0</v>
      </c>
      <c r="MOM62" s="996">
        <f>MIN(MOM60,Application!$AO$630-SUM('15 Year Pro Forma'!$D$62:MOK62))</f>
        <v>0</v>
      </c>
      <c r="MOO62" s="996">
        <f>MIN(MOO60,Application!$AO$630-SUM('15 Year Pro Forma'!$D$62:MOM62))</f>
        <v>0</v>
      </c>
      <c r="MOQ62" s="996">
        <f>MIN(MOQ60,Application!$AO$630-SUM('15 Year Pro Forma'!$D$62:MOO62))</f>
        <v>0</v>
      </c>
      <c r="MOS62" s="996">
        <f>MIN(MOS60,Application!$AO$630-SUM('15 Year Pro Forma'!$D$62:MOQ62))</f>
        <v>0</v>
      </c>
      <c r="MOU62" s="996">
        <f>MIN(MOU60,Application!$AO$630-SUM('15 Year Pro Forma'!$D$62:MOS62))</f>
        <v>0</v>
      </c>
      <c r="MOW62" s="996">
        <f>MIN(MOW60,Application!$AO$630-SUM('15 Year Pro Forma'!$D$62:MOU62))</f>
        <v>0</v>
      </c>
      <c r="MOY62" s="996">
        <f>MIN(MOY60,Application!$AO$630-SUM('15 Year Pro Forma'!$D$62:MOW62))</f>
        <v>0</v>
      </c>
      <c r="MPA62" s="996">
        <f>MIN(MPA60,Application!$AO$630-SUM('15 Year Pro Forma'!$D$62:MOY62))</f>
        <v>0</v>
      </c>
      <c r="MPC62" s="996">
        <f>MIN(MPC60,Application!$AO$630-SUM('15 Year Pro Forma'!$D$62:MPA62))</f>
        <v>0</v>
      </c>
      <c r="MPE62" s="996">
        <f>MIN(MPE60,Application!$AO$630-SUM('15 Year Pro Forma'!$D$62:MPC62))</f>
        <v>0</v>
      </c>
      <c r="MPG62" s="996">
        <f>MIN(MPG60,Application!$AO$630-SUM('15 Year Pro Forma'!$D$62:MPE62))</f>
        <v>0</v>
      </c>
      <c r="MPI62" s="996">
        <f>MIN(MPI60,Application!$AO$630-SUM('15 Year Pro Forma'!$D$62:MPG62))</f>
        <v>0</v>
      </c>
      <c r="MPK62" s="996">
        <f>MIN(MPK60,Application!$AO$630-SUM('15 Year Pro Forma'!$D$62:MPI62))</f>
        <v>0</v>
      </c>
      <c r="MPM62" s="996">
        <f>MIN(MPM60,Application!$AO$630-SUM('15 Year Pro Forma'!$D$62:MPK62))</f>
        <v>0</v>
      </c>
      <c r="MPO62" s="996">
        <f>MIN(MPO60,Application!$AO$630-SUM('15 Year Pro Forma'!$D$62:MPM62))</f>
        <v>0</v>
      </c>
      <c r="MPQ62" s="996">
        <f>MIN(MPQ60,Application!$AO$630-SUM('15 Year Pro Forma'!$D$62:MPO62))</f>
        <v>0</v>
      </c>
      <c r="MPS62" s="996">
        <f>MIN(MPS60,Application!$AO$630-SUM('15 Year Pro Forma'!$D$62:MPQ62))</f>
        <v>0</v>
      </c>
      <c r="MPU62" s="996">
        <f>MIN(MPU60,Application!$AO$630-SUM('15 Year Pro Forma'!$D$62:MPS62))</f>
        <v>0</v>
      </c>
      <c r="MPW62" s="996">
        <f>MIN(MPW60,Application!$AO$630-SUM('15 Year Pro Forma'!$D$62:MPU62))</f>
        <v>0</v>
      </c>
      <c r="MPY62" s="996">
        <f>MIN(MPY60,Application!$AO$630-SUM('15 Year Pro Forma'!$D$62:MPW62))</f>
        <v>0</v>
      </c>
      <c r="MQA62" s="996">
        <f>MIN(MQA60,Application!$AO$630-SUM('15 Year Pro Forma'!$D$62:MPY62))</f>
        <v>0</v>
      </c>
      <c r="MQC62" s="996">
        <f>MIN(MQC60,Application!$AO$630-SUM('15 Year Pro Forma'!$D$62:MQA62))</f>
        <v>0</v>
      </c>
      <c r="MQE62" s="996">
        <f>MIN(MQE60,Application!$AO$630-SUM('15 Year Pro Forma'!$D$62:MQC62))</f>
        <v>0</v>
      </c>
      <c r="MQG62" s="996">
        <f>MIN(MQG60,Application!$AO$630-SUM('15 Year Pro Forma'!$D$62:MQE62))</f>
        <v>0</v>
      </c>
      <c r="MQI62" s="996">
        <f>MIN(MQI60,Application!$AO$630-SUM('15 Year Pro Forma'!$D$62:MQG62))</f>
        <v>0</v>
      </c>
      <c r="MQK62" s="996">
        <f>MIN(MQK60,Application!$AO$630-SUM('15 Year Pro Forma'!$D$62:MQI62))</f>
        <v>0</v>
      </c>
      <c r="MQM62" s="996">
        <f>MIN(MQM60,Application!$AO$630-SUM('15 Year Pro Forma'!$D$62:MQK62))</f>
        <v>0</v>
      </c>
      <c r="MQO62" s="996">
        <f>MIN(MQO60,Application!$AO$630-SUM('15 Year Pro Forma'!$D$62:MQM62))</f>
        <v>0</v>
      </c>
      <c r="MQQ62" s="996">
        <f>MIN(MQQ60,Application!$AO$630-SUM('15 Year Pro Forma'!$D$62:MQO62))</f>
        <v>0</v>
      </c>
      <c r="MQS62" s="996">
        <f>MIN(MQS60,Application!$AO$630-SUM('15 Year Pro Forma'!$D$62:MQQ62))</f>
        <v>0</v>
      </c>
      <c r="MQU62" s="996">
        <f>MIN(MQU60,Application!$AO$630-SUM('15 Year Pro Forma'!$D$62:MQS62))</f>
        <v>0</v>
      </c>
      <c r="MQW62" s="996">
        <f>MIN(MQW60,Application!$AO$630-SUM('15 Year Pro Forma'!$D$62:MQU62))</f>
        <v>0</v>
      </c>
      <c r="MQY62" s="996">
        <f>MIN(MQY60,Application!$AO$630-SUM('15 Year Pro Forma'!$D$62:MQW62))</f>
        <v>0</v>
      </c>
      <c r="MRA62" s="996">
        <f>MIN(MRA60,Application!$AO$630-SUM('15 Year Pro Forma'!$D$62:MQY62))</f>
        <v>0</v>
      </c>
      <c r="MRC62" s="996">
        <f>MIN(MRC60,Application!$AO$630-SUM('15 Year Pro Forma'!$D$62:MRA62))</f>
        <v>0</v>
      </c>
      <c r="MRE62" s="996">
        <f>MIN(MRE60,Application!$AO$630-SUM('15 Year Pro Forma'!$D$62:MRC62))</f>
        <v>0</v>
      </c>
      <c r="MRG62" s="996">
        <f>MIN(MRG60,Application!$AO$630-SUM('15 Year Pro Forma'!$D$62:MRE62))</f>
        <v>0</v>
      </c>
      <c r="MRI62" s="996">
        <f>MIN(MRI60,Application!$AO$630-SUM('15 Year Pro Forma'!$D$62:MRG62))</f>
        <v>0</v>
      </c>
      <c r="MRK62" s="996">
        <f>MIN(MRK60,Application!$AO$630-SUM('15 Year Pro Forma'!$D$62:MRI62))</f>
        <v>0</v>
      </c>
      <c r="MRM62" s="996">
        <f>MIN(MRM60,Application!$AO$630-SUM('15 Year Pro Forma'!$D$62:MRK62))</f>
        <v>0</v>
      </c>
      <c r="MRO62" s="996">
        <f>MIN(MRO60,Application!$AO$630-SUM('15 Year Pro Forma'!$D$62:MRM62))</f>
        <v>0</v>
      </c>
      <c r="MRQ62" s="996">
        <f>MIN(MRQ60,Application!$AO$630-SUM('15 Year Pro Forma'!$D$62:MRO62))</f>
        <v>0</v>
      </c>
      <c r="MRS62" s="996">
        <f>MIN(MRS60,Application!$AO$630-SUM('15 Year Pro Forma'!$D$62:MRQ62))</f>
        <v>0</v>
      </c>
      <c r="MRU62" s="996">
        <f>MIN(MRU60,Application!$AO$630-SUM('15 Year Pro Forma'!$D$62:MRS62))</f>
        <v>0</v>
      </c>
      <c r="MRW62" s="996">
        <f>MIN(MRW60,Application!$AO$630-SUM('15 Year Pro Forma'!$D$62:MRU62))</f>
        <v>0</v>
      </c>
      <c r="MRY62" s="996">
        <f>MIN(MRY60,Application!$AO$630-SUM('15 Year Pro Forma'!$D$62:MRW62))</f>
        <v>0</v>
      </c>
      <c r="MSA62" s="996">
        <f>MIN(MSA60,Application!$AO$630-SUM('15 Year Pro Forma'!$D$62:MRY62))</f>
        <v>0</v>
      </c>
      <c r="MSC62" s="996">
        <f>MIN(MSC60,Application!$AO$630-SUM('15 Year Pro Forma'!$D$62:MSA62))</f>
        <v>0</v>
      </c>
      <c r="MSE62" s="996">
        <f>MIN(MSE60,Application!$AO$630-SUM('15 Year Pro Forma'!$D$62:MSC62))</f>
        <v>0</v>
      </c>
      <c r="MSG62" s="996">
        <f>MIN(MSG60,Application!$AO$630-SUM('15 Year Pro Forma'!$D$62:MSE62))</f>
        <v>0</v>
      </c>
      <c r="MSI62" s="996">
        <f>MIN(MSI60,Application!$AO$630-SUM('15 Year Pro Forma'!$D$62:MSG62))</f>
        <v>0</v>
      </c>
      <c r="MSK62" s="996">
        <f>MIN(MSK60,Application!$AO$630-SUM('15 Year Pro Forma'!$D$62:MSI62))</f>
        <v>0</v>
      </c>
      <c r="MSM62" s="996">
        <f>MIN(MSM60,Application!$AO$630-SUM('15 Year Pro Forma'!$D$62:MSK62))</f>
        <v>0</v>
      </c>
      <c r="MSO62" s="996">
        <f>MIN(MSO60,Application!$AO$630-SUM('15 Year Pro Forma'!$D$62:MSM62))</f>
        <v>0</v>
      </c>
      <c r="MSQ62" s="996">
        <f>MIN(MSQ60,Application!$AO$630-SUM('15 Year Pro Forma'!$D$62:MSO62))</f>
        <v>0</v>
      </c>
      <c r="MSS62" s="996">
        <f>MIN(MSS60,Application!$AO$630-SUM('15 Year Pro Forma'!$D$62:MSQ62))</f>
        <v>0</v>
      </c>
      <c r="MSU62" s="996">
        <f>MIN(MSU60,Application!$AO$630-SUM('15 Year Pro Forma'!$D$62:MSS62))</f>
        <v>0</v>
      </c>
      <c r="MSW62" s="996">
        <f>MIN(MSW60,Application!$AO$630-SUM('15 Year Pro Forma'!$D$62:MSU62))</f>
        <v>0</v>
      </c>
      <c r="MSY62" s="996">
        <f>MIN(MSY60,Application!$AO$630-SUM('15 Year Pro Forma'!$D$62:MSW62))</f>
        <v>0</v>
      </c>
      <c r="MTA62" s="996">
        <f>MIN(MTA60,Application!$AO$630-SUM('15 Year Pro Forma'!$D$62:MSY62))</f>
        <v>0</v>
      </c>
      <c r="MTC62" s="996">
        <f>MIN(MTC60,Application!$AO$630-SUM('15 Year Pro Forma'!$D$62:MTA62))</f>
        <v>0</v>
      </c>
      <c r="MTE62" s="996">
        <f>MIN(MTE60,Application!$AO$630-SUM('15 Year Pro Forma'!$D$62:MTC62))</f>
        <v>0</v>
      </c>
      <c r="MTG62" s="996">
        <f>MIN(MTG60,Application!$AO$630-SUM('15 Year Pro Forma'!$D$62:MTE62))</f>
        <v>0</v>
      </c>
      <c r="MTI62" s="996">
        <f>MIN(MTI60,Application!$AO$630-SUM('15 Year Pro Forma'!$D$62:MTG62))</f>
        <v>0</v>
      </c>
      <c r="MTK62" s="996">
        <f>MIN(MTK60,Application!$AO$630-SUM('15 Year Pro Forma'!$D$62:MTI62))</f>
        <v>0</v>
      </c>
      <c r="MTM62" s="996">
        <f>MIN(MTM60,Application!$AO$630-SUM('15 Year Pro Forma'!$D$62:MTK62))</f>
        <v>0</v>
      </c>
      <c r="MTO62" s="996">
        <f>MIN(MTO60,Application!$AO$630-SUM('15 Year Pro Forma'!$D$62:MTM62))</f>
        <v>0</v>
      </c>
      <c r="MTQ62" s="996">
        <f>MIN(MTQ60,Application!$AO$630-SUM('15 Year Pro Forma'!$D$62:MTO62))</f>
        <v>0</v>
      </c>
      <c r="MTS62" s="996">
        <f>MIN(MTS60,Application!$AO$630-SUM('15 Year Pro Forma'!$D$62:MTQ62))</f>
        <v>0</v>
      </c>
      <c r="MTU62" s="996">
        <f>MIN(MTU60,Application!$AO$630-SUM('15 Year Pro Forma'!$D$62:MTS62))</f>
        <v>0</v>
      </c>
      <c r="MTW62" s="996">
        <f>MIN(MTW60,Application!$AO$630-SUM('15 Year Pro Forma'!$D$62:MTU62))</f>
        <v>0</v>
      </c>
      <c r="MTY62" s="996">
        <f>MIN(MTY60,Application!$AO$630-SUM('15 Year Pro Forma'!$D$62:MTW62))</f>
        <v>0</v>
      </c>
      <c r="MUA62" s="996">
        <f>MIN(MUA60,Application!$AO$630-SUM('15 Year Pro Forma'!$D$62:MTY62))</f>
        <v>0</v>
      </c>
      <c r="MUC62" s="996">
        <f>MIN(MUC60,Application!$AO$630-SUM('15 Year Pro Forma'!$D$62:MUA62))</f>
        <v>0</v>
      </c>
      <c r="MUE62" s="996">
        <f>MIN(MUE60,Application!$AO$630-SUM('15 Year Pro Forma'!$D$62:MUC62))</f>
        <v>0</v>
      </c>
      <c r="MUG62" s="996">
        <f>MIN(MUG60,Application!$AO$630-SUM('15 Year Pro Forma'!$D$62:MUE62))</f>
        <v>0</v>
      </c>
      <c r="MUI62" s="996">
        <f>MIN(MUI60,Application!$AO$630-SUM('15 Year Pro Forma'!$D$62:MUG62))</f>
        <v>0</v>
      </c>
      <c r="MUK62" s="996">
        <f>MIN(MUK60,Application!$AO$630-SUM('15 Year Pro Forma'!$D$62:MUI62))</f>
        <v>0</v>
      </c>
      <c r="MUM62" s="996">
        <f>MIN(MUM60,Application!$AO$630-SUM('15 Year Pro Forma'!$D$62:MUK62))</f>
        <v>0</v>
      </c>
      <c r="MUO62" s="996">
        <f>MIN(MUO60,Application!$AO$630-SUM('15 Year Pro Forma'!$D$62:MUM62))</f>
        <v>0</v>
      </c>
      <c r="MUQ62" s="996">
        <f>MIN(MUQ60,Application!$AO$630-SUM('15 Year Pro Forma'!$D$62:MUO62))</f>
        <v>0</v>
      </c>
      <c r="MUS62" s="996">
        <f>MIN(MUS60,Application!$AO$630-SUM('15 Year Pro Forma'!$D$62:MUQ62))</f>
        <v>0</v>
      </c>
      <c r="MUU62" s="996">
        <f>MIN(MUU60,Application!$AO$630-SUM('15 Year Pro Forma'!$D$62:MUS62))</f>
        <v>0</v>
      </c>
      <c r="MUW62" s="996">
        <f>MIN(MUW60,Application!$AO$630-SUM('15 Year Pro Forma'!$D$62:MUU62))</f>
        <v>0</v>
      </c>
      <c r="MUY62" s="996">
        <f>MIN(MUY60,Application!$AO$630-SUM('15 Year Pro Forma'!$D$62:MUW62))</f>
        <v>0</v>
      </c>
      <c r="MVA62" s="996">
        <f>MIN(MVA60,Application!$AO$630-SUM('15 Year Pro Forma'!$D$62:MUY62))</f>
        <v>0</v>
      </c>
      <c r="MVC62" s="996">
        <f>MIN(MVC60,Application!$AO$630-SUM('15 Year Pro Forma'!$D$62:MVA62))</f>
        <v>0</v>
      </c>
      <c r="MVE62" s="996">
        <f>MIN(MVE60,Application!$AO$630-SUM('15 Year Pro Forma'!$D$62:MVC62))</f>
        <v>0</v>
      </c>
      <c r="MVG62" s="996">
        <f>MIN(MVG60,Application!$AO$630-SUM('15 Year Pro Forma'!$D$62:MVE62))</f>
        <v>0</v>
      </c>
      <c r="MVI62" s="996">
        <f>MIN(MVI60,Application!$AO$630-SUM('15 Year Pro Forma'!$D$62:MVG62))</f>
        <v>0</v>
      </c>
      <c r="MVK62" s="996">
        <f>MIN(MVK60,Application!$AO$630-SUM('15 Year Pro Forma'!$D$62:MVI62))</f>
        <v>0</v>
      </c>
      <c r="MVM62" s="996">
        <f>MIN(MVM60,Application!$AO$630-SUM('15 Year Pro Forma'!$D$62:MVK62))</f>
        <v>0</v>
      </c>
      <c r="MVO62" s="996">
        <f>MIN(MVO60,Application!$AO$630-SUM('15 Year Pro Forma'!$D$62:MVM62))</f>
        <v>0</v>
      </c>
      <c r="MVQ62" s="996">
        <f>MIN(MVQ60,Application!$AO$630-SUM('15 Year Pro Forma'!$D$62:MVO62))</f>
        <v>0</v>
      </c>
      <c r="MVS62" s="996">
        <f>MIN(MVS60,Application!$AO$630-SUM('15 Year Pro Forma'!$D$62:MVQ62))</f>
        <v>0</v>
      </c>
      <c r="MVU62" s="996">
        <f>MIN(MVU60,Application!$AO$630-SUM('15 Year Pro Forma'!$D$62:MVS62))</f>
        <v>0</v>
      </c>
      <c r="MVW62" s="996">
        <f>MIN(MVW60,Application!$AO$630-SUM('15 Year Pro Forma'!$D$62:MVU62))</f>
        <v>0</v>
      </c>
      <c r="MVY62" s="996">
        <f>MIN(MVY60,Application!$AO$630-SUM('15 Year Pro Forma'!$D$62:MVW62))</f>
        <v>0</v>
      </c>
      <c r="MWA62" s="996">
        <f>MIN(MWA60,Application!$AO$630-SUM('15 Year Pro Forma'!$D$62:MVY62))</f>
        <v>0</v>
      </c>
      <c r="MWC62" s="996">
        <f>MIN(MWC60,Application!$AO$630-SUM('15 Year Pro Forma'!$D$62:MWA62))</f>
        <v>0</v>
      </c>
      <c r="MWE62" s="996">
        <f>MIN(MWE60,Application!$AO$630-SUM('15 Year Pro Forma'!$D$62:MWC62))</f>
        <v>0</v>
      </c>
      <c r="MWG62" s="996">
        <f>MIN(MWG60,Application!$AO$630-SUM('15 Year Pro Forma'!$D$62:MWE62))</f>
        <v>0</v>
      </c>
      <c r="MWI62" s="996">
        <f>MIN(MWI60,Application!$AO$630-SUM('15 Year Pro Forma'!$D$62:MWG62))</f>
        <v>0</v>
      </c>
      <c r="MWK62" s="996">
        <f>MIN(MWK60,Application!$AO$630-SUM('15 Year Pro Forma'!$D$62:MWI62))</f>
        <v>0</v>
      </c>
      <c r="MWM62" s="996">
        <f>MIN(MWM60,Application!$AO$630-SUM('15 Year Pro Forma'!$D$62:MWK62))</f>
        <v>0</v>
      </c>
      <c r="MWO62" s="996">
        <f>MIN(MWO60,Application!$AO$630-SUM('15 Year Pro Forma'!$D$62:MWM62))</f>
        <v>0</v>
      </c>
      <c r="MWQ62" s="996">
        <f>MIN(MWQ60,Application!$AO$630-SUM('15 Year Pro Forma'!$D$62:MWO62))</f>
        <v>0</v>
      </c>
      <c r="MWS62" s="996">
        <f>MIN(MWS60,Application!$AO$630-SUM('15 Year Pro Forma'!$D$62:MWQ62))</f>
        <v>0</v>
      </c>
      <c r="MWU62" s="996">
        <f>MIN(MWU60,Application!$AO$630-SUM('15 Year Pro Forma'!$D$62:MWS62))</f>
        <v>0</v>
      </c>
      <c r="MWW62" s="996">
        <f>MIN(MWW60,Application!$AO$630-SUM('15 Year Pro Forma'!$D$62:MWU62))</f>
        <v>0</v>
      </c>
      <c r="MWY62" s="996">
        <f>MIN(MWY60,Application!$AO$630-SUM('15 Year Pro Forma'!$D$62:MWW62))</f>
        <v>0</v>
      </c>
      <c r="MXA62" s="996">
        <f>MIN(MXA60,Application!$AO$630-SUM('15 Year Pro Forma'!$D$62:MWY62))</f>
        <v>0</v>
      </c>
      <c r="MXC62" s="996">
        <f>MIN(MXC60,Application!$AO$630-SUM('15 Year Pro Forma'!$D$62:MXA62))</f>
        <v>0</v>
      </c>
      <c r="MXE62" s="996">
        <f>MIN(MXE60,Application!$AO$630-SUM('15 Year Pro Forma'!$D$62:MXC62))</f>
        <v>0</v>
      </c>
      <c r="MXG62" s="996">
        <f>MIN(MXG60,Application!$AO$630-SUM('15 Year Pro Forma'!$D$62:MXE62))</f>
        <v>0</v>
      </c>
      <c r="MXI62" s="996">
        <f>MIN(MXI60,Application!$AO$630-SUM('15 Year Pro Forma'!$D$62:MXG62))</f>
        <v>0</v>
      </c>
      <c r="MXK62" s="996">
        <f>MIN(MXK60,Application!$AO$630-SUM('15 Year Pro Forma'!$D$62:MXI62))</f>
        <v>0</v>
      </c>
      <c r="MXM62" s="996">
        <f>MIN(MXM60,Application!$AO$630-SUM('15 Year Pro Forma'!$D$62:MXK62))</f>
        <v>0</v>
      </c>
      <c r="MXO62" s="996">
        <f>MIN(MXO60,Application!$AO$630-SUM('15 Year Pro Forma'!$D$62:MXM62))</f>
        <v>0</v>
      </c>
      <c r="MXQ62" s="996">
        <f>MIN(MXQ60,Application!$AO$630-SUM('15 Year Pro Forma'!$D$62:MXO62))</f>
        <v>0</v>
      </c>
      <c r="MXS62" s="996">
        <f>MIN(MXS60,Application!$AO$630-SUM('15 Year Pro Forma'!$D$62:MXQ62))</f>
        <v>0</v>
      </c>
      <c r="MXU62" s="996">
        <f>MIN(MXU60,Application!$AO$630-SUM('15 Year Pro Forma'!$D$62:MXS62))</f>
        <v>0</v>
      </c>
      <c r="MXW62" s="996">
        <f>MIN(MXW60,Application!$AO$630-SUM('15 Year Pro Forma'!$D$62:MXU62))</f>
        <v>0</v>
      </c>
      <c r="MXY62" s="996">
        <f>MIN(MXY60,Application!$AO$630-SUM('15 Year Pro Forma'!$D$62:MXW62))</f>
        <v>0</v>
      </c>
      <c r="MYA62" s="996">
        <f>MIN(MYA60,Application!$AO$630-SUM('15 Year Pro Forma'!$D$62:MXY62))</f>
        <v>0</v>
      </c>
      <c r="MYC62" s="996">
        <f>MIN(MYC60,Application!$AO$630-SUM('15 Year Pro Forma'!$D$62:MYA62))</f>
        <v>0</v>
      </c>
      <c r="MYE62" s="996">
        <f>MIN(MYE60,Application!$AO$630-SUM('15 Year Pro Forma'!$D$62:MYC62))</f>
        <v>0</v>
      </c>
      <c r="MYG62" s="996">
        <f>MIN(MYG60,Application!$AO$630-SUM('15 Year Pro Forma'!$D$62:MYE62))</f>
        <v>0</v>
      </c>
      <c r="MYI62" s="996">
        <f>MIN(MYI60,Application!$AO$630-SUM('15 Year Pro Forma'!$D$62:MYG62))</f>
        <v>0</v>
      </c>
      <c r="MYK62" s="996">
        <f>MIN(MYK60,Application!$AO$630-SUM('15 Year Pro Forma'!$D$62:MYI62))</f>
        <v>0</v>
      </c>
      <c r="MYM62" s="996">
        <f>MIN(MYM60,Application!$AO$630-SUM('15 Year Pro Forma'!$D$62:MYK62))</f>
        <v>0</v>
      </c>
      <c r="MYO62" s="996">
        <f>MIN(MYO60,Application!$AO$630-SUM('15 Year Pro Forma'!$D$62:MYM62))</f>
        <v>0</v>
      </c>
      <c r="MYQ62" s="996">
        <f>MIN(MYQ60,Application!$AO$630-SUM('15 Year Pro Forma'!$D$62:MYO62))</f>
        <v>0</v>
      </c>
      <c r="MYS62" s="996">
        <f>MIN(MYS60,Application!$AO$630-SUM('15 Year Pro Forma'!$D$62:MYQ62))</f>
        <v>0</v>
      </c>
      <c r="MYU62" s="996">
        <f>MIN(MYU60,Application!$AO$630-SUM('15 Year Pro Forma'!$D$62:MYS62))</f>
        <v>0</v>
      </c>
      <c r="MYW62" s="996">
        <f>MIN(MYW60,Application!$AO$630-SUM('15 Year Pro Forma'!$D$62:MYU62))</f>
        <v>0</v>
      </c>
      <c r="MYY62" s="996">
        <f>MIN(MYY60,Application!$AO$630-SUM('15 Year Pro Forma'!$D$62:MYW62))</f>
        <v>0</v>
      </c>
      <c r="MZA62" s="996">
        <f>MIN(MZA60,Application!$AO$630-SUM('15 Year Pro Forma'!$D$62:MYY62))</f>
        <v>0</v>
      </c>
      <c r="MZC62" s="996">
        <f>MIN(MZC60,Application!$AO$630-SUM('15 Year Pro Forma'!$D$62:MZA62))</f>
        <v>0</v>
      </c>
      <c r="MZE62" s="996">
        <f>MIN(MZE60,Application!$AO$630-SUM('15 Year Pro Forma'!$D$62:MZC62))</f>
        <v>0</v>
      </c>
      <c r="MZG62" s="996">
        <f>MIN(MZG60,Application!$AO$630-SUM('15 Year Pro Forma'!$D$62:MZE62))</f>
        <v>0</v>
      </c>
      <c r="MZI62" s="996">
        <f>MIN(MZI60,Application!$AO$630-SUM('15 Year Pro Forma'!$D$62:MZG62))</f>
        <v>0</v>
      </c>
      <c r="MZK62" s="996">
        <f>MIN(MZK60,Application!$AO$630-SUM('15 Year Pro Forma'!$D$62:MZI62))</f>
        <v>0</v>
      </c>
      <c r="MZM62" s="996">
        <f>MIN(MZM60,Application!$AO$630-SUM('15 Year Pro Forma'!$D$62:MZK62))</f>
        <v>0</v>
      </c>
      <c r="MZO62" s="996">
        <f>MIN(MZO60,Application!$AO$630-SUM('15 Year Pro Forma'!$D$62:MZM62))</f>
        <v>0</v>
      </c>
      <c r="MZQ62" s="996">
        <f>MIN(MZQ60,Application!$AO$630-SUM('15 Year Pro Forma'!$D$62:MZO62))</f>
        <v>0</v>
      </c>
      <c r="MZS62" s="996">
        <f>MIN(MZS60,Application!$AO$630-SUM('15 Year Pro Forma'!$D$62:MZQ62))</f>
        <v>0</v>
      </c>
      <c r="MZU62" s="996">
        <f>MIN(MZU60,Application!$AO$630-SUM('15 Year Pro Forma'!$D$62:MZS62))</f>
        <v>0</v>
      </c>
      <c r="MZW62" s="996">
        <f>MIN(MZW60,Application!$AO$630-SUM('15 Year Pro Forma'!$D$62:MZU62))</f>
        <v>0</v>
      </c>
      <c r="MZY62" s="996">
        <f>MIN(MZY60,Application!$AO$630-SUM('15 Year Pro Forma'!$D$62:MZW62))</f>
        <v>0</v>
      </c>
      <c r="NAA62" s="996">
        <f>MIN(NAA60,Application!$AO$630-SUM('15 Year Pro Forma'!$D$62:MZY62))</f>
        <v>0</v>
      </c>
      <c r="NAC62" s="996">
        <f>MIN(NAC60,Application!$AO$630-SUM('15 Year Pro Forma'!$D$62:NAA62))</f>
        <v>0</v>
      </c>
      <c r="NAE62" s="996">
        <f>MIN(NAE60,Application!$AO$630-SUM('15 Year Pro Forma'!$D$62:NAC62))</f>
        <v>0</v>
      </c>
      <c r="NAG62" s="996">
        <f>MIN(NAG60,Application!$AO$630-SUM('15 Year Pro Forma'!$D$62:NAE62))</f>
        <v>0</v>
      </c>
      <c r="NAI62" s="996">
        <f>MIN(NAI60,Application!$AO$630-SUM('15 Year Pro Forma'!$D$62:NAG62))</f>
        <v>0</v>
      </c>
      <c r="NAK62" s="996">
        <f>MIN(NAK60,Application!$AO$630-SUM('15 Year Pro Forma'!$D$62:NAI62))</f>
        <v>0</v>
      </c>
      <c r="NAM62" s="996">
        <f>MIN(NAM60,Application!$AO$630-SUM('15 Year Pro Forma'!$D$62:NAK62))</f>
        <v>0</v>
      </c>
      <c r="NAO62" s="996">
        <f>MIN(NAO60,Application!$AO$630-SUM('15 Year Pro Forma'!$D$62:NAM62))</f>
        <v>0</v>
      </c>
      <c r="NAQ62" s="996">
        <f>MIN(NAQ60,Application!$AO$630-SUM('15 Year Pro Forma'!$D$62:NAO62))</f>
        <v>0</v>
      </c>
      <c r="NAS62" s="996">
        <f>MIN(NAS60,Application!$AO$630-SUM('15 Year Pro Forma'!$D$62:NAQ62))</f>
        <v>0</v>
      </c>
      <c r="NAU62" s="996">
        <f>MIN(NAU60,Application!$AO$630-SUM('15 Year Pro Forma'!$D$62:NAS62))</f>
        <v>0</v>
      </c>
      <c r="NAW62" s="996">
        <f>MIN(NAW60,Application!$AO$630-SUM('15 Year Pro Forma'!$D$62:NAU62))</f>
        <v>0</v>
      </c>
      <c r="NAY62" s="996">
        <f>MIN(NAY60,Application!$AO$630-SUM('15 Year Pro Forma'!$D$62:NAW62))</f>
        <v>0</v>
      </c>
      <c r="NBA62" s="996">
        <f>MIN(NBA60,Application!$AO$630-SUM('15 Year Pro Forma'!$D$62:NAY62))</f>
        <v>0</v>
      </c>
      <c r="NBC62" s="996">
        <f>MIN(NBC60,Application!$AO$630-SUM('15 Year Pro Forma'!$D$62:NBA62))</f>
        <v>0</v>
      </c>
      <c r="NBE62" s="996">
        <f>MIN(NBE60,Application!$AO$630-SUM('15 Year Pro Forma'!$D$62:NBC62))</f>
        <v>0</v>
      </c>
      <c r="NBG62" s="996">
        <f>MIN(NBG60,Application!$AO$630-SUM('15 Year Pro Forma'!$D$62:NBE62))</f>
        <v>0</v>
      </c>
      <c r="NBI62" s="996">
        <f>MIN(NBI60,Application!$AO$630-SUM('15 Year Pro Forma'!$D$62:NBG62))</f>
        <v>0</v>
      </c>
      <c r="NBK62" s="996">
        <f>MIN(NBK60,Application!$AO$630-SUM('15 Year Pro Forma'!$D$62:NBI62))</f>
        <v>0</v>
      </c>
      <c r="NBM62" s="996">
        <f>MIN(NBM60,Application!$AO$630-SUM('15 Year Pro Forma'!$D$62:NBK62))</f>
        <v>0</v>
      </c>
      <c r="NBO62" s="996">
        <f>MIN(NBO60,Application!$AO$630-SUM('15 Year Pro Forma'!$D$62:NBM62))</f>
        <v>0</v>
      </c>
      <c r="NBQ62" s="996">
        <f>MIN(NBQ60,Application!$AO$630-SUM('15 Year Pro Forma'!$D$62:NBO62))</f>
        <v>0</v>
      </c>
      <c r="NBS62" s="996">
        <f>MIN(NBS60,Application!$AO$630-SUM('15 Year Pro Forma'!$D$62:NBQ62))</f>
        <v>0</v>
      </c>
      <c r="NBU62" s="996">
        <f>MIN(NBU60,Application!$AO$630-SUM('15 Year Pro Forma'!$D$62:NBS62))</f>
        <v>0</v>
      </c>
      <c r="NBW62" s="996">
        <f>MIN(NBW60,Application!$AO$630-SUM('15 Year Pro Forma'!$D$62:NBU62))</f>
        <v>0</v>
      </c>
      <c r="NBY62" s="996">
        <f>MIN(NBY60,Application!$AO$630-SUM('15 Year Pro Forma'!$D$62:NBW62))</f>
        <v>0</v>
      </c>
      <c r="NCA62" s="996">
        <f>MIN(NCA60,Application!$AO$630-SUM('15 Year Pro Forma'!$D$62:NBY62))</f>
        <v>0</v>
      </c>
      <c r="NCC62" s="996">
        <f>MIN(NCC60,Application!$AO$630-SUM('15 Year Pro Forma'!$D$62:NCA62))</f>
        <v>0</v>
      </c>
      <c r="NCE62" s="996">
        <f>MIN(NCE60,Application!$AO$630-SUM('15 Year Pro Forma'!$D$62:NCC62))</f>
        <v>0</v>
      </c>
      <c r="NCG62" s="996">
        <f>MIN(NCG60,Application!$AO$630-SUM('15 Year Pro Forma'!$D$62:NCE62))</f>
        <v>0</v>
      </c>
      <c r="NCI62" s="996">
        <f>MIN(NCI60,Application!$AO$630-SUM('15 Year Pro Forma'!$D$62:NCG62))</f>
        <v>0</v>
      </c>
      <c r="NCK62" s="996">
        <f>MIN(NCK60,Application!$AO$630-SUM('15 Year Pro Forma'!$D$62:NCI62))</f>
        <v>0</v>
      </c>
      <c r="NCM62" s="996">
        <f>MIN(NCM60,Application!$AO$630-SUM('15 Year Pro Forma'!$D$62:NCK62))</f>
        <v>0</v>
      </c>
      <c r="NCO62" s="996">
        <f>MIN(NCO60,Application!$AO$630-SUM('15 Year Pro Forma'!$D$62:NCM62))</f>
        <v>0</v>
      </c>
      <c r="NCQ62" s="996">
        <f>MIN(NCQ60,Application!$AO$630-SUM('15 Year Pro Forma'!$D$62:NCO62))</f>
        <v>0</v>
      </c>
      <c r="NCS62" s="996">
        <f>MIN(NCS60,Application!$AO$630-SUM('15 Year Pro Forma'!$D$62:NCQ62))</f>
        <v>0</v>
      </c>
      <c r="NCU62" s="996">
        <f>MIN(NCU60,Application!$AO$630-SUM('15 Year Pro Forma'!$D$62:NCS62))</f>
        <v>0</v>
      </c>
      <c r="NCW62" s="996">
        <f>MIN(NCW60,Application!$AO$630-SUM('15 Year Pro Forma'!$D$62:NCU62))</f>
        <v>0</v>
      </c>
      <c r="NCY62" s="996">
        <f>MIN(NCY60,Application!$AO$630-SUM('15 Year Pro Forma'!$D$62:NCW62))</f>
        <v>0</v>
      </c>
      <c r="NDA62" s="996">
        <f>MIN(NDA60,Application!$AO$630-SUM('15 Year Pro Forma'!$D$62:NCY62))</f>
        <v>0</v>
      </c>
      <c r="NDC62" s="996">
        <f>MIN(NDC60,Application!$AO$630-SUM('15 Year Pro Forma'!$D$62:NDA62))</f>
        <v>0</v>
      </c>
      <c r="NDE62" s="996">
        <f>MIN(NDE60,Application!$AO$630-SUM('15 Year Pro Forma'!$D$62:NDC62))</f>
        <v>0</v>
      </c>
      <c r="NDG62" s="996">
        <f>MIN(NDG60,Application!$AO$630-SUM('15 Year Pro Forma'!$D$62:NDE62))</f>
        <v>0</v>
      </c>
      <c r="NDI62" s="996">
        <f>MIN(NDI60,Application!$AO$630-SUM('15 Year Pro Forma'!$D$62:NDG62))</f>
        <v>0</v>
      </c>
      <c r="NDK62" s="996">
        <f>MIN(NDK60,Application!$AO$630-SUM('15 Year Pro Forma'!$D$62:NDI62))</f>
        <v>0</v>
      </c>
      <c r="NDM62" s="996">
        <f>MIN(NDM60,Application!$AO$630-SUM('15 Year Pro Forma'!$D$62:NDK62))</f>
        <v>0</v>
      </c>
      <c r="NDO62" s="996">
        <f>MIN(NDO60,Application!$AO$630-SUM('15 Year Pro Forma'!$D$62:NDM62))</f>
        <v>0</v>
      </c>
      <c r="NDQ62" s="996">
        <f>MIN(NDQ60,Application!$AO$630-SUM('15 Year Pro Forma'!$D$62:NDO62))</f>
        <v>0</v>
      </c>
      <c r="NDS62" s="996">
        <f>MIN(NDS60,Application!$AO$630-SUM('15 Year Pro Forma'!$D$62:NDQ62))</f>
        <v>0</v>
      </c>
      <c r="NDU62" s="996">
        <f>MIN(NDU60,Application!$AO$630-SUM('15 Year Pro Forma'!$D$62:NDS62))</f>
        <v>0</v>
      </c>
      <c r="NDW62" s="996">
        <f>MIN(NDW60,Application!$AO$630-SUM('15 Year Pro Forma'!$D$62:NDU62))</f>
        <v>0</v>
      </c>
      <c r="NDY62" s="996">
        <f>MIN(NDY60,Application!$AO$630-SUM('15 Year Pro Forma'!$D$62:NDW62))</f>
        <v>0</v>
      </c>
      <c r="NEA62" s="996">
        <f>MIN(NEA60,Application!$AO$630-SUM('15 Year Pro Forma'!$D$62:NDY62))</f>
        <v>0</v>
      </c>
      <c r="NEC62" s="996">
        <f>MIN(NEC60,Application!$AO$630-SUM('15 Year Pro Forma'!$D$62:NEA62))</f>
        <v>0</v>
      </c>
      <c r="NEE62" s="996">
        <f>MIN(NEE60,Application!$AO$630-SUM('15 Year Pro Forma'!$D$62:NEC62))</f>
        <v>0</v>
      </c>
      <c r="NEG62" s="996">
        <f>MIN(NEG60,Application!$AO$630-SUM('15 Year Pro Forma'!$D$62:NEE62))</f>
        <v>0</v>
      </c>
      <c r="NEI62" s="996">
        <f>MIN(NEI60,Application!$AO$630-SUM('15 Year Pro Forma'!$D$62:NEG62))</f>
        <v>0</v>
      </c>
      <c r="NEK62" s="996">
        <f>MIN(NEK60,Application!$AO$630-SUM('15 Year Pro Forma'!$D$62:NEI62))</f>
        <v>0</v>
      </c>
      <c r="NEM62" s="996">
        <f>MIN(NEM60,Application!$AO$630-SUM('15 Year Pro Forma'!$D$62:NEK62))</f>
        <v>0</v>
      </c>
      <c r="NEO62" s="996">
        <f>MIN(NEO60,Application!$AO$630-SUM('15 Year Pro Forma'!$D$62:NEM62))</f>
        <v>0</v>
      </c>
      <c r="NEQ62" s="996">
        <f>MIN(NEQ60,Application!$AO$630-SUM('15 Year Pro Forma'!$D$62:NEO62))</f>
        <v>0</v>
      </c>
      <c r="NES62" s="996">
        <f>MIN(NES60,Application!$AO$630-SUM('15 Year Pro Forma'!$D$62:NEQ62))</f>
        <v>0</v>
      </c>
      <c r="NEU62" s="996">
        <f>MIN(NEU60,Application!$AO$630-SUM('15 Year Pro Forma'!$D$62:NES62))</f>
        <v>0</v>
      </c>
      <c r="NEW62" s="996">
        <f>MIN(NEW60,Application!$AO$630-SUM('15 Year Pro Forma'!$D$62:NEU62))</f>
        <v>0</v>
      </c>
      <c r="NEY62" s="996">
        <f>MIN(NEY60,Application!$AO$630-SUM('15 Year Pro Forma'!$D$62:NEW62))</f>
        <v>0</v>
      </c>
      <c r="NFA62" s="996">
        <f>MIN(NFA60,Application!$AO$630-SUM('15 Year Pro Forma'!$D$62:NEY62))</f>
        <v>0</v>
      </c>
      <c r="NFC62" s="996">
        <f>MIN(NFC60,Application!$AO$630-SUM('15 Year Pro Forma'!$D$62:NFA62))</f>
        <v>0</v>
      </c>
      <c r="NFE62" s="996">
        <f>MIN(NFE60,Application!$AO$630-SUM('15 Year Pro Forma'!$D$62:NFC62))</f>
        <v>0</v>
      </c>
      <c r="NFG62" s="996">
        <f>MIN(NFG60,Application!$AO$630-SUM('15 Year Pro Forma'!$D$62:NFE62))</f>
        <v>0</v>
      </c>
      <c r="NFI62" s="996">
        <f>MIN(NFI60,Application!$AO$630-SUM('15 Year Pro Forma'!$D$62:NFG62))</f>
        <v>0</v>
      </c>
      <c r="NFK62" s="996">
        <f>MIN(NFK60,Application!$AO$630-SUM('15 Year Pro Forma'!$D$62:NFI62))</f>
        <v>0</v>
      </c>
      <c r="NFM62" s="996">
        <f>MIN(NFM60,Application!$AO$630-SUM('15 Year Pro Forma'!$D$62:NFK62))</f>
        <v>0</v>
      </c>
      <c r="NFO62" s="996">
        <f>MIN(NFO60,Application!$AO$630-SUM('15 Year Pro Forma'!$D$62:NFM62))</f>
        <v>0</v>
      </c>
      <c r="NFQ62" s="996">
        <f>MIN(NFQ60,Application!$AO$630-SUM('15 Year Pro Forma'!$D$62:NFO62))</f>
        <v>0</v>
      </c>
      <c r="NFS62" s="996">
        <f>MIN(NFS60,Application!$AO$630-SUM('15 Year Pro Forma'!$D$62:NFQ62))</f>
        <v>0</v>
      </c>
      <c r="NFU62" s="996">
        <f>MIN(NFU60,Application!$AO$630-SUM('15 Year Pro Forma'!$D$62:NFS62))</f>
        <v>0</v>
      </c>
      <c r="NFW62" s="996">
        <f>MIN(NFW60,Application!$AO$630-SUM('15 Year Pro Forma'!$D$62:NFU62))</f>
        <v>0</v>
      </c>
      <c r="NFY62" s="996">
        <f>MIN(NFY60,Application!$AO$630-SUM('15 Year Pro Forma'!$D$62:NFW62))</f>
        <v>0</v>
      </c>
      <c r="NGA62" s="996">
        <f>MIN(NGA60,Application!$AO$630-SUM('15 Year Pro Forma'!$D$62:NFY62))</f>
        <v>0</v>
      </c>
      <c r="NGC62" s="996">
        <f>MIN(NGC60,Application!$AO$630-SUM('15 Year Pro Forma'!$D$62:NGA62))</f>
        <v>0</v>
      </c>
      <c r="NGE62" s="996">
        <f>MIN(NGE60,Application!$AO$630-SUM('15 Year Pro Forma'!$D$62:NGC62))</f>
        <v>0</v>
      </c>
      <c r="NGG62" s="996">
        <f>MIN(NGG60,Application!$AO$630-SUM('15 Year Pro Forma'!$D$62:NGE62))</f>
        <v>0</v>
      </c>
      <c r="NGI62" s="996">
        <f>MIN(NGI60,Application!$AO$630-SUM('15 Year Pro Forma'!$D$62:NGG62))</f>
        <v>0</v>
      </c>
      <c r="NGK62" s="996">
        <f>MIN(NGK60,Application!$AO$630-SUM('15 Year Pro Forma'!$D$62:NGI62))</f>
        <v>0</v>
      </c>
      <c r="NGM62" s="996">
        <f>MIN(NGM60,Application!$AO$630-SUM('15 Year Pro Forma'!$D$62:NGK62))</f>
        <v>0</v>
      </c>
      <c r="NGO62" s="996">
        <f>MIN(NGO60,Application!$AO$630-SUM('15 Year Pro Forma'!$D$62:NGM62))</f>
        <v>0</v>
      </c>
      <c r="NGQ62" s="996">
        <f>MIN(NGQ60,Application!$AO$630-SUM('15 Year Pro Forma'!$D$62:NGO62))</f>
        <v>0</v>
      </c>
      <c r="NGS62" s="996">
        <f>MIN(NGS60,Application!$AO$630-SUM('15 Year Pro Forma'!$D$62:NGQ62))</f>
        <v>0</v>
      </c>
      <c r="NGU62" s="996">
        <f>MIN(NGU60,Application!$AO$630-SUM('15 Year Pro Forma'!$D$62:NGS62))</f>
        <v>0</v>
      </c>
      <c r="NGW62" s="996">
        <f>MIN(NGW60,Application!$AO$630-SUM('15 Year Pro Forma'!$D$62:NGU62))</f>
        <v>0</v>
      </c>
      <c r="NGY62" s="996">
        <f>MIN(NGY60,Application!$AO$630-SUM('15 Year Pro Forma'!$D$62:NGW62))</f>
        <v>0</v>
      </c>
      <c r="NHA62" s="996">
        <f>MIN(NHA60,Application!$AO$630-SUM('15 Year Pro Forma'!$D$62:NGY62))</f>
        <v>0</v>
      </c>
      <c r="NHC62" s="996">
        <f>MIN(NHC60,Application!$AO$630-SUM('15 Year Pro Forma'!$D$62:NHA62))</f>
        <v>0</v>
      </c>
      <c r="NHE62" s="996">
        <f>MIN(NHE60,Application!$AO$630-SUM('15 Year Pro Forma'!$D$62:NHC62))</f>
        <v>0</v>
      </c>
      <c r="NHG62" s="996">
        <f>MIN(NHG60,Application!$AO$630-SUM('15 Year Pro Forma'!$D$62:NHE62))</f>
        <v>0</v>
      </c>
      <c r="NHI62" s="996">
        <f>MIN(NHI60,Application!$AO$630-SUM('15 Year Pro Forma'!$D$62:NHG62))</f>
        <v>0</v>
      </c>
      <c r="NHK62" s="996">
        <f>MIN(NHK60,Application!$AO$630-SUM('15 Year Pro Forma'!$D$62:NHI62))</f>
        <v>0</v>
      </c>
      <c r="NHM62" s="996">
        <f>MIN(NHM60,Application!$AO$630-SUM('15 Year Pro Forma'!$D$62:NHK62))</f>
        <v>0</v>
      </c>
      <c r="NHO62" s="996">
        <f>MIN(NHO60,Application!$AO$630-SUM('15 Year Pro Forma'!$D$62:NHM62))</f>
        <v>0</v>
      </c>
      <c r="NHQ62" s="996">
        <f>MIN(NHQ60,Application!$AO$630-SUM('15 Year Pro Forma'!$D$62:NHO62))</f>
        <v>0</v>
      </c>
      <c r="NHS62" s="996">
        <f>MIN(NHS60,Application!$AO$630-SUM('15 Year Pro Forma'!$D$62:NHQ62))</f>
        <v>0</v>
      </c>
      <c r="NHU62" s="996">
        <f>MIN(NHU60,Application!$AO$630-SUM('15 Year Pro Forma'!$D$62:NHS62))</f>
        <v>0</v>
      </c>
      <c r="NHW62" s="996">
        <f>MIN(NHW60,Application!$AO$630-SUM('15 Year Pro Forma'!$D$62:NHU62))</f>
        <v>0</v>
      </c>
      <c r="NHY62" s="996">
        <f>MIN(NHY60,Application!$AO$630-SUM('15 Year Pro Forma'!$D$62:NHW62))</f>
        <v>0</v>
      </c>
      <c r="NIA62" s="996">
        <f>MIN(NIA60,Application!$AO$630-SUM('15 Year Pro Forma'!$D$62:NHY62))</f>
        <v>0</v>
      </c>
      <c r="NIC62" s="996">
        <f>MIN(NIC60,Application!$AO$630-SUM('15 Year Pro Forma'!$D$62:NIA62))</f>
        <v>0</v>
      </c>
      <c r="NIE62" s="996">
        <f>MIN(NIE60,Application!$AO$630-SUM('15 Year Pro Forma'!$D$62:NIC62))</f>
        <v>0</v>
      </c>
      <c r="NIG62" s="996">
        <f>MIN(NIG60,Application!$AO$630-SUM('15 Year Pro Forma'!$D$62:NIE62))</f>
        <v>0</v>
      </c>
      <c r="NII62" s="996">
        <f>MIN(NII60,Application!$AO$630-SUM('15 Year Pro Forma'!$D$62:NIG62))</f>
        <v>0</v>
      </c>
      <c r="NIK62" s="996">
        <f>MIN(NIK60,Application!$AO$630-SUM('15 Year Pro Forma'!$D$62:NII62))</f>
        <v>0</v>
      </c>
      <c r="NIM62" s="996">
        <f>MIN(NIM60,Application!$AO$630-SUM('15 Year Pro Forma'!$D$62:NIK62))</f>
        <v>0</v>
      </c>
      <c r="NIO62" s="996">
        <f>MIN(NIO60,Application!$AO$630-SUM('15 Year Pro Forma'!$D$62:NIM62))</f>
        <v>0</v>
      </c>
      <c r="NIQ62" s="996">
        <f>MIN(NIQ60,Application!$AO$630-SUM('15 Year Pro Forma'!$D$62:NIO62))</f>
        <v>0</v>
      </c>
      <c r="NIS62" s="996">
        <f>MIN(NIS60,Application!$AO$630-SUM('15 Year Pro Forma'!$D$62:NIQ62))</f>
        <v>0</v>
      </c>
      <c r="NIU62" s="996">
        <f>MIN(NIU60,Application!$AO$630-SUM('15 Year Pro Forma'!$D$62:NIS62))</f>
        <v>0</v>
      </c>
      <c r="NIW62" s="996">
        <f>MIN(NIW60,Application!$AO$630-SUM('15 Year Pro Forma'!$D$62:NIU62))</f>
        <v>0</v>
      </c>
      <c r="NIY62" s="996">
        <f>MIN(NIY60,Application!$AO$630-SUM('15 Year Pro Forma'!$D$62:NIW62))</f>
        <v>0</v>
      </c>
      <c r="NJA62" s="996">
        <f>MIN(NJA60,Application!$AO$630-SUM('15 Year Pro Forma'!$D$62:NIY62))</f>
        <v>0</v>
      </c>
      <c r="NJC62" s="996">
        <f>MIN(NJC60,Application!$AO$630-SUM('15 Year Pro Forma'!$D$62:NJA62))</f>
        <v>0</v>
      </c>
      <c r="NJE62" s="996">
        <f>MIN(NJE60,Application!$AO$630-SUM('15 Year Pro Forma'!$D$62:NJC62))</f>
        <v>0</v>
      </c>
      <c r="NJG62" s="996">
        <f>MIN(NJG60,Application!$AO$630-SUM('15 Year Pro Forma'!$D$62:NJE62))</f>
        <v>0</v>
      </c>
      <c r="NJI62" s="996">
        <f>MIN(NJI60,Application!$AO$630-SUM('15 Year Pro Forma'!$D$62:NJG62))</f>
        <v>0</v>
      </c>
      <c r="NJK62" s="996">
        <f>MIN(NJK60,Application!$AO$630-SUM('15 Year Pro Forma'!$D$62:NJI62))</f>
        <v>0</v>
      </c>
      <c r="NJM62" s="996">
        <f>MIN(NJM60,Application!$AO$630-SUM('15 Year Pro Forma'!$D$62:NJK62))</f>
        <v>0</v>
      </c>
      <c r="NJO62" s="996">
        <f>MIN(NJO60,Application!$AO$630-SUM('15 Year Pro Forma'!$D$62:NJM62))</f>
        <v>0</v>
      </c>
      <c r="NJQ62" s="996">
        <f>MIN(NJQ60,Application!$AO$630-SUM('15 Year Pro Forma'!$D$62:NJO62))</f>
        <v>0</v>
      </c>
      <c r="NJS62" s="996">
        <f>MIN(NJS60,Application!$AO$630-SUM('15 Year Pro Forma'!$D$62:NJQ62))</f>
        <v>0</v>
      </c>
      <c r="NJU62" s="996">
        <f>MIN(NJU60,Application!$AO$630-SUM('15 Year Pro Forma'!$D$62:NJS62))</f>
        <v>0</v>
      </c>
      <c r="NJW62" s="996">
        <f>MIN(NJW60,Application!$AO$630-SUM('15 Year Pro Forma'!$D$62:NJU62))</f>
        <v>0</v>
      </c>
      <c r="NJY62" s="996">
        <f>MIN(NJY60,Application!$AO$630-SUM('15 Year Pro Forma'!$D$62:NJW62))</f>
        <v>0</v>
      </c>
      <c r="NKA62" s="996">
        <f>MIN(NKA60,Application!$AO$630-SUM('15 Year Pro Forma'!$D$62:NJY62))</f>
        <v>0</v>
      </c>
      <c r="NKC62" s="996">
        <f>MIN(NKC60,Application!$AO$630-SUM('15 Year Pro Forma'!$D$62:NKA62))</f>
        <v>0</v>
      </c>
      <c r="NKE62" s="996">
        <f>MIN(NKE60,Application!$AO$630-SUM('15 Year Pro Forma'!$D$62:NKC62))</f>
        <v>0</v>
      </c>
      <c r="NKG62" s="996">
        <f>MIN(NKG60,Application!$AO$630-SUM('15 Year Pro Forma'!$D$62:NKE62))</f>
        <v>0</v>
      </c>
      <c r="NKI62" s="996">
        <f>MIN(NKI60,Application!$AO$630-SUM('15 Year Pro Forma'!$D$62:NKG62))</f>
        <v>0</v>
      </c>
      <c r="NKK62" s="996">
        <f>MIN(NKK60,Application!$AO$630-SUM('15 Year Pro Forma'!$D$62:NKI62))</f>
        <v>0</v>
      </c>
      <c r="NKM62" s="996">
        <f>MIN(NKM60,Application!$AO$630-SUM('15 Year Pro Forma'!$D$62:NKK62))</f>
        <v>0</v>
      </c>
      <c r="NKO62" s="996">
        <f>MIN(NKO60,Application!$AO$630-SUM('15 Year Pro Forma'!$D$62:NKM62))</f>
        <v>0</v>
      </c>
      <c r="NKQ62" s="996">
        <f>MIN(NKQ60,Application!$AO$630-SUM('15 Year Pro Forma'!$D$62:NKO62))</f>
        <v>0</v>
      </c>
      <c r="NKS62" s="996">
        <f>MIN(NKS60,Application!$AO$630-SUM('15 Year Pro Forma'!$D$62:NKQ62))</f>
        <v>0</v>
      </c>
      <c r="NKU62" s="996">
        <f>MIN(NKU60,Application!$AO$630-SUM('15 Year Pro Forma'!$D$62:NKS62))</f>
        <v>0</v>
      </c>
      <c r="NKW62" s="996">
        <f>MIN(NKW60,Application!$AO$630-SUM('15 Year Pro Forma'!$D$62:NKU62))</f>
        <v>0</v>
      </c>
      <c r="NKY62" s="996">
        <f>MIN(NKY60,Application!$AO$630-SUM('15 Year Pro Forma'!$D$62:NKW62))</f>
        <v>0</v>
      </c>
      <c r="NLA62" s="996">
        <f>MIN(NLA60,Application!$AO$630-SUM('15 Year Pro Forma'!$D$62:NKY62))</f>
        <v>0</v>
      </c>
      <c r="NLC62" s="996">
        <f>MIN(NLC60,Application!$AO$630-SUM('15 Year Pro Forma'!$D$62:NLA62))</f>
        <v>0</v>
      </c>
      <c r="NLE62" s="996">
        <f>MIN(NLE60,Application!$AO$630-SUM('15 Year Pro Forma'!$D$62:NLC62))</f>
        <v>0</v>
      </c>
      <c r="NLG62" s="996">
        <f>MIN(NLG60,Application!$AO$630-SUM('15 Year Pro Forma'!$D$62:NLE62))</f>
        <v>0</v>
      </c>
      <c r="NLI62" s="996">
        <f>MIN(NLI60,Application!$AO$630-SUM('15 Year Pro Forma'!$D$62:NLG62))</f>
        <v>0</v>
      </c>
      <c r="NLK62" s="996">
        <f>MIN(NLK60,Application!$AO$630-SUM('15 Year Pro Forma'!$D$62:NLI62))</f>
        <v>0</v>
      </c>
      <c r="NLM62" s="996">
        <f>MIN(NLM60,Application!$AO$630-SUM('15 Year Pro Forma'!$D$62:NLK62))</f>
        <v>0</v>
      </c>
      <c r="NLO62" s="996">
        <f>MIN(NLO60,Application!$AO$630-SUM('15 Year Pro Forma'!$D$62:NLM62))</f>
        <v>0</v>
      </c>
      <c r="NLQ62" s="996">
        <f>MIN(NLQ60,Application!$AO$630-SUM('15 Year Pro Forma'!$D$62:NLO62))</f>
        <v>0</v>
      </c>
      <c r="NLS62" s="996">
        <f>MIN(NLS60,Application!$AO$630-SUM('15 Year Pro Forma'!$D$62:NLQ62))</f>
        <v>0</v>
      </c>
      <c r="NLU62" s="996">
        <f>MIN(NLU60,Application!$AO$630-SUM('15 Year Pro Forma'!$D$62:NLS62))</f>
        <v>0</v>
      </c>
      <c r="NLW62" s="996">
        <f>MIN(NLW60,Application!$AO$630-SUM('15 Year Pro Forma'!$D$62:NLU62))</f>
        <v>0</v>
      </c>
      <c r="NLY62" s="996">
        <f>MIN(NLY60,Application!$AO$630-SUM('15 Year Pro Forma'!$D$62:NLW62))</f>
        <v>0</v>
      </c>
      <c r="NMA62" s="996">
        <f>MIN(NMA60,Application!$AO$630-SUM('15 Year Pro Forma'!$D$62:NLY62))</f>
        <v>0</v>
      </c>
      <c r="NMC62" s="996">
        <f>MIN(NMC60,Application!$AO$630-SUM('15 Year Pro Forma'!$D$62:NMA62))</f>
        <v>0</v>
      </c>
      <c r="NME62" s="996">
        <f>MIN(NME60,Application!$AO$630-SUM('15 Year Pro Forma'!$D$62:NMC62))</f>
        <v>0</v>
      </c>
      <c r="NMG62" s="996">
        <f>MIN(NMG60,Application!$AO$630-SUM('15 Year Pro Forma'!$D$62:NME62))</f>
        <v>0</v>
      </c>
      <c r="NMI62" s="996">
        <f>MIN(NMI60,Application!$AO$630-SUM('15 Year Pro Forma'!$D$62:NMG62))</f>
        <v>0</v>
      </c>
      <c r="NMK62" s="996">
        <f>MIN(NMK60,Application!$AO$630-SUM('15 Year Pro Forma'!$D$62:NMI62))</f>
        <v>0</v>
      </c>
      <c r="NMM62" s="996">
        <f>MIN(NMM60,Application!$AO$630-SUM('15 Year Pro Forma'!$D$62:NMK62))</f>
        <v>0</v>
      </c>
      <c r="NMO62" s="996">
        <f>MIN(NMO60,Application!$AO$630-SUM('15 Year Pro Forma'!$D$62:NMM62))</f>
        <v>0</v>
      </c>
      <c r="NMQ62" s="996">
        <f>MIN(NMQ60,Application!$AO$630-SUM('15 Year Pro Forma'!$D$62:NMO62))</f>
        <v>0</v>
      </c>
      <c r="NMS62" s="996">
        <f>MIN(NMS60,Application!$AO$630-SUM('15 Year Pro Forma'!$D$62:NMQ62))</f>
        <v>0</v>
      </c>
      <c r="NMU62" s="996">
        <f>MIN(NMU60,Application!$AO$630-SUM('15 Year Pro Forma'!$D$62:NMS62))</f>
        <v>0</v>
      </c>
      <c r="NMW62" s="996">
        <f>MIN(NMW60,Application!$AO$630-SUM('15 Year Pro Forma'!$D$62:NMU62))</f>
        <v>0</v>
      </c>
      <c r="NMY62" s="996">
        <f>MIN(NMY60,Application!$AO$630-SUM('15 Year Pro Forma'!$D$62:NMW62))</f>
        <v>0</v>
      </c>
      <c r="NNA62" s="996">
        <f>MIN(NNA60,Application!$AO$630-SUM('15 Year Pro Forma'!$D$62:NMY62))</f>
        <v>0</v>
      </c>
      <c r="NNC62" s="996">
        <f>MIN(NNC60,Application!$AO$630-SUM('15 Year Pro Forma'!$D$62:NNA62))</f>
        <v>0</v>
      </c>
      <c r="NNE62" s="996">
        <f>MIN(NNE60,Application!$AO$630-SUM('15 Year Pro Forma'!$D$62:NNC62))</f>
        <v>0</v>
      </c>
      <c r="NNG62" s="996">
        <f>MIN(NNG60,Application!$AO$630-SUM('15 Year Pro Forma'!$D$62:NNE62))</f>
        <v>0</v>
      </c>
      <c r="NNI62" s="996">
        <f>MIN(NNI60,Application!$AO$630-SUM('15 Year Pro Forma'!$D$62:NNG62))</f>
        <v>0</v>
      </c>
      <c r="NNK62" s="996">
        <f>MIN(NNK60,Application!$AO$630-SUM('15 Year Pro Forma'!$D$62:NNI62))</f>
        <v>0</v>
      </c>
      <c r="NNM62" s="996">
        <f>MIN(NNM60,Application!$AO$630-SUM('15 Year Pro Forma'!$D$62:NNK62))</f>
        <v>0</v>
      </c>
      <c r="NNO62" s="996">
        <f>MIN(NNO60,Application!$AO$630-SUM('15 Year Pro Forma'!$D$62:NNM62))</f>
        <v>0</v>
      </c>
      <c r="NNQ62" s="996">
        <f>MIN(NNQ60,Application!$AO$630-SUM('15 Year Pro Forma'!$D$62:NNO62))</f>
        <v>0</v>
      </c>
      <c r="NNS62" s="996">
        <f>MIN(NNS60,Application!$AO$630-SUM('15 Year Pro Forma'!$D$62:NNQ62))</f>
        <v>0</v>
      </c>
      <c r="NNU62" s="996">
        <f>MIN(NNU60,Application!$AO$630-SUM('15 Year Pro Forma'!$D$62:NNS62))</f>
        <v>0</v>
      </c>
      <c r="NNW62" s="996">
        <f>MIN(NNW60,Application!$AO$630-SUM('15 Year Pro Forma'!$D$62:NNU62))</f>
        <v>0</v>
      </c>
      <c r="NNY62" s="996">
        <f>MIN(NNY60,Application!$AO$630-SUM('15 Year Pro Forma'!$D$62:NNW62))</f>
        <v>0</v>
      </c>
      <c r="NOA62" s="996">
        <f>MIN(NOA60,Application!$AO$630-SUM('15 Year Pro Forma'!$D$62:NNY62))</f>
        <v>0</v>
      </c>
      <c r="NOC62" s="996">
        <f>MIN(NOC60,Application!$AO$630-SUM('15 Year Pro Forma'!$D$62:NOA62))</f>
        <v>0</v>
      </c>
      <c r="NOE62" s="996">
        <f>MIN(NOE60,Application!$AO$630-SUM('15 Year Pro Forma'!$D$62:NOC62))</f>
        <v>0</v>
      </c>
      <c r="NOG62" s="996">
        <f>MIN(NOG60,Application!$AO$630-SUM('15 Year Pro Forma'!$D$62:NOE62))</f>
        <v>0</v>
      </c>
      <c r="NOI62" s="996">
        <f>MIN(NOI60,Application!$AO$630-SUM('15 Year Pro Forma'!$D$62:NOG62))</f>
        <v>0</v>
      </c>
      <c r="NOK62" s="996">
        <f>MIN(NOK60,Application!$AO$630-SUM('15 Year Pro Forma'!$D$62:NOI62))</f>
        <v>0</v>
      </c>
      <c r="NOM62" s="996">
        <f>MIN(NOM60,Application!$AO$630-SUM('15 Year Pro Forma'!$D$62:NOK62))</f>
        <v>0</v>
      </c>
      <c r="NOO62" s="996">
        <f>MIN(NOO60,Application!$AO$630-SUM('15 Year Pro Forma'!$D$62:NOM62))</f>
        <v>0</v>
      </c>
      <c r="NOQ62" s="996">
        <f>MIN(NOQ60,Application!$AO$630-SUM('15 Year Pro Forma'!$D$62:NOO62))</f>
        <v>0</v>
      </c>
      <c r="NOS62" s="996">
        <f>MIN(NOS60,Application!$AO$630-SUM('15 Year Pro Forma'!$D$62:NOQ62))</f>
        <v>0</v>
      </c>
      <c r="NOU62" s="996">
        <f>MIN(NOU60,Application!$AO$630-SUM('15 Year Pro Forma'!$D$62:NOS62))</f>
        <v>0</v>
      </c>
      <c r="NOW62" s="996">
        <f>MIN(NOW60,Application!$AO$630-SUM('15 Year Pro Forma'!$D$62:NOU62))</f>
        <v>0</v>
      </c>
      <c r="NOY62" s="996">
        <f>MIN(NOY60,Application!$AO$630-SUM('15 Year Pro Forma'!$D$62:NOW62))</f>
        <v>0</v>
      </c>
      <c r="NPA62" s="996">
        <f>MIN(NPA60,Application!$AO$630-SUM('15 Year Pro Forma'!$D$62:NOY62))</f>
        <v>0</v>
      </c>
      <c r="NPC62" s="996">
        <f>MIN(NPC60,Application!$AO$630-SUM('15 Year Pro Forma'!$D$62:NPA62))</f>
        <v>0</v>
      </c>
      <c r="NPE62" s="996">
        <f>MIN(NPE60,Application!$AO$630-SUM('15 Year Pro Forma'!$D$62:NPC62))</f>
        <v>0</v>
      </c>
      <c r="NPG62" s="996">
        <f>MIN(NPG60,Application!$AO$630-SUM('15 Year Pro Forma'!$D$62:NPE62))</f>
        <v>0</v>
      </c>
      <c r="NPI62" s="996">
        <f>MIN(NPI60,Application!$AO$630-SUM('15 Year Pro Forma'!$D$62:NPG62))</f>
        <v>0</v>
      </c>
      <c r="NPK62" s="996">
        <f>MIN(NPK60,Application!$AO$630-SUM('15 Year Pro Forma'!$D$62:NPI62))</f>
        <v>0</v>
      </c>
      <c r="NPM62" s="996">
        <f>MIN(NPM60,Application!$AO$630-SUM('15 Year Pro Forma'!$D$62:NPK62))</f>
        <v>0</v>
      </c>
      <c r="NPO62" s="996">
        <f>MIN(NPO60,Application!$AO$630-SUM('15 Year Pro Forma'!$D$62:NPM62))</f>
        <v>0</v>
      </c>
      <c r="NPQ62" s="996">
        <f>MIN(NPQ60,Application!$AO$630-SUM('15 Year Pro Forma'!$D$62:NPO62))</f>
        <v>0</v>
      </c>
      <c r="NPS62" s="996">
        <f>MIN(NPS60,Application!$AO$630-SUM('15 Year Pro Forma'!$D$62:NPQ62))</f>
        <v>0</v>
      </c>
      <c r="NPU62" s="996">
        <f>MIN(NPU60,Application!$AO$630-SUM('15 Year Pro Forma'!$D$62:NPS62))</f>
        <v>0</v>
      </c>
      <c r="NPW62" s="996">
        <f>MIN(NPW60,Application!$AO$630-SUM('15 Year Pro Forma'!$D$62:NPU62))</f>
        <v>0</v>
      </c>
      <c r="NPY62" s="996">
        <f>MIN(NPY60,Application!$AO$630-SUM('15 Year Pro Forma'!$D$62:NPW62))</f>
        <v>0</v>
      </c>
      <c r="NQA62" s="996">
        <f>MIN(NQA60,Application!$AO$630-SUM('15 Year Pro Forma'!$D$62:NPY62))</f>
        <v>0</v>
      </c>
      <c r="NQC62" s="996">
        <f>MIN(NQC60,Application!$AO$630-SUM('15 Year Pro Forma'!$D$62:NQA62))</f>
        <v>0</v>
      </c>
      <c r="NQE62" s="996">
        <f>MIN(NQE60,Application!$AO$630-SUM('15 Year Pro Forma'!$D$62:NQC62))</f>
        <v>0</v>
      </c>
      <c r="NQG62" s="996">
        <f>MIN(NQG60,Application!$AO$630-SUM('15 Year Pro Forma'!$D$62:NQE62))</f>
        <v>0</v>
      </c>
      <c r="NQI62" s="996">
        <f>MIN(NQI60,Application!$AO$630-SUM('15 Year Pro Forma'!$D$62:NQG62))</f>
        <v>0</v>
      </c>
      <c r="NQK62" s="996">
        <f>MIN(NQK60,Application!$AO$630-SUM('15 Year Pro Forma'!$D$62:NQI62))</f>
        <v>0</v>
      </c>
      <c r="NQM62" s="996">
        <f>MIN(NQM60,Application!$AO$630-SUM('15 Year Pro Forma'!$D$62:NQK62))</f>
        <v>0</v>
      </c>
      <c r="NQO62" s="996">
        <f>MIN(NQO60,Application!$AO$630-SUM('15 Year Pro Forma'!$D$62:NQM62))</f>
        <v>0</v>
      </c>
      <c r="NQQ62" s="996">
        <f>MIN(NQQ60,Application!$AO$630-SUM('15 Year Pro Forma'!$D$62:NQO62))</f>
        <v>0</v>
      </c>
      <c r="NQS62" s="996">
        <f>MIN(NQS60,Application!$AO$630-SUM('15 Year Pro Forma'!$D$62:NQQ62))</f>
        <v>0</v>
      </c>
      <c r="NQU62" s="996">
        <f>MIN(NQU60,Application!$AO$630-SUM('15 Year Pro Forma'!$D$62:NQS62))</f>
        <v>0</v>
      </c>
      <c r="NQW62" s="996">
        <f>MIN(NQW60,Application!$AO$630-SUM('15 Year Pro Forma'!$D$62:NQU62))</f>
        <v>0</v>
      </c>
      <c r="NQY62" s="996">
        <f>MIN(NQY60,Application!$AO$630-SUM('15 Year Pro Forma'!$D$62:NQW62))</f>
        <v>0</v>
      </c>
      <c r="NRA62" s="996">
        <f>MIN(NRA60,Application!$AO$630-SUM('15 Year Pro Forma'!$D$62:NQY62))</f>
        <v>0</v>
      </c>
      <c r="NRC62" s="996">
        <f>MIN(NRC60,Application!$AO$630-SUM('15 Year Pro Forma'!$D$62:NRA62))</f>
        <v>0</v>
      </c>
      <c r="NRE62" s="996">
        <f>MIN(NRE60,Application!$AO$630-SUM('15 Year Pro Forma'!$D$62:NRC62))</f>
        <v>0</v>
      </c>
      <c r="NRG62" s="996">
        <f>MIN(NRG60,Application!$AO$630-SUM('15 Year Pro Forma'!$D$62:NRE62))</f>
        <v>0</v>
      </c>
      <c r="NRI62" s="996">
        <f>MIN(NRI60,Application!$AO$630-SUM('15 Year Pro Forma'!$D$62:NRG62))</f>
        <v>0</v>
      </c>
      <c r="NRK62" s="996">
        <f>MIN(NRK60,Application!$AO$630-SUM('15 Year Pro Forma'!$D$62:NRI62))</f>
        <v>0</v>
      </c>
      <c r="NRM62" s="996">
        <f>MIN(NRM60,Application!$AO$630-SUM('15 Year Pro Forma'!$D$62:NRK62))</f>
        <v>0</v>
      </c>
      <c r="NRO62" s="996">
        <f>MIN(NRO60,Application!$AO$630-SUM('15 Year Pro Forma'!$D$62:NRM62))</f>
        <v>0</v>
      </c>
      <c r="NRQ62" s="996">
        <f>MIN(NRQ60,Application!$AO$630-SUM('15 Year Pro Forma'!$D$62:NRO62))</f>
        <v>0</v>
      </c>
      <c r="NRS62" s="996">
        <f>MIN(NRS60,Application!$AO$630-SUM('15 Year Pro Forma'!$D$62:NRQ62))</f>
        <v>0</v>
      </c>
      <c r="NRU62" s="996">
        <f>MIN(NRU60,Application!$AO$630-SUM('15 Year Pro Forma'!$D$62:NRS62))</f>
        <v>0</v>
      </c>
      <c r="NRW62" s="996">
        <f>MIN(NRW60,Application!$AO$630-SUM('15 Year Pro Forma'!$D$62:NRU62))</f>
        <v>0</v>
      </c>
      <c r="NRY62" s="996">
        <f>MIN(NRY60,Application!$AO$630-SUM('15 Year Pro Forma'!$D$62:NRW62))</f>
        <v>0</v>
      </c>
      <c r="NSA62" s="996">
        <f>MIN(NSA60,Application!$AO$630-SUM('15 Year Pro Forma'!$D$62:NRY62))</f>
        <v>0</v>
      </c>
      <c r="NSC62" s="996">
        <f>MIN(NSC60,Application!$AO$630-SUM('15 Year Pro Forma'!$D$62:NSA62))</f>
        <v>0</v>
      </c>
      <c r="NSE62" s="996">
        <f>MIN(NSE60,Application!$AO$630-SUM('15 Year Pro Forma'!$D$62:NSC62))</f>
        <v>0</v>
      </c>
      <c r="NSG62" s="996">
        <f>MIN(NSG60,Application!$AO$630-SUM('15 Year Pro Forma'!$D$62:NSE62))</f>
        <v>0</v>
      </c>
      <c r="NSI62" s="996">
        <f>MIN(NSI60,Application!$AO$630-SUM('15 Year Pro Forma'!$D$62:NSG62))</f>
        <v>0</v>
      </c>
      <c r="NSK62" s="996">
        <f>MIN(NSK60,Application!$AO$630-SUM('15 Year Pro Forma'!$D$62:NSI62))</f>
        <v>0</v>
      </c>
      <c r="NSM62" s="996">
        <f>MIN(NSM60,Application!$AO$630-SUM('15 Year Pro Forma'!$D$62:NSK62))</f>
        <v>0</v>
      </c>
      <c r="NSO62" s="996">
        <f>MIN(NSO60,Application!$AO$630-SUM('15 Year Pro Forma'!$D$62:NSM62))</f>
        <v>0</v>
      </c>
      <c r="NSQ62" s="996">
        <f>MIN(NSQ60,Application!$AO$630-SUM('15 Year Pro Forma'!$D$62:NSO62))</f>
        <v>0</v>
      </c>
      <c r="NSS62" s="996">
        <f>MIN(NSS60,Application!$AO$630-SUM('15 Year Pro Forma'!$D$62:NSQ62))</f>
        <v>0</v>
      </c>
      <c r="NSU62" s="996">
        <f>MIN(NSU60,Application!$AO$630-SUM('15 Year Pro Forma'!$D$62:NSS62))</f>
        <v>0</v>
      </c>
      <c r="NSW62" s="996">
        <f>MIN(NSW60,Application!$AO$630-SUM('15 Year Pro Forma'!$D$62:NSU62))</f>
        <v>0</v>
      </c>
      <c r="NSY62" s="996">
        <f>MIN(NSY60,Application!$AO$630-SUM('15 Year Pro Forma'!$D$62:NSW62))</f>
        <v>0</v>
      </c>
      <c r="NTA62" s="996">
        <f>MIN(NTA60,Application!$AO$630-SUM('15 Year Pro Forma'!$D$62:NSY62))</f>
        <v>0</v>
      </c>
      <c r="NTC62" s="996">
        <f>MIN(NTC60,Application!$AO$630-SUM('15 Year Pro Forma'!$D$62:NTA62))</f>
        <v>0</v>
      </c>
      <c r="NTE62" s="996">
        <f>MIN(NTE60,Application!$AO$630-SUM('15 Year Pro Forma'!$D$62:NTC62))</f>
        <v>0</v>
      </c>
      <c r="NTG62" s="996">
        <f>MIN(NTG60,Application!$AO$630-SUM('15 Year Pro Forma'!$D$62:NTE62))</f>
        <v>0</v>
      </c>
      <c r="NTI62" s="996">
        <f>MIN(NTI60,Application!$AO$630-SUM('15 Year Pro Forma'!$D$62:NTG62))</f>
        <v>0</v>
      </c>
      <c r="NTK62" s="996">
        <f>MIN(NTK60,Application!$AO$630-SUM('15 Year Pro Forma'!$D$62:NTI62))</f>
        <v>0</v>
      </c>
      <c r="NTM62" s="996">
        <f>MIN(NTM60,Application!$AO$630-SUM('15 Year Pro Forma'!$D$62:NTK62))</f>
        <v>0</v>
      </c>
      <c r="NTO62" s="996">
        <f>MIN(NTO60,Application!$AO$630-SUM('15 Year Pro Forma'!$D$62:NTM62))</f>
        <v>0</v>
      </c>
      <c r="NTQ62" s="996">
        <f>MIN(NTQ60,Application!$AO$630-SUM('15 Year Pro Forma'!$D$62:NTO62))</f>
        <v>0</v>
      </c>
      <c r="NTS62" s="996">
        <f>MIN(NTS60,Application!$AO$630-SUM('15 Year Pro Forma'!$D$62:NTQ62))</f>
        <v>0</v>
      </c>
      <c r="NTU62" s="996">
        <f>MIN(NTU60,Application!$AO$630-SUM('15 Year Pro Forma'!$D$62:NTS62))</f>
        <v>0</v>
      </c>
      <c r="NTW62" s="996">
        <f>MIN(NTW60,Application!$AO$630-SUM('15 Year Pro Forma'!$D$62:NTU62))</f>
        <v>0</v>
      </c>
      <c r="NTY62" s="996">
        <f>MIN(NTY60,Application!$AO$630-SUM('15 Year Pro Forma'!$D$62:NTW62))</f>
        <v>0</v>
      </c>
      <c r="NUA62" s="996">
        <f>MIN(NUA60,Application!$AO$630-SUM('15 Year Pro Forma'!$D$62:NTY62))</f>
        <v>0</v>
      </c>
      <c r="NUC62" s="996">
        <f>MIN(NUC60,Application!$AO$630-SUM('15 Year Pro Forma'!$D$62:NUA62))</f>
        <v>0</v>
      </c>
      <c r="NUE62" s="996">
        <f>MIN(NUE60,Application!$AO$630-SUM('15 Year Pro Forma'!$D$62:NUC62))</f>
        <v>0</v>
      </c>
      <c r="NUG62" s="996">
        <f>MIN(NUG60,Application!$AO$630-SUM('15 Year Pro Forma'!$D$62:NUE62))</f>
        <v>0</v>
      </c>
      <c r="NUI62" s="996">
        <f>MIN(NUI60,Application!$AO$630-SUM('15 Year Pro Forma'!$D$62:NUG62))</f>
        <v>0</v>
      </c>
      <c r="NUK62" s="996">
        <f>MIN(NUK60,Application!$AO$630-SUM('15 Year Pro Forma'!$D$62:NUI62))</f>
        <v>0</v>
      </c>
      <c r="NUM62" s="996">
        <f>MIN(NUM60,Application!$AO$630-SUM('15 Year Pro Forma'!$D$62:NUK62))</f>
        <v>0</v>
      </c>
      <c r="NUO62" s="996">
        <f>MIN(NUO60,Application!$AO$630-SUM('15 Year Pro Forma'!$D$62:NUM62))</f>
        <v>0</v>
      </c>
      <c r="NUQ62" s="996">
        <f>MIN(NUQ60,Application!$AO$630-SUM('15 Year Pro Forma'!$D$62:NUO62))</f>
        <v>0</v>
      </c>
      <c r="NUS62" s="996">
        <f>MIN(NUS60,Application!$AO$630-SUM('15 Year Pro Forma'!$D$62:NUQ62))</f>
        <v>0</v>
      </c>
      <c r="NUU62" s="996">
        <f>MIN(NUU60,Application!$AO$630-SUM('15 Year Pro Forma'!$D$62:NUS62))</f>
        <v>0</v>
      </c>
      <c r="NUW62" s="996">
        <f>MIN(NUW60,Application!$AO$630-SUM('15 Year Pro Forma'!$D$62:NUU62))</f>
        <v>0</v>
      </c>
      <c r="NUY62" s="996">
        <f>MIN(NUY60,Application!$AO$630-SUM('15 Year Pro Forma'!$D$62:NUW62))</f>
        <v>0</v>
      </c>
      <c r="NVA62" s="996">
        <f>MIN(NVA60,Application!$AO$630-SUM('15 Year Pro Forma'!$D$62:NUY62))</f>
        <v>0</v>
      </c>
      <c r="NVC62" s="996">
        <f>MIN(NVC60,Application!$AO$630-SUM('15 Year Pro Forma'!$D$62:NVA62))</f>
        <v>0</v>
      </c>
      <c r="NVE62" s="996">
        <f>MIN(NVE60,Application!$AO$630-SUM('15 Year Pro Forma'!$D$62:NVC62))</f>
        <v>0</v>
      </c>
      <c r="NVG62" s="996">
        <f>MIN(NVG60,Application!$AO$630-SUM('15 Year Pro Forma'!$D$62:NVE62))</f>
        <v>0</v>
      </c>
      <c r="NVI62" s="996">
        <f>MIN(NVI60,Application!$AO$630-SUM('15 Year Pro Forma'!$D$62:NVG62))</f>
        <v>0</v>
      </c>
      <c r="NVK62" s="996">
        <f>MIN(NVK60,Application!$AO$630-SUM('15 Year Pro Forma'!$D$62:NVI62))</f>
        <v>0</v>
      </c>
      <c r="NVM62" s="996">
        <f>MIN(NVM60,Application!$AO$630-SUM('15 Year Pro Forma'!$D$62:NVK62))</f>
        <v>0</v>
      </c>
      <c r="NVO62" s="996">
        <f>MIN(NVO60,Application!$AO$630-SUM('15 Year Pro Forma'!$D$62:NVM62))</f>
        <v>0</v>
      </c>
      <c r="NVQ62" s="996">
        <f>MIN(NVQ60,Application!$AO$630-SUM('15 Year Pro Forma'!$D$62:NVO62))</f>
        <v>0</v>
      </c>
      <c r="NVS62" s="996">
        <f>MIN(NVS60,Application!$AO$630-SUM('15 Year Pro Forma'!$D$62:NVQ62))</f>
        <v>0</v>
      </c>
      <c r="NVU62" s="996">
        <f>MIN(NVU60,Application!$AO$630-SUM('15 Year Pro Forma'!$D$62:NVS62))</f>
        <v>0</v>
      </c>
      <c r="NVW62" s="996">
        <f>MIN(NVW60,Application!$AO$630-SUM('15 Year Pro Forma'!$D$62:NVU62))</f>
        <v>0</v>
      </c>
      <c r="NVY62" s="996">
        <f>MIN(NVY60,Application!$AO$630-SUM('15 Year Pro Forma'!$D$62:NVW62))</f>
        <v>0</v>
      </c>
      <c r="NWA62" s="996">
        <f>MIN(NWA60,Application!$AO$630-SUM('15 Year Pro Forma'!$D$62:NVY62))</f>
        <v>0</v>
      </c>
      <c r="NWC62" s="996">
        <f>MIN(NWC60,Application!$AO$630-SUM('15 Year Pro Forma'!$D$62:NWA62))</f>
        <v>0</v>
      </c>
      <c r="NWE62" s="996">
        <f>MIN(NWE60,Application!$AO$630-SUM('15 Year Pro Forma'!$D$62:NWC62))</f>
        <v>0</v>
      </c>
      <c r="NWG62" s="996">
        <f>MIN(NWG60,Application!$AO$630-SUM('15 Year Pro Forma'!$D$62:NWE62))</f>
        <v>0</v>
      </c>
      <c r="NWI62" s="996">
        <f>MIN(NWI60,Application!$AO$630-SUM('15 Year Pro Forma'!$D$62:NWG62))</f>
        <v>0</v>
      </c>
      <c r="NWK62" s="996">
        <f>MIN(NWK60,Application!$AO$630-SUM('15 Year Pro Forma'!$D$62:NWI62))</f>
        <v>0</v>
      </c>
      <c r="NWM62" s="996">
        <f>MIN(NWM60,Application!$AO$630-SUM('15 Year Pro Forma'!$D$62:NWK62))</f>
        <v>0</v>
      </c>
      <c r="NWO62" s="996">
        <f>MIN(NWO60,Application!$AO$630-SUM('15 Year Pro Forma'!$D$62:NWM62))</f>
        <v>0</v>
      </c>
      <c r="NWQ62" s="996">
        <f>MIN(NWQ60,Application!$AO$630-SUM('15 Year Pro Forma'!$D$62:NWO62))</f>
        <v>0</v>
      </c>
      <c r="NWS62" s="996">
        <f>MIN(NWS60,Application!$AO$630-SUM('15 Year Pro Forma'!$D$62:NWQ62))</f>
        <v>0</v>
      </c>
      <c r="NWU62" s="996">
        <f>MIN(NWU60,Application!$AO$630-SUM('15 Year Pro Forma'!$D$62:NWS62))</f>
        <v>0</v>
      </c>
      <c r="NWW62" s="996">
        <f>MIN(NWW60,Application!$AO$630-SUM('15 Year Pro Forma'!$D$62:NWU62))</f>
        <v>0</v>
      </c>
      <c r="NWY62" s="996">
        <f>MIN(NWY60,Application!$AO$630-SUM('15 Year Pro Forma'!$D$62:NWW62))</f>
        <v>0</v>
      </c>
      <c r="NXA62" s="996">
        <f>MIN(NXA60,Application!$AO$630-SUM('15 Year Pro Forma'!$D$62:NWY62))</f>
        <v>0</v>
      </c>
      <c r="NXC62" s="996">
        <f>MIN(NXC60,Application!$AO$630-SUM('15 Year Pro Forma'!$D$62:NXA62))</f>
        <v>0</v>
      </c>
      <c r="NXE62" s="996">
        <f>MIN(NXE60,Application!$AO$630-SUM('15 Year Pro Forma'!$D$62:NXC62))</f>
        <v>0</v>
      </c>
      <c r="NXG62" s="996">
        <f>MIN(NXG60,Application!$AO$630-SUM('15 Year Pro Forma'!$D$62:NXE62))</f>
        <v>0</v>
      </c>
      <c r="NXI62" s="996">
        <f>MIN(NXI60,Application!$AO$630-SUM('15 Year Pro Forma'!$D$62:NXG62))</f>
        <v>0</v>
      </c>
      <c r="NXK62" s="996">
        <f>MIN(NXK60,Application!$AO$630-SUM('15 Year Pro Forma'!$D$62:NXI62))</f>
        <v>0</v>
      </c>
      <c r="NXM62" s="996">
        <f>MIN(NXM60,Application!$AO$630-SUM('15 Year Pro Forma'!$D$62:NXK62))</f>
        <v>0</v>
      </c>
      <c r="NXO62" s="996">
        <f>MIN(NXO60,Application!$AO$630-SUM('15 Year Pro Forma'!$D$62:NXM62))</f>
        <v>0</v>
      </c>
      <c r="NXQ62" s="996">
        <f>MIN(NXQ60,Application!$AO$630-SUM('15 Year Pro Forma'!$D$62:NXO62))</f>
        <v>0</v>
      </c>
      <c r="NXS62" s="996">
        <f>MIN(NXS60,Application!$AO$630-SUM('15 Year Pro Forma'!$D$62:NXQ62))</f>
        <v>0</v>
      </c>
      <c r="NXU62" s="996">
        <f>MIN(NXU60,Application!$AO$630-SUM('15 Year Pro Forma'!$D$62:NXS62))</f>
        <v>0</v>
      </c>
      <c r="NXW62" s="996">
        <f>MIN(NXW60,Application!$AO$630-SUM('15 Year Pro Forma'!$D$62:NXU62))</f>
        <v>0</v>
      </c>
      <c r="NXY62" s="996">
        <f>MIN(NXY60,Application!$AO$630-SUM('15 Year Pro Forma'!$D$62:NXW62))</f>
        <v>0</v>
      </c>
      <c r="NYA62" s="996">
        <f>MIN(NYA60,Application!$AO$630-SUM('15 Year Pro Forma'!$D$62:NXY62))</f>
        <v>0</v>
      </c>
      <c r="NYC62" s="996">
        <f>MIN(NYC60,Application!$AO$630-SUM('15 Year Pro Forma'!$D$62:NYA62))</f>
        <v>0</v>
      </c>
      <c r="NYE62" s="996">
        <f>MIN(NYE60,Application!$AO$630-SUM('15 Year Pro Forma'!$D$62:NYC62))</f>
        <v>0</v>
      </c>
      <c r="NYG62" s="996">
        <f>MIN(NYG60,Application!$AO$630-SUM('15 Year Pro Forma'!$D$62:NYE62))</f>
        <v>0</v>
      </c>
      <c r="NYI62" s="996">
        <f>MIN(NYI60,Application!$AO$630-SUM('15 Year Pro Forma'!$D$62:NYG62))</f>
        <v>0</v>
      </c>
      <c r="NYK62" s="996">
        <f>MIN(NYK60,Application!$AO$630-SUM('15 Year Pro Forma'!$D$62:NYI62))</f>
        <v>0</v>
      </c>
      <c r="NYM62" s="996">
        <f>MIN(NYM60,Application!$AO$630-SUM('15 Year Pro Forma'!$D$62:NYK62))</f>
        <v>0</v>
      </c>
      <c r="NYO62" s="996">
        <f>MIN(NYO60,Application!$AO$630-SUM('15 Year Pro Forma'!$D$62:NYM62))</f>
        <v>0</v>
      </c>
      <c r="NYQ62" s="996">
        <f>MIN(NYQ60,Application!$AO$630-SUM('15 Year Pro Forma'!$D$62:NYO62))</f>
        <v>0</v>
      </c>
      <c r="NYS62" s="996">
        <f>MIN(NYS60,Application!$AO$630-SUM('15 Year Pro Forma'!$D$62:NYQ62))</f>
        <v>0</v>
      </c>
      <c r="NYU62" s="996">
        <f>MIN(NYU60,Application!$AO$630-SUM('15 Year Pro Forma'!$D$62:NYS62))</f>
        <v>0</v>
      </c>
      <c r="NYW62" s="996">
        <f>MIN(NYW60,Application!$AO$630-SUM('15 Year Pro Forma'!$D$62:NYU62))</f>
        <v>0</v>
      </c>
      <c r="NYY62" s="996">
        <f>MIN(NYY60,Application!$AO$630-SUM('15 Year Pro Forma'!$D$62:NYW62))</f>
        <v>0</v>
      </c>
      <c r="NZA62" s="996">
        <f>MIN(NZA60,Application!$AO$630-SUM('15 Year Pro Forma'!$D$62:NYY62))</f>
        <v>0</v>
      </c>
      <c r="NZC62" s="996">
        <f>MIN(NZC60,Application!$AO$630-SUM('15 Year Pro Forma'!$D$62:NZA62))</f>
        <v>0</v>
      </c>
      <c r="NZE62" s="996">
        <f>MIN(NZE60,Application!$AO$630-SUM('15 Year Pro Forma'!$D$62:NZC62))</f>
        <v>0</v>
      </c>
      <c r="NZG62" s="996">
        <f>MIN(NZG60,Application!$AO$630-SUM('15 Year Pro Forma'!$D$62:NZE62))</f>
        <v>0</v>
      </c>
      <c r="NZI62" s="996">
        <f>MIN(NZI60,Application!$AO$630-SUM('15 Year Pro Forma'!$D$62:NZG62))</f>
        <v>0</v>
      </c>
      <c r="NZK62" s="996">
        <f>MIN(NZK60,Application!$AO$630-SUM('15 Year Pro Forma'!$D$62:NZI62))</f>
        <v>0</v>
      </c>
      <c r="NZM62" s="996">
        <f>MIN(NZM60,Application!$AO$630-SUM('15 Year Pro Forma'!$D$62:NZK62))</f>
        <v>0</v>
      </c>
      <c r="NZO62" s="996">
        <f>MIN(NZO60,Application!$AO$630-SUM('15 Year Pro Forma'!$D$62:NZM62))</f>
        <v>0</v>
      </c>
      <c r="NZQ62" s="996">
        <f>MIN(NZQ60,Application!$AO$630-SUM('15 Year Pro Forma'!$D$62:NZO62))</f>
        <v>0</v>
      </c>
      <c r="NZS62" s="996">
        <f>MIN(NZS60,Application!$AO$630-SUM('15 Year Pro Forma'!$D$62:NZQ62))</f>
        <v>0</v>
      </c>
      <c r="NZU62" s="996">
        <f>MIN(NZU60,Application!$AO$630-SUM('15 Year Pro Forma'!$D$62:NZS62))</f>
        <v>0</v>
      </c>
      <c r="NZW62" s="996">
        <f>MIN(NZW60,Application!$AO$630-SUM('15 Year Pro Forma'!$D$62:NZU62))</f>
        <v>0</v>
      </c>
      <c r="NZY62" s="996">
        <f>MIN(NZY60,Application!$AO$630-SUM('15 Year Pro Forma'!$D$62:NZW62))</f>
        <v>0</v>
      </c>
      <c r="OAA62" s="996">
        <f>MIN(OAA60,Application!$AO$630-SUM('15 Year Pro Forma'!$D$62:NZY62))</f>
        <v>0</v>
      </c>
      <c r="OAC62" s="996">
        <f>MIN(OAC60,Application!$AO$630-SUM('15 Year Pro Forma'!$D$62:OAA62))</f>
        <v>0</v>
      </c>
      <c r="OAE62" s="996">
        <f>MIN(OAE60,Application!$AO$630-SUM('15 Year Pro Forma'!$D$62:OAC62))</f>
        <v>0</v>
      </c>
      <c r="OAG62" s="996">
        <f>MIN(OAG60,Application!$AO$630-SUM('15 Year Pro Forma'!$D$62:OAE62))</f>
        <v>0</v>
      </c>
      <c r="OAI62" s="996">
        <f>MIN(OAI60,Application!$AO$630-SUM('15 Year Pro Forma'!$D$62:OAG62))</f>
        <v>0</v>
      </c>
      <c r="OAK62" s="996">
        <f>MIN(OAK60,Application!$AO$630-SUM('15 Year Pro Forma'!$D$62:OAI62))</f>
        <v>0</v>
      </c>
      <c r="OAM62" s="996">
        <f>MIN(OAM60,Application!$AO$630-SUM('15 Year Pro Forma'!$D$62:OAK62))</f>
        <v>0</v>
      </c>
      <c r="OAO62" s="996">
        <f>MIN(OAO60,Application!$AO$630-SUM('15 Year Pro Forma'!$D$62:OAM62))</f>
        <v>0</v>
      </c>
      <c r="OAQ62" s="996">
        <f>MIN(OAQ60,Application!$AO$630-SUM('15 Year Pro Forma'!$D$62:OAO62))</f>
        <v>0</v>
      </c>
      <c r="OAS62" s="996">
        <f>MIN(OAS60,Application!$AO$630-SUM('15 Year Pro Forma'!$D$62:OAQ62))</f>
        <v>0</v>
      </c>
      <c r="OAU62" s="996">
        <f>MIN(OAU60,Application!$AO$630-SUM('15 Year Pro Forma'!$D$62:OAS62))</f>
        <v>0</v>
      </c>
      <c r="OAW62" s="996">
        <f>MIN(OAW60,Application!$AO$630-SUM('15 Year Pro Forma'!$D$62:OAU62))</f>
        <v>0</v>
      </c>
      <c r="OAY62" s="996">
        <f>MIN(OAY60,Application!$AO$630-SUM('15 Year Pro Forma'!$D$62:OAW62))</f>
        <v>0</v>
      </c>
      <c r="OBA62" s="996">
        <f>MIN(OBA60,Application!$AO$630-SUM('15 Year Pro Forma'!$D$62:OAY62))</f>
        <v>0</v>
      </c>
      <c r="OBC62" s="996">
        <f>MIN(OBC60,Application!$AO$630-SUM('15 Year Pro Forma'!$D$62:OBA62))</f>
        <v>0</v>
      </c>
      <c r="OBE62" s="996">
        <f>MIN(OBE60,Application!$AO$630-SUM('15 Year Pro Forma'!$D$62:OBC62))</f>
        <v>0</v>
      </c>
      <c r="OBG62" s="996">
        <f>MIN(OBG60,Application!$AO$630-SUM('15 Year Pro Forma'!$D$62:OBE62))</f>
        <v>0</v>
      </c>
      <c r="OBI62" s="996">
        <f>MIN(OBI60,Application!$AO$630-SUM('15 Year Pro Forma'!$D$62:OBG62))</f>
        <v>0</v>
      </c>
      <c r="OBK62" s="996">
        <f>MIN(OBK60,Application!$AO$630-SUM('15 Year Pro Forma'!$D$62:OBI62))</f>
        <v>0</v>
      </c>
      <c r="OBM62" s="996">
        <f>MIN(OBM60,Application!$AO$630-SUM('15 Year Pro Forma'!$D$62:OBK62))</f>
        <v>0</v>
      </c>
      <c r="OBO62" s="996">
        <f>MIN(OBO60,Application!$AO$630-SUM('15 Year Pro Forma'!$D$62:OBM62))</f>
        <v>0</v>
      </c>
      <c r="OBQ62" s="996">
        <f>MIN(OBQ60,Application!$AO$630-SUM('15 Year Pro Forma'!$D$62:OBO62))</f>
        <v>0</v>
      </c>
      <c r="OBS62" s="996">
        <f>MIN(OBS60,Application!$AO$630-SUM('15 Year Pro Forma'!$D$62:OBQ62))</f>
        <v>0</v>
      </c>
      <c r="OBU62" s="996">
        <f>MIN(OBU60,Application!$AO$630-SUM('15 Year Pro Forma'!$D$62:OBS62))</f>
        <v>0</v>
      </c>
      <c r="OBW62" s="996">
        <f>MIN(OBW60,Application!$AO$630-SUM('15 Year Pro Forma'!$D$62:OBU62))</f>
        <v>0</v>
      </c>
      <c r="OBY62" s="996">
        <f>MIN(OBY60,Application!$AO$630-SUM('15 Year Pro Forma'!$D$62:OBW62))</f>
        <v>0</v>
      </c>
      <c r="OCA62" s="996">
        <f>MIN(OCA60,Application!$AO$630-SUM('15 Year Pro Forma'!$D$62:OBY62))</f>
        <v>0</v>
      </c>
      <c r="OCC62" s="996">
        <f>MIN(OCC60,Application!$AO$630-SUM('15 Year Pro Forma'!$D$62:OCA62))</f>
        <v>0</v>
      </c>
      <c r="OCE62" s="996">
        <f>MIN(OCE60,Application!$AO$630-SUM('15 Year Pro Forma'!$D$62:OCC62))</f>
        <v>0</v>
      </c>
      <c r="OCG62" s="996">
        <f>MIN(OCG60,Application!$AO$630-SUM('15 Year Pro Forma'!$D$62:OCE62))</f>
        <v>0</v>
      </c>
      <c r="OCI62" s="996">
        <f>MIN(OCI60,Application!$AO$630-SUM('15 Year Pro Forma'!$D$62:OCG62))</f>
        <v>0</v>
      </c>
      <c r="OCK62" s="996">
        <f>MIN(OCK60,Application!$AO$630-SUM('15 Year Pro Forma'!$D$62:OCI62))</f>
        <v>0</v>
      </c>
      <c r="OCM62" s="996">
        <f>MIN(OCM60,Application!$AO$630-SUM('15 Year Pro Forma'!$D$62:OCK62))</f>
        <v>0</v>
      </c>
      <c r="OCO62" s="996">
        <f>MIN(OCO60,Application!$AO$630-SUM('15 Year Pro Forma'!$D$62:OCM62))</f>
        <v>0</v>
      </c>
      <c r="OCQ62" s="996">
        <f>MIN(OCQ60,Application!$AO$630-SUM('15 Year Pro Forma'!$D$62:OCO62))</f>
        <v>0</v>
      </c>
      <c r="OCS62" s="996">
        <f>MIN(OCS60,Application!$AO$630-SUM('15 Year Pro Forma'!$D$62:OCQ62))</f>
        <v>0</v>
      </c>
      <c r="OCU62" s="996">
        <f>MIN(OCU60,Application!$AO$630-SUM('15 Year Pro Forma'!$D$62:OCS62))</f>
        <v>0</v>
      </c>
      <c r="OCW62" s="996">
        <f>MIN(OCW60,Application!$AO$630-SUM('15 Year Pro Forma'!$D$62:OCU62))</f>
        <v>0</v>
      </c>
      <c r="OCY62" s="996">
        <f>MIN(OCY60,Application!$AO$630-SUM('15 Year Pro Forma'!$D$62:OCW62))</f>
        <v>0</v>
      </c>
      <c r="ODA62" s="996">
        <f>MIN(ODA60,Application!$AO$630-SUM('15 Year Pro Forma'!$D$62:OCY62))</f>
        <v>0</v>
      </c>
      <c r="ODC62" s="996">
        <f>MIN(ODC60,Application!$AO$630-SUM('15 Year Pro Forma'!$D$62:ODA62))</f>
        <v>0</v>
      </c>
      <c r="ODE62" s="996">
        <f>MIN(ODE60,Application!$AO$630-SUM('15 Year Pro Forma'!$D$62:ODC62))</f>
        <v>0</v>
      </c>
      <c r="ODG62" s="996">
        <f>MIN(ODG60,Application!$AO$630-SUM('15 Year Pro Forma'!$D$62:ODE62))</f>
        <v>0</v>
      </c>
      <c r="ODI62" s="996">
        <f>MIN(ODI60,Application!$AO$630-SUM('15 Year Pro Forma'!$D$62:ODG62))</f>
        <v>0</v>
      </c>
      <c r="ODK62" s="996">
        <f>MIN(ODK60,Application!$AO$630-SUM('15 Year Pro Forma'!$D$62:ODI62))</f>
        <v>0</v>
      </c>
      <c r="ODM62" s="996">
        <f>MIN(ODM60,Application!$AO$630-SUM('15 Year Pro Forma'!$D$62:ODK62))</f>
        <v>0</v>
      </c>
      <c r="ODO62" s="996">
        <f>MIN(ODO60,Application!$AO$630-SUM('15 Year Pro Forma'!$D$62:ODM62))</f>
        <v>0</v>
      </c>
      <c r="ODQ62" s="996">
        <f>MIN(ODQ60,Application!$AO$630-SUM('15 Year Pro Forma'!$D$62:ODO62))</f>
        <v>0</v>
      </c>
      <c r="ODS62" s="996">
        <f>MIN(ODS60,Application!$AO$630-SUM('15 Year Pro Forma'!$D$62:ODQ62))</f>
        <v>0</v>
      </c>
      <c r="ODU62" s="996">
        <f>MIN(ODU60,Application!$AO$630-SUM('15 Year Pro Forma'!$D$62:ODS62))</f>
        <v>0</v>
      </c>
      <c r="ODW62" s="996">
        <f>MIN(ODW60,Application!$AO$630-SUM('15 Year Pro Forma'!$D$62:ODU62))</f>
        <v>0</v>
      </c>
      <c r="ODY62" s="996">
        <f>MIN(ODY60,Application!$AO$630-SUM('15 Year Pro Forma'!$D$62:ODW62))</f>
        <v>0</v>
      </c>
      <c r="OEA62" s="996">
        <f>MIN(OEA60,Application!$AO$630-SUM('15 Year Pro Forma'!$D$62:ODY62))</f>
        <v>0</v>
      </c>
      <c r="OEC62" s="996">
        <f>MIN(OEC60,Application!$AO$630-SUM('15 Year Pro Forma'!$D$62:OEA62))</f>
        <v>0</v>
      </c>
      <c r="OEE62" s="996">
        <f>MIN(OEE60,Application!$AO$630-SUM('15 Year Pro Forma'!$D$62:OEC62))</f>
        <v>0</v>
      </c>
      <c r="OEG62" s="996">
        <f>MIN(OEG60,Application!$AO$630-SUM('15 Year Pro Forma'!$D$62:OEE62))</f>
        <v>0</v>
      </c>
      <c r="OEI62" s="996">
        <f>MIN(OEI60,Application!$AO$630-SUM('15 Year Pro Forma'!$D$62:OEG62))</f>
        <v>0</v>
      </c>
      <c r="OEK62" s="996">
        <f>MIN(OEK60,Application!$AO$630-SUM('15 Year Pro Forma'!$D$62:OEI62))</f>
        <v>0</v>
      </c>
      <c r="OEM62" s="996">
        <f>MIN(OEM60,Application!$AO$630-SUM('15 Year Pro Forma'!$D$62:OEK62))</f>
        <v>0</v>
      </c>
      <c r="OEO62" s="996">
        <f>MIN(OEO60,Application!$AO$630-SUM('15 Year Pro Forma'!$D$62:OEM62))</f>
        <v>0</v>
      </c>
      <c r="OEQ62" s="996">
        <f>MIN(OEQ60,Application!$AO$630-SUM('15 Year Pro Forma'!$D$62:OEO62))</f>
        <v>0</v>
      </c>
      <c r="OES62" s="996">
        <f>MIN(OES60,Application!$AO$630-SUM('15 Year Pro Forma'!$D$62:OEQ62))</f>
        <v>0</v>
      </c>
      <c r="OEU62" s="996">
        <f>MIN(OEU60,Application!$AO$630-SUM('15 Year Pro Forma'!$D$62:OES62))</f>
        <v>0</v>
      </c>
      <c r="OEW62" s="996">
        <f>MIN(OEW60,Application!$AO$630-SUM('15 Year Pro Forma'!$D$62:OEU62))</f>
        <v>0</v>
      </c>
      <c r="OEY62" s="996">
        <f>MIN(OEY60,Application!$AO$630-SUM('15 Year Pro Forma'!$D$62:OEW62))</f>
        <v>0</v>
      </c>
      <c r="OFA62" s="996">
        <f>MIN(OFA60,Application!$AO$630-SUM('15 Year Pro Forma'!$D$62:OEY62))</f>
        <v>0</v>
      </c>
      <c r="OFC62" s="996">
        <f>MIN(OFC60,Application!$AO$630-SUM('15 Year Pro Forma'!$D$62:OFA62))</f>
        <v>0</v>
      </c>
      <c r="OFE62" s="996">
        <f>MIN(OFE60,Application!$AO$630-SUM('15 Year Pro Forma'!$D$62:OFC62))</f>
        <v>0</v>
      </c>
      <c r="OFG62" s="996">
        <f>MIN(OFG60,Application!$AO$630-SUM('15 Year Pro Forma'!$D$62:OFE62))</f>
        <v>0</v>
      </c>
      <c r="OFI62" s="996">
        <f>MIN(OFI60,Application!$AO$630-SUM('15 Year Pro Forma'!$D$62:OFG62))</f>
        <v>0</v>
      </c>
      <c r="OFK62" s="996">
        <f>MIN(OFK60,Application!$AO$630-SUM('15 Year Pro Forma'!$D$62:OFI62))</f>
        <v>0</v>
      </c>
      <c r="OFM62" s="996">
        <f>MIN(OFM60,Application!$AO$630-SUM('15 Year Pro Forma'!$D$62:OFK62))</f>
        <v>0</v>
      </c>
      <c r="OFO62" s="996">
        <f>MIN(OFO60,Application!$AO$630-SUM('15 Year Pro Forma'!$D$62:OFM62))</f>
        <v>0</v>
      </c>
      <c r="OFQ62" s="996">
        <f>MIN(OFQ60,Application!$AO$630-SUM('15 Year Pro Forma'!$D$62:OFO62))</f>
        <v>0</v>
      </c>
      <c r="OFS62" s="996">
        <f>MIN(OFS60,Application!$AO$630-SUM('15 Year Pro Forma'!$D$62:OFQ62))</f>
        <v>0</v>
      </c>
      <c r="OFU62" s="996">
        <f>MIN(OFU60,Application!$AO$630-SUM('15 Year Pro Forma'!$D$62:OFS62))</f>
        <v>0</v>
      </c>
      <c r="OFW62" s="996">
        <f>MIN(OFW60,Application!$AO$630-SUM('15 Year Pro Forma'!$D$62:OFU62))</f>
        <v>0</v>
      </c>
      <c r="OFY62" s="996">
        <f>MIN(OFY60,Application!$AO$630-SUM('15 Year Pro Forma'!$D$62:OFW62))</f>
        <v>0</v>
      </c>
      <c r="OGA62" s="996">
        <f>MIN(OGA60,Application!$AO$630-SUM('15 Year Pro Forma'!$D$62:OFY62))</f>
        <v>0</v>
      </c>
      <c r="OGC62" s="996">
        <f>MIN(OGC60,Application!$AO$630-SUM('15 Year Pro Forma'!$D$62:OGA62))</f>
        <v>0</v>
      </c>
      <c r="OGE62" s="996">
        <f>MIN(OGE60,Application!$AO$630-SUM('15 Year Pro Forma'!$D$62:OGC62))</f>
        <v>0</v>
      </c>
      <c r="OGG62" s="996">
        <f>MIN(OGG60,Application!$AO$630-SUM('15 Year Pro Forma'!$D$62:OGE62))</f>
        <v>0</v>
      </c>
      <c r="OGI62" s="996">
        <f>MIN(OGI60,Application!$AO$630-SUM('15 Year Pro Forma'!$D$62:OGG62))</f>
        <v>0</v>
      </c>
      <c r="OGK62" s="996">
        <f>MIN(OGK60,Application!$AO$630-SUM('15 Year Pro Forma'!$D$62:OGI62))</f>
        <v>0</v>
      </c>
      <c r="OGM62" s="996">
        <f>MIN(OGM60,Application!$AO$630-SUM('15 Year Pro Forma'!$D$62:OGK62))</f>
        <v>0</v>
      </c>
      <c r="OGO62" s="996">
        <f>MIN(OGO60,Application!$AO$630-SUM('15 Year Pro Forma'!$D$62:OGM62))</f>
        <v>0</v>
      </c>
      <c r="OGQ62" s="996">
        <f>MIN(OGQ60,Application!$AO$630-SUM('15 Year Pro Forma'!$D$62:OGO62))</f>
        <v>0</v>
      </c>
      <c r="OGS62" s="996">
        <f>MIN(OGS60,Application!$AO$630-SUM('15 Year Pro Forma'!$D$62:OGQ62))</f>
        <v>0</v>
      </c>
      <c r="OGU62" s="996">
        <f>MIN(OGU60,Application!$AO$630-SUM('15 Year Pro Forma'!$D$62:OGS62))</f>
        <v>0</v>
      </c>
      <c r="OGW62" s="996">
        <f>MIN(OGW60,Application!$AO$630-SUM('15 Year Pro Forma'!$D$62:OGU62))</f>
        <v>0</v>
      </c>
      <c r="OGY62" s="996">
        <f>MIN(OGY60,Application!$AO$630-SUM('15 Year Pro Forma'!$D$62:OGW62))</f>
        <v>0</v>
      </c>
      <c r="OHA62" s="996">
        <f>MIN(OHA60,Application!$AO$630-SUM('15 Year Pro Forma'!$D$62:OGY62))</f>
        <v>0</v>
      </c>
      <c r="OHC62" s="996">
        <f>MIN(OHC60,Application!$AO$630-SUM('15 Year Pro Forma'!$D$62:OHA62))</f>
        <v>0</v>
      </c>
      <c r="OHE62" s="996">
        <f>MIN(OHE60,Application!$AO$630-SUM('15 Year Pro Forma'!$D$62:OHC62))</f>
        <v>0</v>
      </c>
      <c r="OHG62" s="996">
        <f>MIN(OHG60,Application!$AO$630-SUM('15 Year Pro Forma'!$D$62:OHE62))</f>
        <v>0</v>
      </c>
      <c r="OHI62" s="996">
        <f>MIN(OHI60,Application!$AO$630-SUM('15 Year Pro Forma'!$D$62:OHG62))</f>
        <v>0</v>
      </c>
      <c r="OHK62" s="996">
        <f>MIN(OHK60,Application!$AO$630-SUM('15 Year Pro Forma'!$D$62:OHI62))</f>
        <v>0</v>
      </c>
      <c r="OHM62" s="996">
        <f>MIN(OHM60,Application!$AO$630-SUM('15 Year Pro Forma'!$D$62:OHK62))</f>
        <v>0</v>
      </c>
      <c r="OHO62" s="996">
        <f>MIN(OHO60,Application!$AO$630-SUM('15 Year Pro Forma'!$D$62:OHM62))</f>
        <v>0</v>
      </c>
      <c r="OHQ62" s="996">
        <f>MIN(OHQ60,Application!$AO$630-SUM('15 Year Pro Forma'!$D$62:OHO62))</f>
        <v>0</v>
      </c>
      <c r="OHS62" s="996">
        <f>MIN(OHS60,Application!$AO$630-SUM('15 Year Pro Forma'!$D$62:OHQ62))</f>
        <v>0</v>
      </c>
      <c r="OHU62" s="996">
        <f>MIN(OHU60,Application!$AO$630-SUM('15 Year Pro Forma'!$D$62:OHS62))</f>
        <v>0</v>
      </c>
      <c r="OHW62" s="996">
        <f>MIN(OHW60,Application!$AO$630-SUM('15 Year Pro Forma'!$D$62:OHU62))</f>
        <v>0</v>
      </c>
      <c r="OHY62" s="996">
        <f>MIN(OHY60,Application!$AO$630-SUM('15 Year Pro Forma'!$D$62:OHW62))</f>
        <v>0</v>
      </c>
      <c r="OIA62" s="996">
        <f>MIN(OIA60,Application!$AO$630-SUM('15 Year Pro Forma'!$D$62:OHY62))</f>
        <v>0</v>
      </c>
      <c r="OIC62" s="996">
        <f>MIN(OIC60,Application!$AO$630-SUM('15 Year Pro Forma'!$D$62:OIA62))</f>
        <v>0</v>
      </c>
      <c r="OIE62" s="996">
        <f>MIN(OIE60,Application!$AO$630-SUM('15 Year Pro Forma'!$D$62:OIC62))</f>
        <v>0</v>
      </c>
      <c r="OIG62" s="996">
        <f>MIN(OIG60,Application!$AO$630-SUM('15 Year Pro Forma'!$D$62:OIE62))</f>
        <v>0</v>
      </c>
      <c r="OII62" s="996">
        <f>MIN(OII60,Application!$AO$630-SUM('15 Year Pro Forma'!$D$62:OIG62))</f>
        <v>0</v>
      </c>
      <c r="OIK62" s="996">
        <f>MIN(OIK60,Application!$AO$630-SUM('15 Year Pro Forma'!$D$62:OII62))</f>
        <v>0</v>
      </c>
      <c r="OIM62" s="996">
        <f>MIN(OIM60,Application!$AO$630-SUM('15 Year Pro Forma'!$D$62:OIK62))</f>
        <v>0</v>
      </c>
      <c r="OIO62" s="996">
        <f>MIN(OIO60,Application!$AO$630-SUM('15 Year Pro Forma'!$D$62:OIM62))</f>
        <v>0</v>
      </c>
      <c r="OIQ62" s="996">
        <f>MIN(OIQ60,Application!$AO$630-SUM('15 Year Pro Forma'!$D$62:OIO62))</f>
        <v>0</v>
      </c>
      <c r="OIS62" s="996">
        <f>MIN(OIS60,Application!$AO$630-SUM('15 Year Pro Forma'!$D$62:OIQ62))</f>
        <v>0</v>
      </c>
      <c r="OIU62" s="996">
        <f>MIN(OIU60,Application!$AO$630-SUM('15 Year Pro Forma'!$D$62:OIS62))</f>
        <v>0</v>
      </c>
      <c r="OIW62" s="996">
        <f>MIN(OIW60,Application!$AO$630-SUM('15 Year Pro Forma'!$D$62:OIU62))</f>
        <v>0</v>
      </c>
      <c r="OIY62" s="996">
        <f>MIN(OIY60,Application!$AO$630-SUM('15 Year Pro Forma'!$D$62:OIW62))</f>
        <v>0</v>
      </c>
      <c r="OJA62" s="996">
        <f>MIN(OJA60,Application!$AO$630-SUM('15 Year Pro Forma'!$D$62:OIY62))</f>
        <v>0</v>
      </c>
      <c r="OJC62" s="996">
        <f>MIN(OJC60,Application!$AO$630-SUM('15 Year Pro Forma'!$D$62:OJA62))</f>
        <v>0</v>
      </c>
      <c r="OJE62" s="996">
        <f>MIN(OJE60,Application!$AO$630-SUM('15 Year Pro Forma'!$D$62:OJC62))</f>
        <v>0</v>
      </c>
      <c r="OJG62" s="996">
        <f>MIN(OJG60,Application!$AO$630-SUM('15 Year Pro Forma'!$D$62:OJE62))</f>
        <v>0</v>
      </c>
      <c r="OJI62" s="996">
        <f>MIN(OJI60,Application!$AO$630-SUM('15 Year Pro Forma'!$D$62:OJG62))</f>
        <v>0</v>
      </c>
      <c r="OJK62" s="996">
        <f>MIN(OJK60,Application!$AO$630-SUM('15 Year Pro Forma'!$D$62:OJI62))</f>
        <v>0</v>
      </c>
      <c r="OJM62" s="996">
        <f>MIN(OJM60,Application!$AO$630-SUM('15 Year Pro Forma'!$D$62:OJK62))</f>
        <v>0</v>
      </c>
      <c r="OJO62" s="996">
        <f>MIN(OJO60,Application!$AO$630-SUM('15 Year Pro Forma'!$D$62:OJM62))</f>
        <v>0</v>
      </c>
      <c r="OJQ62" s="996">
        <f>MIN(OJQ60,Application!$AO$630-SUM('15 Year Pro Forma'!$D$62:OJO62))</f>
        <v>0</v>
      </c>
      <c r="OJS62" s="996">
        <f>MIN(OJS60,Application!$AO$630-SUM('15 Year Pro Forma'!$D$62:OJQ62))</f>
        <v>0</v>
      </c>
      <c r="OJU62" s="996">
        <f>MIN(OJU60,Application!$AO$630-SUM('15 Year Pro Forma'!$D$62:OJS62))</f>
        <v>0</v>
      </c>
      <c r="OJW62" s="996">
        <f>MIN(OJW60,Application!$AO$630-SUM('15 Year Pro Forma'!$D$62:OJU62))</f>
        <v>0</v>
      </c>
      <c r="OJY62" s="996">
        <f>MIN(OJY60,Application!$AO$630-SUM('15 Year Pro Forma'!$D$62:OJW62))</f>
        <v>0</v>
      </c>
      <c r="OKA62" s="996">
        <f>MIN(OKA60,Application!$AO$630-SUM('15 Year Pro Forma'!$D$62:OJY62))</f>
        <v>0</v>
      </c>
      <c r="OKC62" s="996">
        <f>MIN(OKC60,Application!$AO$630-SUM('15 Year Pro Forma'!$D$62:OKA62))</f>
        <v>0</v>
      </c>
      <c r="OKE62" s="996">
        <f>MIN(OKE60,Application!$AO$630-SUM('15 Year Pro Forma'!$D$62:OKC62))</f>
        <v>0</v>
      </c>
      <c r="OKG62" s="996">
        <f>MIN(OKG60,Application!$AO$630-SUM('15 Year Pro Forma'!$D$62:OKE62))</f>
        <v>0</v>
      </c>
      <c r="OKI62" s="996">
        <f>MIN(OKI60,Application!$AO$630-SUM('15 Year Pro Forma'!$D$62:OKG62))</f>
        <v>0</v>
      </c>
      <c r="OKK62" s="996">
        <f>MIN(OKK60,Application!$AO$630-SUM('15 Year Pro Forma'!$D$62:OKI62))</f>
        <v>0</v>
      </c>
      <c r="OKM62" s="996">
        <f>MIN(OKM60,Application!$AO$630-SUM('15 Year Pro Forma'!$D$62:OKK62))</f>
        <v>0</v>
      </c>
      <c r="OKO62" s="996">
        <f>MIN(OKO60,Application!$AO$630-SUM('15 Year Pro Forma'!$D$62:OKM62))</f>
        <v>0</v>
      </c>
      <c r="OKQ62" s="996">
        <f>MIN(OKQ60,Application!$AO$630-SUM('15 Year Pro Forma'!$D$62:OKO62))</f>
        <v>0</v>
      </c>
      <c r="OKS62" s="996">
        <f>MIN(OKS60,Application!$AO$630-SUM('15 Year Pro Forma'!$D$62:OKQ62))</f>
        <v>0</v>
      </c>
      <c r="OKU62" s="996">
        <f>MIN(OKU60,Application!$AO$630-SUM('15 Year Pro Forma'!$D$62:OKS62))</f>
        <v>0</v>
      </c>
      <c r="OKW62" s="996">
        <f>MIN(OKW60,Application!$AO$630-SUM('15 Year Pro Forma'!$D$62:OKU62))</f>
        <v>0</v>
      </c>
      <c r="OKY62" s="996">
        <f>MIN(OKY60,Application!$AO$630-SUM('15 Year Pro Forma'!$D$62:OKW62))</f>
        <v>0</v>
      </c>
      <c r="OLA62" s="996">
        <f>MIN(OLA60,Application!$AO$630-SUM('15 Year Pro Forma'!$D$62:OKY62))</f>
        <v>0</v>
      </c>
      <c r="OLC62" s="996">
        <f>MIN(OLC60,Application!$AO$630-SUM('15 Year Pro Forma'!$D$62:OLA62))</f>
        <v>0</v>
      </c>
      <c r="OLE62" s="996">
        <f>MIN(OLE60,Application!$AO$630-SUM('15 Year Pro Forma'!$D$62:OLC62))</f>
        <v>0</v>
      </c>
      <c r="OLG62" s="996">
        <f>MIN(OLG60,Application!$AO$630-SUM('15 Year Pro Forma'!$D$62:OLE62))</f>
        <v>0</v>
      </c>
      <c r="OLI62" s="996">
        <f>MIN(OLI60,Application!$AO$630-SUM('15 Year Pro Forma'!$D$62:OLG62))</f>
        <v>0</v>
      </c>
      <c r="OLK62" s="996">
        <f>MIN(OLK60,Application!$AO$630-SUM('15 Year Pro Forma'!$D$62:OLI62))</f>
        <v>0</v>
      </c>
      <c r="OLM62" s="996">
        <f>MIN(OLM60,Application!$AO$630-SUM('15 Year Pro Forma'!$D$62:OLK62))</f>
        <v>0</v>
      </c>
      <c r="OLO62" s="996">
        <f>MIN(OLO60,Application!$AO$630-SUM('15 Year Pro Forma'!$D$62:OLM62))</f>
        <v>0</v>
      </c>
      <c r="OLQ62" s="996">
        <f>MIN(OLQ60,Application!$AO$630-SUM('15 Year Pro Forma'!$D$62:OLO62))</f>
        <v>0</v>
      </c>
      <c r="OLS62" s="996">
        <f>MIN(OLS60,Application!$AO$630-SUM('15 Year Pro Forma'!$D$62:OLQ62))</f>
        <v>0</v>
      </c>
      <c r="OLU62" s="996">
        <f>MIN(OLU60,Application!$AO$630-SUM('15 Year Pro Forma'!$D$62:OLS62))</f>
        <v>0</v>
      </c>
      <c r="OLW62" s="996">
        <f>MIN(OLW60,Application!$AO$630-SUM('15 Year Pro Forma'!$D$62:OLU62))</f>
        <v>0</v>
      </c>
      <c r="OLY62" s="996">
        <f>MIN(OLY60,Application!$AO$630-SUM('15 Year Pro Forma'!$D$62:OLW62))</f>
        <v>0</v>
      </c>
      <c r="OMA62" s="996">
        <f>MIN(OMA60,Application!$AO$630-SUM('15 Year Pro Forma'!$D$62:OLY62))</f>
        <v>0</v>
      </c>
      <c r="OMC62" s="996">
        <f>MIN(OMC60,Application!$AO$630-SUM('15 Year Pro Forma'!$D$62:OMA62))</f>
        <v>0</v>
      </c>
      <c r="OME62" s="996">
        <f>MIN(OME60,Application!$AO$630-SUM('15 Year Pro Forma'!$D$62:OMC62))</f>
        <v>0</v>
      </c>
      <c r="OMG62" s="996">
        <f>MIN(OMG60,Application!$AO$630-SUM('15 Year Pro Forma'!$D$62:OME62))</f>
        <v>0</v>
      </c>
      <c r="OMI62" s="996">
        <f>MIN(OMI60,Application!$AO$630-SUM('15 Year Pro Forma'!$D$62:OMG62))</f>
        <v>0</v>
      </c>
      <c r="OMK62" s="996">
        <f>MIN(OMK60,Application!$AO$630-SUM('15 Year Pro Forma'!$D$62:OMI62))</f>
        <v>0</v>
      </c>
      <c r="OMM62" s="996">
        <f>MIN(OMM60,Application!$AO$630-SUM('15 Year Pro Forma'!$D$62:OMK62))</f>
        <v>0</v>
      </c>
      <c r="OMO62" s="996">
        <f>MIN(OMO60,Application!$AO$630-SUM('15 Year Pro Forma'!$D$62:OMM62))</f>
        <v>0</v>
      </c>
      <c r="OMQ62" s="996">
        <f>MIN(OMQ60,Application!$AO$630-SUM('15 Year Pro Forma'!$D$62:OMO62))</f>
        <v>0</v>
      </c>
      <c r="OMS62" s="996">
        <f>MIN(OMS60,Application!$AO$630-SUM('15 Year Pro Forma'!$D$62:OMQ62))</f>
        <v>0</v>
      </c>
      <c r="OMU62" s="996">
        <f>MIN(OMU60,Application!$AO$630-SUM('15 Year Pro Forma'!$D$62:OMS62))</f>
        <v>0</v>
      </c>
      <c r="OMW62" s="996">
        <f>MIN(OMW60,Application!$AO$630-SUM('15 Year Pro Forma'!$D$62:OMU62))</f>
        <v>0</v>
      </c>
      <c r="OMY62" s="996">
        <f>MIN(OMY60,Application!$AO$630-SUM('15 Year Pro Forma'!$D$62:OMW62))</f>
        <v>0</v>
      </c>
      <c r="ONA62" s="996">
        <f>MIN(ONA60,Application!$AO$630-SUM('15 Year Pro Forma'!$D$62:OMY62))</f>
        <v>0</v>
      </c>
      <c r="ONC62" s="996">
        <f>MIN(ONC60,Application!$AO$630-SUM('15 Year Pro Forma'!$D$62:ONA62))</f>
        <v>0</v>
      </c>
      <c r="ONE62" s="996">
        <f>MIN(ONE60,Application!$AO$630-SUM('15 Year Pro Forma'!$D$62:ONC62))</f>
        <v>0</v>
      </c>
      <c r="ONG62" s="996">
        <f>MIN(ONG60,Application!$AO$630-SUM('15 Year Pro Forma'!$D$62:ONE62))</f>
        <v>0</v>
      </c>
      <c r="ONI62" s="996">
        <f>MIN(ONI60,Application!$AO$630-SUM('15 Year Pro Forma'!$D$62:ONG62))</f>
        <v>0</v>
      </c>
      <c r="ONK62" s="996">
        <f>MIN(ONK60,Application!$AO$630-SUM('15 Year Pro Forma'!$D$62:ONI62))</f>
        <v>0</v>
      </c>
      <c r="ONM62" s="996">
        <f>MIN(ONM60,Application!$AO$630-SUM('15 Year Pro Forma'!$D$62:ONK62))</f>
        <v>0</v>
      </c>
      <c r="ONO62" s="996">
        <f>MIN(ONO60,Application!$AO$630-SUM('15 Year Pro Forma'!$D$62:ONM62))</f>
        <v>0</v>
      </c>
      <c r="ONQ62" s="996">
        <f>MIN(ONQ60,Application!$AO$630-SUM('15 Year Pro Forma'!$D$62:ONO62))</f>
        <v>0</v>
      </c>
      <c r="ONS62" s="996">
        <f>MIN(ONS60,Application!$AO$630-SUM('15 Year Pro Forma'!$D$62:ONQ62))</f>
        <v>0</v>
      </c>
      <c r="ONU62" s="996">
        <f>MIN(ONU60,Application!$AO$630-SUM('15 Year Pro Forma'!$D$62:ONS62))</f>
        <v>0</v>
      </c>
      <c r="ONW62" s="996">
        <f>MIN(ONW60,Application!$AO$630-SUM('15 Year Pro Forma'!$D$62:ONU62))</f>
        <v>0</v>
      </c>
      <c r="ONY62" s="996">
        <f>MIN(ONY60,Application!$AO$630-SUM('15 Year Pro Forma'!$D$62:ONW62))</f>
        <v>0</v>
      </c>
      <c r="OOA62" s="996">
        <f>MIN(OOA60,Application!$AO$630-SUM('15 Year Pro Forma'!$D$62:ONY62))</f>
        <v>0</v>
      </c>
      <c r="OOC62" s="996">
        <f>MIN(OOC60,Application!$AO$630-SUM('15 Year Pro Forma'!$D$62:OOA62))</f>
        <v>0</v>
      </c>
      <c r="OOE62" s="996">
        <f>MIN(OOE60,Application!$AO$630-SUM('15 Year Pro Forma'!$D$62:OOC62))</f>
        <v>0</v>
      </c>
      <c r="OOG62" s="996">
        <f>MIN(OOG60,Application!$AO$630-SUM('15 Year Pro Forma'!$D$62:OOE62))</f>
        <v>0</v>
      </c>
      <c r="OOI62" s="996">
        <f>MIN(OOI60,Application!$AO$630-SUM('15 Year Pro Forma'!$D$62:OOG62))</f>
        <v>0</v>
      </c>
      <c r="OOK62" s="996">
        <f>MIN(OOK60,Application!$AO$630-SUM('15 Year Pro Forma'!$D$62:OOI62))</f>
        <v>0</v>
      </c>
      <c r="OOM62" s="996">
        <f>MIN(OOM60,Application!$AO$630-SUM('15 Year Pro Forma'!$D$62:OOK62))</f>
        <v>0</v>
      </c>
      <c r="OOO62" s="996">
        <f>MIN(OOO60,Application!$AO$630-SUM('15 Year Pro Forma'!$D$62:OOM62))</f>
        <v>0</v>
      </c>
      <c r="OOQ62" s="996">
        <f>MIN(OOQ60,Application!$AO$630-SUM('15 Year Pro Forma'!$D$62:OOO62))</f>
        <v>0</v>
      </c>
      <c r="OOS62" s="996">
        <f>MIN(OOS60,Application!$AO$630-SUM('15 Year Pro Forma'!$D$62:OOQ62))</f>
        <v>0</v>
      </c>
      <c r="OOU62" s="996">
        <f>MIN(OOU60,Application!$AO$630-SUM('15 Year Pro Forma'!$D$62:OOS62))</f>
        <v>0</v>
      </c>
      <c r="OOW62" s="996">
        <f>MIN(OOW60,Application!$AO$630-SUM('15 Year Pro Forma'!$D$62:OOU62))</f>
        <v>0</v>
      </c>
      <c r="OOY62" s="996">
        <f>MIN(OOY60,Application!$AO$630-SUM('15 Year Pro Forma'!$D$62:OOW62))</f>
        <v>0</v>
      </c>
      <c r="OPA62" s="996">
        <f>MIN(OPA60,Application!$AO$630-SUM('15 Year Pro Forma'!$D$62:OOY62))</f>
        <v>0</v>
      </c>
      <c r="OPC62" s="996">
        <f>MIN(OPC60,Application!$AO$630-SUM('15 Year Pro Forma'!$D$62:OPA62))</f>
        <v>0</v>
      </c>
      <c r="OPE62" s="996">
        <f>MIN(OPE60,Application!$AO$630-SUM('15 Year Pro Forma'!$D$62:OPC62))</f>
        <v>0</v>
      </c>
      <c r="OPG62" s="996">
        <f>MIN(OPG60,Application!$AO$630-SUM('15 Year Pro Forma'!$D$62:OPE62))</f>
        <v>0</v>
      </c>
      <c r="OPI62" s="996">
        <f>MIN(OPI60,Application!$AO$630-SUM('15 Year Pro Forma'!$D$62:OPG62))</f>
        <v>0</v>
      </c>
      <c r="OPK62" s="996">
        <f>MIN(OPK60,Application!$AO$630-SUM('15 Year Pro Forma'!$D$62:OPI62))</f>
        <v>0</v>
      </c>
      <c r="OPM62" s="996">
        <f>MIN(OPM60,Application!$AO$630-SUM('15 Year Pro Forma'!$D$62:OPK62))</f>
        <v>0</v>
      </c>
      <c r="OPO62" s="996">
        <f>MIN(OPO60,Application!$AO$630-SUM('15 Year Pro Forma'!$D$62:OPM62))</f>
        <v>0</v>
      </c>
      <c r="OPQ62" s="996">
        <f>MIN(OPQ60,Application!$AO$630-SUM('15 Year Pro Forma'!$D$62:OPO62))</f>
        <v>0</v>
      </c>
      <c r="OPS62" s="996">
        <f>MIN(OPS60,Application!$AO$630-SUM('15 Year Pro Forma'!$D$62:OPQ62))</f>
        <v>0</v>
      </c>
      <c r="OPU62" s="996">
        <f>MIN(OPU60,Application!$AO$630-SUM('15 Year Pro Forma'!$D$62:OPS62))</f>
        <v>0</v>
      </c>
      <c r="OPW62" s="996">
        <f>MIN(OPW60,Application!$AO$630-SUM('15 Year Pro Forma'!$D$62:OPU62))</f>
        <v>0</v>
      </c>
      <c r="OPY62" s="996">
        <f>MIN(OPY60,Application!$AO$630-SUM('15 Year Pro Forma'!$D$62:OPW62))</f>
        <v>0</v>
      </c>
      <c r="OQA62" s="996">
        <f>MIN(OQA60,Application!$AO$630-SUM('15 Year Pro Forma'!$D$62:OPY62))</f>
        <v>0</v>
      </c>
      <c r="OQC62" s="996">
        <f>MIN(OQC60,Application!$AO$630-SUM('15 Year Pro Forma'!$D$62:OQA62))</f>
        <v>0</v>
      </c>
      <c r="OQE62" s="996">
        <f>MIN(OQE60,Application!$AO$630-SUM('15 Year Pro Forma'!$D$62:OQC62))</f>
        <v>0</v>
      </c>
      <c r="OQG62" s="996">
        <f>MIN(OQG60,Application!$AO$630-SUM('15 Year Pro Forma'!$D$62:OQE62))</f>
        <v>0</v>
      </c>
      <c r="OQI62" s="996">
        <f>MIN(OQI60,Application!$AO$630-SUM('15 Year Pro Forma'!$D$62:OQG62))</f>
        <v>0</v>
      </c>
      <c r="OQK62" s="996">
        <f>MIN(OQK60,Application!$AO$630-SUM('15 Year Pro Forma'!$D$62:OQI62))</f>
        <v>0</v>
      </c>
      <c r="OQM62" s="996">
        <f>MIN(OQM60,Application!$AO$630-SUM('15 Year Pro Forma'!$D$62:OQK62))</f>
        <v>0</v>
      </c>
      <c r="OQO62" s="996">
        <f>MIN(OQO60,Application!$AO$630-SUM('15 Year Pro Forma'!$D$62:OQM62))</f>
        <v>0</v>
      </c>
      <c r="OQQ62" s="996">
        <f>MIN(OQQ60,Application!$AO$630-SUM('15 Year Pro Forma'!$D$62:OQO62))</f>
        <v>0</v>
      </c>
      <c r="OQS62" s="996">
        <f>MIN(OQS60,Application!$AO$630-SUM('15 Year Pro Forma'!$D$62:OQQ62))</f>
        <v>0</v>
      </c>
      <c r="OQU62" s="996">
        <f>MIN(OQU60,Application!$AO$630-SUM('15 Year Pro Forma'!$D$62:OQS62))</f>
        <v>0</v>
      </c>
      <c r="OQW62" s="996">
        <f>MIN(OQW60,Application!$AO$630-SUM('15 Year Pro Forma'!$D$62:OQU62))</f>
        <v>0</v>
      </c>
      <c r="OQY62" s="996">
        <f>MIN(OQY60,Application!$AO$630-SUM('15 Year Pro Forma'!$D$62:OQW62))</f>
        <v>0</v>
      </c>
      <c r="ORA62" s="996">
        <f>MIN(ORA60,Application!$AO$630-SUM('15 Year Pro Forma'!$D$62:OQY62))</f>
        <v>0</v>
      </c>
      <c r="ORC62" s="996">
        <f>MIN(ORC60,Application!$AO$630-SUM('15 Year Pro Forma'!$D$62:ORA62))</f>
        <v>0</v>
      </c>
      <c r="ORE62" s="996">
        <f>MIN(ORE60,Application!$AO$630-SUM('15 Year Pro Forma'!$D$62:ORC62))</f>
        <v>0</v>
      </c>
      <c r="ORG62" s="996">
        <f>MIN(ORG60,Application!$AO$630-SUM('15 Year Pro Forma'!$D$62:ORE62))</f>
        <v>0</v>
      </c>
      <c r="ORI62" s="996">
        <f>MIN(ORI60,Application!$AO$630-SUM('15 Year Pro Forma'!$D$62:ORG62))</f>
        <v>0</v>
      </c>
      <c r="ORK62" s="996">
        <f>MIN(ORK60,Application!$AO$630-SUM('15 Year Pro Forma'!$D$62:ORI62))</f>
        <v>0</v>
      </c>
      <c r="ORM62" s="996">
        <f>MIN(ORM60,Application!$AO$630-SUM('15 Year Pro Forma'!$D$62:ORK62))</f>
        <v>0</v>
      </c>
      <c r="ORO62" s="996">
        <f>MIN(ORO60,Application!$AO$630-SUM('15 Year Pro Forma'!$D$62:ORM62))</f>
        <v>0</v>
      </c>
      <c r="ORQ62" s="996">
        <f>MIN(ORQ60,Application!$AO$630-SUM('15 Year Pro Forma'!$D$62:ORO62))</f>
        <v>0</v>
      </c>
      <c r="ORS62" s="996">
        <f>MIN(ORS60,Application!$AO$630-SUM('15 Year Pro Forma'!$D$62:ORQ62))</f>
        <v>0</v>
      </c>
      <c r="ORU62" s="996">
        <f>MIN(ORU60,Application!$AO$630-SUM('15 Year Pro Forma'!$D$62:ORS62))</f>
        <v>0</v>
      </c>
      <c r="ORW62" s="996">
        <f>MIN(ORW60,Application!$AO$630-SUM('15 Year Pro Forma'!$D$62:ORU62))</f>
        <v>0</v>
      </c>
      <c r="ORY62" s="996">
        <f>MIN(ORY60,Application!$AO$630-SUM('15 Year Pro Forma'!$D$62:ORW62))</f>
        <v>0</v>
      </c>
      <c r="OSA62" s="996">
        <f>MIN(OSA60,Application!$AO$630-SUM('15 Year Pro Forma'!$D$62:ORY62))</f>
        <v>0</v>
      </c>
      <c r="OSC62" s="996">
        <f>MIN(OSC60,Application!$AO$630-SUM('15 Year Pro Forma'!$D$62:OSA62))</f>
        <v>0</v>
      </c>
      <c r="OSE62" s="996">
        <f>MIN(OSE60,Application!$AO$630-SUM('15 Year Pro Forma'!$D$62:OSC62))</f>
        <v>0</v>
      </c>
      <c r="OSG62" s="996">
        <f>MIN(OSG60,Application!$AO$630-SUM('15 Year Pro Forma'!$D$62:OSE62))</f>
        <v>0</v>
      </c>
      <c r="OSI62" s="996">
        <f>MIN(OSI60,Application!$AO$630-SUM('15 Year Pro Forma'!$D$62:OSG62))</f>
        <v>0</v>
      </c>
      <c r="OSK62" s="996">
        <f>MIN(OSK60,Application!$AO$630-SUM('15 Year Pro Forma'!$D$62:OSI62))</f>
        <v>0</v>
      </c>
      <c r="OSM62" s="996">
        <f>MIN(OSM60,Application!$AO$630-SUM('15 Year Pro Forma'!$D$62:OSK62))</f>
        <v>0</v>
      </c>
      <c r="OSO62" s="996">
        <f>MIN(OSO60,Application!$AO$630-SUM('15 Year Pro Forma'!$D$62:OSM62))</f>
        <v>0</v>
      </c>
      <c r="OSQ62" s="996">
        <f>MIN(OSQ60,Application!$AO$630-SUM('15 Year Pro Forma'!$D$62:OSO62))</f>
        <v>0</v>
      </c>
      <c r="OSS62" s="996">
        <f>MIN(OSS60,Application!$AO$630-SUM('15 Year Pro Forma'!$D$62:OSQ62))</f>
        <v>0</v>
      </c>
      <c r="OSU62" s="996">
        <f>MIN(OSU60,Application!$AO$630-SUM('15 Year Pro Forma'!$D$62:OSS62))</f>
        <v>0</v>
      </c>
      <c r="OSW62" s="996">
        <f>MIN(OSW60,Application!$AO$630-SUM('15 Year Pro Forma'!$D$62:OSU62))</f>
        <v>0</v>
      </c>
      <c r="OSY62" s="996">
        <f>MIN(OSY60,Application!$AO$630-SUM('15 Year Pro Forma'!$D$62:OSW62))</f>
        <v>0</v>
      </c>
      <c r="OTA62" s="996">
        <f>MIN(OTA60,Application!$AO$630-SUM('15 Year Pro Forma'!$D$62:OSY62))</f>
        <v>0</v>
      </c>
      <c r="OTC62" s="996">
        <f>MIN(OTC60,Application!$AO$630-SUM('15 Year Pro Forma'!$D$62:OTA62))</f>
        <v>0</v>
      </c>
      <c r="OTE62" s="996">
        <f>MIN(OTE60,Application!$AO$630-SUM('15 Year Pro Forma'!$D$62:OTC62))</f>
        <v>0</v>
      </c>
      <c r="OTG62" s="996">
        <f>MIN(OTG60,Application!$AO$630-SUM('15 Year Pro Forma'!$D$62:OTE62))</f>
        <v>0</v>
      </c>
      <c r="OTI62" s="996">
        <f>MIN(OTI60,Application!$AO$630-SUM('15 Year Pro Forma'!$D$62:OTG62))</f>
        <v>0</v>
      </c>
      <c r="OTK62" s="996">
        <f>MIN(OTK60,Application!$AO$630-SUM('15 Year Pro Forma'!$D$62:OTI62))</f>
        <v>0</v>
      </c>
      <c r="OTM62" s="996">
        <f>MIN(OTM60,Application!$AO$630-SUM('15 Year Pro Forma'!$D$62:OTK62))</f>
        <v>0</v>
      </c>
      <c r="OTO62" s="996">
        <f>MIN(OTO60,Application!$AO$630-SUM('15 Year Pro Forma'!$D$62:OTM62))</f>
        <v>0</v>
      </c>
      <c r="OTQ62" s="996">
        <f>MIN(OTQ60,Application!$AO$630-SUM('15 Year Pro Forma'!$D$62:OTO62))</f>
        <v>0</v>
      </c>
      <c r="OTS62" s="996">
        <f>MIN(OTS60,Application!$AO$630-SUM('15 Year Pro Forma'!$D$62:OTQ62))</f>
        <v>0</v>
      </c>
      <c r="OTU62" s="996">
        <f>MIN(OTU60,Application!$AO$630-SUM('15 Year Pro Forma'!$D$62:OTS62))</f>
        <v>0</v>
      </c>
      <c r="OTW62" s="996">
        <f>MIN(OTW60,Application!$AO$630-SUM('15 Year Pro Forma'!$D$62:OTU62))</f>
        <v>0</v>
      </c>
      <c r="OTY62" s="996">
        <f>MIN(OTY60,Application!$AO$630-SUM('15 Year Pro Forma'!$D$62:OTW62))</f>
        <v>0</v>
      </c>
      <c r="OUA62" s="996">
        <f>MIN(OUA60,Application!$AO$630-SUM('15 Year Pro Forma'!$D$62:OTY62))</f>
        <v>0</v>
      </c>
      <c r="OUC62" s="996">
        <f>MIN(OUC60,Application!$AO$630-SUM('15 Year Pro Forma'!$D$62:OUA62))</f>
        <v>0</v>
      </c>
      <c r="OUE62" s="996">
        <f>MIN(OUE60,Application!$AO$630-SUM('15 Year Pro Forma'!$D$62:OUC62))</f>
        <v>0</v>
      </c>
      <c r="OUG62" s="996">
        <f>MIN(OUG60,Application!$AO$630-SUM('15 Year Pro Forma'!$D$62:OUE62))</f>
        <v>0</v>
      </c>
      <c r="OUI62" s="996">
        <f>MIN(OUI60,Application!$AO$630-SUM('15 Year Pro Forma'!$D$62:OUG62))</f>
        <v>0</v>
      </c>
      <c r="OUK62" s="996">
        <f>MIN(OUK60,Application!$AO$630-SUM('15 Year Pro Forma'!$D$62:OUI62))</f>
        <v>0</v>
      </c>
      <c r="OUM62" s="996">
        <f>MIN(OUM60,Application!$AO$630-SUM('15 Year Pro Forma'!$D$62:OUK62))</f>
        <v>0</v>
      </c>
      <c r="OUO62" s="996">
        <f>MIN(OUO60,Application!$AO$630-SUM('15 Year Pro Forma'!$D$62:OUM62))</f>
        <v>0</v>
      </c>
      <c r="OUQ62" s="996">
        <f>MIN(OUQ60,Application!$AO$630-SUM('15 Year Pro Forma'!$D$62:OUO62))</f>
        <v>0</v>
      </c>
      <c r="OUS62" s="996">
        <f>MIN(OUS60,Application!$AO$630-SUM('15 Year Pro Forma'!$D$62:OUQ62))</f>
        <v>0</v>
      </c>
      <c r="OUU62" s="996">
        <f>MIN(OUU60,Application!$AO$630-SUM('15 Year Pro Forma'!$D$62:OUS62))</f>
        <v>0</v>
      </c>
      <c r="OUW62" s="996">
        <f>MIN(OUW60,Application!$AO$630-SUM('15 Year Pro Forma'!$D$62:OUU62))</f>
        <v>0</v>
      </c>
      <c r="OUY62" s="996">
        <f>MIN(OUY60,Application!$AO$630-SUM('15 Year Pro Forma'!$D$62:OUW62))</f>
        <v>0</v>
      </c>
      <c r="OVA62" s="996">
        <f>MIN(OVA60,Application!$AO$630-SUM('15 Year Pro Forma'!$D$62:OUY62))</f>
        <v>0</v>
      </c>
      <c r="OVC62" s="996">
        <f>MIN(OVC60,Application!$AO$630-SUM('15 Year Pro Forma'!$D$62:OVA62))</f>
        <v>0</v>
      </c>
      <c r="OVE62" s="996">
        <f>MIN(OVE60,Application!$AO$630-SUM('15 Year Pro Forma'!$D$62:OVC62))</f>
        <v>0</v>
      </c>
      <c r="OVG62" s="996">
        <f>MIN(OVG60,Application!$AO$630-SUM('15 Year Pro Forma'!$D$62:OVE62))</f>
        <v>0</v>
      </c>
      <c r="OVI62" s="996">
        <f>MIN(OVI60,Application!$AO$630-SUM('15 Year Pro Forma'!$D$62:OVG62))</f>
        <v>0</v>
      </c>
      <c r="OVK62" s="996">
        <f>MIN(OVK60,Application!$AO$630-SUM('15 Year Pro Forma'!$D$62:OVI62))</f>
        <v>0</v>
      </c>
      <c r="OVM62" s="996">
        <f>MIN(OVM60,Application!$AO$630-SUM('15 Year Pro Forma'!$D$62:OVK62))</f>
        <v>0</v>
      </c>
      <c r="OVO62" s="996">
        <f>MIN(OVO60,Application!$AO$630-SUM('15 Year Pro Forma'!$D$62:OVM62))</f>
        <v>0</v>
      </c>
      <c r="OVQ62" s="996">
        <f>MIN(OVQ60,Application!$AO$630-SUM('15 Year Pro Forma'!$D$62:OVO62))</f>
        <v>0</v>
      </c>
      <c r="OVS62" s="996">
        <f>MIN(OVS60,Application!$AO$630-SUM('15 Year Pro Forma'!$D$62:OVQ62))</f>
        <v>0</v>
      </c>
      <c r="OVU62" s="996">
        <f>MIN(OVU60,Application!$AO$630-SUM('15 Year Pro Forma'!$D$62:OVS62))</f>
        <v>0</v>
      </c>
      <c r="OVW62" s="996">
        <f>MIN(OVW60,Application!$AO$630-SUM('15 Year Pro Forma'!$D$62:OVU62))</f>
        <v>0</v>
      </c>
      <c r="OVY62" s="996">
        <f>MIN(OVY60,Application!$AO$630-SUM('15 Year Pro Forma'!$D$62:OVW62))</f>
        <v>0</v>
      </c>
      <c r="OWA62" s="996">
        <f>MIN(OWA60,Application!$AO$630-SUM('15 Year Pro Forma'!$D$62:OVY62))</f>
        <v>0</v>
      </c>
      <c r="OWC62" s="996">
        <f>MIN(OWC60,Application!$AO$630-SUM('15 Year Pro Forma'!$D$62:OWA62))</f>
        <v>0</v>
      </c>
      <c r="OWE62" s="996">
        <f>MIN(OWE60,Application!$AO$630-SUM('15 Year Pro Forma'!$D$62:OWC62))</f>
        <v>0</v>
      </c>
      <c r="OWG62" s="996">
        <f>MIN(OWG60,Application!$AO$630-SUM('15 Year Pro Forma'!$D$62:OWE62))</f>
        <v>0</v>
      </c>
      <c r="OWI62" s="996">
        <f>MIN(OWI60,Application!$AO$630-SUM('15 Year Pro Forma'!$D$62:OWG62))</f>
        <v>0</v>
      </c>
      <c r="OWK62" s="996">
        <f>MIN(OWK60,Application!$AO$630-SUM('15 Year Pro Forma'!$D$62:OWI62))</f>
        <v>0</v>
      </c>
      <c r="OWM62" s="996">
        <f>MIN(OWM60,Application!$AO$630-SUM('15 Year Pro Forma'!$D$62:OWK62))</f>
        <v>0</v>
      </c>
      <c r="OWO62" s="996">
        <f>MIN(OWO60,Application!$AO$630-SUM('15 Year Pro Forma'!$D$62:OWM62))</f>
        <v>0</v>
      </c>
      <c r="OWQ62" s="996">
        <f>MIN(OWQ60,Application!$AO$630-SUM('15 Year Pro Forma'!$D$62:OWO62))</f>
        <v>0</v>
      </c>
      <c r="OWS62" s="996">
        <f>MIN(OWS60,Application!$AO$630-SUM('15 Year Pro Forma'!$D$62:OWQ62))</f>
        <v>0</v>
      </c>
      <c r="OWU62" s="996">
        <f>MIN(OWU60,Application!$AO$630-SUM('15 Year Pro Forma'!$D$62:OWS62))</f>
        <v>0</v>
      </c>
      <c r="OWW62" s="996">
        <f>MIN(OWW60,Application!$AO$630-SUM('15 Year Pro Forma'!$D$62:OWU62))</f>
        <v>0</v>
      </c>
      <c r="OWY62" s="996">
        <f>MIN(OWY60,Application!$AO$630-SUM('15 Year Pro Forma'!$D$62:OWW62))</f>
        <v>0</v>
      </c>
      <c r="OXA62" s="996">
        <f>MIN(OXA60,Application!$AO$630-SUM('15 Year Pro Forma'!$D$62:OWY62))</f>
        <v>0</v>
      </c>
      <c r="OXC62" s="996">
        <f>MIN(OXC60,Application!$AO$630-SUM('15 Year Pro Forma'!$D$62:OXA62))</f>
        <v>0</v>
      </c>
      <c r="OXE62" s="996">
        <f>MIN(OXE60,Application!$AO$630-SUM('15 Year Pro Forma'!$D$62:OXC62))</f>
        <v>0</v>
      </c>
      <c r="OXG62" s="996">
        <f>MIN(OXG60,Application!$AO$630-SUM('15 Year Pro Forma'!$D$62:OXE62))</f>
        <v>0</v>
      </c>
      <c r="OXI62" s="996">
        <f>MIN(OXI60,Application!$AO$630-SUM('15 Year Pro Forma'!$D$62:OXG62))</f>
        <v>0</v>
      </c>
      <c r="OXK62" s="996">
        <f>MIN(OXK60,Application!$AO$630-SUM('15 Year Pro Forma'!$D$62:OXI62))</f>
        <v>0</v>
      </c>
      <c r="OXM62" s="996">
        <f>MIN(OXM60,Application!$AO$630-SUM('15 Year Pro Forma'!$D$62:OXK62))</f>
        <v>0</v>
      </c>
      <c r="OXO62" s="996">
        <f>MIN(OXO60,Application!$AO$630-SUM('15 Year Pro Forma'!$D$62:OXM62))</f>
        <v>0</v>
      </c>
      <c r="OXQ62" s="996">
        <f>MIN(OXQ60,Application!$AO$630-SUM('15 Year Pro Forma'!$D$62:OXO62))</f>
        <v>0</v>
      </c>
      <c r="OXS62" s="996">
        <f>MIN(OXS60,Application!$AO$630-SUM('15 Year Pro Forma'!$D$62:OXQ62))</f>
        <v>0</v>
      </c>
      <c r="OXU62" s="996">
        <f>MIN(OXU60,Application!$AO$630-SUM('15 Year Pro Forma'!$D$62:OXS62))</f>
        <v>0</v>
      </c>
      <c r="OXW62" s="996">
        <f>MIN(OXW60,Application!$AO$630-SUM('15 Year Pro Forma'!$D$62:OXU62))</f>
        <v>0</v>
      </c>
      <c r="OXY62" s="996">
        <f>MIN(OXY60,Application!$AO$630-SUM('15 Year Pro Forma'!$D$62:OXW62))</f>
        <v>0</v>
      </c>
      <c r="OYA62" s="996">
        <f>MIN(OYA60,Application!$AO$630-SUM('15 Year Pro Forma'!$D$62:OXY62))</f>
        <v>0</v>
      </c>
      <c r="OYC62" s="996">
        <f>MIN(OYC60,Application!$AO$630-SUM('15 Year Pro Forma'!$D$62:OYA62))</f>
        <v>0</v>
      </c>
      <c r="OYE62" s="996">
        <f>MIN(OYE60,Application!$AO$630-SUM('15 Year Pro Forma'!$D$62:OYC62))</f>
        <v>0</v>
      </c>
      <c r="OYG62" s="996">
        <f>MIN(OYG60,Application!$AO$630-SUM('15 Year Pro Forma'!$D$62:OYE62))</f>
        <v>0</v>
      </c>
      <c r="OYI62" s="996">
        <f>MIN(OYI60,Application!$AO$630-SUM('15 Year Pro Forma'!$D$62:OYG62))</f>
        <v>0</v>
      </c>
      <c r="OYK62" s="996">
        <f>MIN(OYK60,Application!$AO$630-SUM('15 Year Pro Forma'!$D$62:OYI62))</f>
        <v>0</v>
      </c>
      <c r="OYM62" s="996">
        <f>MIN(OYM60,Application!$AO$630-SUM('15 Year Pro Forma'!$D$62:OYK62))</f>
        <v>0</v>
      </c>
      <c r="OYO62" s="996">
        <f>MIN(OYO60,Application!$AO$630-SUM('15 Year Pro Forma'!$D$62:OYM62))</f>
        <v>0</v>
      </c>
      <c r="OYQ62" s="996">
        <f>MIN(OYQ60,Application!$AO$630-SUM('15 Year Pro Forma'!$D$62:OYO62))</f>
        <v>0</v>
      </c>
      <c r="OYS62" s="996">
        <f>MIN(OYS60,Application!$AO$630-SUM('15 Year Pro Forma'!$D$62:OYQ62))</f>
        <v>0</v>
      </c>
      <c r="OYU62" s="996">
        <f>MIN(OYU60,Application!$AO$630-SUM('15 Year Pro Forma'!$D$62:OYS62))</f>
        <v>0</v>
      </c>
      <c r="OYW62" s="996">
        <f>MIN(OYW60,Application!$AO$630-SUM('15 Year Pro Forma'!$D$62:OYU62))</f>
        <v>0</v>
      </c>
      <c r="OYY62" s="996">
        <f>MIN(OYY60,Application!$AO$630-SUM('15 Year Pro Forma'!$D$62:OYW62))</f>
        <v>0</v>
      </c>
      <c r="OZA62" s="996">
        <f>MIN(OZA60,Application!$AO$630-SUM('15 Year Pro Forma'!$D$62:OYY62))</f>
        <v>0</v>
      </c>
      <c r="OZC62" s="996">
        <f>MIN(OZC60,Application!$AO$630-SUM('15 Year Pro Forma'!$D$62:OZA62))</f>
        <v>0</v>
      </c>
      <c r="OZE62" s="996">
        <f>MIN(OZE60,Application!$AO$630-SUM('15 Year Pro Forma'!$D$62:OZC62))</f>
        <v>0</v>
      </c>
      <c r="OZG62" s="996">
        <f>MIN(OZG60,Application!$AO$630-SUM('15 Year Pro Forma'!$D$62:OZE62))</f>
        <v>0</v>
      </c>
      <c r="OZI62" s="996">
        <f>MIN(OZI60,Application!$AO$630-SUM('15 Year Pro Forma'!$D$62:OZG62))</f>
        <v>0</v>
      </c>
      <c r="OZK62" s="996">
        <f>MIN(OZK60,Application!$AO$630-SUM('15 Year Pro Forma'!$D$62:OZI62))</f>
        <v>0</v>
      </c>
      <c r="OZM62" s="996">
        <f>MIN(OZM60,Application!$AO$630-SUM('15 Year Pro Forma'!$D$62:OZK62))</f>
        <v>0</v>
      </c>
      <c r="OZO62" s="996">
        <f>MIN(OZO60,Application!$AO$630-SUM('15 Year Pro Forma'!$D$62:OZM62))</f>
        <v>0</v>
      </c>
      <c r="OZQ62" s="996">
        <f>MIN(OZQ60,Application!$AO$630-SUM('15 Year Pro Forma'!$D$62:OZO62))</f>
        <v>0</v>
      </c>
      <c r="OZS62" s="996">
        <f>MIN(OZS60,Application!$AO$630-SUM('15 Year Pro Forma'!$D$62:OZQ62))</f>
        <v>0</v>
      </c>
      <c r="OZU62" s="996">
        <f>MIN(OZU60,Application!$AO$630-SUM('15 Year Pro Forma'!$D$62:OZS62))</f>
        <v>0</v>
      </c>
      <c r="OZW62" s="996">
        <f>MIN(OZW60,Application!$AO$630-SUM('15 Year Pro Forma'!$D$62:OZU62))</f>
        <v>0</v>
      </c>
      <c r="OZY62" s="996">
        <f>MIN(OZY60,Application!$AO$630-SUM('15 Year Pro Forma'!$D$62:OZW62))</f>
        <v>0</v>
      </c>
      <c r="PAA62" s="996">
        <f>MIN(PAA60,Application!$AO$630-SUM('15 Year Pro Forma'!$D$62:OZY62))</f>
        <v>0</v>
      </c>
      <c r="PAC62" s="996">
        <f>MIN(PAC60,Application!$AO$630-SUM('15 Year Pro Forma'!$D$62:PAA62))</f>
        <v>0</v>
      </c>
      <c r="PAE62" s="996">
        <f>MIN(PAE60,Application!$AO$630-SUM('15 Year Pro Forma'!$D$62:PAC62))</f>
        <v>0</v>
      </c>
      <c r="PAG62" s="996">
        <f>MIN(PAG60,Application!$AO$630-SUM('15 Year Pro Forma'!$D$62:PAE62))</f>
        <v>0</v>
      </c>
      <c r="PAI62" s="996">
        <f>MIN(PAI60,Application!$AO$630-SUM('15 Year Pro Forma'!$D$62:PAG62))</f>
        <v>0</v>
      </c>
      <c r="PAK62" s="996">
        <f>MIN(PAK60,Application!$AO$630-SUM('15 Year Pro Forma'!$D$62:PAI62))</f>
        <v>0</v>
      </c>
      <c r="PAM62" s="996">
        <f>MIN(PAM60,Application!$AO$630-SUM('15 Year Pro Forma'!$D$62:PAK62))</f>
        <v>0</v>
      </c>
      <c r="PAO62" s="996">
        <f>MIN(PAO60,Application!$AO$630-SUM('15 Year Pro Forma'!$D$62:PAM62))</f>
        <v>0</v>
      </c>
      <c r="PAQ62" s="996">
        <f>MIN(PAQ60,Application!$AO$630-SUM('15 Year Pro Forma'!$D$62:PAO62))</f>
        <v>0</v>
      </c>
      <c r="PAS62" s="996">
        <f>MIN(PAS60,Application!$AO$630-SUM('15 Year Pro Forma'!$D$62:PAQ62))</f>
        <v>0</v>
      </c>
      <c r="PAU62" s="996">
        <f>MIN(PAU60,Application!$AO$630-SUM('15 Year Pro Forma'!$D$62:PAS62))</f>
        <v>0</v>
      </c>
      <c r="PAW62" s="996">
        <f>MIN(PAW60,Application!$AO$630-SUM('15 Year Pro Forma'!$D$62:PAU62))</f>
        <v>0</v>
      </c>
      <c r="PAY62" s="996">
        <f>MIN(PAY60,Application!$AO$630-SUM('15 Year Pro Forma'!$D$62:PAW62))</f>
        <v>0</v>
      </c>
      <c r="PBA62" s="996">
        <f>MIN(PBA60,Application!$AO$630-SUM('15 Year Pro Forma'!$D$62:PAY62))</f>
        <v>0</v>
      </c>
      <c r="PBC62" s="996">
        <f>MIN(PBC60,Application!$AO$630-SUM('15 Year Pro Forma'!$D$62:PBA62))</f>
        <v>0</v>
      </c>
      <c r="PBE62" s="996">
        <f>MIN(PBE60,Application!$AO$630-SUM('15 Year Pro Forma'!$D$62:PBC62))</f>
        <v>0</v>
      </c>
      <c r="PBG62" s="996">
        <f>MIN(PBG60,Application!$AO$630-SUM('15 Year Pro Forma'!$D$62:PBE62))</f>
        <v>0</v>
      </c>
      <c r="PBI62" s="996">
        <f>MIN(PBI60,Application!$AO$630-SUM('15 Year Pro Forma'!$D$62:PBG62))</f>
        <v>0</v>
      </c>
      <c r="PBK62" s="996">
        <f>MIN(PBK60,Application!$AO$630-SUM('15 Year Pro Forma'!$D$62:PBI62))</f>
        <v>0</v>
      </c>
      <c r="PBM62" s="996">
        <f>MIN(PBM60,Application!$AO$630-SUM('15 Year Pro Forma'!$D$62:PBK62))</f>
        <v>0</v>
      </c>
      <c r="PBO62" s="996">
        <f>MIN(PBO60,Application!$AO$630-SUM('15 Year Pro Forma'!$D$62:PBM62))</f>
        <v>0</v>
      </c>
      <c r="PBQ62" s="996">
        <f>MIN(PBQ60,Application!$AO$630-SUM('15 Year Pro Forma'!$D$62:PBO62))</f>
        <v>0</v>
      </c>
      <c r="PBS62" s="996">
        <f>MIN(PBS60,Application!$AO$630-SUM('15 Year Pro Forma'!$D$62:PBQ62))</f>
        <v>0</v>
      </c>
      <c r="PBU62" s="996">
        <f>MIN(PBU60,Application!$AO$630-SUM('15 Year Pro Forma'!$D$62:PBS62))</f>
        <v>0</v>
      </c>
      <c r="PBW62" s="996">
        <f>MIN(PBW60,Application!$AO$630-SUM('15 Year Pro Forma'!$D$62:PBU62))</f>
        <v>0</v>
      </c>
      <c r="PBY62" s="996">
        <f>MIN(PBY60,Application!$AO$630-SUM('15 Year Pro Forma'!$D$62:PBW62))</f>
        <v>0</v>
      </c>
      <c r="PCA62" s="996">
        <f>MIN(PCA60,Application!$AO$630-SUM('15 Year Pro Forma'!$D$62:PBY62))</f>
        <v>0</v>
      </c>
      <c r="PCC62" s="996">
        <f>MIN(PCC60,Application!$AO$630-SUM('15 Year Pro Forma'!$D$62:PCA62))</f>
        <v>0</v>
      </c>
      <c r="PCE62" s="996">
        <f>MIN(PCE60,Application!$AO$630-SUM('15 Year Pro Forma'!$D$62:PCC62))</f>
        <v>0</v>
      </c>
      <c r="PCG62" s="996">
        <f>MIN(PCG60,Application!$AO$630-SUM('15 Year Pro Forma'!$D$62:PCE62))</f>
        <v>0</v>
      </c>
      <c r="PCI62" s="996">
        <f>MIN(PCI60,Application!$AO$630-SUM('15 Year Pro Forma'!$D$62:PCG62))</f>
        <v>0</v>
      </c>
      <c r="PCK62" s="996">
        <f>MIN(PCK60,Application!$AO$630-SUM('15 Year Pro Forma'!$D$62:PCI62))</f>
        <v>0</v>
      </c>
      <c r="PCM62" s="996">
        <f>MIN(PCM60,Application!$AO$630-SUM('15 Year Pro Forma'!$D$62:PCK62))</f>
        <v>0</v>
      </c>
      <c r="PCO62" s="996">
        <f>MIN(PCO60,Application!$AO$630-SUM('15 Year Pro Forma'!$D$62:PCM62))</f>
        <v>0</v>
      </c>
      <c r="PCQ62" s="996">
        <f>MIN(PCQ60,Application!$AO$630-SUM('15 Year Pro Forma'!$D$62:PCO62))</f>
        <v>0</v>
      </c>
      <c r="PCS62" s="996">
        <f>MIN(PCS60,Application!$AO$630-SUM('15 Year Pro Forma'!$D$62:PCQ62))</f>
        <v>0</v>
      </c>
      <c r="PCU62" s="996">
        <f>MIN(PCU60,Application!$AO$630-SUM('15 Year Pro Forma'!$D$62:PCS62))</f>
        <v>0</v>
      </c>
      <c r="PCW62" s="996">
        <f>MIN(PCW60,Application!$AO$630-SUM('15 Year Pro Forma'!$D$62:PCU62))</f>
        <v>0</v>
      </c>
      <c r="PCY62" s="996">
        <f>MIN(PCY60,Application!$AO$630-SUM('15 Year Pro Forma'!$D$62:PCW62))</f>
        <v>0</v>
      </c>
      <c r="PDA62" s="996">
        <f>MIN(PDA60,Application!$AO$630-SUM('15 Year Pro Forma'!$D$62:PCY62))</f>
        <v>0</v>
      </c>
      <c r="PDC62" s="996">
        <f>MIN(PDC60,Application!$AO$630-SUM('15 Year Pro Forma'!$D$62:PDA62))</f>
        <v>0</v>
      </c>
      <c r="PDE62" s="996">
        <f>MIN(PDE60,Application!$AO$630-SUM('15 Year Pro Forma'!$D$62:PDC62))</f>
        <v>0</v>
      </c>
      <c r="PDG62" s="996">
        <f>MIN(PDG60,Application!$AO$630-SUM('15 Year Pro Forma'!$D$62:PDE62))</f>
        <v>0</v>
      </c>
      <c r="PDI62" s="996">
        <f>MIN(PDI60,Application!$AO$630-SUM('15 Year Pro Forma'!$D$62:PDG62))</f>
        <v>0</v>
      </c>
      <c r="PDK62" s="996">
        <f>MIN(PDK60,Application!$AO$630-SUM('15 Year Pro Forma'!$D$62:PDI62))</f>
        <v>0</v>
      </c>
      <c r="PDM62" s="996">
        <f>MIN(PDM60,Application!$AO$630-SUM('15 Year Pro Forma'!$D$62:PDK62))</f>
        <v>0</v>
      </c>
      <c r="PDO62" s="996">
        <f>MIN(PDO60,Application!$AO$630-SUM('15 Year Pro Forma'!$D$62:PDM62))</f>
        <v>0</v>
      </c>
      <c r="PDQ62" s="996">
        <f>MIN(PDQ60,Application!$AO$630-SUM('15 Year Pro Forma'!$D$62:PDO62))</f>
        <v>0</v>
      </c>
      <c r="PDS62" s="996">
        <f>MIN(PDS60,Application!$AO$630-SUM('15 Year Pro Forma'!$D$62:PDQ62))</f>
        <v>0</v>
      </c>
      <c r="PDU62" s="996">
        <f>MIN(PDU60,Application!$AO$630-SUM('15 Year Pro Forma'!$D$62:PDS62))</f>
        <v>0</v>
      </c>
      <c r="PDW62" s="996">
        <f>MIN(PDW60,Application!$AO$630-SUM('15 Year Pro Forma'!$D$62:PDU62))</f>
        <v>0</v>
      </c>
      <c r="PDY62" s="996">
        <f>MIN(PDY60,Application!$AO$630-SUM('15 Year Pro Forma'!$D$62:PDW62))</f>
        <v>0</v>
      </c>
      <c r="PEA62" s="996">
        <f>MIN(PEA60,Application!$AO$630-SUM('15 Year Pro Forma'!$D$62:PDY62))</f>
        <v>0</v>
      </c>
      <c r="PEC62" s="996">
        <f>MIN(PEC60,Application!$AO$630-SUM('15 Year Pro Forma'!$D$62:PEA62))</f>
        <v>0</v>
      </c>
      <c r="PEE62" s="996">
        <f>MIN(PEE60,Application!$AO$630-SUM('15 Year Pro Forma'!$D$62:PEC62))</f>
        <v>0</v>
      </c>
      <c r="PEG62" s="996">
        <f>MIN(PEG60,Application!$AO$630-SUM('15 Year Pro Forma'!$D$62:PEE62))</f>
        <v>0</v>
      </c>
      <c r="PEI62" s="996">
        <f>MIN(PEI60,Application!$AO$630-SUM('15 Year Pro Forma'!$D$62:PEG62))</f>
        <v>0</v>
      </c>
      <c r="PEK62" s="996">
        <f>MIN(PEK60,Application!$AO$630-SUM('15 Year Pro Forma'!$D$62:PEI62))</f>
        <v>0</v>
      </c>
      <c r="PEM62" s="996">
        <f>MIN(PEM60,Application!$AO$630-SUM('15 Year Pro Forma'!$D$62:PEK62))</f>
        <v>0</v>
      </c>
      <c r="PEO62" s="996">
        <f>MIN(PEO60,Application!$AO$630-SUM('15 Year Pro Forma'!$D$62:PEM62))</f>
        <v>0</v>
      </c>
      <c r="PEQ62" s="996">
        <f>MIN(PEQ60,Application!$AO$630-SUM('15 Year Pro Forma'!$D$62:PEO62))</f>
        <v>0</v>
      </c>
      <c r="PES62" s="996">
        <f>MIN(PES60,Application!$AO$630-SUM('15 Year Pro Forma'!$D$62:PEQ62))</f>
        <v>0</v>
      </c>
      <c r="PEU62" s="996">
        <f>MIN(PEU60,Application!$AO$630-SUM('15 Year Pro Forma'!$D$62:PES62))</f>
        <v>0</v>
      </c>
      <c r="PEW62" s="996">
        <f>MIN(PEW60,Application!$AO$630-SUM('15 Year Pro Forma'!$D$62:PEU62))</f>
        <v>0</v>
      </c>
      <c r="PEY62" s="996">
        <f>MIN(PEY60,Application!$AO$630-SUM('15 Year Pro Forma'!$D$62:PEW62))</f>
        <v>0</v>
      </c>
      <c r="PFA62" s="996">
        <f>MIN(PFA60,Application!$AO$630-SUM('15 Year Pro Forma'!$D$62:PEY62))</f>
        <v>0</v>
      </c>
      <c r="PFC62" s="996">
        <f>MIN(PFC60,Application!$AO$630-SUM('15 Year Pro Forma'!$D$62:PFA62))</f>
        <v>0</v>
      </c>
      <c r="PFE62" s="996">
        <f>MIN(PFE60,Application!$AO$630-SUM('15 Year Pro Forma'!$D$62:PFC62))</f>
        <v>0</v>
      </c>
      <c r="PFG62" s="996">
        <f>MIN(PFG60,Application!$AO$630-SUM('15 Year Pro Forma'!$D$62:PFE62))</f>
        <v>0</v>
      </c>
      <c r="PFI62" s="996">
        <f>MIN(PFI60,Application!$AO$630-SUM('15 Year Pro Forma'!$D$62:PFG62))</f>
        <v>0</v>
      </c>
      <c r="PFK62" s="996">
        <f>MIN(PFK60,Application!$AO$630-SUM('15 Year Pro Forma'!$D$62:PFI62))</f>
        <v>0</v>
      </c>
      <c r="PFM62" s="996">
        <f>MIN(PFM60,Application!$AO$630-SUM('15 Year Pro Forma'!$D$62:PFK62))</f>
        <v>0</v>
      </c>
      <c r="PFO62" s="996">
        <f>MIN(PFO60,Application!$AO$630-SUM('15 Year Pro Forma'!$D$62:PFM62))</f>
        <v>0</v>
      </c>
      <c r="PFQ62" s="996">
        <f>MIN(PFQ60,Application!$AO$630-SUM('15 Year Pro Forma'!$D$62:PFO62))</f>
        <v>0</v>
      </c>
      <c r="PFS62" s="996">
        <f>MIN(PFS60,Application!$AO$630-SUM('15 Year Pro Forma'!$D$62:PFQ62))</f>
        <v>0</v>
      </c>
      <c r="PFU62" s="996">
        <f>MIN(PFU60,Application!$AO$630-SUM('15 Year Pro Forma'!$D$62:PFS62))</f>
        <v>0</v>
      </c>
      <c r="PFW62" s="996">
        <f>MIN(PFW60,Application!$AO$630-SUM('15 Year Pro Forma'!$D$62:PFU62))</f>
        <v>0</v>
      </c>
      <c r="PFY62" s="996">
        <f>MIN(PFY60,Application!$AO$630-SUM('15 Year Pro Forma'!$D$62:PFW62))</f>
        <v>0</v>
      </c>
      <c r="PGA62" s="996">
        <f>MIN(PGA60,Application!$AO$630-SUM('15 Year Pro Forma'!$D$62:PFY62))</f>
        <v>0</v>
      </c>
      <c r="PGC62" s="996">
        <f>MIN(PGC60,Application!$AO$630-SUM('15 Year Pro Forma'!$D$62:PGA62))</f>
        <v>0</v>
      </c>
      <c r="PGE62" s="996">
        <f>MIN(PGE60,Application!$AO$630-SUM('15 Year Pro Forma'!$D$62:PGC62))</f>
        <v>0</v>
      </c>
      <c r="PGG62" s="996">
        <f>MIN(PGG60,Application!$AO$630-SUM('15 Year Pro Forma'!$D$62:PGE62))</f>
        <v>0</v>
      </c>
      <c r="PGI62" s="996">
        <f>MIN(PGI60,Application!$AO$630-SUM('15 Year Pro Forma'!$D$62:PGG62))</f>
        <v>0</v>
      </c>
      <c r="PGK62" s="996">
        <f>MIN(PGK60,Application!$AO$630-SUM('15 Year Pro Forma'!$D$62:PGI62))</f>
        <v>0</v>
      </c>
      <c r="PGM62" s="996">
        <f>MIN(PGM60,Application!$AO$630-SUM('15 Year Pro Forma'!$D$62:PGK62))</f>
        <v>0</v>
      </c>
      <c r="PGO62" s="996">
        <f>MIN(PGO60,Application!$AO$630-SUM('15 Year Pro Forma'!$D$62:PGM62))</f>
        <v>0</v>
      </c>
      <c r="PGQ62" s="996">
        <f>MIN(PGQ60,Application!$AO$630-SUM('15 Year Pro Forma'!$D$62:PGO62))</f>
        <v>0</v>
      </c>
      <c r="PGS62" s="996">
        <f>MIN(PGS60,Application!$AO$630-SUM('15 Year Pro Forma'!$D$62:PGQ62))</f>
        <v>0</v>
      </c>
      <c r="PGU62" s="996">
        <f>MIN(PGU60,Application!$AO$630-SUM('15 Year Pro Forma'!$D$62:PGS62))</f>
        <v>0</v>
      </c>
      <c r="PGW62" s="996">
        <f>MIN(PGW60,Application!$AO$630-SUM('15 Year Pro Forma'!$D$62:PGU62))</f>
        <v>0</v>
      </c>
      <c r="PGY62" s="996">
        <f>MIN(PGY60,Application!$AO$630-SUM('15 Year Pro Forma'!$D$62:PGW62))</f>
        <v>0</v>
      </c>
      <c r="PHA62" s="996">
        <f>MIN(PHA60,Application!$AO$630-SUM('15 Year Pro Forma'!$D$62:PGY62))</f>
        <v>0</v>
      </c>
      <c r="PHC62" s="996">
        <f>MIN(PHC60,Application!$AO$630-SUM('15 Year Pro Forma'!$D$62:PHA62))</f>
        <v>0</v>
      </c>
      <c r="PHE62" s="996">
        <f>MIN(PHE60,Application!$AO$630-SUM('15 Year Pro Forma'!$D$62:PHC62))</f>
        <v>0</v>
      </c>
      <c r="PHG62" s="996">
        <f>MIN(PHG60,Application!$AO$630-SUM('15 Year Pro Forma'!$D$62:PHE62))</f>
        <v>0</v>
      </c>
      <c r="PHI62" s="996">
        <f>MIN(PHI60,Application!$AO$630-SUM('15 Year Pro Forma'!$D$62:PHG62))</f>
        <v>0</v>
      </c>
      <c r="PHK62" s="996">
        <f>MIN(PHK60,Application!$AO$630-SUM('15 Year Pro Forma'!$D$62:PHI62))</f>
        <v>0</v>
      </c>
      <c r="PHM62" s="996">
        <f>MIN(PHM60,Application!$AO$630-SUM('15 Year Pro Forma'!$D$62:PHK62))</f>
        <v>0</v>
      </c>
      <c r="PHO62" s="996">
        <f>MIN(PHO60,Application!$AO$630-SUM('15 Year Pro Forma'!$D$62:PHM62))</f>
        <v>0</v>
      </c>
      <c r="PHQ62" s="996">
        <f>MIN(PHQ60,Application!$AO$630-SUM('15 Year Pro Forma'!$D$62:PHO62))</f>
        <v>0</v>
      </c>
      <c r="PHS62" s="996">
        <f>MIN(PHS60,Application!$AO$630-SUM('15 Year Pro Forma'!$D$62:PHQ62))</f>
        <v>0</v>
      </c>
      <c r="PHU62" s="996">
        <f>MIN(PHU60,Application!$AO$630-SUM('15 Year Pro Forma'!$D$62:PHS62))</f>
        <v>0</v>
      </c>
      <c r="PHW62" s="996">
        <f>MIN(PHW60,Application!$AO$630-SUM('15 Year Pro Forma'!$D$62:PHU62))</f>
        <v>0</v>
      </c>
      <c r="PHY62" s="996">
        <f>MIN(PHY60,Application!$AO$630-SUM('15 Year Pro Forma'!$D$62:PHW62))</f>
        <v>0</v>
      </c>
      <c r="PIA62" s="996">
        <f>MIN(PIA60,Application!$AO$630-SUM('15 Year Pro Forma'!$D$62:PHY62))</f>
        <v>0</v>
      </c>
      <c r="PIC62" s="996">
        <f>MIN(PIC60,Application!$AO$630-SUM('15 Year Pro Forma'!$D$62:PIA62))</f>
        <v>0</v>
      </c>
      <c r="PIE62" s="996">
        <f>MIN(PIE60,Application!$AO$630-SUM('15 Year Pro Forma'!$D$62:PIC62))</f>
        <v>0</v>
      </c>
      <c r="PIG62" s="996">
        <f>MIN(PIG60,Application!$AO$630-SUM('15 Year Pro Forma'!$D$62:PIE62))</f>
        <v>0</v>
      </c>
      <c r="PII62" s="996">
        <f>MIN(PII60,Application!$AO$630-SUM('15 Year Pro Forma'!$D$62:PIG62))</f>
        <v>0</v>
      </c>
      <c r="PIK62" s="996">
        <f>MIN(PIK60,Application!$AO$630-SUM('15 Year Pro Forma'!$D$62:PII62))</f>
        <v>0</v>
      </c>
      <c r="PIM62" s="996">
        <f>MIN(PIM60,Application!$AO$630-SUM('15 Year Pro Forma'!$D$62:PIK62))</f>
        <v>0</v>
      </c>
      <c r="PIO62" s="996">
        <f>MIN(PIO60,Application!$AO$630-SUM('15 Year Pro Forma'!$D$62:PIM62))</f>
        <v>0</v>
      </c>
      <c r="PIQ62" s="996">
        <f>MIN(PIQ60,Application!$AO$630-SUM('15 Year Pro Forma'!$D$62:PIO62))</f>
        <v>0</v>
      </c>
      <c r="PIS62" s="996">
        <f>MIN(PIS60,Application!$AO$630-SUM('15 Year Pro Forma'!$D$62:PIQ62))</f>
        <v>0</v>
      </c>
      <c r="PIU62" s="996">
        <f>MIN(PIU60,Application!$AO$630-SUM('15 Year Pro Forma'!$D$62:PIS62))</f>
        <v>0</v>
      </c>
      <c r="PIW62" s="996">
        <f>MIN(PIW60,Application!$AO$630-SUM('15 Year Pro Forma'!$D$62:PIU62))</f>
        <v>0</v>
      </c>
      <c r="PIY62" s="996">
        <f>MIN(PIY60,Application!$AO$630-SUM('15 Year Pro Forma'!$D$62:PIW62))</f>
        <v>0</v>
      </c>
      <c r="PJA62" s="996">
        <f>MIN(PJA60,Application!$AO$630-SUM('15 Year Pro Forma'!$D$62:PIY62))</f>
        <v>0</v>
      </c>
      <c r="PJC62" s="996">
        <f>MIN(PJC60,Application!$AO$630-SUM('15 Year Pro Forma'!$D$62:PJA62))</f>
        <v>0</v>
      </c>
      <c r="PJE62" s="996">
        <f>MIN(PJE60,Application!$AO$630-SUM('15 Year Pro Forma'!$D$62:PJC62))</f>
        <v>0</v>
      </c>
      <c r="PJG62" s="996">
        <f>MIN(PJG60,Application!$AO$630-SUM('15 Year Pro Forma'!$D$62:PJE62))</f>
        <v>0</v>
      </c>
      <c r="PJI62" s="996">
        <f>MIN(PJI60,Application!$AO$630-SUM('15 Year Pro Forma'!$D$62:PJG62))</f>
        <v>0</v>
      </c>
      <c r="PJK62" s="996">
        <f>MIN(PJK60,Application!$AO$630-SUM('15 Year Pro Forma'!$D$62:PJI62))</f>
        <v>0</v>
      </c>
      <c r="PJM62" s="996">
        <f>MIN(PJM60,Application!$AO$630-SUM('15 Year Pro Forma'!$D$62:PJK62))</f>
        <v>0</v>
      </c>
      <c r="PJO62" s="996">
        <f>MIN(PJO60,Application!$AO$630-SUM('15 Year Pro Forma'!$D$62:PJM62))</f>
        <v>0</v>
      </c>
      <c r="PJQ62" s="996">
        <f>MIN(PJQ60,Application!$AO$630-SUM('15 Year Pro Forma'!$D$62:PJO62))</f>
        <v>0</v>
      </c>
      <c r="PJS62" s="996">
        <f>MIN(PJS60,Application!$AO$630-SUM('15 Year Pro Forma'!$D$62:PJQ62))</f>
        <v>0</v>
      </c>
      <c r="PJU62" s="996">
        <f>MIN(PJU60,Application!$AO$630-SUM('15 Year Pro Forma'!$D$62:PJS62))</f>
        <v>0</v>
      </c>
      <c r="PJW62" s="996">
        <f>MIN(PJW60,Application!$AO$630-SUM('15 Year Pro Forma'!$D$62:PJU62))</f>
        <v>0</v>
      </c>
      <c r="PJY62" s="996">
        <f>MIN(PJY60,Application!$AO$630-SUM('15 Year Pro Forma'!$D$62:PJW62))</f>
        <v>0</v>
      </c>
      <c r="PKA62" s="996">
        <f>MIN(PKA60,Application!$AO$630-SUM('15 Year Pro Forma'!$D$62:PJY62))</f>
        <v>0</v>
      </c>
      <c r="PKC62" s="996">
        <f>MIN(PKC60,Application!$AO$630-SUM('15 Year Pro Forma'!$D$62:PKA62))</f>
        <v>0</v>
      </c>
      <c r="PKE62" s="996">
        <f>MIN(PKE60,Application!$AO$630-SUM('15 Year Pro Forma'!$D$62:PKC62))</f>
        <v>0</v>
      </c>
      <c r="PKG62" s="996">
        <f>MIN(PKG60,Application!$AO$630-SUM('15 Year Pro Forma'!$D$62:PKE62))</f>
        <v>0</v>
      </c>
      <c r="PKI62" s="996">
        <f>MIN(PKI60,Application!$AO$630-SUM('15 Year Pro Forma'!$D$62:PKG62))</f>
        <v>0</v>
      </c>
      <c r="PKK62" s="996">
        <f>MIN(PKK60,Application!$AO$630-SUM('15 Year Pro Forma'!$D$62:PKI62))</f>
        <v>0</v>
      </c>
      <c r="PKM62" s="996">
        <f>MIN(PKM60,Application!$AO$630-SUM('15 Year Pro Forma'!$D$62:PKK62))</f>
        <v>0</v>
      </c>
      <c r="PKO62" s="996">
        <f>MIN(PKO60,Application!$AO$630-SUM('15 Year Pro Forma'!$D$62:PKM62))</f>
        <v>0</v>
      </c>
      <c r="PKQ62" s="996">
        <f>MIN(PKQ60,Application!$AO$630-SUM('15 Year Pro Forma'!$D$62:PKO62))</f>
        <v>0</v>
      </c>
      <c r="PKS62" s="996">
        <f>MIN(PKS60,Application!$AO$630-SUM('15 Year Pro Forma'!$D$62:PKQ62))</f>
        <v>0</v>
      </c>
      <c r="PKU62" s="996">
        <f>MIN(PKU60,Application!$AO$630-SUM('15 Year Pro Forma'!$D$62:PKS62))</f>
        <v>0</v>
      </c>
      <c r="PKW62" s="996">
        <f>MIN(PKW60,Application!$AO$630-SUM('15 Year Pro Forma'!$D$62:PKU62))</f>
        <v>0</v>
      </c>
      <c r="PKY62" s="996">
        <f>MIN(PKY60,Application!$AO$630-SUM('15 Year Pro Forma'!$D$62:PKW62))</f>
        <v>0</v>
      </c>
      <c r="PLA62" s="996">
        <f>MIN(PLA60,Application!$AO$630-SUM('15 Year Pro Forma'!$D$62:PKY62))</f>
        <v>0</v>
      </c>
      <c r="PLC62" s="996">
        <f>MIN(PLC60,Application!$AO$630-SUM('15 Year Pro Forma'!$D$62:PLA62))</f>
        <v>0</v>
      </c>
      <c r="PLE62" s="996">
        <f>MIN(PLE60,Application!$AO$630-SUM('15 Year Pro Forma'!$D$62:PLC62))</f>
        <v>0</v>
      </c>
      <c r="PLG62" s="996">
        <f>MIN(PLG60,Application!$AO$630-SUM('15 Year Pro Forma'!$D$62:PLE62))</f>
        <v>0</v>
      </c>
      <c r="PLI62" s="996">
        <f>MIN(PLI60,Application!$AO$630-SUM('15 Year Pro Forma'!$D$62:PLG62))</f>
        <v>0</v>
      </c>
      <c r="PLK62" s="996">
        <f>MIN(PLK60,Application!$AO$630-SUM('15 Year Pro Forma'!$D$62:PLI62))</f>
        <v>0</v>
      </c>
      <c r="PLM62" s="996">
        <f>MIN(PLM60,Application!$AO$630-SUM('15 Year Pro Forma'!$D$62:PLK62))</f>
        <v>0</v>
      </c>
      <c r="PLO62" s="996">
        <f>MIN(PLO60,Application!$AO$630-SUM('15 Year Pro Forma'!$D$62:PLM62))</f>
        <v>0</v>
      </c>
      <c r="PLQ62" s="996">
        <f>MIN(PLQ60,Application!$AO$630-SUM('15 Year Pro Forma'!$D$62:PLO62))</f>
        <v>0</v>
      </c>
      <c r="PLS62" s="996">
        <f>MIN(PLS60,Application!$AO$630-SUM('15 Year Pro Forma'!$D$62:PLQ62))</f>
        <v>0</v>
      </c>
      <c r="PLU62" s="996">
        <f>MIN(PLU60,Application!$AO$630-SUM('15 Year Pro Forma'!$D$62:PLS62))</f>
        <v>0</v>
      </c>
      <c r="PLW62" s="996">
        <f>MIN(PLW60,Application!$AO$630-SUM('15 Year Pro Forma'!$D$62:PLU62))</f>
        <v>0</v>
      </c>
      <c r="PLY62" s="996">
        <f>MIN(PLY60,Application!$AO$630-SUM('15 Year Pro Forma'!$D$62:PLW62))</f>
        <v>0</v>
      </c>
      <c r="PMA62" s="996">
        <f>MIN(PMA60,Application!$AO$630-SUM('15 Year Pro Forma'!$D$62:PLY62))</f>
        <v>0</v>
      </c>
      <c r="PMC62" s="996">
        <f>MIN(PMC60,Application!$AO$630-SUM('15 Year Pro Forma'!$D$62:PMA62))</f>
        <v>0</v>
      </c>
      <c r="PME62" s="996">
        <f>MIN(PME60,Application!$AO$630-SUM('15 Year Pro Forma'!$D$62:PMC62))</f>
        <v>0</v>
      </c>
      <c r="PMG62" s="996">
        <f>MIN(PMG60,Application!$AO$630-SUM('15 Year Pro Forma'!$D$62:PME62))</f>
        <v>0</v>
      </c>
      <c r="PMI62" s="996">
        <f>MIN(PMI60,Application!$AO$630-SUM('15 Year Pro Forma'!$D$62:PMG62))</f>
        <v>0</v>
      </c>
      <c r="PMK62" s="996">
        <f>MIN(PMK60,Application!$AO$630-SUM('15 Year Pro Forma'!$D$62:PMI62))</f>
        <v>0</v>
      </c>
      <c r="PMM62" s="996">
        <f>MIN(PMM60,Application!$AO$630-SUM('15 Year Pro Forma'!$D$62:PMK62))</f>
        <v>0</v>
      </c>
      <c r="PMO62" s="996">
        <f>MIN(PMO60,Application!$AO$630-SUM('15 Year Pro Forma'!$D$62:PMM62))</f>
        <v>0</v>
      </c>
      <c r="PMQ62" s="996">
        <f>MIN(PMQ60,Application!$AO$630-SUM('15 Year Pro Forma'!$D$62:PMO62))</f>
        <v>0</v>
      </c>
      <c r="PMS62" s="996">
        <f>MIN(PMS60,Application!$AO$630-SUM('15 Year Pro Forma'!$D$62:PMQ62))</f>
        <v>0</v>
      </c>
      <c r="PMU62" s="996">
        <f>MIN(PMU60,Application!$AO$630-SUM('15 Year Pro Forma'!$D$62:PMS62))</f>
        <v>0</v>
      </c>
      <c r="PMW62" s="996">
        <f>MIN(PMW60,Application!$AO$630-SUM('15 Year Pro Forma'!$D$62:PMU62))</f>
        <v>0</v>
      </c>
      <c r="PMY62" s="996">
        <f>MIN(PMY60,Application!$AO$630-SUM('15 Year Pro Forma'!$D$62:PMW62))</f>
        <v>0</v>
      </c>
      <c r="PNA62" s="996">
        <f>MIN(PNA60,Application!$AO$630-SUM('15 Year Pro Forma'!$D$62:PMY62))</f>
        <v>0</v>
      </c>
      <c r="PNC62" s="996">
        <f>MIN(PNC60,Application!$AO$630-SUM('15 Year Pro Forma'!$D$62:PNA62))</f>
        <v>0</v>
      </c>
      <c r="PNE62" s="996">
        <f>MIN(PNE60,Application!$AO$630-SUM('15 Year Pro Forma'!$D$62:PNC62))</f>
        <v>0</v>
      </c>
      <c r="PNG62" s="996">
        <f>MIN(PNG60,Application!$AO$630-SUM('15 Year Pro Forma'!$D$62:PNE62))</f>
        <v>0</v>
      </c>
      <c r="PNI62" s="996">
        <f>MIN(PNI60,Application!$AO$630-SUM('15 Year Pro Forma'!$D$62:PNG62))</f>
        <v>0</v>
      </c>
      <c r="PNK62" s="996">
        <f>MIN(PNK60,Application!$AO$630-SUM('15 Year Pro Forma'!$D$62:PNI62))</f>
        <v>0</v>
      </c>
      <c r="PNM62" s="996">
        <f>MIN(PNM60,Application!$AO$630-SUM('15 Year Pro Forma'!$D$62:PNK62))</f>
        <v>0</v>
      </c>
      <c r="PNO62" s="996">
        <f>MIN(PNO60,Application!$AO$630-SUM('15 Year Pro Forma'!$D$62:PNM62))</f>
        <v>0</v>
      </c>
      <c r="PNQ62" s="996">
        <f>MIN(PNQ60,Application!$AO$630-SUM('15 Year Pro Forma'!$D$62:PNO62))</f>
        <v>0</v>
      </c>
      <c r="PNS62" s="996">
        <f>MIN(PNS60,Application!$AO$630-SUM('15 Year Pro Forma'!$D$62:PNQ62))</f>
        <v>0</v>
      </c>
      <c r="PNU62" s="996">
        <f>MIN(PNU60,Application!$AO$630-SUM('15 Year Pro Forma'!$D$62:PNS62))</f>
        <v>0</v>
      </c>
      <c r="PNW62" s="996">
        <f>MIN(PNW60,Application!$AO$630-SUM('15 Year Pro Forma'!$D$62:PNU62))</f>
        <v>0</v>
      </c>
      <c r="PNY62" s="996">
        <f>MIN(PNY60,Application!$AO$630-SUM('15 Year Pro Forma'!$D$62:PNW62))</f>
        <v>0</v>
      </c>
      <c r="POA62" s="996">
        <f>MIN(POA60,Application!$AO$630-SUM('15 Year Pro Forma'!$D$62:PNY62))</f>
        <v>0</v>
      </c>
      <c r="POC62" s="996">
        <f>MIN(POC60,Application!$AO$630-SUM('15 Year Pro Forma'!$D$62:POA62))</f>
        <v>0</v>
      </c>
      <c r="POE62" s="996">
        <f>MIN(POE60,Application!$AO$630-SUM('15 Year Pro Forma'!$D$62:POC62))</f>
        <v>0</v>
      </c>
      <c r="POG62" s="996">
        <f>MIN(POG60,Application!$AO$630-SUM('15 Year Pro Forma'!$D$62:POE62))</f>
        <v>0</v>
      </c>
      <c r="POI62" s="996">
        <f>MIN(POI60,Application!$AO$630-SUM('15 Year Pro Forma'!$D$62:POG62))</f>
        <v>0</v>
      </c>
      <c r="POK62" s="996">
        <f>MIN(POK60,Application!$AO$630-SUM('15 Year Pro Forma'!$D$62:POI62))</f>
        <v>0</v>
      </c>
      <c r="POM62" s="996">
        <f>MIN(POM60,Application!$AO$630-SUM('15 Year Pro Forma'!$D$62:POK62))</f>
        <v>0</v>
      </c>
      <c r="POO62" s="996">
        <f>MIN(POO60,Application!$AO$630-SUM('15 Year Pro Forma'!$D$62:POM62))</f>
        <v>0</v>
      </c>
      <c r="POQ62" s="996">
        <f>MIN(POQ60,Application!$AO$630-SUM('15 Year Pro Forma'!$D$62:POO62))</f>
        <v>0</v>
      </c>
      <c r="POS62" s="996">
        <f>MIN(POS60,Application!$AO$630-SUM('15 Year Pro Forma'!$D$62:POQ62))</f>
        <v>0</v>
      </c>
      <c r="POU62" s="996">
        <f>MIN(POU60,Application!$AO$630-SUM('15 Year Pro Forma'!$D$62:POS62))</f>
        <v>0</v>
      </c>
      <c r="POW62" s="996">
        <f>MIN(POW60,Application!$AO$630-SUM('15 Year Pro Forma'!$D$62:POU62))</f>
        <v>0</v>
      </c>
      <c r="POY62" s="996">
        <f>MIN(POY60,Application!$AO$630-SUM('15 Year Pro Forma'!$D$62:POW62))</f>
        <v>0</v>
      </c>
      <c r="PPA62" s="996">
        <f>MIN(PPA60,Application!$AO$630-SUM('15 Year Pro Forma'!$D$62:POY62))</f>
        <v>0</v>
      </c>
      <c r="PPC62" s="996">
        <f>MIN(PPC60,Application!$AO$630-SUM('15 Year Pro Forma'!$D$62:PPA62))</f>
        <v>0</v>
      </c>
      <c r="PPE62" s="996">
        <f>MIN(PPE60,Application!$AO$630-SUM('15 Year Pro Forma'!$D$62:PPC62))</f>
        <v>0</v>
      </c>
      <c r="PPG62" s="996">
        <f>MIN(PPG60,Application!$AO$630-SUM('15 Year Pro Forma'!$D$62:PPE62))</f>
        <v>0</v>
      </c>
      <c r="PPI62" s="996">
        <f>MIN(PPI60,Application!$AO$630-SUM('15 Year Pro Forma'!$D$62:PPG62))</f>
        <v>0</v>
      </c>
      <c r="PPK62" s="996">
        <f>MIN(PPK60,Application!$AO$630-SUM('15 Year Pro Forma'!$D$62:PPI62))</f>
        <v>0</v>
      </c>
      <c r="PPM62" s="996">
        <f>MIN(PPM60,Application!$AO$630-SUM('15 Year Pro Forma'!$D$62:PPK62))</f>
        <v>0</v>
      </c>
      <c r="PPO62" s="996">
        <f>MIN(PPO60,Application!$AO$630-SUM('15 Year Pro Forma'!$D$62:PPM62))</f>
        <v>0</v>
      </c>
      <c r="PPQ62" s="996">
        <f>MIN(PPQ60,Application!$AO$630-SUM('15 Year Pro Forma'!$D$62:PPO62))</f>
        <v>0</v>
      </c>
      <c r="PPS62" s="996">
        <f>MIN(PPS60,Application!$AO$630-SUM('15 Year Pro Forma'!$D$62:PPQ62))</f>
        <v>0</v>
      </c>
      <c r="PPU62" s="996">
        <f>MIN(PPU60,Application!$AO$630-SUM('15 Year Pro Forma'!$D$62:PPS62))</f>
        <v>0</v>
      </c>
      <c r="PPW62" s="996">
        <f>MIN(PPW60,Application!$AO$630-SUM('15 Year Pro Forma'!$D$62:PPU62))</f>
        <v>0</v>
      </c>
      <c r="PPY62" s="996">
        <f>MIN(PPY60,Application!$AO$630-SUM('15 Year Pro Forma'!$D$62:PPW62))</f>
        <v>0</v>
      </c>
      <c r="PQA62" s="996">
        <f>MIN(PQA60,Application!$AO$630-SUM('15 Year Pro Forma'!$D$62:PPY62))</f>
        <v>0</v>
      </c>
      <c r="PQC62" s="996">
        <f>MIN(PQC60,Application!$AO$630-SUM('15 Year Pro Forma'!$D$62:PQA62))</f>
        <v>0</v>
      </c>
      <c r="PQE62" s="996">
        <f>MIN(PQE60,Application!$AO$630-SUM('15 Year Pro Forma'!$D$62:PQC62))</f>
        <v>0</v>
      </c>
      <c r="PQG62" s="996">
        <f>MIN(PQG60,Application!$AO$630-SUM('15 Year Pro Forma'!$D$62:PQE62))</f>
        <v>0</v>
      </c>
      <c r="PQI62" s="996">
        <f>MIN(PQI60,Application!$AO$630-SUM('15 Year Pro Forma'!$D$62:PQG62))</f>
        <v>0</v>
      </c>
      <c r="PQK62" s="996">
        <f>MIN(PQK60,Application!$AO$630-SUM('15 Year Pro Forma'!$D$62:PQI62))</f>
        <v>0</v>
      </c>
      <c r="PQM62" s="996">
        <f>MIN(PQM60,Application!$AO$630-SUM('15 Year Pro Forma'!$D$62:PQK62))</f>
        <v>0</v>
      </c>
      <c r="PQO62" s="996">
        <f>MIN(PQO60,Application!$AO$630-SUM('15 Year Pro Forma'!$D$62:PQM62))</f>
        <v>0</v>
      </c>
      <c r="PQQ62" s="996">
        <f>MIN(PQQ60,Application!$AO$630-SUM('15 Year Pro Forma'!$D$62:PQO62))</f>
        <v>0</v>
      </c>
      <c r="PQS62" s="996">
        <f>MIN(PQS60,Application!$AO$630-SUM('15 Year Pro Forma'!$D$62:PQQ62))</f>
        <v>0</v>
      </c>
      <c r="PQU62" s="996">
        <f>MIN(PQU60,Application!$AO$630-SUM('15 Year Pro Forma'!$D$62:PQS62))</f>
        <v>0</v>
      </c>
      <c r="PQW62" s="996">
        <f>MIN(PQW60,Application!$AO$630-SUM('15 Year Pro Forma'!$D$62:PQU62))</f>
        <v>0</v>
      </c>
      <c r="PQY62" s="996">
        <f>MIN(PQY60,Application!$AO$630-SUM('15 Year Pro Forma'!$D$62:PQW62))</f>
        <v>0</v>
      </c>
      <c r="PRA62" s="996">
        <f>MIN(PRA60,Application!$AO$630-SUM('15 Year Pro Forma'!$D$62:PQY62))</f>
        <v>0</v>
      </c>
      <c r="PRC62" s="996">
        <f>MIN(PRC60,Application!$AO$630-SUM('15 Year Pro Forma'!$D$62:PRA62))</f>
        <v>0</v>
      </c>
      <c r="PRE62" s="996">
        <f>MIN(PRE60,Application!$AO$630-SUM('15 Year Pro Forma'!$D$62:PRC62))</f>
        <v>0</v>
      </c>
      <c r="PRG62" s="996">
        <f>MIN(PRG60,Application!$AO$630-SUM('15 Year Pro Forma'!$D$62:PRE62))</f>
        <v>0</v>
      </c>
      <c r="PRI62" s="996">
        <f>MIN(PRI60,Application!$AO$630-SUM('15 Year Pro Forma'!$D$62:PRG62))</f>
        <v>0</v>
      </c>
      <c r="PRK62" s="996">
        <f>MIN(PRK60,Application!$AO$630-SUM('15 Year Pro Forma'!$D$62:PRI62))</f>
        <v>0</v>
      </c>
      <c r="PRM62" s="996">
        <f>MIN(PRM60,Application!$AO$630-SUM('15 Year Pro Forma'!$D$62:PRK62))</f>
        <v>0</v>
      </c>
      <c r="PRO62" s="996">
        <f>MIN(PRO60,Application!$AO$630-SUM('15 Year Pro Forma'!$D$62:PRM62))</f>
        <v>0</v>
      </c>
      <c r="PRQ62" s="996">
        <f>MIN(PRQ60,Application!$AO$630-SUM('15 Year Pro Forma'!$D$62:PRO62))</f>
        <v>0</v>
      </c>
      <c r="PRS62" s="996">
        <f>MIN(PRS60,Application!$AO$630-SUM('15 Year Pro Forma'!$D$62:PRQ62))</f>
        <v>0</v>
      </c>
      <c r="PRU62" s="996">
        <f>MIN(PRU60,Application!$AO$630-SUM('15 Year Pro Forma'!$D$62:PRS62))</f>
        <v>0</v>
      </c>
      <c r="PRW62" s="996">
        <f>MIN(PRW60,Application!$AO$630-SUM('15 Year Pro Forma'!$D$62:PRU62))</f>
        <v>0</v>
      </c>
      <c r="PRY62" s="996">
        <f>MIN(PRY60,Application!$AO$630-SUM('15 Year Pro Forma'!$D$62:PRW62))</f>
        <v>0</v>
      </c>
      <c r="PSA62" s="996">
        <f>MIN(PSA60,Application!$AO$630-SUM('15 Year Pro Forma'!$D$62:PRY62))</f>
        <v>0</v>
      </c>
      <c r="PSC62" s="996">
        <f>MIN(PSC60,Application!$AO$630-SUM('15 Year Pro Forma'!$D$62:PSA62))</f>
        <v>0</v>
      </c>
      <c r="PSE62" s="996">
        <f>MIN(PSE60,Application!$AO$630-SUM('15 Year Pro Forma'!$D$62:PSC62))</f>
        <v>0</v>
      </c>
      <c r="PSG62" s="996">
        <f>MIN(PSG60,Application!$AO$630-SUM('15 Year Pro Forma'!$D$62:PSE62))</f>
        <v>0</v>
      </c>
      <c r="PSI62" s="996">
        <f>MIN(PSI60,Application!$AO$630-SUM('15 Year Pro Forma'!$D$62:PSG62))</f>
        <v>0</v>
      </c>
      <c r="PSK62" s="996">
        <f>MIN(PSK60,Application!$AO$630-SUM('15 Year Pro Forma'!$D$62:PSI62))</f>
        <v>0</v>
      </c>
      <c r="PSM62" s="996">
        <f>MIN(PSM60,Application!$AO$630-SUM('15 Year Pro Forma'!$D$62:PSK62))</f>
        <v>0</v>
      </c>
      <c r="PSO62" s="996">
        <f>MIN(PSO60,Application!$AO$630-SUM('15 Year Pro Forma'!$D$62:PSM62))</f>
        <v>0</v>
      </c>
      <c r="PSQ62" s="996">
        <f>MIN(PSQ60,Application!$AO$630-SUM('15 Year Pro Forma'!$D$62:PSO62))</f>
        <v>0</v>
      </c>
      <c r="PSS62" s="996">
        <f>MIN(PSS60,Application!$AO$630-SUM('15 Year Pro Forma'!$D$62:PSQ62))</f>
        <v>0</v>
      </c>
      <c r="PSU62" s="996">
        <f>MIN(PSU60,Application!$AO$630-SUM('15 Year Pro Forma'!$D$62:PSS62))</f>
        <v>0</v>
      </c>
      <c r="PSW62" s="996">
        <f>MIN(PSW60,Application!$AO$630-SUM('15 Year Pro Forma'!$D$62:PSU62))</f>
        <v>0</v>
      </c>
      <c r="PSY62" s="996">
        <f>MIN(PSY60,Application!$AO$630-SUM('15 Year Pro Forma'!$D$62:PSW62))</f>
        <v>0</v>
      </c>
      <c r="PTA62" s="996">
        <f>MIN(PTA60,Application!$AO$630-SUM('15 Year Pro Forma'!$D$62:PSY62))</f>
        <v>0</v>
      </c>
      <c r="PTC62" s="996">
        <f>MIN(PTC60,Application!$AO$630-SUM('15 Year Pro Forma'!$D$62:PTA62))</f>
        <v>0</v>
      </c>
      <c r="PTE62" s="996">
        <f>MIN(PTE60,Application!$AO$630-SUM('15 Year Pro Forma'!$D$62:PTC62))</f>
        <v>0</v>
      </c>
      <c r="PTG62" s="996">
        <f>MIN(PTG60,Application!$AO$630-SUM('15 Year Pro Forma'!$D$62:PTE62))</f>
        <v>0</v>
      </c>
      <c r="PTI62" s="996">
        <f>MIN(PTI60,Application!$AO$630-SUM('15 Year Pro Forma'!$D$62:PTG62))</f>
        <v>0</v>
      </c>
      <c r="PTK62" s="996">
        <f>MIN(PTK60,Application!$AO$630-SUM('15 Year Pro Forma'!$D$62:PTI62))</f>
        <v>0</v>
      </c>
      <c r="PTM62" s="996">
        <f>MIN(PTM60,Application!$AO$630-SUM('15 Year Pro Forma'!$D$62:PTK62))</f>
        <v>0</v>
      </c>
      <c r="PTO62" s="996">
        <f>MIN(PTO60,Application!$AO$630-SUM('15 Year Pro Forma'!$D$62:PTM62))</f>
        <v>0</v>
      </c>
      <c r="PTQ62" s="996">
        <f>MIN(PTQ60,Application!$AO$630-SUM('15 Year Pro Forma'!$D$62:PTO62))</f>
        <v>0</v>
      </c>
      <c r="PTS62" s="996">
        <f>MIN(PTS60,Application!$AO$630-SUM('15 Year Pro Forma'!$D$62:PTQ62))</f>
        <v>0</v>
      </c>
      <c r="PTU62" s="996">
        <f>MIN(PTU60,Application!$AO$630-SUM('15 Year Pro Forma'!$D$62:PTS62))</f>
        <v>0</v>
      </c>
      <c r="PTW62" s="996">
        <f>MIN(PTW60,Application!$AO$630-SUM('15 Year Pro Forma'!$D$62:PTU62))</f>
        <v>0</v>
      </c>
      <c r="PTY62" s="996">
        <f>MIN(PTY60,Application!$AO$630-SUM('15 Year Pro Forma'!$D$62:PTW62))</f>
        <v>0</v>
      </c>
      <c r="PUA62" s="996">
        <f>MIN(PUA60,Application!$AO$630-SUM('15 Year Pro Forma'!$D$62:PTY62))</f>
        <v>0</v>
      </c>
      <c r="PUC62" s="996">
        <f>MIN(PUC60,Application!$AO$630-SUM('15 Year Pro Forma'!$D$62:PUA62))</f>
        <v>0</v>
      </c>
      <c r="PUE62" s="996">
        <f>MIN(PUE60,Application!$AO$630-SUM('15 Year Pro Forma'!$D$62:PUC62))</f>
        <v>0</v>
      </c>
      <c r="PUG62" s="996">
        <f>MIN(PUG60,Application!$AO$630-SUM('15 Year Pro Forma'!$D$62:PUE62))</f>
        <v>0</v>
      </c>
      <c r="PUI62" s="996">
        <f>MIN(PUI60,Application!$AO$630-SUM('15 Year Pro Forma'!$D$62:PUG62))</f>
        <v>0</v>
      </c>
      <c r="PUK62" s="996">
        <f>MIN(PUK60,Application!$AO$630-SUM('15 Year Pro Forma'!$D$62:PUI62))</f>
        <v>0</v>
      </c>
      <c r="PUM62" s="996">
        <f>MIN(PUM60,Application!$AO$630-SUM('15 Year Pro Forma'!$D$62:PUK62))</f>
        <v>0</v>
      </c>
      <c r="PUO62" s="996">
        <f>MIN(PUO60,Application!$AO$630-SUM('15 Year Pro Forma'!$D$62:PUM62))</f>
        <v>0</v>
      </c>
      <c r="PUQ62" s="996">
        <f>MIN(PUQ60,Application!$AO$630-SUM('15 Year Pro Forma'!$D$62:PUO62))</f>
        <v>0</v>
      </c>
      <c r="PUS62" s="996">
        <f>MIN(PUS60,Application!$AO$630-SUM('15 Year Pro Forma'!$D$62:PUQ62))</f>
        <v>0</v>
      </c>
      <c r="PUU62" s="996">
        <f>MIN(PUU60,Application!$AO$630-SUM('15 Year Pro Forma'!$D$62:PUS62))</f>
        <v>0</v>
      </c>
      <c r="PUW62" s="996">
        <f>MIN(PUW60,Application!$AO$630-SUM('15 Year Pro Forma'!$D$62:PUU62))</f>
        <v>0</v>
      </c>
      <c r="PUY62" s="996">
        <f>MIN(PUY60,Application!$AO$630-SUM('15 Year Pro Forma'!$D$62:PUW62))</f>
        <v>0</v>
      </c>
      <c r="PVA62" s="996">
        <f>MIN(PVA60,Application!$AO$630-SUM('15 Year Pro Forma'!$D$62:PUY62))</f>
        <v>0</v>
      </c>
      <c r="PVC62" s="996">
        <f>MIN(PVC60,Application!$AO$630-SUM('15 Year Pro Forma'!$D$62:PVA62))</f>
        <v>0</v>
      </c>
      <c r="PVE62" s="996">
        <f>MIN(PVE60,Application!$AO$630-SUM('15 Year Pro Forma'!$D$62:PVC62))</f>
        <v>0</v>
      </c>
      <c r="PVG62" s="996">
        <f>MIN(PVG60,Application!$AO$630-SUM('15 Year Pro Forma'!$D$62:PVE62))</f>
        <v>0</v>
      </c>
      <c r="PVI62" s="996">
        <f>MIN(PVI60,Application!$AO$630-SUM('15 Year Pro Forma'!$D$62:PVG62))</f>
        <v>0</v>
      </c>
      <c r="PVK62" s="996">
        <f>MIN(PVK60,Application!$AO$630-SUM('15 Year Pro Forma'!$D$62:PVI62))</f>
        <v>0</v>
      </c>
      <c r="PVM62" s="996">
        <f>MIN(PVM60,Application!$AO$630-SUM('15 Year Pro Forma'!$D$62:PVK62))</f>
        <v>0</v>
      </c>
      <c r="PVO62" s="996">
        <f>MIN(PVO60,Application!$AO$630-SUM('15 Year Pro Forma'!$D$62:PVM62))</f>
        <v>0</v>
      </c>
      <c r="PVQ62" s="996">
        <f>MIN(PVQ60,Application!$AO$630-SUM('15 Year Pro Forma'!$D$62:PVO62))</f>
        <v>0</v>
      </c>
      <c r="PVS62" s="996">
        <f>MIN(PVS60,Application!$AO$630-SUM('15 Year Pro Forma'!$D$62:PVQ62))</f>
        <v>0</v>
      </c>
      <c r="PVU62" s="996">
        <f>MIN(PVU60,Application!$AO$630-SUM('15 Year Pro Forma'!$D$62:PVS62))</f>
        <v>0</v>
      </c>
      <c r="PVW62" s="996">
        <f>MIN(PVW60,Application!$AO$630-SUM('15 Year Pro Forma'!$D$62:PVU62))</f>
        <v>0</v>
      </c>
      <c r="PVY62" s="996">
        <f>MIN(PVY60,Application!$AO$630-SUM('15 Year Pro Forma'!$D$62:PVW62))</f>
        <v>0</v>
      </c>
      <c r="PWA62" s="996">
        <f>MIN(PWA60,Application!$AO$630-SUM('15 Year Pro Forma'!$D$62:PVY62))</f>
        <v>0</v>
      </c>
      <c r="PWC62" s="996">
        <f>MIN(PWC60,Application!$AO$630-SUM('15 Year Pro Forma'!$D$62:PWA62))</f>
        <v>0</v>
      </c>
      <c r="PWE62" s="996">
        <f>MIN(PWE60,Application!$AO$630-SUM('15 Year Pro Forma'!$D$62:PWC62))</f>
        <v>0</v>
      </c>
      <c r="PWG62" s="996">
        <f>MIN(PWG60,Application!$AO$630-SUM('15 Year Pro Forma'!$D$62:PWE62))</f>
        <v>0</v>
      </c>
      <c r="PWI62" s="996">
        <f>MIN(PWI60,Application!$AO$630-SUM('15 Year Pro Forma'!$D$62:PWG62))</f>
        <v>0</v>
      </c>
      <c r="PWK62" s="996">
        <f>MIN(PWK60,Application!$AO$630-SUM('15 Year Pro Forma'!$D$62:PWI62))</f>
        <v>0</v>
      </c>
      <c r="PWM62" s="996">
        <f>MIN(PWM60,Application!$AO$630-SUM('15 Year Pro Forma'!$D$62:PWK62))</f>
        <v>0</v>
      </c>
      <c r="PWO62" s="996">
        <f>MIN(PWO60,Application!$AO$630-SUM('15 Year Pro Forma'!$D$62:PWM62))</f>
        <v>0</v>
      </c>
      <c r="PWQ62" s="996">
        <f>MIN(PWQ60,Application!$AO$630-SUM('15 Year Pro Forma'!$D$62:PWO62))</f>
        <v>0</v>
      </c>
      <c r="PWS62" s="996">
        <f>MIN(PWS60,Application!$AO$630-SUM('15 Year Pro Forma'!$D$62:PWQ62))</f>
        <v>0</v>
      </c>
      <c r="PWU62" s="996">
        <f>MIN(PWU60,Application!$AO$630-SUM('15 Year Pro Forma'!$D$62:PWS62))</f>
        <v>0</v>
      </c>
      <c r="PWW62" s="996">
        <f>MIN(PWW60,Application!$AO$630-SUM('15 Year Pro Forma'!$D$62:PWU62))</f>
        <v>0</v>
      </c>
      <c r="PWY62" s="996">
        <f>MIN(PWY60,Application!$AO$630-SUM('15 Year Pro Forma'!$D$62:PWW62))</f>
        <v>0</v>
      </c>
      <c r="PXA62" s="996">
        <f>MIN(PXA60,Application!$AO$630-SUM('15 Year Pro Forma'!$D$62:PWY62))</f>
        <v>0</v>
      </c>
      <c r="PXC62" s="996">
        <f>MIN(PXC60,Application!$AO$630-SUM('15 Year Pro Forma'!$D$62:PXA62))</f>
        <v>0</v>
      </c>
      <c r="PXE62" s="996">
        <f>MIN(PXE60,Application!$AO$630-SUM('15 Year Pro Forma'!$D$62:PXC62))</f>
        <v>0</v>
      </c>
      <c r="PXG62" s="996">
        <f>MIN(PXG60,Application!$AO$630-SUM('15 Year Pro Forma'!$D$62:PXE62))</f>
        <v>0</v>
      </c>
      <c r="PXI62" s="996">
        <f>MIN(PXI60,Application!$AO$630-SUM('15 Year Pro Forma'!$D$62:PXG62))</f>
        <v>0</v>
      </c>
      <c r="PXK62" s="996">
        <f>MIN(PXK60,Application!$AO$630-SUM('15 Year Pro Forma'!$D$62:PXI62))</f>
        <v>0</v>
      </c>
      <c r="PXM62" s="996">
        <f>MIN(PXM60,Application!$AO$630-SUM('15 Year Pro Forma'!$D$62:PXK62))</f>
        <v>0</v>
      </c>
      <c r="PXO62" s="996">
        <f>MIN(PXO60,Application!$AO$630-SUM('15 Year Pro Forma'!$D$62:PXM62))</f>
        <v>0</v>
      </c>
      <c r="PXQ62" s="996">
        <f>MIN(PXQ60,Application!$AO$630-SUM('15 Year Pro Forma'!$D$62:PXO62))</f>
        <v>0</v>
      </c>
      <c r="PXS62" s="996">
        <f>MIN(PXS60,Application!$AO$630-SUM('15 Year Pro Forma'!$D$62:PXQ62))</f>
        <v>0</v>
      </c>
      <c r="PXU62" s="996">
        <f>MIN(PXU60,Application!$AO$630-SUM('15 Year Pro Forma'!$D$62:PXS62))</f>
        <v>0</v>
      </c>
      <c r="PXW62" s="996">
        <f>MIN(PXW60,Application!$AO$630-SUM('15 Year Pro Forma'!$D$62:PXU62))</f>
        <v>0</v>
      </c>
      <c r="PXY62" s="996">
        <f>MIN(PXY60,Application!$AO$630-SUM('15 Year Pro Forma'!$D$62:PXW62))</f>
        <v>0</v>
      </c>
      <c r="PYA62" s="996">
        <f>MIN(PYA60,Application!$AO$630-SUM('15 Year Pro Forma'!$D$62:PXY62))</f>
        <v>0</v>
      </c>
      <c r="PYC62" s="996">
        <f>MIN(PYC60,Application!$AO$630-SUM('15 Year Pro Forma'!$D$62:PYA62))</f>
        <v>0</v>
      </c>
      <c r="PYE62" s="996">
        <f>MIN(PYE60,Application!$AO$630-SUM('15 Year Pro Forma'!$D$62:PYC62))</f>
        <v>0</v>
      </c>
      <c r="PYG62" s="996">
        <f>MIN(PYG60,Application!$AO$630-SUM('15 Year Pro Forma'!$D$62:PYE62))</f>
        <v>0</v>
      </c>
      <c r="PYI62" s="996">
        <f>MIN(PYI60,Application!$AO$630-SUM('15 Year Pro Forma'!$D$62:PYG62))</f>
        <v>0</v>
      </c>
      <c r="PYK62" s="996">
        <f>MIN(PYK60,Application!$AO$630-SUM('15 Year Pro Forma'!$D$62:PYI62))</f>
        <v>0</v>
      </c>
      <c r="PYM62" s="996">
        <f>MIN(PYM60,Application!$AO$630-SUM('15 Year Pro Forma'!$D$62:PYK62))</f>
        <v>0</v>
      </c>
      <c r="PYO62" s="996">
        <f>MIN(PYO60,Application!$AO$630-SUM('15 Year Pro Forma'!$D$62:PYM62))</f>
        <v>0</v>
      </c>
      <c r="PYQ62" s="996">
        <f>MIN(PYQ60,Application!$AO$630-SUM('15 Year Pro Forma'!$D$62:PYO62))</f>
        <v>0</v>
      </c>
      <c r="PYS62" s="996">
        <f>MIN(PYS60,Application!$AO$630-SUM('15 Year Pro Forma'!$D$62:PYQ62))</f>
        <v>0</v>
      </c>
      <c r="PYU62" s="996">
        <f>MIN(PYU60,Application!$AO$630-SUM('15 Year Pro Forma'!$D$62:PYS62))</f>
        <v>0</v>
      </c>
      <c r="PYW62" s="996">
        <f>MIN(PYW60,Application!$AO$630-SUM('15 Year Pro Forma'!$D$62:PYU62))</f>
        <v>0</v>
      </c>
      <c r="PYY62" s="996">
        <f>MIN(PYY60,Application!$AO$630-SUM('15 Year Pro Forma'!$D$62:PYW62))</f>
        <v>0</v>
      </c>
      <c r="PZA62" s="996">
        <f>MIN(PZA60,Application!$AO$630-SUM('15 Year Pro Forma'!$D$62:PYY62))</f>
        <v>0</v>
      </c>
      <c r="PZC62" s="996">
        <f>MIN(PZC60,Application!$AO$630-SUM('15 Year Pro Forma'!$D$62:PZA62))</f>
        <v>0</v>
      </c>
      <c r="PZE62" s="996">
        <f>MIN(PZE60,Application!$AO$630-SUM('15 Year Pro Forma'!$D$62:PZC62))</f>
        <v>0</v>
      </c>
      <c r="PZG62" s="996">
        <f>MIN(PZG60,Application!$AO$630-SUM('15 Year Pro Forma'!$D$62:PZE62))</f>
        <v>0</v>
      </c>
      <c r="PZI62" s="996">
        <f>MIN(PZI60,Application!$AO$630-SUM('15 Year Pro Forma'!$D$62:PZG62))</f>
        <v>0</v>
      </c>
      <c r="PZK62" s="996">
        <f>MIN(PZK60,Application!$AO$630-SUM('15 Year Pro Forma'!$D$62:PZI62))</f>
        <v>0</v>
      </c>
      <c r="PZM62" s="996">
        <f>MIN(PZM60,Application!$AO$630-SUM('15 Year Pro Forma'!$D$62:PZK62))</f>
        <v>0</v>
      </c>
      <c r="PZO62" s="996">
        <f>MIN(PZO60,Application!$AO$630-SUM('15 Year Pro Forma'!$D$62:PZM62))</f>
        <v>0</v>
      </c>
      <c r="PZQ62" s="996">
        <f>MIN(PZQ60,Application!$AO$630-SUM('15 Year Pro Forma'!$D$62:PZO62))</f>
        <v>0</v>
      </c>
      <c r="PZS62" s="996">
        <f>MIN(PZS60,Application!$AO$630-SUM('15 Year Pro Forma'!$D$62:PZQ62))</f>
        <v>0</v>
      </c>
      <c r="PZU62" s="996">
        <f>MIN(PZU60,Application!$AO$630-SUM('15 Year Pro Forma'!$D$62:PZS62))</f>
        <v>0</v>
      </c>
      <c r="PZW62" s="996">
        <f>MIN(PZW60,Application!$AO$630-SUM('15 Year Pro Forma'!$D$62:PZU62))</f>
        <v>0</v>
      </c>
      <c r="PZY62" s="996">
        <f>MIN(PZY60,Application!$AO$630-SUM('15 Year Pro Forma'!$D$62:PZW62))</f>
        <v>0</v>
      </c>
      <c r="QAA62" s="996">
        <f>MIN(QAA60,Application!$AO$630-SUM('15 Year Pro Forma'!$D$62:PZY62))</f>
        <v>0</v>
      </c>
      <c r="QAC62" s="996">
        <f>MIN(QAC60,Application!$AO$630-SUM('15 Year Pro Forma'!$D$62:QAA62))</f>
        <v>0</v>
      </c>
      <c r="QAE62" s="996">
        <f>MIN(QAE60,Application!$AO$630-SUM('15 Year Pro Forma'!$D$62:QAC62))</f>
        <v>0</v>
      </c>
      <c r="QAG62" s="996">
        <f>MIN(QAG60,Application!$AO$630-SUM('15 Year Pro Forma'!$D$62:QAE62))</f>
        <v>0</v>
      </c>
      <c r="QAI62" s="996">
        <f>MIN(QAI60,Application!$AO$630-SUM('15 Year Pro Forma'!$D$62:QAG62))</f>
        <v>0</v>
      </c>
      <c r="QAK62" s="996">
        <f>MIN(QAK60,Application!$AO$630-SUM('15 Year Pro Forma'!$D$62:QAI62))</f>
        <v>0</v>
      </c>
      <c r="QAM62" s="996">
        <f>MIN(QAM60,Application!$AO$630-SUM('15 Year Pro Forma'!$D$62:QAK62))</f>
        <v>0</v>
      </c>
      <c r="QAO62" s="996">
        <f>MIN(QAO60,Application!$AO$630-SUM('15 Year Pro Forma'!$D$62:QAM62))</f>
        <v>0</v>
      </c>
      <c r="QAQ62" s="996">
        <f>MIN(QAQ60,Application!$AO$630-SUM('15 Year Pro Forma'!$D$62:QAO62))</f>
        <v>0</v>
      </c>
      <c r="QAS62" s="996">
        <f>MIN(QAS60,Application!$AO$630-SUM('15 Year Pro Forma'!$D$62:QAQ62))</f>
        <v>0</v>
      </c>
      <c r="QAU62" s="996">
        <f>MIN(QAU60,Application!$AO$630-SUM('15 Year Pro Forma'!$D$62:QAS62))</f>
        <v>0</v>
      </c>
      <c r="QAW62" s="996">
        <f>MIN(QAW60,Application!$AO$630-SUM('15 Year Pro Forma'!$D$62:QAU62))</f>
        <v>0</v>
      </c>
      <c r="QAY62" s="996">
        <f>MIN(QAY60,Application!$AO$630-SUM('15 Year Pro Forma'!$D$62:QAW62))</f>
        <v>0</v>
      </c>
      <c r="QBA62" s="996">
        <f>MIN(QBA60,Application!$AO$630-SUM('15 Year Pro Forma'!$D$62:QAY62))</f>
        <v>0</v>
      </c>
      <c r="QBC62" s="996">
        <f>MIN(QBC60,Application!$AO$630-SUM('15 Year Pro Forma'!$D$62:QBA62))</f>
        <v>0</v>
      </c>
      <c r="QBE62" s="996">
        <f>MIN(QBE60,Application!$AO$630-SUM('15 Year Pro Forma'!$D$62:QBC62))</f>
        <v>0</v>
      </c>
      <c r="QBG62" s="996">
        <f>MIN(QBG60,Application!$AO$630-SUM('15 Year Pro Forma'!$D$62:QBE62))</f>
        <v>0</v>
      </c>
      <c r="QBI62" s="996">
        <f>MIN(QBI60,Application!$AO$630-SUM('15 Year Pro Forma'!$D$62:QBG62))</f>
        <v>0</v>
      </c>
      <c r="QBK62" s="996">
        <f>MIN(QBK60,Application!$AO$630-SUM('15 Year Pro Forma'!$D$62:QBI62))</f>
        <v>0</v>
      </c>
      <c r="QBM62" s="996">
        <f>MIN(QBM60,Application!$AO$630-SUM('15 Year Pro Forma'!$D$62:QBK62))</f>
        <v>0</v>
      </c>
      <c r="QBO62" s="996">
        <f>MIN(QBO60,Application!$AO$630-SUM('15 Year Pro Forma'!$D$62:QBM62))</f>
        <v>0</v>
      </c>
      <c r="QBQ62" s="996">
        <f>MIN(QBQ60,Application!$AO$630-SUM('15 Year Pro Forma'!$D$62:QBO62))</f>
        <v>0</v>
      </c>
      <c r="QBS62" s="996">
        <f>MIN(QBS60,Application!$AO$630-SUM('15 Year Pro Forma'!$D$62:QBQ62))</f>
        <v>0</v>
      </c>
      <c r="QBU62" s="996">
        <f>MIN(QBU60,Application!$AO$630-SUM('15 Year Pro Forma'!$D$62:QBS62))</f>
        <v>0</v>
      </c>
      <c r="QBW62" s="996">
        <f>MIN(QBW60,Application!$AO$630-SUM('15 Year Pro Forma'!$D$62:QBU62))</f>
        <v>0</v>
      </c>
      <c r="QBY62" s="996">
        <f>MIN(QBY60,Application!$AO$630-SUM('15 Year Pro Forma'!$D$62:QBW62))</f>
        <v>0</v>
      </c>
      <c r="QCA62" s="996">
        <f>MIN(QCA60,Application!$AO$630-SUM('15 Year Pro Forma'!$D$62:QBY62))</f>
        <v>0</v>
      </c>
      <c r="QCC62" s="996">
        <f>MIN(QCC60,Application!$AO$630-SUM('15 Year Pro Forma'!$D$62:QCA62))</f>
        <v>0</v>
      </c>
      <c r="QCE62" s="996">
        <f>MIN(QCE60,Application!$AO$630-SUM('15 Year Pro Forma'!$D$62:QCC62))</f>
        <v>0</v>
      </c>
      <c r="QCG62" s="996">
        <f>MIN(QCG60,Application!$AO$630-SUM('15 Year Pro Forma'!$D$62:QCE62))</f>
        <v>0</v>
      </c>
      <c r="QCI62" s="996">
        <f>MIN(QCI60,Application!$AO$630-SUM('15 Year Pro Forma'!$D$62:QCG62))</f>
        <v>0</v>
      </c>
      <c r="QCK62" s="996">
        <f>MIN(QCK60,Application!$AO$630-SUM('15 Year Pro Forma'!$D$62:QCI62))</f>
        <v>0</v>
      </c>
      <c r="QCM62" s="996">
        <f>MIN(QCM60,Application!$AO$630-SUM('15 Year Pro Forma'!$D$62:QCK62))</f>
        <v>0</v>
      </c>
      <c r="QCO62" s="996">
        <f>MIN(QCO60,Application!$AO$630-SUM('15 Year Pro Forma'!$D$62:QCM62))</f>
        <v>0</v>
      </c>
      <c r="QCQ62" s="996">
        <f>MIN(QCQ60,Application!$AO$630-SUM('15 Year Pro Forma'!$D$62:QCO62))</f>
        <v>0</v>
      </c>
      <c r="QCS62" s="996">
        <f>MIN(QCS60,Application!$AO$630-SUM('15 Year Pro Forma'!$D$62:QCQ62))</f>
        <v>0</v>
      </c>
      <c r="QCU62" s="996">
        <f>MIN(QCU60,Application!$AO$630-SUM('15 Year Pro Forma'!$D$62:QCS62))</f>
        <v>0</v>
      </c>
      <c r="QCW62" s="996">
        <f>MIN(QCW60,Application!$AO$630-SUM('15 Year Pro Forma'!$D$62:QCU62))</f>
        <v>0</v>
      </c>
      <c r="QCY62" s="996">
        <f>MIN(QCY60,Application!$AO$630-SUM('15 Year Pro Forma'!$D$62:QCW62))</f>
        <v>0</v>
      </c>
      <c r="QDA62" s="996">
        <f>MIN(QDA60,Application!$AO$630-SUM('15 Year Pro Forma'!$D$62:QCY62))</f>
        <v>0</v>
      </c>
      <c r="QDC62" s="996">
        <f>MIN(QDC60,Application!$AO$630-SUM('15 Year Pro Forma'!$D$62:QDA62))</f>
        <v>0</v>
      </c>
      <c r="QDE62" s="996">
        <f>MIN(QDE60,Application!$AO$630-SUM('15 Year Pro Forma'!$D$62:QDC62))</f>
        <v>0</v>
      </c>
      <c r="QDG62" s="996">
        <f>MIN(QDG60,Application!$AO$630-SUM('15 Year Pro Forma'!$D$62:QDE62))</f>
        <v>0</v>
      </c>
      <c r="QDI62" s="996">
        <f>MIN(QDI60,Application!$AO$630-SUM('15 Year Pro Forma'!$D$62:QDG62))</f>
        <v>0</v>
      </c>
      <c r="QDK62" s="996">
        <f>MIN(QDK60,Application!$AO$630-SUM('15 Year Pro Forma'!$D$62:QDI62))</f>
        <v>0</v>
      </c>
      <c r="QDM62" s="996">
        <f>MIN(QDM60,Application!$AO$630-SUM('15 Year Pro Forma'!$D$62:QDK62))</f>
        <v>0</v>
      </c>
      <c r="QDO62" s="996">
        <f>MIN(QDO60,Application!$AO$630-SUM('15 Year Pro Forma'!$D$62:QDM62))</f>
        <v>0</v>
      </c>
      <c r="QDQ62" s="996">
        <f>MIN(QDQ60,Application!$AO$630-SUM('15 Year Pro Forma'!$D$62:QDO62))</f>
        <v>0</v>
      </c>
      <c r="QDS62" s="996">
        <f>MIN(QDS60,Application!$AO$630-SUM('15 Year Pro Forma'!$D$62:QDQ62))</f>
        <v>0</v>
      </c>
      <c r="QDU62" s="996">
        <f>MIN(QDU60,Application!$AO$630-SUM('15 Year Pro Forma'!$D$62:QDS62))</f>
        <v>0</v>
      </c>
      <c r="QDW62" s="996">
        <f>MIN(QDW60,Application!$AO$630-SUM('15 Year Pro Forma'!$D$62:QDU62))</f>
        <v>0</v>
      </c>
      <c r="QDY62" s="996">
        <f>MIN(QDY60,Application!$AO$630-SUM('15 Year Pro Forma'!$D$62:QDW62))</f>
        <v>0</v>
      </c>
      <c r="QEA62" s="996">
        <f>MIN(QEA60,Application!$AO$630-SUM('15 Year Pro Forma'!$D$62:QDY62))</f>
        <v>0</v>
      </c>
      <c r="QEC62" s="996">
        <f>MIN(QEC60,Application!$AO$630-SUM('15 Year Pro Forma'!$D$62:QEA62))</f>
        <v>0</v>
      </c>
      <c r="QEE62" s="996">
        <f>MIN(QEE60,Application!$AO$630-SUM('15 Year Pro Forma'!$D$62:QEC62))</f>
        <v>0</v>
      </c>
      <c r="QEG62" s="996">
        <f>MIN(QEG60,Application!$AO$630-SUM('15 Year Pro Forma'!$D$62:QEE62))</f>
        <v>0</v>
      </c>
      <c r="QEI62" s="996">
        <f>MIN(QEI60,Application!$AO$630-SUM('15 Year Pro Forma'!$D$62:QEG62))</f>
        <v>0</v>
      </c>
      <c r="QEK62" s="996">
        <f>MIN(QEK60,Application!$AO$630-SUM('15 Year Pro Forma'!$D$62:QEI62))</f>
        <v>0</v>
      </c>
      <c r="QEM62" s="996">
        <f>MIN(QEM60,Application!$AO$630-SUM('15 Year Pro Forma'!$D$62:QEK62))</f>
        <v>0</v>
      </c>
      <c r="QEO62" s="996">
        <f>MIN(QEO60,Application!$AO$630-SUM('15 Year Pro Forma'!$D$62:QEM62))</f>
        <v>0</v>
      </c>
      <c r="QEQ62" s="996">
        <f>MIN(QEQ60,Application!$AO$630-SUM('15 Year Pro Forma'!$D$62:QEO62))</f>
        <v>0</v>
      </c>
      <c r="QES62" s="996">
        <f>MIN(QES60,Application!$AO$630-SUM('15 Year Pro Forma'!$D$62:QEQ62))</f>
        <v>0</v>
      </c>
      <c r="QEU62" s="996">
        <f>MIN(QEU60,Application!$AO$630-SUM('15 Year Pro Forma'!$D$62:QES62))</f>
        <v>0</v>
      </c>
      <c r="QEW62" s="996">
        <f>MIN(QEW60,Application!$AO$630-SUM('15 Year Pro Forma'!$D$62:QEU62))</f>
        <v>0</v>
      </c>
      <c r="QEY62" s="996">
        <f>MIN(QEY60,Application!$AO$630-SUM('15 Year Pro Forma'!$D$62:QEW62))</f>
        <v>0</v>
      </c>
      <c r="QFA62" s="996">
        <f>MIN(QFA60,Application!$AO$630-SUM('15 Year Pro Forma'!$D$62:QEY62))</f>
        <v>0</v>
      </c>
      <c r="QFC62" s="996">
        <f>MIN(QFC60,Application!$AO$630-SUM('15 Year Pro Forma'!$D$62:QFA62))</f>
        <v>0</v>
      </c>
      <c r="QFE62" s="996">
        <f>MIN(QFE60,Application!$AO$630-SUM('15 Year Pro Forma'!$D$62:QFC62))</f>
        <v>0</v>
      </c>
      <c r="QFG62" s="996">
        <f>MIN(QFG60,Application!$AO$630-SUM('15 Year Pro Forma'!$D$62:QFE62))</f>
        <v>0</v>
      </c>
      <c r="QFI62" s="996">
        <f>MIN(QFI60,Application!$AO$630-SUM('15 Year Pro Forma'!$D$62:QFG62))</f>
        <v>0</v>
      </c>
      <c r="QFK62" s="996">
        <f>MIN(QFK60,Application!$AO$630-SUM('15 Year Pro Forma'!$D$62:QFI62))</f>
        <v>0</v>
      </c>
      <c r="QFM62" s="996">
        <f>MIN(QFM60,Application!$AO$630-SUM('15 Year Pro Forma'!$D$62:QFK62))</f>
        <v>0</v>
      </c>
      <c r="QFO62" s="996">
        <f>MIN(QFO60,Application!$AO$630-SUM('15 Year Pro Forma'!$D$62:QFM62))</f>
        <v>0</v>
      </c>
      <c r="QFQ62" s="996">
        <f>MIN(QFQ60,Application!$AO$630-SUM('15 Year Pro Forma'!$D$62:QFO62))</f>
        <v>0</v>
      </c>
      <c r="QFS62" s="996">
        <f>MIN(QFS60,Application!$AO$630-SUM('15 Year Pro Forma'!$D$62:QFQ62))</f>
        <v>0</v>
      </c>
      <c r="QFU62" s="996">
        <f>MIN(QFU60,Application!$AO$630-SUM('15 Year Pro Forma'!$D$62:QFS62))</f>
        <v>0</v>
      </c>
      <c r="QFW62" s="996">
        <f>MIN(QFW60,Application!$AO$630-SUM('15 Year Pro Forma'!$D$62:QFU62))</f>
        <v>0</v>
      </c>
      <c r="QFY62" s="996">
        <f>MIN(QFY60,Application!$AO$630-SUM('15 Year Pro Forma'!$D$62:QFW62))</f>
        <v>0</v>
      </c>
      <c r="QGA62" s="996">
        <f>MIN(QGA60,Application!$AO$630-SUM('15 Year Pro Forma'!$D$62:QFY62))</f>
        <v>0</v>
      </c>
      <c r="QGC62" s="996">
        <f>MIN(QGC60,Application!$AO$630-SUM('15 Year Pro Forma'!$D$62:QGA62))</f>
        <v>0</v>
      </c>
      <c r="QGE62" s="996">
        <f>MIN(QGE60,Application!$AO$630-SUM('15 Year Pro Forma'!$D$62:QGC62))</f>
        <v>0</v>
      </c>
      <c r="QGG62" s="996">
        <f>MIN(QGG60,Application!$AO$630-SUM('15 Year Pro Forma'!$D$62:QGE62))</f>
        <v>0</v>
      </c>
      <c r="QGI62" s="996">
        <f>MIN(QGI60,Application!$AO$630-SUM('15 Year Pro Forma'!$D$62:QGG62))</f>
        <v>0</v>
      </c>
      <c r="QGK62" s="996">
        <f>MIN(QGK60,Application!$AO$630-SUM('15 Year Pro Forma'!$D$62:QGI62))</f>
        <v>0</v>
      </c>
      <c r="QGM62" s="996">
        <f>MIN(QGM60,Application!$AO$630-SUM('15 Year Pro Forma'!$D$62:QGK62))</f>
        <v>0</v>
      </c>
      <c r="QGO62" s="996">
        <f>MIN(QGO60,Application!$AO$630-SUM('15 Year Pro Forma'!$D$62:QGM62))</f>
        <v>0</v>
      </c>
      <c r="QGQ62" s="996">
        <f>MIN(QGQ60,Application!$AO$630-SUM('15 Year Pro Forma'!$D$62:QGO62))</f>
        <v>0</v>
      </c>
      <c r="QGS62" s="996">
        <f>MIN(QGS60,Application!$AO$630-SUM('15 Year Pro Forma'!$D$62:QGQ62))</f>
        <v>0</v>
      </c>
      <c r="QGU62" s="996">
        <f>MIN(QGU60,Application!$AO$630-SUM('15 Year Pro Forma'!$D$62:QGS62))</f>
        <v>0</v>
      </c>
      <c r="QGW62" s="996">
        <f>MIN(QGW60,Application!$AO$630-SUM('15 Year Pro Forma'!$D$62:QGU62))</f>
        <v>0</v>
      </c>
      <c r="QGY62" s="996">
        <f>MIN(QGY60,Application!$AO$630-SUM('15 Year Pro Forma'!$D$62:QGW62))</f>
        <v>0</v>
      </c>
      <c r="QHA62" s="996">
        <f>MIN(QHA60,Application!$AO$630-SUM('15 Year Pro Forma'!$D$62:QGY62))</f>
        <v>0</v>
      </c>
      <c r="QHC62" s="996">
        <f>MIN(QHC60,Application!$AO$630-SUM('15 Year Pro Forma'!$D$62:QHA62))</f>
        <v>0</v>
      </c>
      <c r="QHE62" s="996">
        <f>MIN(QHE60,Application!$AO$630-SUM('15 Year Pro Forma'!$D$62:QHC62))</f>
        <v>0</v>
      </c>
      <c r="QHG62" s="996">
        <f>MIN(QHG60,Application!$AO$630-SUM('15 Year Pro Forma'!$D$62:QHE62))</f>
        <v>0</v>
      </c>
      <c r="QHI62" s="996">
        <f>MIN(QHI60,Application!$AO$630-SUM('15 Year Pro Forma'!$D$62:QHG62))</f>
        <v>0</v>
      </c>
      <c r="QHK62" s="996">
        <f>MIN(QHK60,Application!$AO$630-SUM('15 Year Pro Forma'!$D$62:QHI62))</f>
        <v>0</v>
      </c>
      <c r="QHM62" s="996">
        <f>MIN(QHM60,Application!$AO$630-SUM('15 Year Pro Forma'!$D$62:QHK62))</f>
        <v>0</v>
      </c>
      <c r="QHO62" s="996">
        <f>MIN(QHO60,Application!$AO$630-SUM('15 Year Pro Forma'!$D$62:QHM62))</f>
        <v>0</v>
      </c>
      <c r="QHQ62" s="996">
        <f>MIN(QHQ60,Application!$AO$630-SUM('15 Year Pro Forma'!$D$62:QHO62))</f>
        <v>0</v>
      </c>
      <c r="QHS62" s="996">
        <f>MIN(QHS60,Application!$AO$630-SUM('15 Year Pro Forma'!$D$62:QHQ62))</f>
        <v>0</v>
      </c>
      <c r="QHU62" s="996">
        <f>MIN(QHU60,Application!$AO$630-SUM('15 Year Pro Forma'!$D$62:QHS62))</f>
        <v>0</v>
      </c>
      <c r="QHW62" s="996">
        <f>MIN(QHW60,Application!$AO$630-SUM('15 Year Pro Forma'!$D$62:QHU62))</f>
        <v>0</v>
      </c>
      <c r="QHY62" s="996">
        <f>MIN(QHY60,Application!$AO$630-SUM('15 Year Pro Forma'!$D$62:QHW62))</f>
        <v>0</v>
      </c>
      <c r="QIA62" s="996">
        <f>MIN(QIA60,Application!$AO$630-SUM('15 Year Pro Forma'!$D$62:QHY62))</f>
        <v>0</v>
      </c>
      <c r="QIC62" s="996">
        <f>MIN(QIC60,Application!$AO$630-SUM('15 Year Pro Forma'!$D$62:QIA62))</f>
        <v>0</v>
      </c>
      <c r="QIE62" s="996">
        <f>MIN(QIE60,Application!$AO$630-SUM('15 Year Pro Forma'!$D$62:QIC62))</f>
        <v>0</v>
      </c>
      <c r="QIG62" s="996">
        <f>MIN(QIG60,Application!$AO$630-SUM('15 Year Pro Forma'!$D$62:QIE62))</f>
        <v>0</v>
      </c>
      <c r="QII62" s="996">
        <f>MIN(QII60,Application!$AO$630-SUM('15 Year Pro Forma'!$D$62:QIG62))</f>
        <v>0</v>
      </c>
      <c r="QIK62" s="996">
        <f>MIN(QIK60,Application!$AO$630-SUM('15 Year Pro Forma'!$D$62:QII62))</f>
        <v>0</v>
      </c>
      <c r="QIM62" s="996">
        <f>MIN(QIM60,Application!$AO$630-SUM('15 Year Pro Forma'!$D$62:QIK62))</f>
        <v>0</v>
      </c>
      <c r="QIO62" s="996">
        <f>MIN(QIO60,Application!$AO$630-SUM('15 Year Pro Forma'!$D$62:QIM62))</f>
        <v>0</v>
      </c>
      <c r="QIQ62" s="996">
        <f>MIN(QIQ60,Application!$AO$630-SUM('15 Year Pro Forma'!$D$62:QIO62))</f>
        <v>0</v>
      </c>
      <c r="QIS62" s="996">
        <f>MIN(QIS60,Application!$AO$630-SUM('15 Year Pro Forma'!$D$62:QIQ62))</f>
        <v>0</v>
      </c>
      <c r="QIU62" s="996">
        <f>MIN(QIU60,Application!$AO$630-SUM('15 Year Pro Forma'!$D$62:QIS62))</f>
        <v>0</v>
      </c>
      <c r="QIW62" s="996">
        <f>MIN(QIW60,Application!$AO$630-SUM('15 Year Pro Forma'!$D$62:QIU62))</f>
        <v>0</v>
      </c>
      <c r="QIY62" s="996">
        <f>MIN(QIY60,Application!$AO$630-SUM('15 Year Pro Forma'!$D$62:QIW62))</f>
        <v>0</v>
      </c>
      <c r="QJA62" s="996">
        <f>MIN(QJA60,Application!$AO$630-SUM('15 Year Pro Forma'!$D$62:QIY62))</f>
        <v>0</v>
      </c>
      <c r="QJC62" s="996">
        <f>MIN(QJC60,Application!$AO$630-SUM('15 Year Pro Forma'!$D$62:QJA62))</f>
        <v>0</v>
      </c>
      <c r="QJE62" s="996">
        <f>MIN(QJE60,Application!$AO$630-SUM('15 Year Pro Forma'!$D$62:QJC62))</f>
        <v>0</v>
      </c>
      <c r="QJG62" s="996">
        <f>MIN(QJG60,Application!$AO$630-SUM('15 Year Pro Forma'!$D$62:QJE62))</f>
        <v>0</v>
      </c>
      <c r="QJI62" s="996">
        <f>MIN(QJI60,Application!$AO$630-SUM('15 Year Pro Forma'!$D$62:QJG62))</f>
        <v>0</v>
      </c>
      <c r="QJK62" s="996">
        <f>MIN(QJK60,Application!$AO$630-SUM('15 Year Pro Forma'!$D$62:QJI62))</f>
        <v>0</v>
      </c>
      <c r="QJM62" s="996">
        <f>MIN(QJM60,Application!$AO$630-SUM('15 Year Pro Forma'!$D$62:QJK62))</f>
        <v>0</v>
      </c>
      <c r="QJO62" s="996">
        <f>MIN(QJO60,Application!$AO$630-SUM('15 Year Pro Forma'!$D$62:QJM62))</f>
        <v>0</v>
      </c>
      <c r="QJQ62" s="996">
        <f>MIN(QJQ60,Application!$AO$630-SUM('15 Year Pro Forma'!$D$62:QJO62))</f>
        <v>0</v>
      </c>
      <c r="QJS62" s="996">
        <f>MIN(QJS60,Application!$AO$630-SUM('15 Year Pro Forma'!$D$62:QJQ62))</f>
        <v>0</v>
      </c>
      <c r="QJU62" s="996">
        <f>MIN(QJU60,Application!$AO$630-SUM('15 Year Pro Forma'!$D$62:QJS62))</f>
        <v>0</v>
      </c>
      <c r="QJW62" s="996">
        <f>MIN(QJW60,Application!$AO$630-SUM('15 Year Pro Forma'!$D$62:QJU62))</f>
        <v>0</v>
      </c>
      <c r="QJY62" s="996">
        <f>MIN(QJY60,Application!$AO$630-SUM('15 Year Pro Forma'!$D$62:QJW62))</f>
        <v>0</v>
      </c>
      <c r="QKA62" s="996">
        <f>MIN(QKA60,Application!$AO$630-SUM('15 Year Pro Forma'!$D$62:QJY62))</f>
        <v>0</v>
      </c>
      <c r="QKC62" s="996">
        <f>MIN(QKC60,Application!$AO$630-SUM('15 Year Pro Forma'!$D$62:QKA62))</f>
        <v>0</v>
      </c>
      <c r="QKE62" s="996">
        <f>MIN(QKE60,Application!$AO$630-SUM('15 Year Pro Forma'!$D$62:QKC62))</f>
        <v>0</v>
      </c>
      <c r="QKG62" s="996">
        <f>MIN(QKG60,Application!$AO$630-SUM('15 Year Pro Forma'!$D$62:QKE62))</f>
        <v>0</v>
      </c>
      <c r="QKI62" s="996">
        <f>MIN(QKI60,Application!$AO$630-SUM('15 Year Pro Forma'!$D$62:QKG62))</f>
        <v>0</v>
      </c>
      <c r="QKK62" s="996">
        <f>MIN(QKK60,Application!$AO$630-SUM('15 Year Pro Forma'!$D$62:QKI62))</f>
        <v>0</v>
      </c>
      <c r="QKM62" s="996">
        <f>MIN(QKM60,Application!$AO$630-SUM('15 Year Pro Forma'!$D$62:QKK62))</f>
        <v>0</v>
      </c>
      <c r="QKO62" s="996">
        <f>MIN(QKO60,Application!$AO$630-SUM('15 Year Pro Forma'!$D$62:QKM62))</f>
        <v>0</v>
      </c>
      <c r="QKQ62" s="996">
        <f>MIN(QKQ60,Application!$AO$630-SUM('15 Year Pro Forma'!$D$62:QKO62))</f>
        <v>0</v>
      </c>
      <c r="QKS62" s="996">
        <f>MIN(QKS60,Application!$AO$630-SUM('15 Year Pro Forma'!$D$62:QKQ62))</f>
        <v>0</v>
      </c>
      <c r="QKU62" s="996">
        <f>MIN(QKU60,Application!$AO$630-SUM('15 Year Pro Forma'!$D$62:QKS62))</f>
        <v>0</v>
      </c>
      <c r="QKW62" s="996">
        <f>MIN(QKW60,Application!$AO$630-SUM('15 Year Pro Forma'!$D$62:QKU62))</f>
        <v>0</v>
      </c>
      <c r="QKY62" s="996">
        <f>MIN(QKY60,Application!$AO$630-SUM('15 Year Pro Forma'!$D$62:QKW62))</f>
        <v>0</v>
      </c>
      <c r="QLA62" s="996">
        <f>MIN(QLA60,Application!$AO$630-SUM('15 Year Pro Forma'!$D$62:QKY62))</f>
        <v>0</v>
      </c>
      <c r="QLC62" s="996">
        <f>MIN(QLC60,Application!$AO$630-SUM('15 Year Pro Forma'!$D$62:QLA62))</f>
        <v>0</v>
      </c>
      <c r="QLE62" s="996">
        <f>MIN(QLE60,Application!$AO$630-SUM('15 Year Pro Forma'!$D$62:QLC62))</f>
        <v>0</v>
      </c>
      <c r="QLG62" s="996">
        <f>MIN(QLG60,Application!$AO$630-SUM('15 Year Pro Forma'!$D$62:QLE62))</f>
        <v>0</v>
      </c>
      <c r="QLI62" s="996">
        <f>MIN(QLI60,Application!$AO$630-SUM('15 Year Pro Forma'!$D$62:QLG62))</f>
        <v>0</v>
      </c>
      <c r="QLK62" s="996">
        <f>MIN(QLK60,Application!$AO$630-SUM('15 Year Pro Forma'!$D$62:QLI62))</f>
        <v>0</v>
      </c>
      <c r="QLM62" s="996">
        <f>MIN(QLM60,Application!$AO$630-SUM('15 Year Pro Forma'!$D$62:QLK62))</f>
        <v>0</v>
      </c>
      <c r="QLO62" s="996">
        <f>MIN(QLO60,Application!$AO$630-SUM('15 Year Pro Forma'!$D$62:QLM62))</f>
        <v>0</v>
      </c>
      <c r="QLQ62" s="996">
        <f>MIN(QLQ60,Application!$AO$630-SUM('15 Year Pro Forma'!$D$62:QLO62))</f>
        <v>0</v>
      </c>
      <c r="QLS62" s="996">
        <f>MIN(QLS60,Application!$AO$630-SUM('15 Year Pro Forma'!$D$62:QLQ62))</f>
        <v>0</v>
      </c>
      <c r="QLU62" s="996">
        <f>MIN(QLU60,Application!$AO$630-SUM('15 Year Pro Forma'!$D$62:QLS62))</f>
        <v>0</v>
      </c>
      <c r="QLW62" s="996">
        <f>MIN(QLW60,Application!$AO$630-SUM('15 Year Pro Forma'!$D$62:QLU62))</f>
        <v>0</v>
      </c>
      <c r="QLY62" s="996">
        <f>MIN(QLY60,Application!$AO$630-SUM('15 Year Pro Forma'!$D$62:QLW62))</f>
        <v>0</v>
      </c>
      <c r="QMA62" s="996">
        <f>MIN(QMA60,Application!$AO$630-SUM('15 Year Pro Forma'!$D$62:QLY62))</f>
        <v>0</v>
      </c>
      <c r="QMC62" s="996">
        <f>MIN(QMC60,Application!$AO$630-SUM('15 Year Pro Forma'!$D$62:QMA62))</f>
        <v>0</v>
      </c>
      <c r="QME62" s="996">
        <f>MIN(QME60,Application!$AO$630-SUM('15 Year Pro Forma'!$D$62:QMC62))</f>
        <v>0</v>
      </c>
      <c r="QMG62" s="996">
        <f>MIN(QMG60,Application!$AO$630-SUM('15 Year Pro Forma'!$D$62:QME62))</f>
        <v>0</v>
      </c>
      <c r="QMI62" s="996">
        <f>MIN(QMI60,Application!$AO$630-SUM('15 Year Pro Forma'!$D$62:QMG62))</f>
        <v>0</v>
      </c>
      <c r="QMK62" s="996">
        <f>MIN(QMK60,Application!$AO$630-SUM('15 Year Pro Forma'!$D$62:QMI62))</f>
        <v>0</v>
      </c>
      <c r="QMM62" s="996">
        <f>MIN(QMM60,Application!$AO$630-SUM('15 Year Pro Forma'!$D$62:QMK62))</f>
        <v>0</v>
      </c>
      <c r="QMO62" s="996">
        <f>MIN(QMO60,Application!$AO$630-SUM('15 Year Pro Forma'!$D$62:QMM62))</f>
        <v>0</v>
      </c>
      <c r="QMQ62" s="996">
        <f>MIN(QMQ60,Application!$AO$630-SUM('15 Year Pro Forma'!$D$62:QMO62))</f>
        <v>0</v>
      </c>
      <c r="QMS62" s="996">
        <f>MIN(QMS60,Application!$AO$630-SUM('15 Year Pro Forma'!$D$62:QMQ62))</f>
        <v>0</v>
      </c>
      <c r="QMU62" s="996">
        <f>MIN(QMU60,Application!$AO$630-SUM('15 Year Pro Forma'!$D$62:QMS62))</f>
        <v>0</v>
      </c>
      <c r="QMW62" s="996">
        <f>MIN(QMW60,Application!$AO$630-SUM('15 Year Pro Forma'!$D$62:QMU62))</f>
        <v>0</v>
      </c>
      <c r="QMY62" s="996">
        <f>MIN(QMY60,Application!$AO$630-SUM('15 Year Pro Forma'!$D$62:QMW62))</f>
        <v>0</v>
      </c>
      <c r="QNA62" s="996">
        <f>MIN(QNA60,Application!$AO$630-SUM('15 Year Pro Forma'!$D$62:QMY62))</f>
        <v>0</v>
      </c>
      <c r="QNC62" s="996">
        <f>MIN(QNC60,Application!$AO$630-SUM('15 Year Pro Forma'!$D$62:QNA62))</f>
        <v>0</v>
      </c>
      <c r="QNE62" s="996">
        <f>MIN(QNE60,Application!$AO$630-SUM('15 Year Pro Forma'!$D$62:QNC62))</f>
        <v>0</v>
      </c>
      <c r="QNG62" s="996">
        <f>MIN(QNG60,Application!$AO$630-SUM('15 Year Pro Forma'!$D$62:QNE62))</f>
        <v>0</v>
      </c>
      <c r="QNI62" s="996">
        <f>MIN(QNI60,Application!$AO$630-SUM('15 Year Pro Forma'!$D$62:QNG62))</f>
        <v>0</v>
      </c>
      <c r="QNK62" s="996">
        <f>MIN(QNK60,Application!$AO$630-SUM('15 Year Pro Forma'!$D$62:QNI62))</f>
        <v>0</v>
      </c>
      <c r="QNM62" s="996">
        <f>MIN(QNM60,Application!$AO$630-SUM('15 Year Pro Forma'!$D$62:QNK62))</f>
        <v>0</v>
      </c>
      <c r="QNO62" s="996">
        <f>MIN(QNO60,Application!$AO$630-SUM('15 Year Pro Forma'!$D$62:QNM62))</f>
        <v>0</v>
      </c>
      <c r="QNQ62" s="996">
        <f>MIN(QNQ60,Application!$AO$630-SUM('15 Year Pro Forma'!$D$62:QNO62))</f>
        <v>0</v>
      </c>
      <c r="QNS62" s="996">
        <f>MIN(QNS60,Application!$AO$630-SUM('15 Year Pro Forma'!$D$62:QNQ62))</f>
        <v>0</v>
      </c>
      <c r="QNU62" s="996">
        <f>MIN(QNU60,Application!$AO$630-SUM('15 Year Pro Forma'!$D$62:QNS62))</f>
        <v>0</v>
      </c>
      <c r="QNW62" s="996">
        <f>MIN(QNW60,Application!$AO$630-SUM('15 Year Pro Forma'!$D$62:QNU62))</f>
        <v>0</v>
      </c>
      <c r="QNY62" s="996">
        <f>MIN(QNY60,Application!$AO$630-SUM('15 Year Pro Forma'!$D$62:QNW62))</f>
        <v>0</v>
      </c>
      <c r="QOA62" s="996">
        <f>MIN(QOA60,Application!$AO$630-SUM('15 Year Pro Forma'!$D$62:QNY62))</f>
        <v>0</v>
      </c>
      <c r="QOC62" s="996">
        <f>MIN(QOC60,Application!$AO$630-SUM('15 Year Pro Forma'!$D$62:QOA62))</f>
        <v>0</v>
      </c>
      <c r="QOE62" s="996">
        <f>MIN(QOE60,Application!$AO$630-SUM('15 Year Pro Forma'!$D$62:QOC62))</f>
        <v>0</v>
      </c>
      <c r="QOG62" s="996">
        <f>MIN(QOG60,Application!$AO$630-SUM('15 Year Pro Forma'!$D$62:QOE62))</f>
        <v>0</v>
      </c>
      <c r="QOI62" s="996">
        <f>MIN(QOI60,Application!$AO$630-SUM('15 Year Pro Forma'!$D$62:QOG62))</f>
        <v>0</v>
      </c>
      <c r="QOK62" s="996">
        <f>MIN(QOK60,Application!$AO$630-SUM('15 Year Pro Forma'!$D$62:QOI62))</f>
        <v>0</v>
      </c>
      <c r="QOM62" s="996">
        <f>MIN(QOM60,Application!$AO$630-SUM('15 Year Pro Forma'!$D$62:QOK62))</f>
        <v>0</v>
      </c>
      <c r="QOO62" s="996">
        <f>MIN(QOO60,Application!$AO$630-SUM('15 Year Pro Forma'!$D$62:QOM62))</f>
        <v>0</v>
      </c>
      <c r="QOQ62" s="996">
        <f>MIN(QOQ60,Application!$AO$630-SUM('15 Year Pro Forma'!$D$62:QOO62))</f>
        <v>0</v>
      </c>
      <c r="QOS62" s="996">
        <f>MIN(QOS60,Application!$AO$630-SUM('15 Year Pro Forma'!$D$62:QOQ62))</f>
        <v>0</v>
      </c>
      <c r="QOU62" s="996">
        <f>MIN(QOU60,Application!$AO$630-SUM('15 Year Pro Forma'!$D$62:QOS62))</f>
        <v>0</v>
      </c>
      <c r="QOW62" s="996">
        <f>MIN(QOW60,Application!$AO$630-SUM('15 Year Pro Forma'!$D$62:QOU62))</f>
        <v>0</v>
      </c>
      <c r="QOY62" s="996">
        <f>MIN(QOY60,Application!$AO$630-SUM('15 Year Pro Forma'!$D$62:QOW62))</f>
        <v>0</v>
      </c>
      <c r="QPA62" s="996">
        <f>MIN(QPA60,Application!$AO$630-SUM('15 Year Pro Forma'!$D$62:QOY62))</f>
        <v>0</v>
      </c>
      <c r="QPC62" s="996">
        <f>MIN(QPC60,Application!$AO$630-SUM('15 Year Pro Forma'!$D$62:QPA62))</f>
        <v>0</v>
      </c>
      <c r="QPE62" s="996">
        <f>MIN(QPE60,Application!$AO$630-SUM('15 Year Pro Forma'!$D$62:QPC62))</f>
        <v>0</v>
      </c>
      <c r="QPG62" s="996">
        <f>MIN(QPG60,Application!$AO$630-SUM('15 Year Pro Forma'!$D$62:QPE62))</f>
        <v>0</v>
      </c>
      <c r="QPI62" s="996">
        <f>MIN(QPI60,Application!$AO$630-SUM('15 Year Pro Forma'!$D$62:QPG62))</f>
        <v>0</v>
      </c>
      <c r="QPK62" s="996">
        <f>MIN(QPK60,Application!$AO$630-SUM('15 Year Pro Forma'!$D$62:QPI62))</f>
        <v>0</v>
      </c>
      <c r="QPM62" s="996">
        <f>MIN(QPM60,Application!$AO$630-SUM('15 Year Pro Forma'!$D$62:QPK62))</f>
        <v>0</v>
      </c>
      <c r="QPO62" s="996">
        <f>MIN(QPO60,Application!$AO$630-SUM('15 Year Pro Forma'!$D$62:QPM62))</f>
        <v>0</v>
      </c>
      <c r="QPQ62" s="996">
        <f>MIN(QPQ60,Application!$AO$630-SUM('15 Year Pro Forma'!$D$62:QPO62))</f>
        <v>0</v>
      </c>
      <c r="QPS62" s="996">
        <f>MIN(QPS60,Application!$AO$630-SUM('15 Year Pro Forma'!$D$62:QPQ62))</f>
        <v>0</v>
      </c>
      <c r="QPU62" s="996">
        <f>MIN(QPU60,Application!$AO$630-SUM('15 Year Pro Forma'!$D$62:QPS62))</f>
        <v>0</v>
      </c>
      <c r="QPW62" s="996">
        <f>MIN(QPW60,Application!$AO$630-SUM('15 Year Pro Forma'!$D$62:QPU62))</f>
        <v>0</v>
      </c>
      <c r="QPY62" s="996">
        <f>MIN(QPY60,Application!$AO$630-SUM('15 Year Pro Forma'!$D$62:QPW62))</f>
        <v>0</v>
      </c>
      <c r="QQA62" s="996">
        <f>MIN(QQA60,Application!$AO$630-SUM('15 Year Pro Forma'!$D$62:QPY62))</f>
        <v>0</v>
      </c>
      <c r="QQC62" s="996">
        <f>MIN(QQC60,Application!$AO$630-SUM('15 Year Pro Forma'!$D$62:QQA62))</f>
        <v>0</v>
      </c>
      <c r="QQE62" s="996">
        <f>MIN(QQE60,Application!$AO$630-SUM('15 Year Pro Forma'!$D$62:QQC62))</f>
        <v>0</v>
      </c>
      <c r="QQG62" s="996">
        <f>MIN(QQG60,Application!$AO$630-SUM('15 Year Pro Forma'!$D$62:QQE62))</f>
        <v>0</v>
      </c>
      <c r="QQI62" s="996">
        <f>MIN(QQI60,Application!$AO$630-SUM('15 Year Pro Forma'!$D$62:QQG62))</f>
        <v>0</v>
      </c>
      <c r="QQK62" s="996">
        <f>MIN(QQK60,Application!$AO$630-SUM('15 Year Pro Forma'!$D$62:QQI62))</f>
        <v>0</v>
      </c>
      <c r="QQM62" s="996">
        <f>MIN(QQM60,Application!$AO$630-SUM('15 Year Pro Forma'!$D$62:QQK62))</f>
        <v>0</v>
      </c>
      <c r="QQO62" s="996">
        <f>MIN(QQO60,Application!$AO$630-SUM('15 Year Pro Forma'!$D$62:QQM62))</f>
        <v>0</v>
      </c>
      <c r="QQQ62" s="996">
        <f>MIN(QQQ60,Application!$AO$630-SUM('15 Year Pro Forma'!$D$62:QQO62))</f>
        <v>0</v>
      </c>
      <c r="QQS62" s="996">
        <f>MIN(QQS60,Application!$AO$630-SUM('15 Year Pro Forma'!$D$62:QQQ62))</f>
        <v>0</v>
      </c>
      <c r="QQU62" s="996">
        <f>MIN(QQU60,Application!$AO$630-SUM('15 Year Pro Forma'!$D$62:QQS62))</f>
        <v>0</v>
      </c>
      <c r="QQW62" s="996">
        <f>MIN(QQW60,Application!$AO$630-SUM('15 Year Pro Forma'!$D$62:QQU62))</f>
        <v>0</v>
      </c>
      <c r="QQY62" s="996">
        <f>MIN(QQY60,Application!$AO$630-SUM('15 Year Pro Forma'!$D$62:QQW62))</f>
        <v>0</v>
      </c>
      <c r="QRA62" s="996">
        <f>MIN(QRA60,Application!$AO$630-SUM('15 Year Pro Forma'!$D$62:QQY62))</f>
        <v>0</v>
      </c>
      <c r="QRC62" s="996">
        <f>MIN(QRC60,Application!$AO$630-SUM('15 Year Pro Forma'!$D$62:QRA62))</f>
        <v>0</v>
      </c>
      <c r="QRE62" s="996">
        <f>MIN(QRE60,Application!$AO$630-SUM('15 Year Pro Forma'!$D$62:QRC62))</f>
        <v>0</v>
      </c>
      <c r="QRG62" s="996">
        <f>MIN(QRG60,Application!$AO$630-SUM('15 Year Pro Forma'!$D$62:QRE62))</f>
        <v>0</v>
      </c>
      <c r="QRI62" s="996">
        <f>MIN(QRI60,Application!$AO$630-SUM('15 Year Pro Forma'!$D$62:QRG62))</f>
        <v>0</v>
      </c>
      <c r="QRK62" s="996">
        <f>MIN(QRK60,Application!$AO$630-SUM('15 Year Pro Forma'!$D$62:QRI62))</f>
        <v>0</v>
      </c>
      <c r="QRM62" s="996">
        <f>MIN(QRM60,Application!$AO$630-SUM('15 Year Pro Forma'!$D$62:QRK62))</f>
        <v>0</v>
      </c>
      <c r="QRO62" s="996">
        <f>MIN(QRO60,Application!$AO$630-SUM('15 Year Pro Forma'!$D$62:QRM62))</f>
        <v>0</v>
      </c>
      <c r="QRQ62" s="996">
        <f>MIN(QRQ60,Application!$AO$630-SUM('15 Year Pro Forma'!$D$62:QRO62))</f>
        <v>0</v>
      </c>
      <c r="QRS62" s="996">
        <f>MIN(QRS60,Application!$AO$630-SUM('15 Year Pro Forma'!$D$62:QRQ62))</f>
        <v>0</v>
      </c>
      <c r="QRU62" s="996">
        <f>MIN(QRU60,Application!$AO$630-SUM('15 Year Pro Forma'!$D$62:QRS62))</f>
        <v>0</v>
      </c>
      <c r="QRW62" s="996">
        <f>MIN(QRW60,Application!$AO$630-SUM('15 Year Pro Forma'!$D$62:QRU62))</f>
        <v>0</v>
      </c>
      <c r="QRY62" s="996">
        <f>MIN(QRY60,Application!$AO$630-SUM('15 Year Pro Forma'!$D$62:QRW62))</f>
        <v>0</v>
      </c>
      <c r="QSA62" s="996">
        <f>MIN(QSA60,Application!$AO$630-SUM('15 Year Pro Forma'!$D$62:QRY62))</f>
        <v>0</v>
      </c>
      <c r="QSC62" s="996">
        <f>MIN(QSC60,Application!$AO$630-SUM('15 Year Pro Forma'!$D$62:QSA62))</f>
        <v>0</v>
      </c>
      <c r="QSE62" s="996">
        <f>MIN(QSE60,Application!$AO$630-SUM('15 Year Pro Forma'!$D$62:QSC62))</f>
        <v>0</v>
      </c>
      <c r="QSG62" s="996">
        <f>MIN(QSG60,Application!$AO$630-SUM('15 Year Pro Forma'!$D$62:QSE62))</f>
        <v>0</v>
      </c>
      <c r="QSI62" s="996">
        <f>MIN(QSI60,Application!$AO$630-SUM('15 Year Pro Forma'!$D$62:QSG62))</f>
        <v>0</v>
      </c>
      <c r="QSK62" s="996">
        <f>MIN(QSK60,Application!$AO$630-SUM('15 Year Pro Forma'!$D$62:QSI62))</f>
        <v>0</v>
      </c>
      <c r="QSM62" s="996">
        <f>MIN(QSM60,Application!$AO$630-SUM('15 Year Pro Forma'!$D$62:QSK62))</f>
        <v>0</v>
      </c>
      <c r="QSO62" s="996">
        <f>MIN(QSO60,Application!$AO$630-SUM('15 Year Pro Forma'!$D$62:QSM62))</f>
        <v>0</v>
      </c>
      <c r="QSQ62" s="996">
        <f>MIN(QSQ60,Application!$AO$630-SUM('15 Year Pro Forma'!$D$62:QSO62))</f>
        <v>0</v>
      </c>
      <c r="QSS62" s="996">
        <f>MIN(QSS60,Application!$AO$630-SUM('15 Year Pro Forma'!$D$62:QSQ62))</f>
        <v>0</v>
      </c>
      <c r="QSU62" s="996">
        <f>MIN(QSU60,Application!$AO$630-SUM('15 Year Pro Forma'!$D$62:QSS62))</f>
        <v>0</v>
      </c>
      <c r="QSW62" s="996">
        <f>MIN(QSW60,Application!$AO$630-SUM('15 Year Pro Forma'!$D$62:QSU62))</f>
        <v>0</v>
      </c>
      <c r="QSY62" s="996">
        <f>MIN(QSY60,Application!$AO$630-SUM('15 Year Pro Forma'!$D$62:QSW62))</f>
        <v>0</v>
      </c>
      <c r="QTA62" s="996">
        <f>MIN(QTA60,Application!$AO$630-SUM('15 Year Pro Forma'!$D$62:QSY62))</f>
        <v>0</v>
      </c>
      <c r="QTC62" s="996">
        <f>MIN(QTC60,Application!$AO$630-SUM('15 Year Pro Forma'!$D$62:QTA62))</f>
        <v>0</v>
      </c>
      <c r="QTE62" s="996">
        <f>MIN(QTE60,Application!$AO$630-SUM('15 Year Pro Forma'!$D$62:QTC62))</f>
        <v>0</v>
      </c>
      <c r="QTG62" s="996">
        <f>MIN(QTG60,Application!$AO$630-SUM('15 Year Pro Forma'!$D$62:QTE62))</f>
        <v>0</v>
      </c>
      <c r="QTI62" s="996">
        <f>MIN(QTI60,Application!$AO$630-SUM('15 Year Pro Forma'!$D$62:QTG62))</f>
        <v>0</v>
      </c>
      <c r="QTK62" s="996">
        <f>MIN(QTK60,Application!$AO$630-SUM('15 Year Pro Forma'!$D$62:QTI62))</f>
        <v>0</v>
      </c>
      <c r="QTM62" s="996">
        <f>MIN(QTM60,Application!$AO$630-SUM('15 Year Pro Forma'!$D$62:QTK62))</f>
        <v>0</v>
      </c>
      <c r="QTO62" s="996">
        <f>MIN(QTO60,Application!$AO$630-SUM('15 Year Pro Forma'!$D$62:QTM62))</f>
        <v>0</v>
      </c>
      <c r="QTQ62" s="996">
        <f>MIN(QTQ60,Application!$AO$630-SUM('15 Year Pro Forma'!$D$62:QTO62))</f>
        <v>0</v>
      </c>
      <c r="QTS62" s="996">
        <f>MIN(QTS60,Application!$AO$630-SUM('15 Year Pro Forma'!$D$62:QTQ62))</f>
        <v>0</v>
      </c>
      <c r="QTU62" s="996">
        <f>MIN(QTU60,Application!$AO$630-SUM('15 Year Pro Forma'!$D$62:QTS62))</f>
        <v>0</v>
      </c>
      <c r="QTW62" s="996">
        <f>MIN(QTW60,Application!$AO$630-SUM('15 Year Pro Forma'!$D$62:QTU62))</f>
        <v>0</v>
      </c>
      <c r="QTY62" s="996">
        <f>MIN(QTY60,Application!$AO$630-SUM('15 Year Pro Forma'!$D$62:QTW62))</f>
        <v>0</v>
      </c>
      <c r="QUA62" s="996">
        <f>MIN(QUA60,Application!$AO$630-SUM('15 Year Pro Forma'!$D$62:QTY62))</f>
        <v>0</v>
      </c>
      <c r="QUC62" s="996">
        <f>MIN(QUC60,Application!$AO$630-SUM('15 Year Pro Forma'!$D$62:QUA62))</f>
        <v>0</v>
      </c>
      <c r="QUE62" s="996">
        <f>MIN(QUE60,Application!$AO$630-SUM('15 Year Pro Forma'!$D$62:QUC62))</f>
        <v>0</v>
      </c>
      <c r="QUG62" s="996">
        <f>MIN(QUG60,Application!$AO$630-SUM('15 Year Pro Forma'!$D$62:QUE62))</f>
        <v>0</v>
      </c>
      <c r="QUI62" s="996">
        <f>MIN(QUI60,Application!$AO$630-SUM('15 Year Pro Forma'!$D$62:QUG62))</f>
        <v>0</v>
      </c>
      <c r="QUK62" s="996">
        <f>MIN(QUK60,Application!$AO$630-SUM('15 Year Pro Forma'!$D$62:QUI62))</f>
        <v>0</v>
      </c>
      <c r="QUM62" s="996">
        <f>MIN(QUM60,Application!$AO$630-SUM('15 Year Pro Forma'!$D$62:QUK62))</f>
        <v>0</v>
      </c>
      <c r="QUO62" s="996">
        <f>MIN(QUO60,Application!$AO$630-SUM('15 Year Pro Forma'!$D$62:QUM62))</f>
        <v>0</v>
      </c>
      <c r="QUQ62" s="996">
        <f>MIN(QUQ60,Application!$AO$630-SUM('15 Year Pro Forma'!$D$62:QUO62))</f>
        <v>0</v>
      </c>
      <c r="QUS62" s="996">
        <f>MIN(QUS60,Application!$AO$630-SUM('15 Year Pro Forma'!$D$62:QUQ62))</f>
        <v>0</v>
      </c>
      <c r="QUU62" s="996">
        <f>MIN(QUU60,Application!$AO$630-SUM('15 Year Pro Forma'!$D$62:QUS62))</f>
        <v>0</v>
      </c>
      <c r="QUW62" s="996">
        <f>MIN(QUW60,Application!$AO$630-SUM('15 Year Pro Forma'!$D$62:QUU62))</f>
        <v>0</v>
      </c>
      <c r="QUY62" s="996">
        <f>MIN(QUY60,Application!$AO$630-SUM('15 Year Pro Forma'!$D$62:QUW62))</f>
        <v>0</v>
      </c>
      <c r="QVA62" s="996">
        <f>MIN(QVA60,Application!$AO$630-SUM('15 Year Pro Forma'!$D$62:QUY62))</f>
        <v>0</v>
      </c>
      <c r="QVC62" s="996">
        <f>MIN(QVC60,Application!$AO$630-SUM('15 Year Pro Forma'!$D$62:QVA62))</f>
        <v>0</v>
      </c>
      <c r="QVE62" s="996">
        <f>MIN(QVE60,Application!$AO$630-SUM('15 Year Pro Forma'!$D$62:QVC62))</f>
        <v>0</v>
      </c>
      <c r="QVG62" s="996">
        <f>MIN(QVG60,Application!$AO$630-SUM('15 Year Pro Forma'!$D$62:QVE62))</f>
        <v>0</v>
      </c>
      <c r="QVI62" s="996">
        <f>MIN(QVI60,Application!$AO$630-SUM('15 Year Pro Forma'!$D$62:QVG62))</f>
        <v>0</v>
      </c>
      <c r="QVK62" s="996">
        <f>MIN(QVK60,Application!$AO$630-SUM('15 Year Pro Forma'!$D$62:QVI62))</f>
        <v>0</v>
      </c>
      <c r="QVM62" s="996">
        <f>MIN(QVM60,Application!$AO$630-SUM('15 Year Pro Forma'!$D$62:QVK62))</f>
        <v>0</v>
      </c>
      <c r="QVO62" s="996">
        <f>MIN(QVO60,Application!$AO$630-SUM('15 Year Pro Forma'!$D$62:QVM62))</f>
        <v>0</v>
      </c>
      <c r="QVQ62" s="996">
        <f>MIN(QVQ60,Application!$AO$630-SUM('15 Year Pro Forma'!$D$62:QVO62))</f>
        <v>0</v>
      </c>
      <c r="QVS62" s="996">
        <f>MIN(QVS60,Application!$AO$630-SUM('15 Year Pro Forma'!$D$62:QVQ62))</f>
        <v>0</v>
      </c>
      <c r="QVU62" s="996">
        <f>MIN(QVU60,Application!$AO$630-SUM('15 Year Pro Forma'!$D$62:QVS62))</f>
        <v>0</v>
      </c>
      <c r="QVW62" s="996">
        <f>MIN(QVW60,Application!$AO$630-SUM('15 Year Pro Forma'!$D$62:QVU62))</f>
        <v>0</v>
      </c>
      <c r="QVY62" s="996">
        <f>MIN(QVY60,Application!$AO$630-SUM('15 Year Pro Forma'!$D$62:QVW62))</f>
        <v>0</v>
      </c>
      <c r="QWA62" s="996">
        <f>MIN(QWA60,Application!$AO$630-SUM('15 Year Pro Forma'!$D$62:QVY62))</f>
        <v>0</v>
      </c>
      <c r="QWC62" s="996">
        <f>MIN(QWC60,Application!$AO$630-SUM('15 Year Pro Forma'!$D$62:QWA62))</f>
        <v>0</v>
      </c>
      <c r="QWE62" s="996">
        <f>MIN(QWE60,Application!$AO$630-SUM('15 Year Pro Forma'!$D$62:QWC62))</f>
        <v>0</v>
      </c>
      <c r="QWG62" s="996">
        <f>MIN(QWG60,Application!$AO$630-SUM('15 Year Pro Forma'!$D$62:QWE62))</f>
        <v>0</v>
      </c>
      <c r="QWI62" s="996">
        <f>MIN(QWI60,Application!$AO$630-SUM('15 Year Pro Forma'!$D$62:QWG62))</f>
        <v>0</v>
      </c>
      <c r="QWK62" s="996">
        <f>MIN(QWK60,Application!$AO$630-SUM('15 Year Pro Forma'!$D$62:QWI62))</f>
        <v>0</v>
      </c>
      <c r="QWM62" s="996">
        <f>MIN(QWM60,Application!$AO$630-SUM('15 Year Pro Forma'!$D$62:QWK62))</f>
        <v>0</v>
      </c>
      <c r="QWO62" s="996">
        <f>MIN(QWO60,Application!$AO$630-SUM('15 Year Pro Forma'!$D$62:QWM62))</f>
        <v>0</v>
      </c>
      <c r="QWQ62" s="996">
        <f>MIN(QWQ60,Application!$AO$630-SUM('15 Year Pro Forma'!$D$62:QWO62))</f>
        <v>0</v>
      </c>
      <c r="QWS62" s="996">
        <f>MIN(QWS60,Application!$AO$630-SUM('15 Year Pro Forma'!$D$62:QWQ62))</f>
        <v>0</v>
      </c>
      <c r="QWU62" s="996">
        <f>MIN(QWU60,Application!$AO$630-SUM('15 Year Pro Forma'!$D$62:QWS62))</f>
        <v>0</v>
      </c>
      <c r="QWW62" s="996">
        <f>MIN(QWW60,Application!$AO$630-SUM('15 Year Pro Forma'!$D$62:QWU62))</f>
        <v>0</v>
      </c>
      <c r="QWY62" s="996">
        <f>MIN(QWY60,Application!$AO$630-SUM('15 Year Pro Forma'!$D$62:QWW62))</f>
        <v>0</v>
      </c>
      <c r="QXA62" s="996">
        <f>MIN(QXA60,Application!$AO$630-SUM('15 Year Pro Forma'!$D$62:QWY62))</f>
        <v>0</v>
      </c>
      <c r="QXC62" s="996">
        <f>MIN(QXC60,Application!$AO$630-SUM('15 Year Pro Forma'!$D$62:QXA62))</f>
        <v>0</v>
      </c>
      <c r="QXE62" s="996">
        <f>MIN(QXE60,Application!$AO$630-SUM('15 Year Pro Forma'!$D$62:QXC62))</f>
        <v>0</v>
      </c>
      <c r="QXG62" s="996">
        <f>MIN(QXG60,Application!$AO$630-SUM('15 Year Pro Forma'!$D$62:QXE62))</f>
        <v>0</v>
      </c>
      <c r="QXI62" s="996">
        <f>MIN(QXI60,Application!$AO$630-SUM('15 Year Pro Forma'!$D$62:QXG62))</f>
        <v>0</v>
      </c>
      <c r="QXK62" s="996">
        <f>MIN(QXK60,Application!$AO$630-SUM('15 Year Pro Forma'!$D$62:QXI62))</f>
        <v>0</v>
      </c>
      <c r="QXM62" s="996">
        <f>MIN(QXM60,Application!$AO$630-SUM('15 Year Pro Forma'!$D$62:QXK62))</f>
        <v>0</v>
      </c>
      <c r="QXO62" s="996">
        <f>MIN(QXO60,Application!$AO$630-SUM('15 Year Pro Forma'!$D$62:QXM62))</f>
        <v>0</v>
      </c>
      <c r="QXQ62" s="996">
        <f>MIN(QXQ60,Application!$AO$630-SUM('15 Year Pro Forma'!$D$62:QXO62))</f>
        <v>0</v>
      </c>
      <c r="QXS62" s="996">
        <f>MIN(QXS60,Application!$AO$630-SUM('15 Year Pro Forma'!$D$62:QXQ62))</f>
        <v>0</v>
      </c>
      <c r="QXU62" s="996">
        <f>MIN(QXU60,Application!$AO$630-SUM('15 Year Pro Forma'!$D$62:QXS62))</f>
        <v>0</v>
      </c>
      <c r="QXW62" s="996">
        <f>MIN(QXW60,Application!$AO$630-SUM('15 Year Pro Forma'!$D$62:QXU62))</f>
        <v>0</v>
      </c>
      <c r="QXY62" s="996">
        <f>MIN(QXY60,Application!$AO$630-SUM('15 Year Pro Forma'!$D$62:QXW62))</f>
        <v>0</v>
      </c>
      <c r="QYA62" s="996">
        <f>MIN(QYA60,Application!$AO$630-SUM('15 Year Pro Forma'!$D$62:QXY62))</f>
        <v>0</v>
      </c>
      <c r="QYC62" s="996">
        <f>MIN(QYC60,Application!$AO$630-SUM('15 Year Pro Forma'!$D$62:QYA62))</f>
        <v>0</v>
      </c>
      <c r="QYE62" s="996">
        <f>MIN(QYE60,Application!$AO$630-SUM('15 Year Pro Forma'!$D$62:QYC62))</f>
        <v>0</v>
      </c>
      <c r="QYG62" s="996">
        <f>MIN(QYG60,Application!$AO$630-SUM('15 Year Pro Forma'!$D$62:QYE62))</f>
        <v>0</v>
      </c>
      <c r="QYI62" s="996">
        <f>MIN(QYI60,Application!$AO$630-SUM('15 Year Pro Forma'!$D$62:QYG62))</f>
        <v>0</v>
      </c>
      <c r="QYK62" s="996">
        <f>MIN(QYK60,Application!$AO$630-SUM('15 Year Pro Forma'!$D$62:QYI62))</f>
        <v>0</v>
      </c>
      <c r="QYM62" s="996">
        <f>MIN(QYM60,Application!$AO$630-SUM('15 Year Pro Forma'!$D$62:QYK62))</f>
        <v>0</v>
      </c>
      <c r="QYO62" s="996">
        <f>MIN(QYO60,Application!$AO$630-SUM('15 Year Pro Forma'!$D$62:QYM62))</f>
        <v>0</v>
      </c>
      <c r="QYQ62" s="996">
        <f>MIN(QYQ60,Application!$AO$630-SUM('15 Year Pro Forma'!$D$62:QYO62))</f>
        <v>0</v>
      </c>
      <c r="QYS62" s="996">
        <f>MIN(QYS60,Application!$AO$630-SUM('15 Year Pro Forma'!$D$62:QYQ62))</f>
        <v>0</v>
      </c>
      <c r="QYU62" s="996">
        <f>MIN(QYU60,Application!$AO$630-SUM('15 Year Pro Forma'!$D$62:QYS62))</f>
        <v>0</v>
      </c>
      <c r="QYW62" s="996">
        <f>MIN(QYW60,Application!$AO$630-SUM('15 Year Pro Forma'!$D$62:QYU62))</f>
        <v>0</v>
      </c>
      <c r="QYY62" s="996">
        <f>MIN(QYY60,Application!$AO$630-SUM('15 Year Pro Forma'!$D$62:QYW62))</f>
        <v>0</v>
      </c>
      <c r="QZA62" s="996">
        <f>MIN(QZA60,Application!$AO$630-SUM('15 Year Pro Forma'!$D$62:QYY62))</f>
        <v>0</v>
      </c>
      <c r="QZC62" s="996">
        <f>MIN(QZC60,Application!$AO$630-SUM('15 Year Pro Forma'!$D$62:QZA62))</f>
        <v>0</v>
      </c>
      <c r="QZE62" s="996">
        <f>MIN(QZE60,Application!$AO$630-SUM('15 Year Pro Forma'!$D$62:QZC62))</f>
        <v>0</v>
      </c>
      <c r="QZG62" s="996">
        <f>MIN(QZG60,Application!$AO$630-SUM('15 Year Pro Forma'!$D$62:QZE62))</f>
        <v>0</v>
      </c>
      <c r="QZI62" s="996">
        <f>MIN(QZI60,Application!$AO$630-SUM('15 Year Pro Forma'!$D$62:QZG62))</f>
        <v>0</v>
      </c>
      <c r="QZK62" s="996">
        <f>MIN(QZK60,Application!$AO$630-SUM('15 Year Pro Forma'!$D$62:QZI62))</f>
        <v>0</v>
      </c>
      <c r="QZM62" s="996">
        <f>MIN(QZM60,Application!$AO$630-SUM('15 Year Pro Forma'!$D$62:QZK62))</f>
        <v>0</v>
      </c>
      <c r="QZO62" s="996">
        <f>MIN(QZO60,Application!$AO$630-SUM('15 Year Pro Forma'!$D$62:QZM62))</f>
        <v>0</v>
      </c>
      <c r="QZQ62" s="996">
        <f>MIN(QZQ60,Application!$AO$630-SUM('15 Year Pro Forma'!$D$62:QZO62))</f>
        <v>0</v>
      </c>
      <c r="QZS62" s="996">
        <f>MIN(QZS60,Application!$AO$630-SUM('15 Year Pro Forma'!$D$62:QZQ62))</f>
        <v>0</v>
      </c>
      <c r="QZU62" s="996">
        <f>MIN(QZU60,Application!$AO$630-SUM('15 Year Pro Forma'!$D$62:QZS62))</f>
        <v>0</v>
      </c>
      <c r="QZW62" s="996">
        <f>MIN(QZW60,Application!$AO$630-SUM('15 Year Pro Forma'!$D$62:QZU62))</f>
        <v>0</v>
      </c>
      <c r="QZY62" s="996">
        <f>MIN(QZY60,Application!$AO$630-SUM('15 Year Pro Forma'!$D$62:QZW62))</f>
        <v>0</v>
      </c>
      <c r="RAA62" s="996">
        <f>MIN(RAA60,Application!$AO$630-SUM('15 Year Pro Forma'!$D$62:QZY62))</f>
        <v>0</v>
      </c>
      <c r="RAC62" s="996">
        <f>MIN(RAC60,Application!$AO$630-SUM('15 Year Pro Forma'!$D$62:RAA62))</f>
        <v>0</v>
      </c>
      <c r="RAE62" s="996">
        <f>MIN(RAE60,Application!$AO$630-SUM('15 Year Pro Forma'!$D$62:RAC62))</f>
        <v>0</v>
      </c>
      <c r="RAG62" s="996">
        <f>MIN(RAG60,Application!$AO$630-SUM('15 Year Pro Forma'!$D$62:RAE62))</f>
        <v>0</v>
      </c>
      <c r="RAI62" s="996">
        <f>MIN(RAI60,Application!$AO$630-SUM('15 Year Pro Forma'!$D$62:RAG62))</f>
        <v>0</v>
      </c>
      <c r="RAK62" s="996">
        <f>MIN(RAK60,Application!$AO$630-SUM('15 Year Pro Forma'!$D$62:RAI62))</f>
        <v>0</v>
      </c>
      <c r="RAM62" s="996">
        <f>MIN(RAM60,Application!$AO$630-SUM('15 Year Pro Forma'!$D$62:RAK62))</f>
        <v>0</v>
      </c>
      <c r="RAO62" s="996">
        <f>MIN(RAO60,Application!$AO$630-SUM('15 Year Pro Forma'!$D$62:RAM62))</f>
        <v>0</v>
      </c>
      <c r="RAQ62" s="996">
        <f>MIN(RAQ60,Application!$AO$630-SUM('15 Year Pro Forma'!$D$62:RAO62))</f>
        <v>0</v>
      </c>
      <c r="RAS62" s="996">
        <f>MIN(RAS60,Application!$AO$630-SUM('15 Year Pro Forma'!$D$62:RAQ62))</f>
        <v>0</v>
      </c>
      <c r="RAU62" s="996">
        <f>MIN(RAU60,Application!$AO$630-SUM('15 Year Pro Forma'!$D$62:RAS62))</f>
        <v>0</v>
      </c>
      <c r="RAW62" s="996">
        <f>MIN(RAW60,Application!$AO$630-SUM('15 Year Pro Forma'!$D$62:RAU62))</f>
        <v>0</v>
      </c>
      <c r="RAY62" s="996">
        <f>MIN(RAY60,Application!$AO$630-SUM('15 Year Pro Forma'!$D$62:RAW62))</f>
        <v>0</v>
      </c>
      <c r="RBA62" s="996">
        <f>MIN(RBA60,Application!$AO$630-SUM('15 Year Pro Forma'!$D$62:RAY62))</f>
        <v>0</v>
      </c>
      <c r="RBC62" s="996">
        <f>MIN(RBC60,Application!$AO$630-SUM('15 Year Pro Forma'!$D$62:RBA62))</f>
        <v>0</v>
      </c>
      <c r="RBE62" s="996">
        <f>MIN(RBE60,Application!$AO$630-SUM('15 Year Pro Forma'!$D$62:RBC62))</f>
        <v>0</v>
      </c>
      <c r="RBG62" s="996">
        <f>MIN(RBG60,Application!$AO$630-SUM('15 Year Pro Forma'!$D$62:RBE62))</f>
        <v>0</v>
      </c>
      <c r="RBI62" s="996">
        <f>MIN(RBI60,Application!$AO$630-SUM('15 Year Pro Forma'!$D$62:RBG62))</f>
        <v>0</v>
      </c>
      <c r="RBK62" s="996">
        <f>MIN(RBK60,Application!$AO$630-SUM('15 Year Pro Forma'!$D$62:RBI62))</f>
        <v>0</v>
      </c>
      <c r="RBM62" s="996">
        <f>MIN(RBM60,Application!$AO$630-SUM('15 Year Pro Forma'!$D$62:RBK62))</f>
        <v>0</v>
      </c>
      <c r="RBO62" s="996">
        <f>MIN(RBO60,Application!$AO$630-SUM('15 Year Pro Forma'!$D$62:RBM62))</f>
        <v>0</v>
      </c>
      <c r="RBQ62" s="996">
        <f>MIN(RBQ60,Application!$AO$630-SUM('15 Year Pro Forma'!$D$62:RBO62))</f>
        <v>0</v>
      </c>
      <c r="RBS62" s="996">
        <f>MIN(RBS60,Application!$AO$630-SUM('15 Year Pro Forma'!$D$62:RBQ62))</f>
        <v>0</v>
      </c>
      <c r="RBU62" s="996">
        <f>MIN(RBU60,Application!$AO$630-SUM('15 Year Pro Forma'!$D$62:RBS62))</f>
        <v>0</v>
      </c>
      <c r="RBW62" s="996">
        <f>MIN(RBW60,Application!$AO$630-SUM('15 Year Pro Forma'!$D$62:RBU62))</f>
        <v>0</v>
      </c>
      <c r="RBY62" s="996">
        <f>MIN(RBY60,Application!$AO$630-SUM('15 Year Pro Forma'!$D$62:RBW62))</f>
        <v>0</v>
      </c>
      <c r="RCA62" s="996">
        <f>MIN(RCA60,Application!$AO$630-SUM('15 Year Pro Forma'!$D$62:RBY62))</f>
        <v>0</v>
      </c>
      <c r="RCC62" s="996">
        <f>MIN(RCC60,Application!$AO$630-SUM('15 Year Pro Forma'!$D$62:RCA62))</f>
        <v>0</v>
      </c>
      <c r="RCE62" s="996">
        <f>MIN(RCE60,Application!$AO$630-SUM('15 Year Pro Forma'!$D$62:RCC62))</f>
        <v>0</v>
      </c>
      <c r="RCG62" s="996">
        <f>MIN(RCG60,Application!$AO$630-SUM('15 Year Pro Forma'!$D$62:RCE62))</f>
        <v>0</v>
      </c>
      <c r="RCI62" s="996">
        <f>MIN(RCI60,Application!$AO$630-SUM('15 Year Pro Forma'!$D$62:RCG62))</f>
        <v>0</v>
      </c>
      <c r="RCK62" s="996">
        <f>MIN(RCK60,Application!$AO$630-SUM('15 Year Pro Forma'!$D$62:RCI62))</f>
        <v>0</v>
      </c>
      <c r="RCM62" s="996">
        <f>MIN(RCM60,Application!$AO$630-SUM('15 Year Pro Forma'!$D$62:RCK62))</f>
        <v>0</v>
      </c>
      <c r="RCO62" s="996">
        <f>MIN(RCO60,Application!$AO$630-SUM('15 Year Pro Forma'!$D$62:RCM62))</f>
        <v>0</v>
      </c>
      <c r="RCQ62" s="996">
        <f>MIN(RCQ60,Application!$AO$630-SUM('15 Year Pro Forma'!$D$62:RCO62))</f>
        <v>0</v>
      </c>
      <c r="RCS62" s="996">
        <f>MIN(RCS60,Application!$AO$630-SUM('15 Year Pro Forma'!$D$62:RCQ62))</f>
        <v>0</v>
      </c>
      <c r="RCU62" s="996">
        <f>MIN(RCU60,Application!$AO$630-SUM('15 Year Pro Forma'!$D$62:RCS62))</f>
        <v>0</v>
      </c>
      <c r="RCW62" s="996">
        <f>MIN(RCW60,Application!$AO$630-SUM('15 Year Pro Forma'!$D$62:RCU62))</f>
        <v>0</v>
      </c>
      <c r="RCY62" s="996">
        <f>MIN(RCY60,Application!$AO$630-SUM('15 Year Pro Forma'!$D$62:RCW62))</f>
        <v>0</v>
      </c>
      <c r="RDA62" s="996">
        <f>MIN(RDA60,Application!$AO$630-SUM('15 Year Pro Forma'!$D$62:RCY62))</f>
        <v>0</v>
      </c>
      <c r="RDC62" s="996">
        <f>MIN(RDC60,Application!$AO$630-SUM('15 Year Pro Forma'!$D$62:RDA62))</f>
        <v>0</v>
      </c>
      <c r="RDE62" s="996">
        <f>MIN(RDE60,Application!$AO$630-SUM('15 Year Pro Forma'!$D$62:RDC62))</f>
        <v>0</v>
      </c>
      <c r="RDG62" s="996">
        <f>MIN(RDG60,Application!$AO$630-SUM('15 Year Pro Forma'!$D$62:RDE62))</f>
        <v>0</v>
      </c>
      <c r="RDI62" s="996">
        <f>MIN(RDI60,Application!$AO$630-SUM('15 Year Pro Forma'!$D$62:RDG62))</f>
        <v>0</v>
      </c>
      <c r="RDK62" s="996">
        <f>MIN(RDK60,Application!$AO$630-SUM('15 Year Pro Forma'!$D$62:RDI62))</f>
        <v>0</v>
      </c>
      <c r="RDM62" s="996">
        <f>MIN(RDM60,Application!$AO$630-SUM('15 Year Pro Forma'!$D$62:RDK62))</f>
        <v>0</v>
      </c>
      <c r="RDO62" s="996">
        <f>MIN(RDO60,Application!$AO$630-SUM('15 Year Pro Forma'!$D$62:RDM62))</f>
        <v>0</v>
      </c>
      <c r="RDQ62" s="996">
        <f>MIN(RDQ60,Application!$AO$630-SUM('15 Year Pro Forma'!$D$62:RDO62))</f>
        <v>0</v>
      </c>
      <c r="RDS62" s="996">
        <f>MIN(RDS60,Application!$AO$630-SUM('15 Year Pro Forma'!$D$62:RDQ62))</f>
        <v>0</v>
      </c>
      <c r="RDU62" s="996">
        <f>MIN(RDU60,Application!$AO$630-SUM('15 Year Pro Forma'!$D$62:RDS62))</f>
        <v>0</v>
      </c>
      <c r="RDW62" s="996">
        <f>MIN(RDW60,Application!$AO$630-SUM('15 Year Pro Forma'!$D$62:RDU62))</f>
        <v>0</v>
      </c>
      <c r="RDY62" s="996">
        <f>MIN(RDY60,Application!$AO$630-SUM('15 Year Pro Forma'!$D$62:RDW62))</f>
        <v>0</v>
      </c>
      <c r="REA62" s="996">
        <f>MIN(REA60,Application!$AO$630-SUM('15 Year Pro Forma'!$D$62:RDY62))</f>
        <v>0</v>
      </c>
      <c r="REC62" s="996">
        <f>MIN(REC60,Application!$AO$630-SUM('15 Year Pro Forma'!$D$62:REA62))</f>
        <v>0</v>
      </c>
      <c r="REE62" s="996">
        <f>MIN(REE60,Application!$AO$630-SUM('15 Year Pro Forma'!$D$62:REC62))</f>
        <v>0</v>
      </c>
      <c r="REG62" s="996">
        <f>MIN(REG60,Application!$AO$630-SUM('15 Year Pro Forma'!$D$62:REE62))</f>
        <v>0</v>
      </c>
      <c r="REI62" s="996">
        <f>MIN(REI60,Application!$AO$630-SUM('15 Year Pro Forma'!$D$62:REG62))</f>
        <v>0</v>
      </c>
      <c r="REK62" s="996">
        <f>MIN(REK60,Application!$AO$630-SUM('15 Year Pro Forma'!$D$62:REI62))</f>
        <v>0</v>
      </c>
      <c r="REM62" s="996">
        <f>MIN(REM60,Application!$AO$630-SUM('15 Year Pro Forma'!$D$62:REK62))</f>
        <v>0</v>
      </c>
      <c r="REO62" s="996">
        <f>MIN(REO60,Application!$AO$630-SUM('15 Year Pro Forma'!$D$62:REM62))</f>
        <v>0</v>
      </c>
      <c r="REQ62" s="996">
        <f>MIN(REQ60,Application!$AO$630-SUM('15 Year Pro Forma'!$D$62:REO62))</f>
        <v>0</v>
      </c>
      <c r="RES62" s="996">
        <f>MIN(RES60,Application!$AO$630-SUM('15 Year Pro Forma'!$D$62:REQ62))</f>
        <v>0</v>
      </c>
      <c r="REU62" s="996">
        <f>MIN(REU60,Application!$AO$630-SUM('15 Year Pro Forma'!$D$62:RES62))</f>
        <v>0</v>
      </c>
      <c r="REW62" s="996">
        <f>MIN(REW60,Application!$AO$630-SUM('15 Year Pro Forma'!$D$62:REU62))</f>
        <v>0</v>
      </c>
      <c r="REY62" s="996">
        <f>MIN(REY60,Application!$AO$630-SUM('15 Year Pro Forma'!$D$62:REW62))</f>
        <v>0</v>
      </c>
      <c r="RFA62" s="996">
        <f>MIN(RFA60,Application!$AO$630-SUM('15 Year Pro Forma'!$D$62:REY62))</f>
        <v>0</v>
      </c>
      <c r="RFC62" s="996">
        <f>MIN(RFC60,Application!$AO$630-SUM('15 Year Pro Forma'!$D$62:RFA62))</f>
        <v>0</v>
      </c>
      <c r="RFE62" s="996">
        <f>MIN(RFE60,Application!$AO$630-SUM('15 Year Pro Forma'!$D$62:RFC62))</f>
        <v>0</v>
      </c>
      <c r="RFG62" s="996">
        <f>MIN(RFG60,Application!$AO$630-SUM('15 Year Pro Forma'!$D$62:RFE62))</f>
        <v>0</v>
      </c>
      <c r="RFI62" s="996">
        <f>MIN(RFI60,Application!$AO$630-SUM('15 Year Pro Forma'!$D$62:RFG62))</f>
        <v>0</v>
      </c>
      <c r="RFK62" s="996">
        <f>MIN(RFK60,Application!$AO$630-SUM('15 Year Pro Forma'!$D$62:RFI62))</f>
        <v>0</v>
      </c>
      <c r="RFM62" s="996">
        <f>MIN(RFM60,Application!$AO$630-SUM('15 Year Pro Forma'!$D$62:RFK62))</f>
        <v>0</v>
      </c>
      <c r="RFO62" s="996">
        <f>MIN(RFO60,Application!$AO$630-SUM('15 Year Pro Forma'!$D$62:RFM62))</f>
        <v>0</v>
      </c>
      <c r="RFQ62" s="996">
        <f>MIN(RFQ60,Application!$AO$630-SUM('15 Year Pro Forma'!$D$62:RFO62))</f>
        <v>0</v>
      </c>
      <c r="RFS62" s="996">
        <f>MIN(RFS60,Application!$AO$630-SUM('15 Year Pro Forma'!$D$62:RFQ62))</f>
        <v>0</v>
      </c>
      <c r="RFU62" s="996">
        <f>MIN(RFU60,Application!$AO$630-SUM('15 Year Pro Forma'!$D$62:RFS62))</f>
        <v>0</v>
      </c>
      <c r="RFW62" s="996">
        <f>MIN(RFW60,Application!$AO$630-SUM('15 Year Pro Forma'!$D$62:RFU62))</f>
        <v>0</v>
      </c>
      <c r="RFY62" s="996">
        <f>MIN(RFY60,Application!$AO$630-SUM('15 Year Pro Forma'!$D$62:RFW62))</f>
        <v>0</v>
      </c>
      <c r="RGA62" s="996">
        <f>MIN(RGA60,Application!$AO$630-SUM('15 Year Pro Forma'!$D$62:RFY62))</f>
        <v>0</v>
      </c>
      <c r="RGC62" s="996">
        <f>MIN(RGC60,Application!$AO$630-SUM('15 Year Pro Forma'!$D$62:RGA62))</f>
        <v>0</v>
      </c>
      <c r="RGE62" s="996">
        <f>MIN(RGE60,Application!$AO$630-SUM('15 Year Pro Forma'!$D$62:RGC62))</f>
        <v>0</v>
      </c>
      <c r="RGG62" s="996">
        <f>MIN(RGG60,Application!$AO$630-SUM('15 Year Pro Forma'!$D$62:RGE62))</f>
        <v>0</v>
      </c>
      <c r="RGI62" s="996">
        <f>MIN(RGI60,Application!$AO$630-SUM('15 Year Pro Forma'!$D$62:RGG62))</f>
        <v>0</v>
      </c>
      <c r="RGK62" s="996">
        <f>MIN(RGK60,Application!$AO$630-SUM('15 Year Pro Forma'!$D$62:RGI62))</f>
        <v>0</v>
      </c>
      <c r="RGM62" s="996">
        <f>MIN(RGM60,Application!$AO$630-SUM('15 Year Pro Forma'!$D$62:RGK62))</f>
        <v>0</v>
      </c>
      <c r="RGO62" s="996">
        <f>MIN(RGO60,Application!$AO$630-SUM('15 Year Pro Forma'!$D$62:RGM62))</f>
        <v>0</v>
      </c>
      <c r="RGQ62" s="996">
        <f>MIN(RGQ60,Application!$AO$630-SUM('15 Year Pro Forma'!$D$62:RGO62))</f>
        <v>0</v>
      </c>
      <c r="RGS62" s="996">
        <f>MIN(RGS60,Application!$AO$630-SUM('15 Year Pro Forma'!$D$62:RGQ62))</f>
        <v>0</v>
      </c>
      <c r="RGU62" s="996">
        <f>MIN(RGU60,Application!$AO$630-SUM('15 Year Pro Forma'!$D$62:RGS62))</f>
        <v>0</v>
      </c>
      <c r="RGW62" s="996">
        <f>MIN(RGW60,Application!$AO$630-SUM('15 Year Pro Forma'!$D$62:RGU62))</f>
        <v>0</v>
      </c>
      <c r="RGY62" s="996">
        <f>MIN(RGY60,Application!$AO$630-SUM('15 Year Pro Forma'!$D$62:RGW62))</f>
        <v>0</v>
      </c>
      <c r="RHA62" s="996">
        <f>MIN(RHA60,Application!$AO$630-SUM('15 Year Pro Forma'!$D$62:RGY62))</f>
        <v>0</v>
      </c>
      <c r="RHC62" s="996">
        <f>MIN(RHC60,Application!$AO$630-SUM('15 Year Pro Forma'!$D$62:RHA62))</f>
        <v>0</v>
      </c>
      <c r="RHE62" s="996">
        <f>MIN(RHE60,Application!$AO$630-SUM('15 Year Pro Forma'!$D$62:RHC62))</f>
        <v>0</v>
      </c>
      <c r="RHG62" s="996">
        <f>MIN(RHG60,Application!$AO$630-SUM('15 Year Pro Forma'!$D$62:RHE62))</f>
        <v>0</v>
      </c>
      <c r="RHI62" s="996">
        <f>MIN(RHI60,Application!$AO$630-SUM('15 Year Pro Forma'!$D$62:RHG62))</f>
        <v>0</v>
      </c>
      <c r="RHK62" s="996">
        <f>MIN(RHK60,Application!$AO$630-SUM('15 Year Pro Forma'!$D$62:RHI62))</f>
        <v>0</v>
      </c>
      <c r="RHM62" s="996">
        <f>MIN(RHM60,Application!$AO$630-SUM('15 Year Pro Forma'!$D$62:RHK62))</f>
        <v>0</v>
      </c>
      <c r="RHO62" s="996">
        <f>MIN(RHO60,Application!$AO$630-SUM('15 Year Pro Forma'!$D$62:RHM62))</f>
        <v>0</v>
      </c>
      <c r="RHQ62" s="996">
        <f>MIN(RHQ60,Application!$AO$630-SUM('15 Year Pro Forma'!$D$62:RHO62))</f>
        <v>0</v>
      </c>
      <c r="RHS62" s="996">
        <f>MIN(RHS60,Application!$AO$630-SUM('15 Year Pro Forma'!$D$62:RHQ62))</f>
        <v>0</v>
      </c>
      <c r="RHU62" s="996">
        <f>MIN(RHU60,Application!$AO$630-SUM('15 Year Pro Forma'!$D$62:RHS62))</f>
        <v>0</v>
      </c>
      <c r="RHW62" s="996">
        <f>MIN(RHW60,Application!$AO$630-SUM('15 Year Pro Forma'!$D$62:RHU62))</f>
        <v>0</v>
      </c>
      <c r="RHY62" s="996">
        <f>MIN(RHY60,Application!$AO$630-SUM('15 Year Pro Forma'!$D$62:RHW62))</f>
        <v>0</v>
      </c>
      <c r="RIA62" s="996">
        <f>MIN(RIA60,Application!$AO$630-SUM('15 Year Pro Forma'!$D$62:RHY62))</f>
        <v>0</v>
      </c>
      <c r="RIC62" s="996">
        <f>MIN(RIC60,Application!$AO$630-SUM('15 Year Pro Forma'!$D$62:RIA62))</f>
        <v>0</v>
      </c>
      <c r="RIE62" s="996">
        <f>MIN(RIE60,Application!$AO$630-SUM('15 Year Pro Forma'!$D$62:RIC62))</f>
        <v>0</v>
      </c>
      <c r="RIG62" s="996">
        <f>MIN(RIG60,Application!$AO$630-SUM('15 Year Pro Forma'!$D$62:RIE62))</f>
        <v>0</v>
      </c>
      <c r="RII62" s="996">
        <f>MIN(RII60,Application!$AO$630-SUM('15 Year Pro Forma'!$D$62:RIG62))</f>
        <v>0</v>
      </c>
      <c r="RIK62" s="996">
        <f>MIN(RIK60,Application!$AO$630-SUM('15 Year Pro Forma'!$D$62:RII62))</f>
        <v>0</v>
      </c>
      <c r="RIM62" s="996">
        <f>MIN(RIM60,Application!$AO$630-SUM('15 Year Pro Forma'!$D$62:RIK62))</f>
        <v>0</v>
      </c>
      <c r="RIO62" s="996">
        <f>MIN(RIO60,Application!$AO$630-SUM('15 Year Pro Forma'!$D$62:RIM62))</f>
        <v>0</v>
      </c>
      <c r="RIQ62" s="996">
        <f>MIN(RIQ60,Application!$AO$630-SUM('15 Year Pro Forma'!$D$62:RIO62))</f>
        <v>0</v>
      </c>
      <c r="RIS62" s="996">
        <f>MIN(RIS60,Application!$AO$630-SUM('15 Year Pro Forma'!$D$62:RIQ62))</f>
        <v>0</v>
      </c>
      <c r="RIU62" s="996">
        <f>MIN(RIU60,Application!$AO$630-SUM('15 Year Pro Forma'!$D$62:RIS62))</f>
        <v>0</v>
      </c>
      <c r="RIW62" s="996">
        <f>MIN(RIW60,Application!$AO$630-SUM('15 Year Pro Forma'!$D$62:RIU62))</f>
        <v>0</v>
      </c>
      <c r="RIY62" s="996">
        <f>MIN(RIY60,Application!$AO$630-SUM('15 Year Pro Forma'!$D$62:RIW62))</f>
        <v>0</v>
      </c>
      <c r="RJA62" s="996">
        <f>MIN(RJA60,Application!$AO$630-SUM('15 Year Pro Forma'!$D$62:RIY62))</f>
        <v>0</v>
      </c>
      <c r="RJC62" s="996">
        <f>MIN(RJC60,Application!$AO$630-SUM('15 Year Pro Forma'!$D$62:RJA62))</f>
        <v>0</v>
      </c>
      <c r="RJE62" s="996">
        <f>MIN(RJE60,Application!$AO$630-SUM('15 Year Pro Forma'!$D$62:RJC62))</f>
        <v>0</v>
      </c>
      <c r="RJG62" s="996">
        <f>MIN(RJG60,Application!$AO$630-SUM('15 Year Pro Forma'!$D$62:RJE62))</f>
        <v>0</v>
      </c>
      <c r="RJI62" s="996">
        <f>MIN(RJI60,Application!$AO$630-SUM('15 Year Pro Forma'!$D$62:RJG62))</f>
        <v>0</v>
      </c>
      <c r="RJK62" s="996">
        <f>MIN(RJK60,Application!$AO$630-SUM('15 Year Pro Forma'!$D$62:RJI62))</f>
        <v>0</v>
      </c>
      <c r="RJM62" s="996">
        <f>MIN(RJM60,Application!$AO$630-SUM('15 Year Pro Forma'!$D$62:RJK62))</f>
        <v>0</v>
      </c>
      <c r="RJO62" s="996">
        <f>MIN(RJO60,Application!$AO$630-SUM('15 Year Pro Forma'!$D$62:RJM62))</f>
        <v>0</v>
      </c>
      <c r="RJQ62" s="996">
        <f>MIN(RJQ60,Application!$AO$630-SUM('15 Year Pro Forma'!$D$62:RJO62))</f>
        <v>0</v>
      </c>
      <c r="RJS62" s="996">
        <f>MIN(RJS60,Application!$AO$630-SUM('15 Year Pro Forma'!$D$62:RJQ62))</f>
        <v>0</v>
      </c>
      <c r="RJU62" s="996">
        <f>MIN(RJU60,Application!$AO$630-SUM('15 Year Pro Forma'!$D$62:RJS62))</f>
        <v>0</v>
      </c>
      <c r="RJW62" s="996">
        <f>MIN(RJW60,Application!$AO$630-SUM('15 Year Pro Forma'!$D$62:RJU62))</f>
        <v>0</v>
      </c>
      <c r="RJY62" s="996">
        <f>MIN(RJY60,Application!$AO$630-SUM('15 Year Pro Forma'!$D$62:RJW62))</f>
        <v>0</v>
      </c>
      <c r="RKA62" s="996">
        <f>MIN(RKA60,Application!$AO$630-SUM('15 Year Pro Forma'!$D$62:RJY62))</f>
        <v>0</v>
      </c>
      <c r="RKC62" s="996">
        <f>MIN(RKC60,Application!$AO$630-SUM('15 Year Pro Forma'!$D$62:RKA62))</f>
        <v>0</v>
      </c>
      <c r="RKE62" s="996">
        <f>MIN(RKE60,Application!$AO$630-SUM('15 Year Pro Forma'!$D$62:RKC62))</f>
        <v>0</v>
      </c>
      <c r="RKG62" s="996">
        <f>MIN(RKG60,Application!$AO$630-SUM('15 Year Pro Forma'!$D$62:RKE62))</f>
        <v>0</v>
      </c>
      <c r="RKI62" s="996">
        <f>MIN(RKI60,Application!$AO$630-SUM('15 Year Pro Forma'!$D$62:RKG62))</f>
        <v>0</v>
      </c>
      <c r="RKK62" s="996">
        <f>MIN(RKK60,Application!$AO$630-SUM('15 Year Pro Forma'!$D$62:RKI62))</f>
        <v>0</v>
      </c>
      <c r="RKM62" s="996">
        <f>MIN(RKM60,Application!$AO$630-SUM('15 Year Pro Forma'!$D$62:RKK62))</f>
        <v>0</v>
      </c>
      <c r="RKO62" s="996">
        <f>MIN(RKO60,Application!$AO$630-SUM('15 Year Pro Forma'!$D$62:RKM62))</f>
        <v>0</v>
      </c>
      <c r="RKQ62" s="996">
        <f>MIN(RKQ60,Application!$AO$630-SUM('15 Year Pro Forma'!$D$62:RKO62))</f>
        <v>0</v>
      </c>
      <c r="RKS62" s="996">
        <f>MIN(RKS60,Application!$AO$630-SUM('15 Year Pro Forma'!$D$62:RKQ62))</f>
        <v>0</v>
      </c>
      <c r="RKU62" s="996">
        <f>MIN(RKU60,Application!$AO$630-SUM('15 Year Pro Forma'!$D$62:RKS62))</f>
        <v>0</v>
      </c>
      <c r="RKW62" s="996">
        <f>MIN(RKW60,Application!$AO$630-SUM('15 Year Pro Forma'!$D$62:RKU62))</f>
        <v>0</v>
      </c>
      <c r="RKY62" s="996">
        <f>MIN(RKY60,Application!$AO$630-SUM('15 Year Pro Forma'!$D$62:RKW62))</f>
        <v>0</v>
      </c>
      <c r="RLA62" s="996">
        <f>MIN(RLA60,Application!$AO$630-SUM('15 Year Pro Forma'!$D$62:RKY62))</f>
        <v>0</v>
      </c>
      <c r="RLC62" s="996">
        <f>MIN(RLC60,Application!$AO$630-SUM('15 Year Pro Forma'!$D$62:RLA62))</f>
        <v>0</v>
      </c>
      <c r="RLE62" s="996">
        <f>MIN(RLE60,Application!$AO$630-SUM('15 Year Pro Forma'!$D$62:RLC62))</f>
        <v>0</v>
      </c>
      <c r="RLG62" s="996">
        <f>MIN(RLG60,Application!$AO$630-SUM('15 Year Pro Forma'!$D$62:RLE62))</f>
        <v>0</v>
      </c>
      <c r="RLI62" s="996">
        <f>MIN(RLI60,Application!$AO$630-SUM('15 Year Pro Forma'!$D$62:RLG62))</f>
        <v>0</v>
      </c>
      <c r="RLK62" s="996">
        <f>MIN(RLK60,Application!$AO$630-SUM('15 Year Pro Forma'!$D$62:RLI62))</f>
        <v>0</v>
      </c>
      <c r="RLM62" s="996">
        <f>MIN(RLM60,Application!$AO$630-SUM('15 Year Pro Forma'!$D$62:RLK62))</f>
        <v>0</v>
      </c>
      <c r="RLO62" s="996">
        <f>MIN(RLO60,Application!$AO$630-SUM('15 Year Pro Forma'!$D$62:RLM62))</f>
        <v>0</v>
      </c>
      <c r="RLQ62" s="996">
        <f>MIN(RLQ60,Application!$AO$630-SUM('15 Year Pro Forma'!$D$62:RLO62))</f>
        <v>0</v>
      </c>
      <c r="RLS62" s="996">
        <f>MIN(RLS60,Application!$AO$630-SUM('15 Year Pro Forma'!$D$62:RLQ62))</f>
        <v>0</v>
      </c>
      <c r="RLU62" s="996">
        <f>MIN(RLU60,Application!$AO$630-SUM('15 Year Pro Forma'!$D$62:RLS62))</f>
        <v>0</v>
      </c>
      <c r="RLW62" s="996">
        <f>MIN(RLW60,Application!$AO$630-SUM('15 Year Pro Forma'!$D$62:RLU62))</f>
        <v>0</v>
      </c>
      <c r="RLY62" s="996">
        <f>MIN(RLY60,Application!$AO$630-SUM('15 Year Pro Forma'!$D$62:RLW62))</f>
        <v>0</v>
      </c>
      <c r="RMA62" s="996">
        <f>MIN(RMA60,Application!$AO$630-SUM('15 Year Pro Forma'!$D$62:RLY62))</f>
        <v>0</v>
      </c>
      <c r="RMC62" s="996">
        <f>MIN(RMC60,Application!$AO$630-SUM('15 Year Pro Forma'!$D$62:RMA62))</f>
        <v>0</v>
      </c>
      <c r="RME62" s="996">
        <f>MIN(RME60,Application!$AO$630-SUM('15 Year Pro Forma'!$D$62:RMC62))</f>
        <v>0</v>
      </c>
      <c r="RMG62" s="996">
        <f>MIN(RMG60,Application!$AO$630-SUM('15 Year Pro Forma'!$D$62:RME62))</f>
        <v>0</v>
      </c>
      <c r="RMI62" s="996">
        <f>MIN(RMI60,Application!$AO$630-SUM('15 Year Pro Forma'!$D$62:RMG62))</f>
        <v>0</v>
      </c>
      <c r="RMK62" s="996">
        <f>MIN(RMK60,Application!$AO$630-SUM('15 Year Pro Forma'!$D$62:RMI62))</f>
        <v>0</v>
      </c>
      <c r="RMM62" s="996">
        <f>MIN(RMM60,Application!$AO$630-SUM('15 Year Pro Forma'!$D$62:RMK62))</f>
        <v>0</v>
      </c>
      <c r="RMO62" s="996">
        <f>MIN(RMO60,Application!$AO$630-SUM('15 Year Pro Forma'!$D$62:RMM62))</f>
        <v>0</v>
      </c>
      <c r="RMQ62" s="996">
        <f>MIN(RMQ60,Application!$AO$630-SUM('15 Year Pro Forma'!$D$62:RMO62))</f>
        <v>0</v>
      </c>
      <c r="RMS62" s="996">
        <f>MIN(RMS60,Application!$AO$630-SUM('15 Year Pro Forma'!$D$62:RMQ62))</f>
        <v>0</v>
      </c>
      <c r="RMU62" s="996">
        <f>MIN(RMU60,Application!$AO$630-SUM('15 Year Pro Forma'!$D$62:RMS62))</f>
        <v>0</v>
      </c>
      <c r="RMW62" s="996">
        <f>MIN(RMW60,Application!$AO$630-SUM('15 Year Pro Forma'!$D$62:RMU62))</f>
        <v>0</v>
      </c>
      <c r="RMY62" s="996">
        <f>MIN(RMY60,Application!$AO$630-SUM('15 Year Pro Forma'!$D$62:RMW62))</f>
        <v>0</v>
      </c>
      <c r="RNA62" s="996">
        <f>MIN(RNA60,Application!$AO$630-SUM('15 Year Pro Forma'!$D$62:RMY62))</f>
        <v>0</v>
      </c>
      <c r="RNC62" s="996">
        <f>MIN(RNC60,Application!$AO$630-SUM('15 Year Pro Forma'!$D$62:RNA62))</f>
        <v>0</v>
      </c>
      <c r="RNE62" s="996">
        <f>MIN(RNE60,Application!$AO$630-SUM('15 Year Pro Forma'!$D$62:RNC62))</f>
        <v>0</v>
      </c>
      <c r="RNG62" s="996">
        <f>MIN(RNG60,Application!$AO$630-SUM('15 Year Pro Forma'!$D$62:RNE62))</f>
        <v>0</v>
      </c>
      <c r="RNI62" s="996">
        <f>MIN(RNI60,Application!$AO$630-SUM('15 Year Pro Forma'!$D$62:RNG62))</f>
        <v>0</v>
      </c>
      <c r="RNK62" s="996">
        <f>MIN(RNK60,Application!$AO$630-SUM('15 Year Pro Forma'!$D$62:RNI62))</f>
        <v>0</v>
      </c>
      <c r="RNM62" s="996">
        <f>MIN(RNM60,Application!$AO$630-SUM('15 Year Pro Forma'!$D$62:RNK62))</f>
        <v>0</v>
      </c>
      <c r="RNO62" s="996">
        <f>MIN(RNO60,Application!$AO$630-SUM('15 Year Pro Forma'!$D$62:RNM62))</f>
        <v>0</v>
      </c>
      <c r="RNQ62" s="996">
        <f>MIN(RNQ60,Application!$AO$630-SUM('15 Year Pro Forma'!$D$62:RNO62))</f>
        <v>0</v>
      </c>
      <c r="RNS62" s="996">
        <f>MIN(RNS60,Application!$AO$630-SUM('15 Year Pro Forma'!$D$62:RNQ62))</f>
        <v>0</v>
      </c>
      <c r="RNU62" s="996">
        <f>MIN(RNU60,Application!$AO$630-SUM('15 Year Pro Forma'!$D$62:RNS62))</f>
        <v>0</v>
      </c>
      <c r="RNW62" s="996">
        <f>MIN(RNW60,Application!$AO$630-SUM('15 Year Pro Forma'!$D$62:RNU62))</f>
        <v>0</v>
      </c>
      <c r="RNY62" s="996">
        <f>MIN(RNY60,Application!$AO$630-SUM('15 Year Pro Forma'!$D$62:RNW62))</f>
        <v>0</v>
      </c>
      <c r="ROA62" s="996">
        <f>MIN(ROA60,Application!$AO$630-SUM('15 Year Pro Forma'!$D$62:RNY62))</f>
        <v>0</v>
      </c>
      <c r="ROC62" s="996">
        <f>MIN(ROC60,Application!$AO$630-SUM('15 Year Pro Forma'!$D$62:ROA62))</f>
        <v>0</v>
      </c>
      <c r="ROE62" s="996">
        <f>MIN(ROE60,Application!$AO$630-SUM('15 Year Pro Forma'!$D$62:ROC62))</f>
        <v>0</v>
      </c>
      <c r="ROG62" s="996">
        <f>MIN(ROG60,Application!$AO$630-SUM('15 Year Pro Forma'!$D$62:ROE62))</f>
        <v>0</v>
      </c>
      <c r="ROI62" s="996">
        <f>MIN(ROI60,Application!$AO$630-SUM('15 Year Pro Forma'!$D$62:ROG62))</f>
        <v>0</v>
      </c>
      <c r="ROK62" s="996">
        <f>MIN(ROK60,Application!$AO$630-SUM('15 Year Pro Forma'!$D$62:ROI62))</f>
        <v>0</v>
      </c>
      <c r="ROM62" s="996">
        <f>MIN(ROM60,Application!$AO$630-SUM('15 Year Pro Forma'!$D$62:ROK62))</f>
        <v>0</v>
      </c>
      <c r="ROO62" s="996">
        <f>MIN(ROO60,Application!$AO$630-SUM('15 Year Pro Forma'!$D$62:ROM62))</f>
        <v>0</v>
      </c>
      <c r="ROQ62" s="996">
        <f>MIN(ROQ60,Application!$AO$630-SUM('15 Year Pro Forma'!$D$62:ROO62))</f>
        <v>0</v>
      </c>
      <c r="ROS62" s="996">
        <f>MIN(ROS60,Application!$AO$630-SUM('15 Year Pro Forma'!$D$62:ROQ62))</f>
        <v>0</v>
      </c>
      <c r="ROU62" s="996">
        <f>MIN(ROU60,Application!$AO$630-SUM('15 Year Pro Forma'!$D$62:ROS62))</f>
        <v>0</v>
      </c>
      <c r="ROW62" s="996">
        <f>MIN(ROW60,Application!$AO$630-SUM('15 Year Pro Forma'!$D$62:ROU62))</f>
        <v>0</v>
      </c>
      <c r="ROY62" s="996">
        <f>MIN(ROY60,Application!$AO$630-SUM('15 Year Pro Forma'!$D$62:ROW62))</f>
        <v>0</v>
      </c>
      <c r="RPA62" s="996">
        <f>MIN(RPA60,Application!$AO$630-SUM('15 Year Pro Forma'!$D$62:ROY62))</f>
        <v>0</v>
      </c>
      <c r="RPC62" s="996">
        <f>MIN(RPC60,Application!$AO$630-SUM('15 Year Pro Forma'!$D$62:RPA62))</f>
        <v>0</v>
      </c>
      <c r="RPE62" s="996">
        <f>MIN(RPE60,Application!$AO$630-SUM('15 Year Pro Forma'!$D$62:RPC62))</f>
        <v>0</v>
      </c>
      <c r="RPG62" s="996">
        <f>MIN(RPG60,Application!$AO$630-SUM('15 Year Pro Forma'!$D$62:RPE62))</f>
        <v>0</v>
      </c>
      <c r="RPI62" s="996">
        <f>MIN(RPI60,Application!$AO$630-SUM('15 Year Pro Forma'!$D$62:RPG62))</f>
        <v>0</v>
      </c>
      <c r="RPK62" s="996">
        <f>MIN(RPK60,Application!$AO$630-SUM('15 Year Pro Forma'!$D$62:RPI62))</f>
        <v>0</v>
      </c>
      <c r="RPM62" s="996">
        <f>MIN(RPM60,Application!$AO$630-SUM('15 Year Pro Forma'!$D$62:RPK62))</f>
        <v>0</v>
      </c>
      <c r="RPO62" s="996">
        <f>MIN(RPO60,Application!$AO$630-SUM('15 Year Pro Forma'!$D$62:RPM62))</f>
        <v>0</v>
      </c>
      <c r="RPQ62" s="996">
        <f>MIN(RPQ60,Application!$AO$630-SUM('15 Year Pro Forma'!$D$62:RPO62))</f>
        <v>0</v>
      </c>
      <c r="RPS62" s="996">
        <f>MIN(RPS60,Application!$AO$630-SUM('15 Year Pro Forma'!$D$62:RPQ62))</f>
        <v>0</v>
      </c>
      <c r="RPU62" s="996">
        <f>MIN(RPU60,Application!$AO$630-SUM('15 Year Pro Forma'!$D$62:RPS62))</f>
        <v>0</v>
      </c>
      <c r="RPW62" s="996">
        <f>MIN(RPW60,Application!$AO$630-SUM('15 Year Pro Forma'!$D$62:RPU62))</f>
        <v>0</v>
      </c>
      <c r="RPY62" s="996">
        <f>MIN(RPY60,Application!$AO$630-SUM('15 Year Pro Forma'!$D$62:RPW62))</f>
        <v>0</v>
      </c>
      <c r="RQA62" s="996">
        <f>MIN(RQA60,Application!$AO$630-SUM('15 Year Pro Forma'!$D$62:RPY62))</f>
        <v>0</v>
      </c>
      <c r="RQC62" s="996">
        <f>MIN(RQC60,Application!$AO$630-SUM('15 Year Pro Forma'!$D$62:RQA62))</f>
        <v>0</v>
      </c>
      <c r="RQE62" s="996">
        <f>MIN(RQE60,Application!$AO$630-SUM('15 Year Pro Forma'!$D$62:RQC62))</f>
        <v>0</v>
      </c>
      <c r="RQG62" s="996">
        <f>MIN(RQG60,Application!$AO$630-SUM('15 Year Pro Forma'!$D$62:RQE62))</f>
        <v>0</v>
      </c>
      <c r="RQI62" s="996">
        <f>MIN(RQI60,Application!$AO$630-SUM('15 Year Pro Forma'!$D$62:RQG62))</f>
        <v>0</v>
      </c>
      <c r="RQK62" s="996">
        <f>MIN(RQK60,Application!$AO$630-SUM('15 Year Pro Forma'!$D$62:RQI62))</f>
        <v>0</v>
      </c>
      <c r="RQM62" s="996">
        <f>MIN(RQM60,Application!$AO$630-SUM('15 Year Pro Forma'!$D$62:RQK62))</f>
        <v>0</v>
      </c>
      <c r="RQO62" s="996">
        <f>MIN(RQO60,Application!$AO$630-SUM('15 Year Pro Forma'!$D$62:RQM62))</f>
        <v>0</v>
      </c>
      <c r="RQQ62" s="996">
        <f>MIN(RQQ60,Application!$AO$630-SUM('15 Year Pro Forma'!$D$62:RQO62))</f>
        <v>0</v>
      </c>
      <c r="RQS62" s="996">
        <f>MIN(RQS60,Application!$AO$630-SUM('15 Year Pro Forma'!$D$62:RQQ62))</f>
        <v>0</v>
      </c>
      <c r="RQU62" s="996">
        <f>MIN(RQU60,Application!$AO$630-SUM('15 Year Pro Forma'!$D$62:RQS62))</f>
        <v>0</v>
      </c>
      <c r="RQW62" s="996">
        <f>MIN(RQW60,Application!$AO$630-SUM('15 Year Pro Forma'!$D$62:RQU62))</f>
        <v>0</v>
      </c>
      <c r="RQY62" s="996">
        <f>MIN(RQY60,Application!$AO$630-SUM('15 Year Pro Forma'!$D$62:RQW62))</f>
        <v>0</v>
      </c>
      <c r="RRA62" s="996">
        <f>MIN(RRA60,Application!$AO$630-SUM('15 Year Pro Forma'!$D$62:RQY62))</f>
        <v>0</v>
      </c>
      <c r="RRC62" s="996">
        <f>MIN(RRC60,Application!$AO$630-SUM('15 Year Pro Forma'!$D$62:RRA62))</f>
        <v>0</v>
      </c>
      <c r="RRE62" s="996">
        <f>MIN(RRE60,Application!$AO$630-SUM('15 Year Pro Forma'!$D$62:RRC62))</f>
        <v>0</v>
      </c>
      <c r="RRG62" s="996">
        <f>MIN(RRG60,Application!$AO$630-SUM('15 Year Pro Forma'!$D$62:RRE62))</f>
        <v>0</v>
      </c>
      <c r="RRI62" s="996">
        <f>MIN(RRI60,Application!$AO$630-SUM('15 Year Pro Forma'!$D$62:RRG62))</f>
        <v>0</v>
      </c>
      <c r="RRK62" s="996">
        <f>MIN(RRK60,Application!$AO$630-SUM('15 Year Pro Forma'!$D$62:RRI62))</f>
        <v>0</v>
      </c>
      <c r="RRM62" s="996">
        <f>MIN(RRM60,Application!$AO$630-SUM('15 Year Pro Forma'!$D$62:RRK62))</f>
        <v>0</v>
      </c>
      <c r="RRO62" s="996">
        <f>MIN(RRO60,Application!$AO$630-SUM('15 Year Pro Forma'!$D$62:RRM62))</f>
        <v>0</v>
      </c>
      <c r="RRQ62" s="996">
        <f>MIN(RRQ60,Application!$AO$630-SUM('15 Year Pro Forma'!$D$62:RRO62))</f>
        <v>0</v>
      </c>
      <c r="RRS62" s="996">
        <f>MIN(RRS60,Application!$AO$630-SUM('15 Year Pro Forma'!$D$62:RRQ62))</f>
        <v>0</v>
      </c>
      <c r="RRU62" s="996">
        <f>MIN(RRU60,Application!$AO$630-SUM('15 Year Pro Forma'!$D$62:RRS62))</f>
        <v>0</v>
      </c>
      <c r="RRW62" s="996">
        <f>MIN(RRW60,Application!$AO$630-SUM('15 Year Pro Forma'!$D$62:RRU62))</f>
        <v>0</v>
      </c>
      <c r="RRY62" s="996">
        <f>MIN(RRY60,Application!$AO$630-SUM('15 Year Pro Forma'!$D$62:RRW62))</f>
        <v>0</v>
      </c>
      <c r="RSA62" s="996">
        <f>MIN(RSA60,Application!$AO$630-SUM('15 Year Pro Forma'!$D$62:RRY62))</f>
        <v>0</v>
      </c>
      <c r="RSC62" s="996">
        <f>MIN(RSC60,Application!$AO$630-SUM('15 Year Pro Forma'!$D$62:RSA62))</f>
        <v>0</v>
      </c>
      <c r="RSE62" s="996">
        <f>MIN(RSE60,Application!$AO$630-SUM('15 Year Pro Forma'!$D$62:RSC62))</f>
        <v>0</v>
      </c>
      <c r="RSG62" s="996">
        <f>MIN(RSG60,Application!$AO$630-SUM('15 Year Pro Forma'!$D$62:RSE62))</f>
        <v>0</v>
      </c>
      <c r="RSI62" s="996">
        <f>MIN(RSI60,Application!$AO$630-SUM('15 Year Pro Forma'!$D$62:RSG62))</f>
        <v>0</v>
      </c>
      <c r="RSK62" s="996">
        <f>MIN(RSK60,Application!$AO$630-SUM('15 Year Pro Forma'!$D$62:RSI62))</f>
        <v>0</v>
      </c>
      <c r="RSM62" s="996">
        <f>MIN(RSM60,Application!$AO$630-SUM('15 Year Pro Forma'!$D$62:RSK62))</f>
        <v>0</v>
      </c>
      <c r="RSO62" s="996">
        <f>MIN(RSO60,Application!$AO$630-SUM('15 Year Pro Forma'!$D$62:RSM62))</f>
        <v>0</v>
      </c>
      <c r="RSQ62" s="996">
        <f>MIN(RSQ60,Application!$AO$630-SUM('15 Year Pro Forma'!$D$62:RSO62))</f>
        <v>0</v>
      </c>
      <c r="RSS62" s="996">
        <f>MIN(RSS60,Application!$AO$630-SUM('15 Year Pro Forma'!$D$62:RSQ62))</f>
        <v>0</v>
      </c>
      <c r="RSU62" s="996">
        <f>MIN(RSU60,Application!$AO$630-SUM('15 Year Pro Forma'!$D$62:RSS62))</f>
        <v>0</v>
      </c>
      <c r="RSW62" s="996">
        <f>MIN(RSW60,Application!$AO$630-SUM('15 Year Pro Forma'!$D$62:RSU62))</f>
        <v>0</v>
      </c>
      <c r="RSY62" s="996">
        <f>MIN(RSY60,Application!$AO$630-SUM('15 Year Pro Forma'!$D$62:RSW62))</f>
        <v>0</v>
      </c>
      <c r="RTA62" s="996">
        <f>MIN(RTA60,Application!$AO$630-SUM('15 Year Pro Forma'!$D$62:RSY62))</f>
        <v>0</v>
      </c>
      <c r="RTC62" s="996">
        <f>MIN(RTC60,Application!$AO$630-SUM('15 Year Pro Forma'!$D$62:RTA62))</f>
        <v>0</v>
      </c>
      <c r="RTE62" s="996">
        <f>MIN(RTE60,Application!$AO$630-SUM('15 Year Pro Forma'!$D$62:RTC62))</f>
        <v>0</v>
      </c>
      <c r="RTG62" s="996">
        <f>MIN(RTG60,Application!$AO$630-SUM('15 Year Pro Forma'!$D$62:RTE62))</f>
        <v>0</v>
      </c>
      <c r="RTI62" s="996">
        <f>MIN(RTI60,Application!$AO$630-SUM('15 Year Pro Forma'!$D$62:RTG62))</f>
        <v>0</v>
      </c>
      <c r="RTK62" s="996">
        <f>MIN(RTK60,Application!$AO$630-SUM('15 Year Pro Forma'!$D$62:RTI62))</f>
        <v>0</v>
      </c>
      <c r="RTM62" s="996">
        <f>MIN(RTM60,Application!$AO$630-SUM('15 Year Pro Forma'!$D$62:RTK62))</f>
        <v>0</v>
      </c>
      <c r="RTO62" s="996">
        <f>MIN(RTO60,Application!$AO$630-SUM('15 Year Pro Forma'!$D$62:RTM62))</f>
        <v>0</v>
      </c>
      <c r="RTQ62" s="996">
        <f>MIN(RTQ60,Application!$AO$630-SUM('15 Year Pro Forma'!$D$62:RTO62))</f>
        <v>0</v>
      </c>
      <c r="RTS62" s="996">
        <f>MIN(RTS60,Application!$AO$630-SUM('15 Year Pro Forma'!$D$62:RTQ62))</f>
        <v>0</v>
      </c>
      <c r="RTU62" s="996">
        <f>MIN(RTU60,Application!$AO$630-SUM('15 Year Pro Forma'!$D$62:RTS62))</f>
        <v>0</v>
      </c>
      <c r="RTW62" s="996">
        <f>MIN(RTW60,Application!$AO$630-SUM('15 Year Pro Forma'!$D$62:RTU62))</f>
        <v>0</v>
      </c>
      <c r="RTY62" s="996">
        <f>MIN(RTY60,Application!$AO$630-SUM('15 Year Pro Forma'!$D$62:RTW62))</f>
        <v>0</v>
      </c>
      <c r="RUA62" s="996">
        <f>MIN(RUA60,Application!$AO$630-SUM('15 Year Pro Forma'!$D$62:RTY62))</f>
        <v>0</v>
      </c>
      <c r="RUC62" s="996">
        <f>MIN(RUC60,Application!$AO$630-SUM('15 Year Pro Forma'!$D$62:RUA62))</f>
        <v>0</v>
      </c>
      <c r="RUE62" s="996">
        <f>MIN(RUE60,Application!$AO$630-SUM('15 Year Pro Forma'!$D$62:RUC62))</f>
        <v>0</v>
      </c>
      <c r="RUG62" s="996">
        <f>MIN(RUG60,Application!$AO$630-SUM('15 Year Pro Forma'!$D$62:RUE62))</f>
        <v>0</v>
      </c>
      <c r="RUI62" s="996">
        <f>MIN(RUI60,Application!$AO$630-SUM('15 Year Pro Forma'!$D$62:RUG62))</f>
        <v>0</v>
      </c>
      <c r="RUK62" s="996">
        <f>MIN(RUK60,Application!$AO$630-SUM('15 Year Pro Forma'!$D$62:RUI62))</f>
        <v>0</v>
      </c>
      <c r="RUM62" s="996">
        <f>MIN(RUM60,Application!$AO$630-SUM('15 Year Pro Forma'!$D$62:RUK62))</f>
        <v>0</v>
      </c>
      <c r="RUO62" s="996">
        <f>MIN(RUO60,Application!$AO$630-SUM('15 Year Pro Forma'!$D$62:RUM62))</f>
        <v>0</v>
      </c>
      <c r="RUQ62" s="996">
        <f>MIN(RUQ60,Application!$AO$630-SUM('15 Year Pro Forma'!$D$62:RUO62))</f>
        <v>0</v>
      </c>
      <c r="RUS62" s="996">
        <f>MIN(RUS60,Application!$AO$630-SUM('15 Year Pro Forma'!$D$62:RUQ62))</f>
        <v>0</v>
      </c>
      <c r="RUU62" s="996">
        <f>MIN(RUU60,Application!$AO$630-SUM('15 Year Pro Forma'!$D$62:RUS62))</f>
        <v>0</v>
      </c>
      <c r="RUW62" s="996">
        <f>MIN(RUW60,Application!$AO$630-SUM('15 Year Pro Forma'!$D$62:RUU62))</f>
        <v>0</v>
      </c>
      <c r="RUY62" s="996">
        <f>MIN(RUY60,Application!$AO$630-SUM('15 Year Pro Forma'!$D$62:RUW62))</f>
        <v>0</v>
      </c>
      <c r="RVA62" s="996">
        <f>MIN(RVA60,Application!$AO$630-SUM('15 Year Pro Forma'!$D$62:RUY62))</f>
        <v>0</v>
      </c>
      <c r="RVC62" s="996">
        <f>MIN(RVC60,Application!$AO$630-SUM('15 Year Pro Forma'!$D$62:RVA62))</f>
        <v>0</v>
      </c>
      <c r="RVE62" s="996">
        <f>MIN(RVE60,Application!$AO$630-SUM('15 Year Pro Forma'!$D$62:RVC62))</f>
        <v>0</v>
      </c>
      <c r="RVG62" s="996">
        <f>MIN(RVG60,Application!$AO$630-SUM('15 Year Pro Forma'!$D$62:RVE62))</f>
        <v>0</v>
      </c>
      <c r="RVI62" s="996">
        <f>MIN(RVI60,Application!$AO$630-SUM('15 Year Pro Forma'!$D$62:RVG62))</f>
        <v>0</v>
      </c>
      <c r="RVK62" s="996">
        <f>MIN(RVK60,Application!$AO$630-SUM('15 Year Pro Forma'!$D$62:RVI62))</f>
        <v>0</v>
      </c>
      <c r="RVM62" s="996">
        <f>MIN(RVM60,Application!$AO$630-SUM('15 Year Pro Forma'!$D$62:RVK62))</f>
        <v>0</v>
      </c>
      <c r="RVO62" s="996">
        <f>MIN(RVO60,Application!$AO$630-SUM('15 Year Pro Forma'!$D$62:RVM62))</f>
        <v>0</v>
      </c>
      <c r="RVQ62" s="996">
        <f>MIN(RVQ60,Application!$AO$630-SUM('15 Year Pro Forma'!$D$62:RVO62))</f>
        <v>0</v>
      </c>
      <c r="RVS62" s="996">
        <f>MIN(RVS60,Application!$AO$630-SUM('15 Year Pro Forma'!$D$62:RVQ62))</f>
        <v>0</v>
      </c>
      <c r="RVU62" s="996">
        <f>MIN(RVU60,Application!$AO$630-SUM('15 Year Pro Forma'!$D$62:RVS62))</f>
        <v>0</v>
      </c>
      <c r="RVW62" s="996">
        <f>MIN(RVW60,Application!$AO$630-SUM('15 Year Pro Forma'!$D$62:RVU62))</f>
        <v>0</v>
      </c>
      <c r="RVY62" s="996">
        <f>MIN(RVY60,Application!$AO$630-SUM('15 Year Pro Forma'!$D$62:RVW62))</f>
        <v>0</v>
      </c>
      <c r="RWA62" s="996">
        <f>MIN(RWA60,Application!$AO$630-SUM('15 Year Pro Forma'!$D$62:RVY62))</f>
        <v>0</v>
      </c>
      <c r="RWC62" s="996">
        <f>MIN(RWC60,Application!$AO$630-SUM('15 Year Pro Forma'!$D$62:RWA62))</f>
        <v>0</v>
      </c>
      <c r="RWE62" s="996">
        <f>MIN(RWE60,Application!$AO$630-SUM('15 Year Pro Forma'!$D$62:RWC62))</f>
        <v>0</v>
      </c>
      <c r="RWG62" s="996">
        <f>MIN(RWG60,Application!$AO$630-SUM('15 Year Pro Forma'!$D$62:RWE62))</f>
        <v>0</v>
      </c>
      <c r="RWI62" s="996">
        <f>MIN(RWI60,Application!$AO$630-SUM('15 Year Pro Forma'!$D$62:RWG62))</f>
        <v>0</v>
      </c>
      <c r="RWK62" s="996">
        <f>MIN(RWK60,Application!$AO$630-SUM('15 Year Pro Forma'!$D$62:RWI62))</f>
        <v>0</v>
      </c>
      <c r="RWM62" s="996">
        <f>MIN(RWM60,Application!$AO$630-SUM('15 Year Pro Forma'!$D$62:RWK62))</f>
        <v>0</v>
      </c>
      <c r="RWO62" s="996">
        <f>MIN(RWO60,Application!$AO$630-SUM('15 Year Pro Forma'!$D$62:RWM62))</f>
        <v>0</v>
      </c>
      <c r="RWQ62" s="996">
        <f>MIN(RWQ60,Application!$AO$630-SUM('15 Year Pro Forma'!$D$62:RWO62))</f>
        <v>0</v>
      </c>
      <c r="RWS62" s="996">
        <f>MIN(RWS60,Application!$AO$630-SUM('15 Year Pro Forma'!$D$62:RWQ62))</f>
        <v>0</v>
      </c>
      <c r="RWU62" s="996">
        <f>MIN(RWU60,Application!$AO$630-SUM('15 Year Pro Forma'!$D$62:RWS62))</f>
        <v>0</v>
      </c>
      <c r="RWW62" s="996">
        <f>MIN(RWW60,Application!$AO$630-SUM('15 Year Pro Forma'!$D$62:RWU62))</f>
        <v>0</v>
      </c>
      <c r="RWY62" s="996">
        <f>MIN(RWY60,Application!$AO$630-SUM('15 Year Pro Forma'!$D$62:RWW62))</f>
        <v>0</v>
      </c>
      <c r="RXA62" s="996">
        <f>MIN(RXA60,Application!$AO$630-SUM('15 Year Pro Forma'!$D$62:RWY62))</f>
        <v>0</v>
      </c>
      <c r="RXC62" s="996">
        <f>MIN(RXC60,Application!$AO$630-SUM('15 Year Pro Forma'!$D$62:RXA62))</f>
        <v>0</v>
      </c>
      <c r="RXE62" s="996">
        <f>MIN(RXE60,Application!$AO$630-SUM('15 Year Pro Forma'!$D$62:RXC62))</f>
        <v>0</v>
      </c>
      <c r="RXG62" s="996">
        <f>MIN(RXG60,Application!$AO$630-SUM('15 Year Pro Forma'!$D$62:RXE62))</f>
        <v>0</v>
      </c>
      <c r="RXI62" s="996">
        <f>MIN(RXI60,Application!$AO$630-SUM('15 Year Pro Forma'!$D$62:RXG62))</f>
        <v>0</v>
      </c>
      <c r="RXK62" s="996">
        <f>MIN(RXK60,Application!$AO$630-SUM('15 Year Pro Forma'!$D$62:RXI62))</f>
        <v>0</v>
      </c>
      <c r="RXM62" s="996">
        <f>MIN(RXM60,Application!$AO$630-SUM('15 Year Pro Forma'!$D$62:RXK62))</f>
        <v>0</v>
      </c>
      <c r="RXO62" s="996">
        <f>MIN(RXO60,Application!$AO$630-SUM('15 Year Pro Forma'!$D$62:RXM62))</f>
        <v>0</v>
      </c>
      <c r="RXQ62" s="996">
        <f>MIN(RXQ60,Application!$AO$630-SUM('15 Year Pro Forma'!$D$62:RXO62))</f>
        <v>0</v>
      </c>
      <c r="RXS62" s="996">
        <f>MIN(RXS60,Application!$AO$630-SUM('15 Year Pro Forma'!$D$62:RXQ62))</f>
        <v>0</v>
      </c>
      <c r="RXU62" s="996">
        <f>MIN(RXU60,Application!$AO$630-SUM('15 Year Pro Forma'!$D$62:RXS62))</f>
        <v>0</v>
      </c>
      <c r="RXW62" s="996">
        <f>MIN(RXW60,Application!$AO$630-SUM('15 Year Pro Forma'!$D$62:RXU62))</f>
        <v>0</v>
      </c>
      <c r="RXY62" s="996">
        <f>MIN(RXY60,Application!$AO$630-SUM('15 Year Pro Forma'!$D$62:RXW62))</f>
        <v>0</v>
      </c>
      <c r="RYA62" s="996">
        <f>MIN(RYA60,Application!$AO$630-SUM('15 Year Pro Forma'!$D$62:RXY62))</f>
        <v>0</v>
      </c>
      <c r="RYC62" s="996">
        <f>MIN(RYC60,Application!$AO$630-SUM('15 Year Pro Forma'!$D$62:RYA62))</f>
        <v>0</v>
      </c>
      <c r="RYE62" s="996">
        <f>MIN(RYE60,Application!$AO$630-SUM('15 Year Pro Forma'!$D$62:RYC62))</f>
        <v>0</v>
      </c>
      <c r="RYG62" s="996">
        <f>MIN(RYG60,Application!$AO$630-SUM('15 Year Pro Forma'!$D$62:RYE62))</f>
        <v>0</v>
      </c>
      <c r="RYI62" s="996">
        <f>MIN(RYI60,Application!$AO$630-SUM('15 Year Pro Forma'!$D$62:RYG62))</f>
        <v>0</v>
      </c>
      <c r="RYK62" s="996">
        <f>MIN(RYK60,Application!$AO$630-SUM('15 Year Pro Forma'!$D$62:RYI62))</f>
        <v>0</v>
      </c>
      <c r="RYM62" s="996">
        <f>MIN(RYM60,Application!$AO$630-SUM('15 Year Pro Forma'!$D$62:RYK62))</f>
        <v>0</v>
      </c>
      <c r="RYO62" s="996">
        <f>MIN(RYO60,Application!$AO$630-SUM('15 Year Pro Forma'!$D$62:RYM62))</f>
        <v>0</v>
      </c>
      <c r="RYQ62" s="996">
        <f>MIN(RYQ60,Application!$AO$630-SUM('15 Year Pro Forma'!$D$62:RYO62))</f>
        <v>0</v>
      </c>
      <c r="RYS62" s="996">
        <f>MIN(RYS60,Application!$AO$630-SUM('15 Year Pro Forma'!$D$62:RYQ62))</f>
        <v>0</v>
      </c>
      <c r="RYU62" s="996">
        <f>MIN(RYU60,Application!$AO$630-SUM('15 Year Pro Forma'!$D$62:RYS62))</f>
        <v>0</v>
      </c>
      <c r="RYW62" s="996">
        <f>MIN(RYW60,Application!$AO$630-SUM('15 Year Pro Forma'!$D$62:RYU62))</f>
        <v>0</v>
      </c>
      <c r="RYY62" s="996">
        <f>MIN(RYY60,Application!$AO$630-SUM('15 Year Pro Forma'!$D$62:RYW62))</f>
        <v>0</v>
      </c>
      <c r="RZA62" s="996">
        <f>MIN(RZA60,Application!$AO$630-SUM('15 Year Pro Forma'!$D$62:RYY62))</f>
        <v>0</v>
      </c>
      <c r="RZC62" s="996">
        <f>MIN(RZC60,Application!$AO$630-SUM('15 Year Pro Forma'!$D$62:RZA62))</f>
        <v>0</v>
      </c>
      <c r="RZE62" s="996">
        <f>MIN(RZE60,Application!$AO$630-SUM('15 Year Pro Forma'!$D$62:RZC62))</f>
        <v>0</v>
      </c>
      <c r="RZG62" s="996">
        <f>MIN(RZG60,Application!$AO$630-SUM('15 Year Pro Forma'!$D$62:RZE62))</f>
        <v>0</v>
      </c>
      <c r="RZI62" s="996">
        <f>MIN(RZI60,Application!$AO$630-SUM('15 Year Pro Forma'!$D$62:RZG62))</f>
        <v>0</v>
      </c>
      <c r="RZK62" s="996">
        <f>MIN(RZK60,Application!$AO$630-SUM('15 Year Pro Forma'!$D$62:RZI62))</f>
        <v>0</v>
      </c>
      <c r="RZM62" s="996">
        <f>MIN(RZM60,Application!$AO$630-SUM('15 Year Pro Forma'!$D$62:RZK62))</f>
        <v>0</v>
      </c>
      <c r="RZO62" s="996">
        <f>MIN(RZO60,Application!$AO$630-SUM('15 Year Pro Forma'!$D$62:RZM62))</f>
        <v>0</v>
      </c>
      <c r="RZQ62" s="996">
        <f>MIN(RZQ60,Application!$AO$630-SUM('15 Year Pro Forma'!$D$62:RZO62))</f>
        <v>0</v>
      </c>
      <c r="RZS62" s="996">
        <f>MIN(RZS60,Application!$AO$630-SUM('15 Year Pro Forma'!$D$62:RZQ62))</f>
        <v>0</v>
      </c>
      <c r="RZU62" s="996">
        <f>MIN(RZU60,Application!$AO$630-SUM('15 Year Pro Forma'!$D$62:RZS62))</f>
        <v>0</v>
      </c>
      <c r="RZW62" s="996">
        <f>MIN(RZW60,Application!$AO$630-SUM('15 Year Pro Forma'!$D$62:RZU62))</f>
        <v>0</v>
      </c>
      <c r="RZY62" s="996">
        <f>MIN(RZY60,Application!$AO$630-SUM('15 Year Pro Forma'!$D$62:RZW62))</f>
        <v>0</v>
      </c>
      <c r="SAA62" s="996">
        <f>MIN(SAA60,Application!$AO$630-SUM('15 Year Pro Forma'!$D$62:RZY62))</f>
        <v>0</v>
      </c>
      <c r="SAC62" s="996">
        <f>MIN(SAC60,Application!$AO$630-SUM('15 Year Pro Forma'!$D$62:SAA62))</f>
        <v>0</v>
      </c>
      <c r="SAE62" s="996">
        <f>MIN(SAE60,Application!$AO$630-SUM('15 Year Pro Forma'!$D$62:SAC62))</f>
        <v>0</v>
      </c>
      <c r="SAG62" s="996">
        <f>MIN(SAG60,Application!$AO$630-SUM('15 Year Pro Forma'!$D$62:SAE62))</f>
        <v>0</v>
      </c>
      <c r="SAI62" s="996">
        <f>MIN(SAI60,Application!$AO$630-SUM('15 Year Pro Forma'!$D$62:SAG62))</f>
        <v>0</v>
      </c>
      <c r="SAK62" s="996">
        <f>MIN(SAK60,Application!$AO$630-SUM('15 Year Pro Forma'!$D$62:SAI62))</f>
        <v>0</v>
      </c>
      <c r="SAM62" s="996">
        <f>MIN(SAM60,Application!$AO$630-SUM('15 Year Pro Forma'!$D$62:SAK62))</f>
        <v>0</v>
      </c>
      <c r="SAO62" s="996">
        <f>MIN(SAO60,Application!$AO$630-SUM('15 Year Pro Forma'!$D$62:SAM62))</f>
        <v>0</v>
      </c>
      <c r="SAQ62" s="996">
        <f>MIN(SAQ60,Application!$AO$630-SUM('15 Year Pro Forma'!$D$62:SAO62))</f>
        <v>0</v>
      </c>
      <c r="SAS62" s="996">
        <f>MIN(SAS60,Application!$AO$630-SUM('15 Year Pro Forma'!$D$62:SAQ62))</f>
        <v>0</v>
      </c>
      <c r="SAU62" s="996">
        <f>MIN(SAU60,Application!$AO$630-SUM('15 Year Pro Forma'!$D$62:SAS62))</f>
        <v>0</v>
      </c>
      <c r="SAW62" s="996">
        <f>MIN(SAW60,Application!$AO$630-SUM('15 Year Pro Forma'!$D$62:SAU62))</f>
        <v>0</v>
      </c>
      <c r="SAY62" s="996">
        <f>MIN(SAY60,Application!$AO$630-SUM('15 Year Pro Forma'!$D$62:SAW62))</f>
        <v>0</v>
      </c>
      <c r="SBA62" s="996">
        <f>MIN(SBA60,Application!$AO$630-SUM('15 Year Pro Forma'!$D$62:SAY62))</f>
        <v>0</v>
      </c>
      <c r="SBC62" s="996">
        <f>MIN(SBC60,Application!$AO$630-SUM('15 Year Pro Forma'!$D$62:SBA62))</f>
        <v>0</v>
      </c>
      <c r="SBE62" s="996">
        <f>MIN(SBE60,Application!$AO$630-SUM('15 Year Pro Forma'!$D$62:SBC62))</f>
        <v>0</v>
      </c>
      <c r="SBG62" s="996">
        <f>MIN(SBG60,Application!$AO$630-SUM('15 Year Pro Forma'!$D$62:SBE62))</f>
        <v>0</v>
      </c>
      <c r="SBI62" s="996">
        <f>MIN(SBI60,Application!$AO$630-SUM('15 Year Pro Forma'!$D$62:SBG62))</f>
        <v>0</v>
      </c>
      <c r="SBK62" s="996">
        <f>MIN(SBK60,Application!$AO$630-SUM('15 Year Pro Forma'!$D$62:SBI62))</f>
        <v>0</v>
      </c>
      <c r="SBM62" s="996">
        <f>MIN(SBM60,Application!$AO$630-SUM('15 Year Pro Forma'!$D$62:SBK62))</f>
        <v>0</v>
      </c>
      <c r="SBO62" s="996">
        <f>MIN(SBO60,Application!$AO$630-SUM('15 Year Pro Forma'!$D$62:SBM62))</f>
        <v>0</v>
      </c>
      <c r="SBQ62" s="996">
        <f>MIN(SBQ60,Application!$AO$630-SUM('15 Year Pro Forma'!$D$62:SBO62))</f>
        <v>0</v>
      </c>
      <c r="SBS62" s="996">
        <f>MIN(SBS60,Application!$AO$630-SUM('15 Year Pro Forma'!$D$62:SBQ62))</f>
        <v>0</v>
      </c>
      <c r="SBU62" s="996">
        <f>MIN(SBU60,Application!$AO$630-SUM('15 Year Pro Forma'!$D$62:SBS62))</f>
        <v>0</v>
      </c>
      <c r="SBW62" s="996">
        <f>MIN(SBW60,Application!$AO$630-SUM('15 Year Pro Forma'!$D$62:SBU62))</f>
        <v>0</v>
      </c>
      <c r="SBY62" s="996">
        <f>MIN(SBY60,Application!$AO$630-SUM('15 Year Pro Forma'!$D$62:SBW62))</f>
        <v>0</v>
      </c>
      <c r="SCA62" s="996">
        <f>MIN(SCA60,Application!$AO$630-SUM('15 Year Pro Forma'!$D$62:SBY62))</f>
        <v>0</v>
      </c>
      <c r="SCC62" s="996">
        <f>MIN(SCC60,Application!$AO$630-SUM('15 Year Pro Forma'!$D$62:SCA62))</f>
        <v>0</v>
      </c>
      <c r="SCE62" s="996">
        <f>MIN(SCE60,Application!$AO$630-SUM('15 Year Pro Forma'!$D$62:SCC62))</f>
        <v>0</v>
      </c>
      <c r="SCG62" s="996">
        <f>MIN(SCG60,Application!$AO$630-SUM('15 Year Pro Forma'!$D$62:SCE62))</f>
        <v>0</v>
      </c>
      <c r="SCI62" s="996">
        <f>MIN(SCI60,Application!$AO$630-SUM('15 Year Pro Forma'!$D$62:SCG62))</f>
        <v>0</v>
      </c>
      <c r="SCK62" s="996">
        <f>MIN(SCK60,Application!$AO$630-SUM('15 Year Pro Forma'!$D$62:SCI62))</f>
        <v>0</v>
      </c>
      <c r="SCM62" s="996">
        <f>MIN(SCM60,Application!$AO$630-SUM('15 Year Pro Forma'!$D$62:SCK62))</f>
        <v>0</v>
      </c>
      <c r="SCO62" s="996">
        <f>MIN(SCO60,Application!$AO$630-SUM('15 Year Pro Forma'!$D$62:SCM62))</f>
        <v>0</v>
      </c>
      <c r="SCQ62" s="996">
        <f>MIN(SCQ60,Application!$AO$630-SUM('15 Year Pro Forma'!$D$62:SCO62))</f>
        <v>0</v>
      </c>
      <c r="SCS62" s="996">
        <f>MIN(SCS60,Application!$AO$630-SUM('15 Year Pro Forma'!$D$62:SCQ62))</f>
        <v>0</v>
      </c>
      <c r="SCU62" s="996">
        <f>MIN(SCU60,Application!$AO$630-SUM('15 Year Pro Forma'!$D$62:SCS62))</f>
        <v>0</v>
      </c>
      <c r="SCW62" s="996">
        <f>MIN(SCW60,Application!$AO$630-SUM('15 Year Pro Forma'!$D$62:SCU62))</f>
        <v>0</v>
      </c>
      <c r="SCY62" s="996">
        <f>MIN(SCY60,Application!$AO$630-SUM('15 Year Pro Forma'!$D$62:SCW62))</f>
        <v>0</v>
      </c>
      <c r="SDA62" s="996">
        <f>MIN(SDA60,Application!$AO$630-SUM('15 Year Pro Forma'!$D$62:SCY62))</f>
        <v>0</v>
      </c>
      <c r="SDC62" s="996">
        <f>MIN(SDC60,Application!$AO$630-SUM('15 Year Pro Forma'!$D$62:SDA62))</f>
        <v>0</v>
      </c>
      <c r="SDE62" s="996">
        <f>MIN(SDE60,Application!$AO$630-SUM('15 Year Pro Forma'!$D$62:SDC62))</f>
        <v>0</v>
      </c>
      <c r="SDG62" s="996">
        <f>MIN(SDG60,Application!$AO$630-SUM('15 Year Pro Forma'!$D$62:SDE62))</f>
        <v>0</v>
      </c>
      <c r="SDI62" s="996">
        <f>MIN(SDI60,Application!$AO$630-SUM('15 Year Pro Forma'!$D$62:SDG62))</f>
        <v>0</v>
      </c>
      <c r="SDK62" s="996">
        <f>MIN(SDK60,Application!$AO$630-SUM('15 Year Pro Forma'!$D$62:SDI62))</f>
        <v>0</v>
      </c>
      <c r="SDM62" s="996">
        <f>MIN(SDM60,Application!$AO$630-SUM('15 Year Pro Forma'!$D$62:SDK62))</f>
        <v>0</v>
      </c>
      <c r="SDO62" s="996">
        <f>MIN(SDO60,Application!$AO$630-SUM('15 Year Pro Forma'!$D$62:SDM62))</f>
        <v>0</v>
      </c>
      <c r="SDQ62" s="996">
        <f>MIN(SDQ60,Application!$AO$630-SUM('15 Year Pro Forma'!$D$62:SDO62))</f>
        <v>0</v>
      </c>
      <c r="SDS62" s="996">
        <f>MIN(SDS60,Application!$AO$630-SUM('15 Year Pro Forma'!$D$62:SDQ62))</f>
        <v>0</v>
      </c>
      <c r="SDU62" s="996">
        <f>MIN(SDU60,Application!$AO$630-SUM('15 Year Pro Forma'!$D$62:SDS62))</f>
        <v>0</v>
      </c>
      <c r="SDW62" s="996">
        <f>MIN(SDW60,Application!$AO$630-SUM('15 Year Pro Forma'!$D$62:SDU62))</f>
        <v>0</v>
      </c>
      <c r="SDY62" s="996">
        <f>MIN(SDY60,Application!$AO$630-SUM('15 Year Pro Forma'!$D$62:SDW62))</f>
        <v>0</v>
      </c>
      <c r="SEA62" s="996">
        <f>MIN(SEA60,Application!$AO$630-SUM('15 Year Pro Forma'!$D$62:SDY62))</f>
        <v>0</v>
      </c>
      <c r="SEC62" s="996">
        <f>MIN(SEC60,Application!$AO$630-SUM('15 Year Pro Forma'!$D$62:SEA62))</f>
        <v>0</v>
      </c>
      <c r="SEE62" s="996">
        <f>MIN(SEE60,Application!$AO$630-SUM('15 Year Pro Forma'!$D$62:SEC62))</f>
        <v>0</v>
      </c>
      <c r="SEG62" s="996">
        <f>MIN(SEG60,Application!$AO$630-SUM('15 Year Pro Forma'!$D$62:SEE62))</f>
        <v>0</v>
      </c>
      <c r="SEI62" s="996">
        <f>MIN(SEI60,Application!$AO$630-SUM('15 Year Pro Forma'!$D$62:SEG62))</f>
        <v>0</v>
      </c>
      <c r="SEK62" s="996">
        <f>MIN(SEK60,Application!$AO$630-SUM('15 Year Pro Forma'!$D$62:SEI62))</f>
        <v>0</v>
      </c>
      <c r="SEM62" s="996">
        <f>MIN(SEM60,Application!$AO$630-SUM('15 Year Pro Forma'!$D$62:SEK62))</f>
        <v>0</v>
      </c>
      <c r="SEO62" s="996">
        <f>MIN(SEO60,Application!$AO$630-SUM('15 Year Pro Forma'!$D$62:SEM62))</f>
        <v>0</v>
      </c>
      <c r="SEQ62" s="996">
        <f>MIN(SEQ60,Application!$AO$630-SUM('15 Year Pro Forma'!$D$62:SEO62))</f>
        <v>0</v>
      </c>
      <c r="SES62" s="996">
        <f>MIN(SES60,Application!$AO$630-SUM('15 Year Pro Forma'!$D$62:SEQ62))</f>
        <v>0</v>
      </c>
      <c r="SEU62" s="996">
        <f>MIN(SEU60,Application!$AO$630-SUM('15 Year Pro Forma'!$D$62:SES62))</f>
        <v>0</v>
      </c>
      <c r="SEW62" s="996">
        <f>MIN(SEW60,Application!$AO$630-SUM('15 Year Pro Forma'!$D$62:SEU62))</f>
        <v>0</v>
      </c>
      <c r="SEY62" s="996">
        <f>MIN(SEY60,Application!$AO$630-SUM('15 Year Pro Forma'!$D$62:SEW62))</f>
        <v>0</v>
      </c>
      <c r="SFA62" s="996">
        <f>MIN(SFA60,Application!$AO$630-SUM('15 Year Pro Forma'!$D$62:SEY62))</f>
        <v>0</v>
      </c>
      <c r="SFC62" s="996">
        <f>MIN(SFC60,Application!$AO$630-SUM('15 Year Pro Forma'!$D$62:SFA62))</f>
        <v>0</v>
      </c>
      <c r="SFE62" s="996">
        <f>MIN(SFE60,Application!$AO$630-SUM('15 Year Pro Forma'!$D$62:SFC62))</f>
        <v>0</v>
      </c>
      <c r="SFG62" s="996">
        <f>MIN(SFG60,Application!$AO$630-SUM('15 Year Pro Forma'!$D$62:SFE62))</f>
        <v>0</v>
      </c>
      <c r="SFI62" s="996">
        <f>MIN(SFI60,Application!$AO$630-SUM('15 Year Pro Forma'!$D$62:SFG62))</f>
        <v>0</v>
      </c>
      <c r="SFK62" s="996">
        <f>MIN(SFK60,Application!$AO$630-SUM('15 Year Pro Forma'!$D$62:SFI62))</f>
        <v>0</v>
      </c>
      <c r="SFM62" s="996">
        <f>MIN(SFM60,Application!$AO$630-SUM('15 Year Pro Forma'!$D$62:SFK62))</f>
        <v>0</v>
      </c>
      <c r="SFO62" s="996">
        <f>MIN(SFO60,Application!$AO$630-SUM('15 Year Pro Forma'!$D$62:SFM62))</f>
        <v>0</v>
      </c>
      <c r="SFQ62" s="996">
        <f>MIN(SFQ60,Application!$AO$630-SUM('15 Year Pro Forma'!$D$62:SFO62))</f>
        <v>0</v>
      </c>
      <c r="SFS62" s="996">
        <f>MIN(SFS60,Application!$AO$630-SUM('15 Year Pro Forma'!$D$62:SFQ62))</f>
        <v>0</v>
      </c>
      <c r="SFU62" s="996">
        <f>MIN(SFU60,Application!$AO$630-SUM('15 Year Pro Forma'!$D$62:SFS62))</f>
        <v>0</v>
      </c>
      <c r="SFW62" s="996">
        <f>MIN(SFW60,Application!$AO$630-SUM('15 Year Pro Forma'!$D$62:SFU62))</f>
        <v>0</v>
      </c>
      <c r="SFY62" s="996">
        <f>MIN(SFY60,Application!$AO$630-SUM('15 Year Pro Forma'!$D$62:SFW62))</f>
        <v>0</v>
      </c>
      <c r="SGA62" s="996">
        <f>MIN(SGA60,Application!$AO$630-SUM('15 Year Pro Forma'!$D$62:SFY62))</f>
        <v>0</v>
      </c>
      <c r="SGC62" s="996">
        <f>MIN(SGC60,Application!$AO$630-SUM('15 Year Pro Forma'!$D$62:SGA62))</f>
        <v>0</v>
      </c>
      <c r="SGE62" s="996">
        <f>MIN(SGE60,Application!$AO$630-SUM('15 Year Pro Forma'!$D$62:SGC62))</f>
        <v>0</v>
      </c>
      <c r="SGG62" s="996">
        <f>MIN(SGG60,Application!$AO$630-SUM('15 Year Pro Forma'!$D$62:SGE62))</f>
        <v>0</v>
      </c>
      <c r="SGI62" s="996">
        <f>MIN(SGI60,Application!$AO$630-SUM('15 Year Pro Forma'!$D$62:SGG62))</f>
        <v>0</v>
      </c>
      <c r="SGK62" s="996">
        <f>MIN(SGK60,Application!$AO$630-SUM('15 Year Pro Forma'!$D$62:SGI62))</f>
        <v>0</v>
      </c>
      <c r="SGM62" s="996">
        <f>MIN(SGM60,Application!$AO$630-SUM('15 Year Pro Forma'!$D$62:SGK62))</f>
        <v>0</v>
      </c>
      <c r="SGO62" s="996">
        <f>MIN(SGO60,Application!$AO$630-SUM('15 Year Pro Forma'!$D$62:SGM62))</f>
        <v>0</v>
      </c>
      <c r="SGQ62" s="996">
        <f>MIN(SGQ60,Application!$AO$630-SUM('15 Year Pro Forma'!$D$62:SGO62))</f>
        <v>0</v>
      </c>
      <c r="SGS62" s="996">
        <f>MIN(SGS60,Application!$AO$630-SUM('15 Year Pro Forma'!$D$62:SGQ62))</f>
        <v>0</v>
      </c>
      <c r="SGU62" s="996">
        <f>MIN(SGU60,Application!$AO$630-SUM('15 Year Pro Forma'!$D$62:SGS62))</f>
        <v>0</v>
      </c>
      <c r="SGW62" s="996">
        <f>MIN(SGW60,Application!$AO$630-SUM('15 Year Pro Forma'!$D$62:SGU62))</f>
        <v>0</v>
      </c>
      <c r="SGY62" s="996">
        <f>MIN(SGY60,Application!$AO$630-SUM('15 Year Pro Forma'!$D$62:SGW62))</f>
        <v>0</v>
      </c>
      <c r="SHA62" s="996">
        <f>MIN(SHA60,Application!$AO$630-SUM('15 Year Pro Forma'!$D$62:SGY62))</f>
        <v>0</v>
      </c>
      <c r="SHC62" s="996">
        <f>MIN(SHC60,Application!$AO$630-SUM('15 Year Pro Forma'!$D$62:SHA62))</f>
        <v>0</v>
      </c>
      <c r="SHE62" s="996">
        <f>MIN(SHE60,Application!$AO$630-SUM('15 Year Pro Forma'!$D$62:SHC62))</f>
        <v>0</v>
      </c>
      <c r="SHG62" s="996">
        <f>MIN(SHG60,Application!$AO$630-SUM('15 Year Pro Forma'!$D$62:SHE62))</f>
        <v>0</v>
      </c>
      <c r="SHI62" s="996">
        <f>MIN(SHI60,Application!$AO$630-SUM('15 Year Pro Forma'!$D$62:SHG62))</f>
        <v>0</v>
      </c>
      <c r="SHK62" s="996">
        <f>MIN(SHK60,Application!$AO$630-SUM('15 Year Pro Forma'!$D$62:SHI62))</f>
        <v>0</v>
      </c>
      <c r="SHM62" s="996">
        <f>MIN(SHM60,Application!$AO$630-SUM('15 Year Pro Forma'!$D$62:SHK62))</f>
        <v>0</v>
      </c>
      <c r="SHO62" s="996">
        <f>MIN(SHO60,Application!$AO$630-SUM('15 Year Pro Forma'!$D$62:SHM62))</f>
        <v>0</v>
      </c>
      <c r="SHQ62" s="996">
        <f>MIN(SHQ60,Application!$AO$630-SUM('15 Year Pro Forma'!$D$62:SHO62))</f>
        <v>0</v>
      </c>
      <c r="SHS62" s="996">
        <f>MIN(SHS60,Application!$AO$630-SUM('15 Year Pro Forma'!$D$62:SHQ62))</f>
        <v>0</v>
      </c>
      <c r="SHU62" s="996">
        <f>MIN(SHU60,Application!$AO$630-SUM('15 Year Pro Forma'!$D$62:SHS62))</f>
        <v>0</v>
      </c>
      <c r="SHW62" s="996">
        <f>MIN(SHW60,Application!$AO$630-SUM('15 Year Pro Forma'!$D$62:SHU62))</f>
        <v>0</v>
      </c>
      <c r="SHY62" s="996">
        <f>MIN(SHY60,Application!$AO$630-SUM('15 Year Pro Forma'!$D$62:SHW62))</f>
        <v>0</v>
      </c>
      <c r="SIA62" s="996">
        <f>MIN(SIA60,Application!$AO$630-SUM('15 Year Pro Forma'!$D$62:SHY62))</f>
        <v>0</v>
      </c>
      <c r="SIC62" s="996">
        <f>MIN(SIC60,Application!$AO$630-SUM('15 Year Pro Forma'!$D$62:SIA62))</f>
        <v>0</v>
      </c>
      <c r="SIE62" s="996">
        <f>MIN(SIE60,Application!$AO$630-SUM('15 Year Pro Forma'!$D$62:SIC62))</f>
        <v>0</v>
      </c>
      <c r="SIG62" s="996">
        <f>MIN(SIG60,Application!$AO$630-SUM('15 Year Pro Forma'!$D$62:SIE62))</f>
        <v>0</v>
      </c>
      <c r="SII62" s="996">
        <f>MIN(SII60,Application!$AO$630-SUM('15 Year Pro Forma'!$D$62:SIG62))</f>
        <v>0</v>
      </c>
      <c r="SIK62" s="996">
        <f>MIN(SIK60,Application!$AO$630-SUM('15 Year Pro Forma'!$D$62:SII62))</f>
        <v>0</v>
      </c>
      <c r="SIM62" s="996">
        <f>MIN(SIM60,Application!$AO$630-SUM('15 Year Pro Forma'!$D$62:SIK62))</f>
        <v>0</v>
      </c>
      <c r="SIO62" s="996">
        <f>MIN(SIO60,Application!$AO$630-SUM('15 Year Pro Forma'!$D$62:SIM62))</f>
        <v>0</v>
      </c>
      <c r="SIQ62" s="996">
        <f>MIN(SIQ60,Application!$AO$630-SUM('15 Year Pro Forma'!$D$62:SIO62))</f>
        <v>0</v>
      </c>
      <c r="SIS62" s="996">
        <f>MIN(SIS60,Application!$AO$630-SUM('15 Year Pro Forma'!$D$62:SIQ62))</f>
        <v>0</v>
      </c>
      <c r="SIU62" s="996">
        <f>MIN(SIU60,Application!$AO$630-SUM('15 Year Pro Forma'!$D$62:SIS62))</f>
        <v>0</v>
      </c>
      <c r="SIW62" s="996">
        <f>MIN(SIW60,Application!$AO$630-SUM('15 Year Pro Forma'!$D$62:SIU62))</f>
        <v>0</v>
      </c>
      <c r="SIY62" s="996">
        <f>MIN(SIY60,Application!$AO$630-SUM('15 Year Pro Forma'!$D$62:SIW62))</f>
        <v>0</v>
      </c>
      <c r="SJA62" s="996">
        <f>MIN(SJA60,Application!$AO$630-SUM('15 Year Pro Forma'!$D$62:SIY62))</f>
        <v>0</v>
      </c>
      <c r="SJC62" s="996">
        <f>MIN(SJC60,Application!$AO$630-SUM('15 Year Pro Forma'!$D$62:SJA62))</f>
        <v>0</v>
      </c>
      <c r="SJE62" s="996">
        <f>MIN(SJE60,Application!$AO$630-SUM('15 Year Pro Forma'!$D$62:SJC62))</f>
        <v>0</v>
      </c>
      <c r="SJG62" s="996">
        <f>MIN(SJG60,Application!$AO$630-SUM('15 Year Pro Forma'!$D$62:SJE62))</f>
        <v>0</v>
      </c>
      <c r="SJI62" s="996">
        <f>MIN(SJI60,Application!$AO$630-SUM('15 Year Pro Forma'!$D$62:SJG62))</f>
        <v>0</v>
      </c>
      <c r="SJK62" s="996">
        <f>MIN(SJK60,Application!$AO$630-SUM('15 Year Pro Forma'!$D$62:SJI62))</f>
        <v>0</v>
      </c>
      <c r="SJM62" s="996">
        <f>MIN(SJM60,Application!$AO$630-SUM('15 Year Pro Forma'!$D$62:SJK62))</f>
        <v>0</v>
      </c>
      <c r="SJO62" s="996">
        <f>MIN(SJO60,Application!$AO$630-SUM('15 Year Pro Forma'!$D$62:SJM62))</f>
        <v>0</v>
      </c>
      <c r="SJQ62" s="996">
        <f>MIN(SJQ60,Application!$AO$630-SUM('15 Year Pro Forma'!$D$62:SJO62))</f>
        <v>0</v>
      </c>
      <c r="SJS62" s="996">
        <f>MIN(SJS60,Application!$AO$630-SUM('15 Year Pro Forma'!$D$62:SJQ62))</f>
        <v>0</v>
      </c>
      <c r="SJU62" s="996">
        <f>MIN(SJU60,Application!$AO$630-SUM('15 Year Pro Forma'!$D$62:SJS62))</f>
        <v>0</v>
      </c>
      <c r="SJW62" s="996">
        <f>MIN(SJW60,Application!$AO$630-SUM('15 Year Pro Forma'!$D$62:SJU62))</f>
        <v>0</v>
      </c>
      <c r="SJY62" s="996">
        <f>MIN(SJY60,Application!$AO$630-SUM('15 Year Pro Forma'!$D$62:SJW62))</f>
        <v>0</v>
      </c>
      <c r="SKA62" s="996">
        <f>MIN(SKA60,Application!$AO$630-SUM('15 Year Pro Forma'!$D$62:SJY62))</f>
        <v>0</v>
      </c>
      <c r="SKC62" s="996">
        <f>MIN(SKC60,Application!$AO$630-SUM('15 Year Pro Forma'!$D$62:SKA62))</f>
        <v>0</v>
      </c>
      <c r="SKE62" s="996">
        <f>MIN(SKE60,Application!$AO$630-SUM('15 Year Pro Forma'!$D$62:SKC62))</f>
        <v>0</v>
      </c>
      <c r="SKG62" s="996">
        <f>MIN(SKG60,Application!$AO$630-SUM('15 Year Pro Forma'!$D$62:SKE62))</f>
        <v>0</v>
      </c>
      <c r="SKI62" s="996">
        <f>MIN(SKI60,Application!$AO$630-SUM('15 Year Pro Forma'!$D$62:SKG62))</f>
        <v>0</v>
      </c>
      <c r="SKK62" s="996">
        <f>MIN(SKK60,Application!$AO$630-SUM('15 Year Pro Forma'!$D$62:SKI62))</f>
        <v>0</v>
      </c>
      <c r="SKM62" s="996">
        <f>MIN(SKM60,Application!$AO$630-SUM('15 Year Pro Forma'!$D$62:SKK62))</f>
        <v>0</v>
      </c>
      <c r="SKO62" s="996">
        <f>MIN(SKO60,Application!$AO$630-SUM('15 Year Pro Forma'!$D$62:SKM62))</f>
        <v>0</v>
      </c>
      <c r="SKQ62" s="996">
        <f>MIN(SKQ60,Application!$AO$630-SUM('15 Year Pro Forma'!$D$62:SKO62))</f>
        <v>0</v>
      </c>
      <c r="SKS62" s="996">
        <f>MIN(SKS60,Application!$AO$630-SUM('15 Year Pro Forma'!$D$62:SKQ62))</f>
        <v>0</v>
      </c>
      <c r="SKU62" s="996">
        <f>MIN(SKU60,Application!$AO$630-SUM('15 Year Pro Forma'!$D$62:SKS62))</f>
        <v>0</v>
      </c>
      <c r="SKW62" s="996">
        <f>MIN(SKW60,Application!$AO$630-SUM('15 Year Pro Forma'!$D$62:SKU62))</f>
        <v>0</v>
      </c>
      <c r="SKY62" s="996">
        <f>MIN(SKY60,Application!$AO$630-SUM('15 Year Pro Forma'!$D$62:SKW62))</f>
        <v>0</v>
      </c>
      <c r="SLA62" s="996">
        <f>MIN(SLA60,Application!$AO$630-SUM('15 Year Pro Forma'!$D$62:SKY62))</f>
        <v>0</v>
      </c>
      <c r="SLC62" s="996">
        <f>MIN(SLC60,Application!$AO$630-SUM('15 Year Pro Forma'!$D$62:SLA62))</f>
        <v>0</v>
      </c>
      <c r="SLE62" s="996">
        <f>MIN(SLE60,Application!$AO$630-SUM('15 Year Pro Forma'!$D$62:SLC62))</f>
        <v>0</v>
      </c>
      <c r="SLG62" s="996">
        <f>MIN(SLG60,Application!$AO$630-SUM('15 Year Pro Forma'!$D$62:SLE62))</f>
        <v>0</v>
      </c>
      <c r="SLI62" s="996">
        <f>MIN(SLI60,Application!$AO$630-SUM('15 Year Pro Forma'!$D$62:SLG62))</f>
        <v>0</v>
      </c>
      <c r="SLK62" s="996">
        <f>MIN(SLK60,Application!$AO$630-SUM('15 Year Pro Forma'!$D$62:SLI62))</f>
        <v>0</v>
      </c>
      <c r="SLM62" s="996">
        <f>MIN(SLM60,Application!$AO$630-SUM('15 Year Pro Forma'!$D$62:SLK62))</f>
        <v>0</v>
      </c>
      <c r="SLO62" s="996">
        <f>MIN(SLO60,Application!$AO$630-SUM('15 Year Pro Forma'!$D$62:SLM62))</f>
        <v>0</v>
      </c>
      <c r="SLQ62" s="996">
        <f>MIN(SLQ60,Application!$AO$630-SUM('15 Year Pro Forma'!$D$62:SLO62))</f>
        <v>0</v>
      </c>
      <c r="SLS62" s="996">
        <f>MIN(SLS60,Application!$AO$630-SUM('15 Year Pro Forma'!$D$62:SLQ62))</f>
        <v>0</v>
      </c>
      <c r="SLU62" s="996">
        <f>MIN(SLU60,Application!$AO$630-SUM('15 Year Pro Forma'!$D$62:SLS62))</f>
        <v>0</v>
      </c>
      <c r="SLW62" s="996">
        <f>MIN(SLW60,Application!$AO$630-SUM('15 Year Pro Forma'!$D$62:SLU62))</f>
        <v>0</v>
      </c>
      <c r="SLY62" s="996">
        <f>MIN(SLY60,Application!$AO$630-SUM('15 Year Pro Forma'!$D$62:SLW62))</f>
        <v>0</v>
      </c>
      <c r="SMA62" s="996">
        <f>MIN(SMA60,Application!$AO$630-SUM('15 Year Pro Forma'!$D$62:SLY62))</f>
        <v>0</v>
      </c>
      <c r="SMC62" s="996">
        <f>MIN(SMC60,Application!$AO$630-SUM('15 Year Pro Forma'!$D$62:SMA62))</f>
        <v>0</v>
      </c>
      <c r="SME62" s="996">
        <f>MIN(SME60,Application!$AO$630-SUM('15 Year Pro Forma'!$D$62:SMC62))</f>
        <v>0</v>
      </c>
      <c r="SMG62" s="996">
        <f>MIN(SMG60,Application!$AO$630-SUM('15 Year Pro Forma'!$D$62:SME62))</f>
        <v>0</v>
      </c>
      <c r="SMI62" s="996">
        <f>MIN(SMI60,Application!$AO$630-SUM('15 Year Pro Forma'!$D$62:SMG62))</f>
        <v>0</v>
      </c>
      <c r="SMK62" s="996">
        <f>MIN(SMK60,Application!$AO$630-SUM('15 Year Pro Forma'!$D$62:SMI62))</f>
        <v>0</v>
      </c>
      <c r="SMM62" s="996">
        <f>MIN(SMM60,Application!$AO$630-SUM('15 Year Pro Forma'!$D$62:SMK62))</f>
        <v>0</v>
      </c>
      <c r="SMO62" s="996">
        <f>MIN(SMO60,Application!$AO$630-SUM('15 Year Pro Forma'!$D$62:SMM62))</f>
        <v>0</v>
      </c>
      <c r="SMQ62" s="996">
        <f>MIN(SMQ60,Application!$AO$630-SUM('15 Year Pro Forma'!$D$62:SMO62))</f>
        <v>0</v>
      </c>
      <c r="SMS62" s="996">
        <f>MIN(SMS60,Application!$AO$630-SUM('15 Year Pro Forma'!$D$62:SMQ62))</f>
        <v>0</v>
      </c>
      <c r="SMU62" s="996">
        <f>MIN(SMU60,Application!$AO$630-SUM('15 Year Pro Forma'!$D$62:SMS62))</f>
        <v>0</v>
      </c>
      <c r="SMW62" s="996">
        <f>MIN(SMW60,Application!$AO$630-SUM('15 Year Pro Forma'!$D$62:SMU62))</f>
        <v>0</v>
      </c>
      <c r="SMY62" s="996">
        <f>MIN(SMY60,Application!$AO$630-SUM('15 Year Pro Forma'!$D$62:SMW62))</f>
        <v>0</v>
      </c>
      <c r="SNA62" s="996">
        <f>MIN(SNA60,Application!$AO$630-SUM('15 Year Pro Forma'!$D$62:SMY62))</f>
        <v>0</v>
      </c>
      <c r="SNC62" s="996">
        <f>MIN(SNC60,Application!$AO$630-SUM('15 Year Pro Forma'!$D$62:SNA62))</f>
        <v>0</v>
      </c>
      <c r="SNE62" s="996">
        <f>MIN(SNE60,Application!$AO$630-SUM('15 Year Pro Forma'!$D$62:SNC62))</f>
        <v>0</v>
      </c>
      <c r="SNG62" s="996">
        <f>MIN(SNG60,Application!$AO$630-SUM('15 Year Pro Forma'!$D$62:SNE62))</f>
        <v>0</v>
      </c>
      <c r="SNI62" s="996">
        <f>MIN(SNI60,Application!$AO$630-SUM('15 Year Pro Forma'!$D$62:SNG62))</f>
        <v>0</v>
      </c>
      <c r="SNK62" s="996">
        <f>MIN(SNK60,Application!$AO$630-SUM('15 Year Pro Forma'!$D$62:SNI62))</f>
        <v>0</v>
      </c>
      <c r="SNM62" s="996">
        <f>MIN(SNM60,Application!$AO$630-SUM('15 Year Pro Forma'!$D$62:SNK62))</f>
        <v>0</v>
      </c>
      <c r="SNO62" s="996">
        <f>MIN(SNO60,Application!$AO$630-SUM('15 Year Pro Forma'!$D$62:SNM62))</f>
        <v>0</v>
      </c>
      <c r="SNQ62" s="996">
        <f>MIN(SNQ60,Application!$AO$630-SUM('15 Year Pro Forma'!$D$62:SNO62))</f>
        <v>0</v>
      </c>
      <c r="SNS62" s="996">
        <f>MIN(SNS60,Application!$AO$630-SUM('15 Year Pro Forma'!$D$62:SNQ62))</f>
        <v>0</v>
      </c>
      <c r="SNU62" s="996">
        <f>MIN(SNU60,Application!$AO$630-SUM('15 Year Pro Forma'!$D$62:SNS62))</f>
        <v>0</v>
      </c>
      <c r="SNW62" s="996">
        <f>MIN(SNW60,Application!$AO$630-SUM('15 Year Pro Forma'!$D$62:SNU62))</f>
        <v>0</v>
      </c>
      <c r="SNY62" s="996">
        <f>MIN(SNY60,Application!$AO$630-SUM('15 Year Pro Forma'!$D$62:SNW62))</f>
        <v>0</v>
      </c>
      <c r="SOA62" s="996">
        <f>MIN(SOA60,Application!$AO$630-SUM('15 Year Pro Forma'!$D$62:SNY62))</f>
        <v>0</v>
      </c>
      <c r="SOC62" s="996">
        <f>MIN(SOC60,Application!$AO$630-SUM('15 Year Pro Forma'!$D$62:SOA62))</f>
        <v>0</v>
      </c>
      <c r="SOE62" s="996">
        <f>MIN(SOE60,Application!$AO$630-SUM('15 Year Pro Forma'!$D$62:SOC62))</f>
        <v>0</v>
      </c>
      <c r="SOG62" s="996">
        <f>MIN(SOG60,Application!$AO$630-SUM('15 Year Pro Forma'!$D$62:SOE62))</f>
        <v>0</v>
      </c>
      <c r="SOI62" s="996">
        <f>MIN(SOI60,Application!$AO$630-SUM('15 Year Pro Forma'!$D$62:SOG62))</f>
        <v>0</v>
      </c>
      <c r="SOK62" s="996">
        <f>MIN(SOK60,Application!$AO$630-SUM('15 Year Pro Forma'!$D$62:SOI62))</f>
        <v>0</v>
      </c>
      <c r="SOM62" s="996">
        <f>MIN(SOM60,Application!$AO$630-SUM('15 Year Pro Forma'!$D$62:SOK62))</f>
        <v>0</v>
      </c>
      <c r="SOO62" s="996">
        <f>MIN(SOO60,Application!$AO$630-SUM('15 Year Pro Forma'!$D$62:SOM62))</f>
        <v>0</v>
      </c>
      <c r="SOQ62" s="996">
        <f>MIN(SOQ60,Application!$AO$630-SUM('15 Year Pro Forma'!$D$62:SOO62))</f>
        <v>0</v>
      </c>
      <c r="SOS62" s="996">
        <f>MIN(SOS60,Application!$AO$630-SUM('15 Year Pro Forma'!$D$62:SOQ62))</f>
        <v>0</v>
      </c>
      <c r="SOU62" s="996">
        <f>MIN(SOU60,Application!$AO$630-SUM('15 Year Pro Forma'!$D$62:SOS62))</f>
        <v>0</v>
      </c>
      <c r="SOW62" s="996">
        <f>MIN(SOW60,Application!$AO$630-SUM('15 Year Pro Forma'!$D$62:SOU62))</f>
        <v>0</v>
      </c>
      <c r="SOY62" s="996">
        <f>MIN(SOY60,Application!$AO$630-SUM('15 Year Pro Forma'!$D$62:SOW62))</f>
        <v>0</v>
      </c>
      <c r="SPA62" s="996">
        <f>MIN(SPA60,Application!$AO$630-SUM('15 Year Pro Forma'!$D$62:SOY62))</f>
        <v>0</v>
      </c>
      <c r="SPC62" s="996">
        <f>MIN(SPC60,Application!$AO$630-SUM('15 Year Pro Forma'!$D$62:SPA62))</f>
        <v>0</v>
      </c>
      <c r="SPE62" s="996">
        <f>MIN(SPE60,Application!$AO$630-SUM('15 Year Pro Forma'!$D$62:SPC62))</f>
        <v>0</v>
      </c>
      <c r="SPG62" s="996">
        <f>MIN(SPG60,Application!$AO$630-SUM('15 Year Pro Forma'!$D$62:SPE62))</f>
        <v>0</v>
      </c>
      <c r="SPI62" s="996">
        <f>MIN(SPI60,Application!$AO$630-SUM('15 Year Pro Forma'!$D$62:SPG62))</f>
        <v>0</v>
      </c>
      <c r="SPK62" s="996">
        <f>MIN(SPK60,Application!$AO$630-SUM('15 Year Pro Forma'!$D$62:SPI62))</f>
        <v>0</v>
      </c>
      <c r="SPM62" s="996">
        <f>MIN(SPM60,Application!$AO$630-SUM('15 Year Pro Forma'!$D$62:SPK62))</f>
        <v>0</v>
      </c>
      <c r="SPO62" s="996">
        <f>MIN(SPO60,Application!$AO$630-SUM('15 Year Pro Forma'!$D$62:SPM62))</f>
        <v>0</v>
      </c>
      <c r="SPQ62" s="996">
        <f>MIN(SPQ60,Application!$AO$630-SUM('15 Year Pro Forma'!$D$62:SPO62))</f>
        <v>0</v>
      </c>
      <c r="SPS62" s="996">
        <f>MIN(SPS60,Application!$AO$630-SUM('15 Year Pro Forma'!$D$62:SPQ62))</f>
        <v>0</v>
      </c>
      <c r="SPU62" s="996">
        <f>MIN(SPU60,Application!$AO$630-SUM('15 Year Pro Forma'!$D$62:SPS62))</f>
        <v>0</v>
      </c>
      <c r="SPW62" s="996">
        <f>MIN(SPW60,Application!$AO$630-SUM('15 Year Pro Forma'!$D$62:SPU62))</f>
        <v>0</v>
      </c>
      <c r="SPY62" s="996">
        <f>MIN(SPY60,Application!$AO$630-SUM('15 Year Pro Forma'!$D$62:SPW62))</f>
        <v>0</v>
      </c>
      <c r="SQA62" s="996">
        <f>MIN(SQA60,Application!$AO$630-SUM('15 Year Pro Forma'!$D$62:SPY62))</f>
        <v>0</v>
      </c>
      <c r="SQC62" s="996">
        <f>MIN(SQC60,Application!$AO$630-SUM('15 Year Pro Forma'!$D$62:SQA62))</f>
        <v>0</v>
      </c>
      <c r="SQE62" s="996">
        <f>MIN(SQE60,Application!$AO$630-SUM('15 Year Pro Forma'!$D$62:SQC62))</f>
        <v>0</v>
      </c>
      <c r="SQG62" s="996">
        <f>MIN(SQG60,Application!$AO$630-SUM('15 Year Pro Forma'!$D$62:SQE62))</f>
        <v>0</v>
      </c>
      <c r="SQI62" s="996">
        <f>MIN(SQI60,Application!$AO$630-SUM('15 Year Pro Forma'!$D$62:SQG62))</f>
        <v>0</v>
      </c>
      <c r="SQK62" s="996">
        <f>MIN(SQK60,Application!$AO$630-SUM('15 Year Pro Forma'!$D$62:SQI62))</f>
        <v>0</v>
      </c>
      <c r="SQM62" s="996">
        <f>MIN(SQM60,Application!$AO$630-SUM('15 Year Pro Forma'!$D$62:SQK62))</f>
        <v>0</v>
      </c>
      <c r="SQO62" s="996">
        <f>MIN(SQO60,Application!$AO$630-SUM('15 Year Pro Forma'!$D$62:SQM62))</f>
        <v>0</v>
      </c>
      <c r="SQQ62" s="996">
        <f>MIN(SQQ60,Application!$AO$630-SUM('15 Year Pro Forma'!$D$62:SQO62))</f>
        <v>0</v>
      </c>
      <c r="SQS62" s="996">
        <f>MIN(SQS60,Application!$AO$630-SUM('15 Year Pro Forma'!$D$62:SQQ62))</f>
        <v>0</v>
      </c>
      <c r="SQU62" s="996">
        <f>MIN(SQU60,Application!$AO$630-SUM('15 Year Pro Forma'!$D$62:SQS62))</f>
        <v>0</v>
      </c>
      <c r="SQW62" s="996">
        <f>MIN(SQW60,Application!$AO$630-SUM('15 Year Pro Forma'!$D$62:SQU62))</f>
        <v>0</v>
      </c>
      <c r="SQY62" s="996">
        <f>MIN(SQY60,Application!$AO$630-SUM('15 Year Pro Forma'!$D$62:SQW62))</f>
        <v>0</v>
      </c>
      <c r="SRA62" s="996">
        <f>MIN(SRA60,Application!$AO$630-SUM('15 Year Pro Forma'!$D$62:SQY62))</f>
        <v>0</v>
      </c>
      <c r="SRC62" s="996">
        <f>MIN(SRC60,Application!$AO$630-SUM('15 Year Pro Forma'!$D$62:SRA62))</f>
        <v>0</v>
      </c>
      <c r="SRE62" s="996">
        <f>MIN(SRE60,Application!$AO$630-SUM('15 Year Pro Forma'!$D$62:SRC62))</f>
        <v>0</v>
      </c>
      <c r="SRG62" s="996">
        <f>MIN(SRG60,Application!$AO$630-SUM('15 Year Pro Forma'!$D$62:SRE62))</f>
        <v>0</v>
      </c>
      <c r="SRI62" s="996">
        <f>MIN(SRI60,Application!$AO$630-SUM('15 Year Pro Forma'!$D$62:SRG62))</f>
        <v>0</v>
      </c>
      <c r="SRK62" s="996">
        <f>MIN(SRK60,Application!$AO$630-SUM('15 Year Pro Forma'!$D$62:SRI62))</f>
        <v>0</v>
      </c>
      <c r="SRM62" s="996">
        <f>MIN(SRM60,Application!$AO$630-SUM('15 Year Pro Forma'!$D$62:SRK62))</f>
        <v>0</v>
      </c>
      <c r="SRO62" s="996">
        <f>MIN(SRO60,Application!$AO$630-SUM('15 Year Pro Forma'!$D$62:SRM62))</f>
        <v>0</v>
      </c>
      <c r="SRQ62" s="996">
        <f>MIN(SRQ60,Application!$AO$630-SUM('15 Year Pro Forma'!$D$62:SRO62))</f>
        <v>0</v>
      </c>
      <c r="SRS62" s="996">
        <f>MIN(SRS60,Application!$AO$630-SUM('15 Year Pro Forma'!$D$62:SRQ62))</f>
        <v>0</v>
      </c>
      <c r="SRU62" s="996">
        <f>MIN(SRU60,Application!$AO$630-SUM('15 Year Pro Forma'!$D$62:SRS62))</f>
        <v>0</v>
      </c>
      <c r="SRW62" s="996">
        <f>MIN(SRW60,Application!$AO$630-SUM('15 Year Pro Forma'!$D$62:SRU62))</f>
        <v>0</v>
      </c>
      <c r="SRY62" s="996">
        <f>MIN(SRY60,Application!$AO$630-SUM('15 Year Pro Forma'!$D$62:SRW62))</f>
        <v>0</v>
      </c>
      <c r="SSA62" s="996">
        <f>MIN(SSA60,Application!$AO$630-SUM('15 Year Pro Forma'!$D$62:SRY62))</f>
        <v>0</v>
      </c>
      <c r="SSC62" s="996">
        <f>MIN(SSC60,Application!$AO$630-SUM('15 Year Pro Forma'!$D$62:SSA62))</f>
        <v>0</v>
      </c>
      <c r="SSE62" s="996">
        <f>MIN(SSE60,Application!$AO$630-SUM('15 Year Pro Forma'!$D$62:SSC62))</f>
        <v>0</v>
      </c>
      <c r="SSG62" s="996">
        <f>MIN(SSG60,Application!$AO$630-SUM('15 Year Pro Forma'!$D$62:SSE62))</f>
        <v>0</v>
      </c>
      <c r="SSI62" s="996">
        <f>MIN(SSI60,Application!$AO$630-SUM('15 Year Pro Forma'!$D$62:SSG62))</f>
        <v>0</v>
      </c>
      <c r="SSK62" s="996">
        <f>MIN(SSK60,Application!$AO$630-SUM('15 Year Pro Forma'!$D$62:SSI62))</f>
        <v>0</v>
      </c>
      <c r="SSM62" s="996">
        <f>MIN(SSM60,Application!$AO$630-SUM('15 Year Pro Forma'!$D$62:SSK62))</f>
        <v>0</v>
      </c>
      <c r="SSO62" s="996">
        <f>MIN(SSO60,Application!$AO$630-SUM('15 Year Pro Forma'!$D$62:SSM62))</f>
        <v>0</v>
      </c>
      <c r="SSQ62" s="996">
        <f>MIN(SSQ60,Application!$AO$630-SUM('15 Year Pro Forma'!$D$62:SSO62))</f>
        <v>0</v>
      </c>
      <c r="SSS62" s="996">
        <f>MIN(SSS60,Application!$AO$630-SUM('15 Year Pro Forma'!$D$62:SSQ62))</f>
        <v>0</v>
      </c>
      <c r="SSU62" s="996">
        <f>MIN(SSU60,Application!$AO$630-SUM('15 Year Pro Forma'!$D$62:SSS62))</f>
        <v>0</v>
      </c>
      <c r="SSW62" s="996">
        <f>MIN(SSW60,Application!$AO$630-SUM('15 Year Pro Forma'!$D$62:SSU62))</f>
        <v>0</v>
      </c>
      <c r="SSY62" s="996">
        <f>MIN(SSY60,Application!$AO$630-SUM('15 Year Pro Forma'!$D$62:SSW62))</f>
        <v>0</v>
      </c>
      <c r="STA62" s="996">
        <f>MIN(STA60,Application!$AO$630-SUM('15 Year Pro Forma'!$D$62:SSY62))</f>
        <v>0</v>
      </c>
      <c r="STC62" s="996">
        <f>MIN(STC60,Application!$AO$630-SUM('15 Year Pro Forma'!$D$62:STA62))</f>
        <v>0</v>
      </c>
      <c r="STE62" s="996">
        <f>MIN(STE60,Application!$AO$630-SUM('15 Year Pro Forma'!$D$62:STC62))</f>
        <v>0</v>
      </c>
      <c r="STG62" s="996">
        <f>MIN(STG60,Application!$AO$630-SUM('15 Year Pro Forma'!$D$62:STE62))</f>
        <v>0</v>
      </c>
      <c r="STI62" s="996">
        <f>MIN(STI60,Application!$AO$630-SUM('15 Year Pro Forma'!$D$62:STG62))</f>
        <v>0</v>
      </c>
      <c r="STK62" s="996">
        <f>MIN(STK60,Application!$AO$630-SUM('15 Year Pro Forma'!$D$62:STI62))</f>
        <v>0</v>
      </c>
      <c r="STM62" s="996">
        <f>MIN(STM60,Application!$AO$630-SUM('15 Year Pro Forma'!$D$62:STK62))</f>
        <v>0</v>
      </c>
      <c r="STO62" s="996">
        <f>MIN(STO60,Application!$AO$630-SUM('15 Year Pro Forma'!$D$62:STM62))</f>
        <v>0</v>
      </c>
      <c r="STQ62" s="996">
        <f>MIN(STQ60,Application!$AO$630-SUM('15 Year Pro Forma'!$D$62:STO62))</f>
        <v>0</v>
      </c>
      <c r="STS62" s="996">
        <f>MIN(STS60,Application!$AO$630-SUM('15 Year Pro Forma'!$D$62:STQ62))</f>
        <v>0</v>
      </c>
      <c r="STU62" s="996">
        <f>MIN(STU60,Application!$AO$630-SUM('15 Year Pro Forma'!$D$62:STS62))</f>
        <v>0</v>
      </c>
      <c r="STW62" s="996">
        <f>MIN(STW60,Application!$AO$630-SUM('15 Year Pro Forma'!$D$62:STU62))</f>
        <v>0</v>
      </c>
      <c r="STY62" s="996">
        <f>MIN(STY60,Application!$AO$630-SUM('15 Year Pro Forma'!$D$62:STW62))</f>
        <v>0</v>
      </c>
      <c r="SUA62" s="996">
        <f>MIN(SUA60,Application!$AO$630-SUM('15 Year Pro Forma'!$D$62:STY62))</f>
        <v>0</v>
      </c>
      <c r="SUC62" s="996">
        <f>MIN(SUC60,Application!$AO$630-SUM('15 Year Pro Forma'!$D$62:SUA62))</f>
        <v>0</v>
      </c>
      <c r="SUE62" s="996">
        <f>MIN(SUE60,Application!$AO$630-SUM('15 Year Pro Forma'!$D$62:SUC62))</f>
        <v>0</v>
      </c>
      <c r="SUG62" s="996">
        <f>MIN(SUG60,Application!$AO$630-SUM('15 Year Pro Forma'!$D$62:SUE62))</f>
        <v>0</v>
      </c>
      <c r="SUI62" s="996">
        <f>MIN(SUI60,Application!$AO$630-SUM('15 Year Pro Forma'!$D$62:SUG62))</f>
        <v>0</v>
      </c>
      <c r="SUK62" s="996">
        <f>MIN(SUK60,Application!$AO$630-SUM('15 Year Pro Forma'!$D$62:SUI62))</f>
        <v>0</v>
      </c>
      <c r="SUM62" s="996">
        <f>MIN(SUM60,Application!$AO$630-SUM('15 Year Pro Forma'!$D$62:SUK62))</f>
        <v>0</v>
      </c>
      <c r="SUO62" s="996">
        <f>MIN(SUO60,Application!$AO$630-SUM('15 Year Pro Forma'!$D$62:SUM62))</f>
        <v>0</v>
      </c>
      <c r="SUQ62" s="996">
        <f>MIN(SUQ60,Application!$AO$630-SUM('15 Year Pro Forma'!$D$62:SUO62))</f>
        <v>0</v>
      </c>
      <c r="SUS62" s="996">
        <f>MIN(SUS60,Application!$AO$630-SUM('15 Year Pro Forma'!$D$62:SUQ62))</f>
        <v>0</v>
      </c>
      <c r="SUU62" s="996">
        <f>MIN(SUU60,Application!$AO$630-SUM('15 Year Pro Forma'!$D$62:SUS62))</f>
        <v>0</v>
      </c>
      <c r="SUW62" s="996">
        <f>MIN(SUW60,Application!$AO$630-SUM('15 Year Pro Forma'!$D$62:SUU62))</f>
        <v>0</v>
      </c>
      <c r="SUY62" s="996">
        <f>MIN(SUY60,Application!$AO$630-SUM('15 Year Pro Forma'!$D$62:SUW62))</f>
        <v>0</v>
      </c>
      <c r="SVA62" s="996">
        <f>MIN(SVA60,Application!$AO$630-SUM('15 Year Pro Forma'!$D$62:SUY62))</f>
        <v>0</v>
      </c>
      <c r="SVC62" s="996">
        <f>MIN(SVC60,Application!$AO$630-SUM('15 Year Pro Forma'!$D$62:SVA62))</f>
        <v>0</v>
      </c>
      <c r="SVE62" s="996">
        <f>MIN(SVE60,Application!$AO$630-SUM('15 Year Pro Forma'!$D$62:SVC62))</f>
        <v>0</v>
      </c>
      <c r="SVG62" s="996">
        <f>MIN(SVG60,Application!$AO$630-SUM('15 Year Pro Forma'!$D$62:SVE62))</f>
        <v>0</v>
      </c>
      <c r="SVI62" s="996">
        <f>MIN(SVI60,Application!$AO$630-SUM('15 Year Pro Forma'!$D$62:SVG62))</f>
        <v>0</v>
      </c>
      <c r="SVK62" s="996">
        <f>MIN(SVK60,Application!$AO$630-SUM('15 Year Pro Forma'!$D$62:SVI62))</f>
        <v>0</v>
      </c>
      <c r="SVM62" s="996">
        <f>MIN(SVM60,Application!$AO$630-SUM('15 Year Pro Forma'!$D$62:SVK62))</f>
        <v>0</v>
      </c>
      <c r="SVO62" s="996">
        <f>MIN(SVO60,Application!$AO$630-SUM('15 Year Pro Forma'!$D$62:SVM62))</f>
        <v>0</v>
      </c>
      <c r="SVQ62" s="996">
        <f>MIN(SVQ60,Application!$AO$630-SUM('15 Year Pro Forma'!$D$62:SVO62))</f>
        <v>0</v>
      </c>
      <c r="SVS62" s="996">
        <f>MIN(SVS60,Application!$AO$630-SUM('15 Year Pro Forma'!$D$62:SVQ62))</f>
        <v>0</v>
      </c>
      <c r="SVU62" s="996">
        <f>MIN(SVU60,Application!$AO$630-SUM('15 Year Pro Forma'!$D$62:SVS62))</f>
        <v>0</v>
      </c>
      <c r="SVW62" s="996">
        <f>MIN(SVW60,Application!$AO$630-SUM('15 Year Pro Forma'!$D$62:SVU62))</f>
        <v>0</v>
      </c>
      <c r="SVY62" s="996">
        <f>MIN(SVY60,Application!$AO$630-SUM('15 Year Pro Forma'!$D$62:SVW62))</f>
        <v>0</v>
      </c>
      <c r="SWA62" s="996">
        <f>MIN(SWA60,Application!$AO$630-SUM('15 Year Pro Forma'!$D$62:SVY62))</f>
        <v>0</v>
      </c>
      <c r="SWC62" s="996">
        <f>MIN(SWC60,Application!$AO$630-SUM('15 Year Pro Forma'!$D$62:SWA62))</f>
        <v>0</v>
      </c>
      <c r="SWE62" s="996">
        <f>MIN(SWE60,Application!$AO$630-SUM('15 Year Pro Forma'!$D$62:SWC62))</f>
        <v>0</v>
      </c>
      <c r="SWG62" s="996">
        <f>MIN(SWG60,Application!$AO$630-SUM('15 Year Pro Forma'!$D$62:SWE62))</f>
        <v>0</v>
      </c>
      <c r="SWI62" s="996">
        <f>MIN(SWI60,Application!$AO$630-SUM('15 Year Pro Forma'!$D$62:SWG62))</f>
        <v>0</v>
      </c>
      <c r="SWK62" s="996">
        <f>MIN(SWK60,Application!$AO$630-SUM('15 Year Pro Forma'!$D$62:SWI62))</f>
        <v>0</v>
      </c>
      <c r="SWM62" s="996">
        <f>MIN(SWM60,Application!$AO$630-SUM('15 Year Pro Forma'!$D$62:SWK62))</f>
        <v>0</v>
      </c>
      <c r="SWO62" s="996">
        <f>MIN(SWO60,Application!$AO$630-SUM('15 Year Pro Forma'!$D$62:SWM62))</f>
        <v>0</v>
      </c>
      <c r="SWQ62" s="996">
        <f>MIN(SWQ60,Application!$AO$630-SUM('15 Year Pro Forma'!$D$62:SWO62))</f>
        <v>0</v>
      </c>
      <c r="SWS62" s="996">
        <f>MIN(SWS60,Application!$AO$630-SUM('15 Year Pro Forma'!$D$62:SWQ62))</f>
        <v>0</v>
      </c>
      <c r="SWU62" s="996">
        <f>MIN(SWU60,Application!$AO$630-SUM('15 Year Pro Forma'!$D$62:SWS62))</f>
        <v>0</v>
      </c>
      <c r="SWW62" s="996">
        <f>MIN(SWW60,Application!$AO$630-SUM('15 Year Pro Forma'!$D$62:SWU62))</f>
        <v>0</v>
      </c>
      <c r="SWY62" s="996">
        <f>MIN(SWY60,Application!$AO$630-SUM('15 Year Pro Forma'!$D$62:SWW62))</f>
        <v>0</v>
      </c>
      <c r="SXA62" s="996">
        <f>MIN(SXA60,Application!$AO$630-SUM('15 Year Pro Forma'!$D$62:SWY62))</f>
        <v>0</v>
      </c>
      <c r="SXC62" s="996">
        <f>MIN(SXC60,Application!$AO$630-SUM('15 Year Pro Forma'!$D$62:SXA62))</f>
        <v>0</v>
      </c>
      <c r="SXE62" s="996">
        <f>MIN(SXE60,Application!$AO$630-SUM('15 Year Pro Forma'!$D$62:SXC62))</f>
        <v>0</v>
      </c>
      <c r="SXG62" s="996">
        <f>MIN(SXG60,Application!$AO$630-SUM('15 Year Pro Forma'!$D$62:SXE62))</f>
        <v>0</v>
      </c>
      <c r="SXI62" s="996">
        <f>MIN(SXI60,Application!$AO$630-SUM('15 Year Pro Forma'!$D$62:SXG62))</f>
        <v>0</v>
      </c>
      <c r="SXK62" s="996">
        <f>MIN(SXK60,Application!$AO$630-SUM('15 Year Pro Forma'!$D$62:SXI62))</f>
        <v>0</v>
      </c>
      <c r="SXM62" s="996">
        <f>MIN(SXM60,Application!$AO$630-SUM('15 Year Pro Forma'!$D$62:SXK62))</f>
        <v>0</v>
      </c>
      <c r="SXO62" s="996">
        <f>MIN(SXO60,Application!$AO$630-SUM('15 Year Pro Forma'!$D$62:SXM62))</f>
        <v>0</v>
      </c>
      <c r="SXQ62" s="996">
        <f>MIN(SXQ60,Application!$AO$630-SUM('15 Year Pro Forma'!$D$62:SXO62))</f>
        <v>0</v>
      </c>
      <c r="SXS62" s="996">
        <f>MIN(SXS60,Application!$AO$630-SUM('15 Year Pro Forma'!$D$62:SXQ62))</f>
        <v>0</v>
      </c>
      <c r="SXU62" s="996">
        <f>MIN(SXU60,Application!$AO$630-SUM('15 Year Pro Forma'!$D$62:SXS62))</f>
        <v>0</v>
      </c>
      <c r="SXW62" s="996">
        <f>MIN(SXW60,Application!$AO$630-SUM('15 Year Pro Forma'!$D$62:SXU62))</f>
        <v>0</v>
      </c>
      <c r="SXY62" s="996">
        <f>MIN(SXY60,Application!$AO$630-SUM('15 Year Pro Forma'!$D$62:SXW62))</f>
        <v>0</v>
      </c>
      <c r="SYA62" s="996">
        <f>MIN(SYA60,Application!$AO$630-SUM('15 Year Pro Forma'!$D$62:SXY62))</f>
        <v>0</v>
      </c>
      <c r="SYC62" s="996">
        <f>MIN(SYC60,Application!$AO$630-SUM('15 Year Pro Forma'!$D$62:SYA62))</f>
        <v>0</v>
      </c>
      <c r="SYE62" s="996">
        <f>MIN(SYE60,Application!$AO$630-SUM('15 Year Pro Forma'!$D$62:SYC62))</f>
        <v>0</v>
      </c>
      <c r="SYG62" s="996">
        <f>MIN(SYG60,Application!$AO$630-SUM('15 Year Pro Forma'!$D$62:SYE62))</f>
        <v>0</v>
      </c>
      <c r="SYI62" s="996">
        <f>MIN(SYI60,Application!$AO$630-SUM('15 Year Pro Forma'!$D$62:SYG62))</f>
        <v>0</v>
      </c>
      <c r="SYK62" s="996">
        <f>MIN(SYK60,Application!$AO$630-SUM('15 Year Pro Forma'!$D$62:SYI62))</f>
        <v>0</v>
      </c>
      <c r="SYM62" s="996">
        <f>MIN(SYM60,Application!$AO$630-SUM('15 Year Pro Forma'!$D$62:SYK62))</f>
        <v>0</v>
      </c>
      <c r="SYO62" s="996">
        <f>MIN(SYO60,Application!$AO$630-SUM('15 Year Pro Forma'!$D$62:SYM62))</f>
        <v>0</v>
      </c>
      <c r="SYQ62" s="996">
        <f>MIN(SYQ60,Application!$AO$630-SUM('15 Year Pro Forma'!$D$62:SYO62))</f>
        <v>0</v>
      </c>
      <c r="SYS62" s="996">
        <f>MIN(SYS60,Application!$AO$630-SUM('15 Year Pro Forma'!$D$62:SYQ62))</f>
        <v>0</v>
      </c>
      <c r="SYU62" s="996">
        <f>MIN(SYU60,Application!$AO$630-SUM('15 Year Pro Forma'!$D$62:SYS62))</f>
        <v>0</v>
      </c>
      <c r="SYW62" s="996">
        <f>MIN(SYW60,Application!$AO$630-SUM('15 Year Pro Forma'!$D$62:SYU62))</f>
        <v>0</v>
      </c>
      <c r="SYY62" s="996">
        <f>MIN(SYY60,Application!$AO$630-SUM('15 Year Pro Forma'!$D$62:SYW62))</f>
        <v>0</v>
      </c>
      <c r="SZA62" s="996">
        <f>MIN(SZA60,Application!$AO$630-SUM('15 Year Pro Forma'!$D$62:SYY62))</f>
        <v>0</v>
      </c>
      <c r="SZC62" s="996">
        <f>MIN(SZC60,Application!$AO$630-SUM('15 Year Pro Forma'!$D$62:SZA62))</f>
        <v>0</v>
      </c>
      <c r="SZE62" s="996">
        <f>MIN(SZE60,Application!$AO$630-SUM('15 Year Pro Forma'!$D$62:SZC62))</f>
        <v>0</v>
      </c>
      <c r="SZG62" s="996">
        <f>MIN(SZG60,Application!$AO$630-SUM('15 Year Pro Forma'!$D$62:SZE62))</f>
        <v>0</v>
      </c>
      <c r="SZI62" s="996">
        <f>MIN(SZI60,Application!$AO$630-SUM('15 Year Pro Forma'!$D$62:SZG62))</f>
        <v>0</v>
      </c>
      <c r="SZK62" s="996">
        <f>MIN(SZK60,Application!$AO$630-SUM('15 Year Pro Forma'!$D$62:SZI62))</f>
        <v>0</v>
      </c>
      <c r="SZM62" s="996">
        <f>MIN(SZM60,Application!$AO$630-SUM('15 Year Pro Forma'!$D$62:SZK62))</f>
        <v>0</v>
      </c>
      <c r="SZO62" s="996">
        <f>MIN(SZO60,Application!$AO$630-SUM('15 Year Pro Forma'!$D$62:SZM62))</f>
        <v>0</v>
      </c>
      <c r="SZQ62" s="996">
        <f>MIN(SZQ60,Application!$AO$630-SUM('15 Year Pro Forma'!$D$62:SZO62))</f>
        <v>0</v>
      </c>
      <c r="SZS62" s="996">
        <f>MIN(SZS60,Application!$AO$630-SUM('15 Year Pro Forma'!$D$62:SZQ62))</f>
        <v>0</v>
      </c>
      <c r="SZU62" s="996">
        <f>MIN(SZU60,Application!$AO$630-SUM('15 Year Pro Forma'!$D$62:SZS62))</f>
        <v>0</v>
      </c>
      <c r="SZW62" s="996">
        <f>MIN(SZW60,Application!$AO$630-SUM('15 Year Pro Forma'!$D$62:SZU62))</f>
        <v>0</v>
      </c>
      <c r="SZY62" s="996">
        <f>MIN(SZY60,Application!$AO$630-SUM('15 Year Pro Forma'!$D$62:SZW62))</f>
        <v>0</v>
      </c>
      <c r="TAA62" s="996">
        <f>MIN(TAA60,Application!$AO$630-SUM('15 Year Pro Forma'!$D$62:SZY62))</f>
        <v>0</v>
      </c>
      <c r="TAC62" s="996">
        <f>MIN(TAC60,Application!$AO$630-SUM('15 Year Pro Forma'!$D$62:TAA62))</f>
        <v>0</v>
      </c>
      <c r="TAE62" s="996">
        <f>MIN(TAE60,Application!$AO$630-SUM('15 Year Pro Forma'!$D$62:TAC62))</f>
        <v>0</v>
      </c>
      <c r="TAG62" s="996">
        <f>MIN(TAG60,Application!$AO$630-SUM('15 Year Pro Forma'!$D$62:TAE62))</f>
        <v>0</v>
      </c>
      <c r="TAI62" s="996">
        <f>MIN(TAI60,Application!$AO$630-SUM('15 Year Pro Forma'!$D$62:TAG62))</f>
        <v>0</v>
      </c>
      <c r="TAK62" s="996">
        <f>MIN(TAK60,Application!$AO$630-SUM('15 Year Pro Forma'!$D$62:TAI62))</f>
        <v>0</v>
      </c>
      <c r="TAM62" s="996">
        <f>MIN(TAM60,Application!$AO$630-SUM('15 Year Pro Forma'!$D$62:TAK62))</f>
        <v>0</v>
      </c>
      <c r="TAO62" s="996">
        <f>MIN(TAO60,Application!$AO$630-SUM('15 Year Pro Forma'!$D$62:TAM62))</f>
        <v>0</v>
      </c>
      <c r="TAQ62" s="996">
        <f>MIN(TAQ60,Application!$AO$630-SUM('15 Year Pro Forma'!$D$62:TAO62))</f>
        <v>0</v>
      </c>
      <c r="TAS62" s="996">
        <f>MIN(TAS60,Application!$AO$630-SUM('15 Year Pro Forma'!$D$62:TAQ62))</f>
        <v>0</v>
      </c>
      <c r="TAU62" s="996">
        <f>MIN(TAU60,Application!$AO$630-SUM('15 Year Pro Forma'!$D$62:TAS62))</f>
        <v>0</v>
      </c>
      <c r="TAW62" s="996">
        <f>MIN(TAW60,Application!$AO$630-SUM('15 Year Pro Forma'!$D$62:TAU62))</f>
        <v>0</v>
      </c>
      <c r="TAY62" s="996">
        <f>MIN(TAY60,Application!$AO$630-SUM('15 Year Pro Forma'!$D$62:TAW62))</f>
        <v>0</v>
      </c>
      <c r="TBA62" s="996">
        <f>MIN(TBA60,Application!$AO$630-SUM('15 Year Pro Forma'!$D$62:TAY62))</f>
        <v>0</v>
      </c>
      <c r="TBC62" s="996">
        <f>MIN(TBC60,Application!$AO$630-SUM('15 Year Pro Forma'!$D$62:TBA62))</f>
        <v>0</v>
      </c>
      <c r="TBE62" s="996">
        <f>MIN(TBE60,Application!$AO$630-SUM('15 Year Pro Forma'!$D$62:TBC62))</f>
        <v>0</v>
      </c>
      <c r="TBG62" s="996">
        <f>MIN(TBG60,Application!$AO$630-SUM('15 Year Pro Forma'!$D$62:TBE62))</f>
        <v>0</v>
      </c>
      <c r="TBI62" s="996">
        <f>MIN(TBI60,Application!$AO$630-SUM('15 Year Pro Forma'!$D$62:TBG62))</f>
        <v>0</v>
      </c>
      <c r="TBK62" s="996">
        <f>MIN(TBK60,Application!$AO$630-SUM('15 Year Pro Forma'!$D$62:TBI62))</f>
        <v>0</v>
      </c>
      <c r="TBM62" s="996">
        <f>MIN(TBM60,Application!$AO$630-SUM('15 Year Pro Forma'!$D$62:TBK62))</f>
        <v>0</v>
      </c>
      <c r="TBO62" s="996">
        <f>MIN(TBO60,Application!$AO$630-SUM('15 Year Pro Forma'!$D$62:TBM62))</f>
        <v>0</v>
      </c>
      <c r="TBQ62" s="996">
        <f>MIN(TBQ60,Application!$AO$630-SUM('15 Year Pro Forma'!$D$62:TBO62))</f>
        <v>0</v>
      </c>
      <c r="TBS62" s="996">
        <f>MIN(TBS60,Application!$AO$630-SUM('15 Year Pro Forma'!$D$62:TBQ62))</f>
        <v>0</v>
      </c>
      <c r="TBU62" s="996">
        <f>MIN(TBU60,Application!$AO$630-SUM('15 Year Pro Forma'!$D$62:TBS62))</f>
        <v>0</v>
      </c>
      <c r="TBW62" s="996">
        <f>MIN(TBW60,Application!$AO$630-SUM('15 Year Pro Forma'!$D$62:TBU62))</f>
        <v>0</v>
      </c>
      <c r="TBY62" s="996">
        <f>MIN(TBY60,Application!$AO$630-SUM('15 Year Pro Forma'!$D$62:TBW62))</f>
        <v>0</v>
      </c>
      <c r="TCA62" s="996">
        <f>MIN(TCA60,Application!$AO$630-SUM('15 Year Pro Forma'!$D$62:TBY62))</f>
        <v>0</v>
      </c>
      <c r="TCC62" s="996">
        <f>MIN(TCC60,Application!$AO$630-SUM('15 Year Pro Forma'!$D$62:TCA62))</f>
        <v>0</v>
      </c>
      <c r="TCE62" s="996">
        <f>MIN(TCE60,Application!$AO$630-SUM('15 Year Pro Forma'!$D$62:TCC62))</f>
        <v>0</v>
      </c>
      <c r="TCG62" s="996">
        <f>MIN(TCG60,Application!$AO$630-SUM('15 Year Pro Forma'!$D$62:TCE62))</f>
        <v>0</v>
      </c>
      <c r="TCI62" s="996">
        <f>MIN(TCI60,Application!$AO$630-SUM('15 Year Pro Forma'!$D$62:TCG62))</f>
        <v>0</v>
      </c>
      <c r="TCK62" s="996">
        <f>MIN(TCK60,Application!$AO$630-SUM('15 Year Pro Forma'!$D$62:TCI62))</f>
        <v>0</v>
      </c>
      <c r="TCM62" s="996">
        <f>MIN(TCM60,Application!$AO$630-SUM('15 Year Pro Forma'!$D$62:TCK62))</f>
        <v>0</v>
      </c>
      <c r="TCO62" s="996">
        <f>MIN(TCO60,Application!$AO$630-SUM('15 Year Pro Forma'!$D$62:TCM62))</f>
        <v>0</v>
      </c>
      <c r="TCQ62" s="996">
        <f>MIN(TCQ60,Application!$AO$630-SUM('15 Year Pro Forma'!$D$62:TCO62))</f>
        <v>0</v>
      </c>
      <c r="TCS62" s="996">
        <f>MIN(TCS60,Application!$AO$630-SUM('15 Year Pro Forma'!$D$62:TCQ62))</f>
        <v>0</v>
      </c>
      <c r="TCU62" s="996">
        <f>MIN(TCU60,Application!$AO$630-SUM('15 Year Pro Forma'!$D$62:TCS62))</f>
        <v>0</v>
      </c>
      <c r="TCW62" s="996">
        <f>MIN(TCW60,Application!$AO$630-SUM('15 Year Pro Forma'!$D$62:TCU62))</f>
        <v>0</v>
      </c>
      <c r="TCY62" s="996">
        <f>MIN(TCY60,Application!$AO$630-SUM('15 Year Pro Forma'!$D$62:TCW62))</f>
        <v>0</v>
      </c>
      <c r="TDA62" s="996">
        <f>MIN(TDA60,Application!$AO$630-SUM('15 Year Pro Forma'!$D$62:TCY62))</f>
        <v>0</v>
      </c>
      <c r="TDC62" s="996">
        <f>MIN(TDC60,Application!$AO$630-SUM('15 Year Pro Forma'!$D$62:TDA62))</f>
        <v>0</v>
      </c>
      <c r="TDE62" s="996">
        <f>MIN(TDE60,Application!$AO$630-SUM('15 Year Pro Forma'!$D$62:TDC62))</f>
        <v>0</v>
      </c>
      <c r="TDG62" s="996">
        <f>MIN(TDG60,Application!$AO$630-SUM('15 Year Pro Forma'!$D$62:TDE62))</f>
        <v>0</v>
      </c>
      <c r="TDI62" s="996">
        <f>MIN(TDI60,Application!$AO$630-SUM('15 Year Pro Forma'!$D$62:TDG62))</f>
        <v>0</v>
      </c>
      <c r="TDK62" s="996">
        <f>MIN(TDK60,Application!$AO$630-SUM('15 Year Pro Forma'!$D$62:TDI62))</f>
        <v>0</v>
      </c>
      <c r="TDM62" s="996">
        <f>MIN(TDM60,Application!$AO$630-SUM('15 Year Pro Forma'!$D$62:TDK62))</f>
        <v>0</v>
      </c>
      <c r="TDO62" s="996">
        <f>MIN(TDO60,Application!$AO$630-SUM('15 Year Pro Forma'!$D$62:TDM62))</f>
        <v>0</v>
      </c>
      <c r="TDQ62" s="996">
        <f>MIN(TDQ60,Application!$AO$630-SUM('15 Year Pro Forma'!$D$62:TDO62))</f>
        <v>0</v>
      </c>
      <c r="TDS62" s="996">
        <f>MIN(TDS60,Application!$AO$630-SUM('15 Year Pro Forma'!$D$62:TDQ62))</f>
        <v>0</v>
      </c>
      <c r="TDU62" s="996">
        <f>MIN(TDU60,Application!$AO$630-SUM('15 Year Pro Forma'!$D$62:TDS62))</f>
        <v>0</v>
      </c>
      <c r="TDW62" s="996">
        <f>MIN(TDW60,Application!$AO$630-SUM('15 Year Pro Forma'!$D$62:TDU62))</f>
        <v>0</v>
      </c>
      <c r="TDY62" s="996">
        <f>MIN(TDY60,Application!$AO$630-SUM('15 Year Pro Forma'!$D$62:TDW62))</f>
        <v>0</v>
      </c>
      <c r="TEA62" s="996">
        <f>MIN(TEA60,Application!$AO$630-SUM('15 Year Pro Forma'!$D$62:TDY62))</f>
        <v>0</v>
      </c>
      <c r="TEC62" s="996">
        <f>MIN(TEC60,Application!$AO$630-SUM('15 Year Pro Forma'!$D$62:TEA62))</f>
        <v>0</v>
      </c>
      <c r="TEE62" s="996">
        <f>MIN(TEE60,Application!$AO$630-SUM('15 Year Pro Forma'!$D$62:TEC62))</f>
        <v>0</v>
      </c>
      <c r="TEG62" s="996">
        <f>MIN(TEG60,Application!$AO$630-SUM('15 Year Pro Forma'!$D$62:TEE62))</f>
        <v>0</v>
      </c>
      <c r="TEI62" s="996">
        <f>MIN(TEI60,Application!$AO$630-SUM('15 Year Pro Forma'!$D$62:TEG62))</f>
        <v>0</v>
      </c>
      <c r="TEK62" s="996">
        <f>MIN(TEK60,Application!$AO$630-SUM('15 Year Pro Forma'!$D$62:TEI62))</f>
        <v>0</v>
      </c>
      <c r="TEM62" s="996">
        <f>MIN(TEM60,Application!$AO$630-SUM('15 Year Pro Forma'!$D$62:TEK62))</f>
        <v>0</v>
      </c>
      <c r="TEO62" s="996">
        <f>MIN(TEO60,Application!$AO$630-SUM('15 Year Pro Forma'!$D$62:TEM62))</f>
        <v>0</v>
      </c>
      <c r="TEQ62" s="996">
        <f>MIN(TEQ60,Application!$AO$630-SUM('15 Year Pro Forma'!$D$62:TEO62))</f>
        <v>0</v>
      </c>
      <c r="TES62" s="996">
        <f>MIN(TES60,Application!$AO$630-SUM('15 Year Pro Forma'!$D$62:TEQ62))</f>
        <v>0</v>
      </c>
      <c r="TEU62" s="996">
        <f>MIN(TEU60,Application!$AO$630-SUM('15 Year Pro Forma'!$D$62:TES62))</f>
        <v>0</v>
      </c>
      <c r="TEW62" s="996">
        <f>MIN(TEW60,Application!$AO$630-SUM('15 Year Pro Forma'!$D$62:TEU62))</f>
        <v>0</v>
      </c>
      <c r="TEY62" s="996">
        <f>MIN(TEY60,Application!$AO$630-SUM('15 Year Pro Forma'!$D$62:TEW62))</f>
        <v>0</v>
      </c>
      <c r="TFA62" s="996">
        <f>MIN(TFA60,Application!$AO$630-SUM('15 Year Pro Forma'!$D$62:TEY62))</f>
        <v>0</v>
      </c>
      <c r="TFC62" s="996">
        <f>MIN(TFC60,Application!$AO$630-SUM('15 Year Pro Forma'!$D$62:TFA62))</f>
        <v>0</v>
      </c>
      <c r="TFE62" s="996">
        <f>MIN(TFE60,Application!$AO$630-SUM('15 Year Pro Forma'!$D$62:TFC62))</f>
        <v>0</v>
      </c>
      <c r="TFG62" s="996">
        <f>MIN(TFG60,Application!$AO$630-SUM('15 Year Pro Forma'!$D$62:TFE62))</f>
        <v>0</v>
      </c>
      <c r="TFI62" s="996">
        <f>MIN(TFI60,Application!$AO$630-SUM('15 Year Pro Forma'!$D$62:TFG62))</f>
        <v>0</v>
      </c>
      <c r="TFK62" s="996">
        <f>MIN(TFK60,Application!$AO$630-SUM('15 Year Pro Forma'!$D$62:TFI62))</f>
        <v>0</v>
      </c>
      <c r="TFM62" s="996">
        <f>MIN(TFM60,Application!$AO$630-SUM('15 Year Pro Forma'!$D$62:TFK62))</f>
        <v>0</v>
      </c>
      <c r="TFO62" s="996">
        <f>MIN(TFO60,Application!$AO$630-SUM('15 Year Pro Forma'!$D$62:TFM62))</f>
        <v>0</v>
      </c>
      <c r="TFQ62" s="996">
        <f>MIN(TFQ60,Application!$AO$630-SUM('15 Year Pro Forma'!$D$62:TFO62))</f>
        <v>0</v>
      </c>
      <c r="TFS62" s="996">
        <f>MIN(TFS60,Application!$AO$630-SUM('15 Year Pro Forma'!$D$62:TFQ62))</f>
        <v>0</v>
      </c>
      <c r="TFU62" s="996">
        <f>MIN(TFU60,Application!$AO$630-SUM('15 Year Pro Forma'!$D$62:TFS62))</f>
        <v>0</v>
      </c>
      <c r="TFW62" s="996">
        <f>MIN(TFW60,Application!$AO$630-SUM('15 Year Pro Forma'!$D$62:TFU62))</f>
        <v>0</v>
      </c>
      <c r="TFY62" s="996">
        <f>MIN(TFY60,Application!$AO$630-SUM('15 Year Pro Forma'!$D$62:TFW62))</f>
        <v>0</v>
      </c>
      <c r="TGA62" s="996">
        <f>MIN(TGA60,Application!$AO$630-SUM('15 Year Pro Forma'!$D$62:TFY62))</f>
        <v>0</v>
      </c>
      <c r="TGC62" s="996">
        <f>MIN(TGC60,Application!$AO$630-SUM('15 Year Pro Forma'!$D$62:TGA62))</f>
        <v>0</v>
      </c>
      <c r="TGE62" s="996">
        <f>MIN(TGE60,Application!$AO$630-SUM('15 Year Pro Forma'!$D$62:TGC62))</f>
        <v>0</v>
      </c>
      <c r="TGG62" s="996">
        <f>MIN(TGG60,Application!$AO$630-SUM('15 Year Pro Forma'!$D$62:TGE62))</f>
        <v>0</v>
      </c>
      <c r="TGI62" s="996">
        <f>MIN(TGI60,Application!$AO$630-SUM('15 Year Pro Forma'!$D$62:TGG62))</f>
        <v>0</v>
      </c>
      <c r="TGK62" s="996">
        <f>MIN(TGK60,Application!$AO$630-SUM('15 Year Pro Forma'!$D$62:TGI62))</f>
        <v>0</v>
      </c>
      <c r="TGM62" s="996">
        <f>MIN(TGM60,Application!$AO$630-SUM('15 Year Pro Forma'!$D$62:TGK62))</f>
        <v>0</v>
      </c>
      <c r="TGO62" s="996">
        <f>MIN(TGO60,Application!$AO$630-SUM('15 Year Pro Forma'!$D$62:TGM62))</f>
        <v>0</v>
      </c>
      <c r="TGQ62" s="996">
        <f>MIN(TGQ60,Application!$AO$630-SUM('15 Year Pro Forma'!$D$62:TGO62))</f>
        <v>0</v>
      </c>
      <c r="TGS62" s="996">
        <f>MIN(TGS60,Application!$AO$630-SUM('15 Year Pro Forma'!$D$62:TGQ62))</f>
        <v>0</v>
      </c>
      <c r="TGU62" s="996">
        <f>MIN(TGU60,Application!$AO$630-SUM('15 Year Pro Forma'!$D$62:TGS62))</f>
        <v>0</v>
      </c>
      <c r="TGW62" s="996">
        <f>MIN(TGW60,Application!$AO$630-SUM('15 Year Pro Forma'!$D$62:TGU62))</f>
        <v>0</v>
      </c>
      <c r="TGY62" s="996">
        <f>MIN(TGY60,Application!$AO$630-SUM('15 Year Pro Forma'!$D$62:TGW62))</f>
        <v>0</v>
      </c>
      <c r="THA62" s="996">
        <f>MIN(THA60,Application!$AO$630-SUM('15 Year Pro Forma'!$D$62:TGY62))</f>
        <v>0</v>
      </c>
      <c r="THC62" s="996">
        <f>MIN(THC60,Application!$AO$630-SUM('15 Year Pro Forma'!$D$62:THA62))</f>
        <v>0</v>
      </c>
      <c r="THE62" s="996">
        <f>MIN(THE60,Application!$AO$630-SUM('15 Year Pro Forma'!$D$62:THC62))</f>
        <v>0</v>
      </c>
      <c r="THG62" s="996">
        <f>MIN(THG60,Application!$AO$630-SUM('15 Year Pro Forma'!$D$62:THE62))</f>
        <v>0</v>
      </c>
      <c r="THI62" s="996">
        <f>MIN(THI60,Application!$AO$630-SUM('15 Year Pro Forma'!$D$62:THG62))</f>
        <v>0</v>
      </c>
      <c r="THK62" s="996">
        <f>MIN(THK60,Application!$AO$630-SUM('15 Year Pro Forma'!$D$62:THI62))</f>
        <v>0</v>
      </c>
      <c r="THM62" s="996">
        <f>MIN(THM60,Application!$AO$630-SUM('15 Year Pro Forma'!$D$62:THK62))</f>
        <v>0</v>
      </c>
      <c r="THO62" s="996">
        <f>MIN(THO60,Application!$AO$630-SUM('15 Year Pro Forma'!$D$62:THM62))</f>
        <v>0</v>
      </c>
      <c r="THQ62" s="996">
        <f>MIN(THQ60,Application!$AO$630-SUM('15 Year Pro Forma'!$D$62:THO62))</f>
        <v>0</v>
      </c>
      <c r="THS62" s="996">
        <f>MIN(THS60,Application!$AO$630-SUM('15 Year Pro Forma'!$D$62:THQ62))</f>
        <v>0</v>
      </c>
      <c r="THU62" s="996">
        <f>MIN(THU60,Application!$AO$630-SUM('15 Year Pro Forma'!$D$62:THS62))</f>
        <v>0</v>
      </c>
      <c r="THW62" s="996">
        <f>MIN(THW60,Application!$AO$630-SUM('15 Year Pro Forma'!$D$62:THU62))</f>
        <v>0</v>
      </c>
      <c r="THY62" s="996">
        <f>MIN(THY60,Application!$AO$630-SUM('15 Year Pro Forma'!$D$62:THW62))</f>
        <v>0</v>
      </c>
      <c r="TIA62" s="996">
        <f>MIN(TIA60,Application!$AO$630-SUM('15 Year Pro Forma'!$D$62:THY62))</f>
        <v>0</v>
      </c>
      <c r="TIC62" s="996">
        <f>MIN(TIC60,Application!$AO$630-SUM('15 Year Pro Forma'!$D$62:TIA62))</f>
        <v>0</v>
      </c>
      <c r="TIE62" s="996">
        <f>MIN(TIE60,Application!$AO$630-SUM('15 Year Pro Forma'!$D$62:TIC62))</f>
        <v>0</v>
      </c>
      <c r="TIG62" s="996">
        <f>MIN(TIG60,Application!$AO$630-SUM('15 Year Pro Forma'!$D$62:TIE62))</f>
        <v>0</v>
      </c>
      <c r="TII62" s="996">
        <f>MIN(TII60,Application!$AO$630-SUM('15 Year Pro Forma'!$D$62:TIG62))</f>
        <v>0</v>
      </c>
      <c r="TIK62" s="996">
        <f>MIN(TIK60,Application!$AO$630-SUM('15 Year Pro Forma'!$D$62:TII62))</f>
        <v>0</v>
      </c>
      <c r="TIM62" s="996">
        <f>MIN(TIM60,Application!$AO$630-SUM('15 Year Pro Forma'!$D$62:TIK62))</f>
        <v>0</v>
      </c>
      <c r="TIO62" s="996">
        <f>MIN(TIO60,Application!$AO$630-SUM('15 Year Pro Forma'!$D$62:TIM62))</f>
        <v>0</v>
      </c>
      <c r="TIQ62" s="996">
        <f>MIN(TIQ60,Application!$AO$630-SUM('15 Year Pro Forma'!$D$62:TIO62))</f>
        <v>0</v>
      </c>
      <c r="TIS62" s="996">
        <f>MIN(TIS60,Application!$AO$630-SUM('15 Year Pro Forma'!$D$62:TIQ62))</f>
        <v>0</v>
      </c>
      <c r="TIU62" s="996">
        <f>MIN(TIU60,Application!$AO$630-SUM('15 Year Pro Forma'!$D$62:TIS62))</f>
        <v>0</v>
      </c>
      <c r="TIW62" s="996">
        <f>MIN(TIW60,Application!$AO$630-SUM('15 Year Pro Forma'!$D$62:TIU62))</f>
        <v>0</v>
      </c>
      <c r="TIY62" s="996">
        <f>MIN(TIY60,Application!$AO$630-SUM('15 Year Pro Forma'!$D$62:TIW62))</f>
        <v>0</v>
      </c>
      <c r="TJA62" s="996">
        <f>MIN(TJA60,Application!$AO$630-SUM('15 Year Pro Forma'!$D$62:TIY62))</f>
        <v>0</v>
      </c>
      <c r="TJC62" s="996">
        <f>MIN(TJC60,Application!$AO$630-SUM('15 Year Pro Forma'!$D$62:TJA62))</f>
        <v>0</v>
      </c>
      <c r="TJE62" s="996">
        <f>MIN(TJE60,Application!$AO$630-SUM('15 Year Pro Forma'!$D$62:TJC62))</f>
        <v>0</v>
      </c>
      <c r="TJG62" s="996">
        <f>MIN(TJG60,Application!$AO$630-SUM('15 Year Pro Forma'!$D$62:TJE62))</f>
        <v>0</v>
      </c>
      <c r="TJI62" s="996">
        <f>MIN(TJI60,Application!$AO$630-SUM('15 Year Pro Forma'!$D$62:TJG62))</f>
        <v>0</v>
      </c>
      <c r="TJK62" s="996">
        <f>MIN(TJK60,Application!$AO$630-SUM('15 Year Pro Forma'!$D$62:TJI62))</f>
        <v>0</v>
      </c>
      <c r="TJM62" s="996">
        <f>MIN(TJM60,Application!$AO$630-SUM('15 Year Pro Forma'!$D$62:TJK62))</f>
        <v>0</v>
      </c>
      <c r="TJO62" s="996">
        <f>MIN(TJO60,Application!$AO$630-SUM('15 Year Pro Forma'!$D$62:TJM62))</f>
        <v>0</v>
      </c>
      <c r="TJQ62" s="996">
        <f>MIN(TJQ60,Application!$AO$630-SUM('15 Year Pro Forma'!$D$62:TJO62))</f>
        <v>0</v>
      </c>
      <c r="TJS62" s="996">
        <f>MIN(TJS60,Application!$AO$630-SUM('15 Year Pro Forma'!$D$62:TJQ62))</f>
        <v>0</v>
      </c>
      <c r="TJU62" s="996">
        <f>MIN(TJU60,Application!$AO$630-SUM('15 Year Pro Forma'!$D$62:TJS62))</f>
        <v>0</v>
      </c>
      <c r="TJW62" s="996">
        <f>MIN(TJW60,Application!$AO$630-SUM('15 Year Pro Forma'!$D$62:TJU62))</f>
        <v>0</v>
      </c>
      <c r="TJY62" s="996">
        <f>MIN(TJY60,Application!$AO$630-SUM('15 Year Pro Forma'!$D$62:TJW62))</f>
        <v>0</v>
      </c>
      <c r="TKA62" s="996">
        <f>MIN(TKA60,Application!$AO$630-SUM('15 Year Pro Forma'!$D$62:TJY62))</f>
        <v>0</v>
      </c>
      <c r="TKC62" s="996">
        <f>MIN(TKC60,Application!$AO$630-SUM('15 Year Pro Forma'!$D$62:TKA62))</f>
        <v>0</v>
      </c>
      <c r="TKE62" s="996">
        <f>MIN(TKE60,Application!$AO$630-SUM('15 Year Pro Forma'!$D$62:TKC62))</f>
        <v>0</v>
      </c>
      <c r="TKG62" s="996">
        <f>MIN(TKG60,Application!$AO$630-SUM('15 Year Pro Forma'!$D$62:TKE62))</f>
        <v>0</v>
      </c>
      <c r="TKI62" s="996">
        <f>MIN(TKI60,Application!$AO$630-SUM('15 Year Pro Forma'!$D$62:TKG62))</f>
        <v>0</v>
      </c>
      <c r="TKK62" s="996">
        <f>MIN(TKK60,Application!$AO$630-SUM('15 Year Pro Forma'!$D$62:TKI62))</f>
        <v>0</v>
      </c>
      <c r="TKM62" s="996">
        <f>MIN(TKM60,Application!$AO$630-SUM('15 Year Pro Forma'!$D$62:TKK62))</f>
        <v>0</v>
      </c>
      <c r="TKO62" s="996">
        <f>MIN(TKO60,Application!$AO$630-SUM('15 Year Pro Forma'!$D$62:TKM62))</f>
        <v>0</v>
      </c>
      <c r="TKQ62" s="996">
        <f>MIN(TKQ60,Application!$AO$630-SUM('15 Year Pro Forma'!$D$62:TKO62))</f>
        <v>0</v>
      </c>
      <c r="TKS62" s="996">
        <f>MIN(TKS60,Application!$AO$630-SUM('15 Year Pro Forma'!$D$62:TKQ62))</f>
        <v>0</v>
      </c>
      <c r="TKU62" s="996">
        <f>MIN(TKU60,Application!$AO$630-SUM('15 Year Pro Forma'!$D$62:TKS62))</f>
        <v>0</v>
      </c>
      <c r="TKW62" s="996">
        <f>MIN(TKW60,Application!$AO$630-SUM('15 Year Pro Forma'!$D$62:TKU62))</f>
        <v>0</v>
      </c>
      <c r="TKY62" s="996">
        <f>MIN(TKY60,Application!$AO$630-SUM('15 Year Pro Forma'!$D$62:TKW62))</f>
        <v>0</v>
      </c>
      <c r="TLA62" s="996">
        <f>MIN(TLA60,Application!$AO$630-SUM('15 Year Pro Forma'!$D$62:TKY62))</f>
        <v>0</v>
      </c>
      <c r="TLC62" s="996">
        <f>MIN(TLC60,Application!$AO$630-SUM('15 Year Pro Forma'!$D$62:TLA62))</f>
        <v>0</v>
      </c>
      <c r="TLE62" s="996">
        <f>MIN(TLE60,Application!$AO$630-SUM('15 Year Pro Forma'!$D$62:TLC62))</f>
        <v>0</v>
      </c>
      <c r="TLG62" s="996">
        <f>MIN(TLG60,Application!$AO$630-SUM('15 Year Pro Forma'!$D$62:TLE62))</f>
        <v>0</v>
      </c>
      <c r="TLI62" s="996">
        <f>MIN(TLI60,Application!$AO$630-SUM('15 Year Pro Forma'!$D$62:TLG62))</f>
        <v>0</v>
      </c>
      <c r="TLK62" s="996">
        <f>MIN(TLK60,Application!$AO$630-SUM('15 Year Pro Forma'!$D$62:TLI62))</f>
        <v>0</v>
      </c>
      <c r="TLM62" s="996">
        <f>MIN(TLM60,Application!$AO$630-SUM('15 Year Pro Forma'!$D$62:TLK62))</f>
        <v>0</v>
      </c>
      <c r="TLO62" s="996">
        <f>MIN(TLO60,Application!$AO$630-SUM('15 Year Pro Forma'!$D$62:TLM62))</f>
        <v>0</v>
      </c>
      <c r="TLQ62" s="996">
        <f>MIN(TLQ60,Application!$AO$630-SUM('15 Year Pro Forma'!$D$62:TLO62))</f>
        <v>0</v>
      </c>
      <c r="TLS62" s="996">
        <f>MIN(TLS60,Application!$AO$630-SUM('15 Year Pro Forma'!$D$62:TLQ62))</f>
        <v>0</v>
      </c>
      <c r="TLU62" s="996">
        <f>MIN(TLU60,Application!$AO$630-SUM('15 Year Pro Forma'!$D$62:TLS62))</f>
        <v>0</v>
      </c>
      <c r="TLW62" s="996">
        <f>MIN(TLW60,Application!$AO$630-SUM('15 Year Pro Forma'!$D$62:TLU62))</f>
        <v>0</v>
      </c>
      <c r="TLY62" s="996">
        <f>MIN(TLY60,Application!$AO$630-SUM('15 Year Pro Forma'!$D$62:TLW62))</f>
        <v>0</v>
      </c>
      <c r="TMA62" s="996">
        <f>MIN(TMA60,Application!$AO$630-SUM('15 Year Pro Forma'!$D$62:TLY62))</f>
        <v>0</v>
      </c>
      <c r="TMC62" s="996">
        <f>MIN(TMC60,Application!$AO$630-SUM('15 Year Pro Forma'!$D$62:TMA62))</f>
        <v>0</v>
      </c>
      <c r="TME62" s="996">
        <f>MIN(TME60,Application!$AO$630-SUM('15 Year Pro Forma'!$D$62:TMC62))</f>
        <v>0</v>
      </c>
      <c r="TMG62" s="996">
        <f>MIN(TMG60,Application!$AO$630-SUM('15 Year Pro Forma'!$D$62:TME62))</f>
        <v>0</v>
      </c>
      <c r="TMI62" s="996">
        <f>MIN(TMI60,Application!$AO$630-SUM('15 Year Pro Forma'!$D$62:TMG62))</f>
        <v>0</v>
      </c>
      <c r="TMK62" s="996">
        <f>MIN(TMK60,Application!$AO$630-SUM('15 Year Pro Forma'!$D$62:TMI62))</f>
        <v>0</v>
      </c>
      <c r="TMM62" s="996">
        <f>MIN(TMM60,Application!$AO$630-SUM('15 Year Pro Forma'!$D$62:TMK62))</f>
        <v>0</v>
      </c>
      <c r="TMO62" s="996">
        <f>MIN(TMO60,Application!$AO$630-SUM('15 Year Pro Forma'!$D$62:TMM62))</f>
        <v>0</v>
      </c>
      <c r="TMQ62" s="996">
        <f>MIN(TMQ60,Application!$AO$630-SUM('15 Year Pro Forma'!$D$62:TMO62))</f>
        <v>0</v>
      </c>
      <c r="TMS62" s="996">
        <f>MIN(TMS60,Application!$AO$630-SUM('15 Year Pro Forma'!$D$62:TMQ62))</f>
        <v>0</v>
      </c>
      <c r="TMU62" s="996">
        <f>MIN(TMU60,Application!$AO$630-SUM('15 Year Pro Forma'!$D$62:TMS62))</f>
        <v>0</v>
      </c>
      <c r="TMW62" s="996">
        <f>MIN(TMW60,Application!$AO$630-SUM('15 Year Pro Forma'!$D$62:TMU62))</f>
        <v>0</v>
      </c>
      <c r="TMY62" s="996">
        <f>MIN(TMY60,Application!$AO$630-SUM('15 Year Pro Forma'!$D$62:TMW62))</f>
        <v>0</v>
      </c>
      <c r="TNA62" s="996">
        <f>MIN(TNA60,Application!$AO$630-SUM('15 Year Pro Forma'!$D$62:TMY62))</f>
        <v>0</v>
      </c>
      <c r="TNC62" s="996">
        <f>MIN(TNC60,Application!$AO$630-SUM('15 Year Pro Forma'!$D$62:TNA62))</f>
        <v>0</v>
      </c>
      <c r="TNE62" s="996">
        <f>MIN(TNE60,Application!$AO$630-SUM('15 Year Pro Forma'!$D$62:TNC62))</f>
        <v>0</v>
      </c>
      <c r="TNG62" s="996">
        <f>MIN(TNG60,Application!$AO$630-SUM('15 Year Pro Forma'!$D$62:TNE62))</f>
        <v>0</v>
      </c>
      <c r="TNI62" s="996">
        <f>MIN(TNI60,Application!$AO$630-SUM('15 Year Pro Forma'!$D$62:TNG62))</f>
        <v>0</v>
      </c>
      <c r="TNK62" s="996">
        <f>MIN(TNK60,Application!$AO$630-SUM('15 Year Pro Forma'!$D$62:TNI62))</f>
        <v>0</v>
      </c>
      <c r="TNM62" s="996">
        <f>MIN(TNM60,Application!$AO$630-SUM('15 Year Pro Forma'!$D$62:TNK62))</f>
        <v>0</v>
      </c>
      <c r="TNO62" s="996">
        <f>MIN(TNO60,Application!$AO$630-SUM('15 Year Pro Forma'!$D$62:TNM62))</f>
        <v>0</v>
      </c>
      <c r="TNQ62" s="996">
        <f>MIN(TNQ60,Application!$AO$630-SUM('15 Year Pro Forma'!$D$62:TNO62))</f>
        <v>0</v>
      </c>
      <c r="TNS62" s="996">
        <f>MIN(TNS60,Application!$AO$630-SUM('15 Year Pro Forma'!$D$62:TNQ62))</f>
        <v>0</v>
      </c>
      <c r="TNU62" s="996">
        <f>MIN(TNU60,Application!$AO$630-SUM('15 Year Pro Forma'!$D$62:TNS62))</f>
        <v>0</v>
      </c>
      <c r="TNW62" s="996">
        <f>MIN(TNW60,Application!$AO$630-SUM('15 Year Pro Forma'!$D$62:TNU62))</f>
        <v>0</v>
      </c>
      <c r="TNY62" s="996">
        <f>MIN(TNY60,Application!$AO$630-SUM('15 Year Pro Forma'!$D$62:TNW62))</f>
        <v>0</v>
      </c>
      <c r="TOA62" s="996">
        <f>MIN(TOA60,Application!$AO$630-SUM('15 Year Pro Forma'!$D$62:TNY62))</f>
        <v>0</v>
      </c>
      <c r="TOC62" s="996">
        <f>MIN(TOC60,Application!$AO$630-SUM('15 Year Pro Forma'!$D$62:TOA62))</f>
        <v>0</v>
      </c>
      <c r="TOE62" s="996">
        <f>MIN(TOE60,Application!$AO$630-SUM('15 Year Pro Forma'!$D$62:TOC62))</f>
        <v>0</v>
      </c>
      <c r="TOG62" s="996">
        <f>MIN(TOG60,Application!$AO$630-SUM('15 Year Pro Forma'!$D$62:TOE62))</f>
        <v>0</v>
      </c>
      <c r="TOI62" s="996">
        <f>MIN(TOI60,Application!$AO$630-SUM('15 Year Pro Forma'!$D$62:TOG62))</f>
        <v>0</v>
      </c>
      <c r="TOK62" s="996">
        <f>MIN(TOK60,Application!$AO$630-SUM('15 Year Pro Forma'!$D$62:TOI62))</f>
        <v>0</v>
      </c>
      <c r="TOM62" s="996">
        <f>MIN(TOM60,Application!$AO$630-SUM('15 Year Pro Forma'!$D$62:TOK62))</f>
        <v>0</v>
      </c>
      <c r="TOO62" s="996">
        <f>MIN(TOO60,Application!$AO$630-SUM('15 Year Pro Forma'!$D$62:TOM62))</f>
        <v>0</v>
      </c>
      <c r="TOQ62" s="996">
        <f>MIN(TOQ60,Application!$AO$630-SUM('15 Year Pro Forma'!$D$62:TOO62))</f>
        <v>0</v>
      </c>
      <c r="TOS62" s="996">
        <f>MIN(TOS60,Application!$AO$630-SUM('15 Year Pro Forma'!$D$62:TOQ62))</f>
        <v>0</v>
      </c>
      <c r="TOU62" s="996">
        <f>MIN(TOU60,Application!$AO$630-SUM('15 Year Pro Forma'!$D$62:TOS62))</f>
        <v>0</v>
      </c>
      <c r="TOW62" s="996">
        <f>MIN(TOW60,Application!$AO$630-SUM('15 Year Pro Forma'!$D$62:TOU62))</f>
        <v>0</v>
      </c>
      <c r="TOY62" s="996">
        <f>MIN(TOY60,Application!$AO$630-SUM('15 Year Pro Forma'!$D$62:TOW62))</f>
        <v>0</v>
      </c>
      <c r="TPA62" s="996">
        <f>MIN(TPA60,Application!$AO$630-SUM('15 Year Pro Forma'!$D$62:TOY62))</f>
        <v>0</v>
      </c>
      <c r="TPC62" s="996">
        <f>MIN(TPC60,Application!$AO$630-SUM('15 Year Pro Forma'!$D$62:TPA62))</f>
        <v>0</v>
      </c>
      <c r="TPE62" s="996">
        <f>MIN(TPE60,Application!$AO$630-SUM('15 Year Pro Forma'!$D$62:TPC62))</f>
        <v>0</v>
      </c>
      <c r="TPG62" s="996">
        <f>MIN(TPG60,Application!$AO$630-SUM('15 Year Pro Forma'!$D$62:TPE62))</f>
        <v>0</v>
      </c>
      <c r="TPI62" s="996">
        <f>MIN(TPI60,Application!$AO$630-SUM('15 Year Pro Forma'!$D$62:TPG62))</f>
        <v>0</v>
      </c>
      <c r="TPK62" s="996">
        <f>MIN(TPK60,Application!$AO$630-SUM('15 Year Pro Forma'!$D$62:TPI62))</f>
        <v>0</v>
      </c>
      <c r="TPM62" s="996">
        <f>MIN(TPM60,Application!$AO$630-SUM('15 Year Pro Forma'!$D$62:TPK62))</f>
        <v>0</v>
      </c>
      <c r="TPO62" s="996">
        <f>MIN(TPO60,Application!$AO$630-SUM('15 Year Pro Forma'!$D$62:TPM62))</f>
        <v>0</v>
      </c>
      <c r="TPQ62" s="996">
        <f>MIN(TPQ60,Application!$AO$630-SUM('15 Year Pro Forma'!$D$62:TPO62))</f>
        <v>0</v>
      </c>
      <c r="TPS62" s="996">
        <f>MIN(TPS60,Application!$AO$630-SUM('15 Year Pro Forma'!$D$62:TPQ62))</f>
        <v>0</v>
      </c>
      <c r="TPU62" s="996">
        <f>MIN(TPU60,Application!$AO$630-SUM('15 Year Pro Forma'!$D$62:TPS62))</f>
        <v>0</v>
      </c>
      <c r="TPW62" s="996">
        <f>MIN(TPW60,Application!$AO$630-SUM('15 Year Pro Forma'!$D$62:TPU62))</f>
        <v>0</v>
      </c>
      <c r="TPY62" s="996">
        <f>MIN(TPY60,Application!$AO$630-SUM('15 Year Pro Forma'!$D$62:TPW62))</f>
        <v>0</v>
      </c>
      <c r="TQA62" s="996">
        <f>MIN(TQA60,Application!$AO$630-SUM('15 Year Pro Forma'!$D$62:TPY62))</f>
        <v>0</v>
      </c>
      <c r="TQC62" s="996">
        <f>MIN(TQC60,Application!$AO$630-SUM('15 Year Pro Forma'!$D$62:TQA62))</f>
        <v>0</v>
      </c>
      <c r="TQE62" s="996">
        <f>MIN(TQE60,Application!$AO$630-SUM('15 Year Pro Forma'!$D$62:TQC62))</f>
        <v>0</v>
      </c>
      <c r="TQG62" s="996">
        <f>MIN(TQG60,Application!$AO$630-SUM('15 Year Pro Forma'!$D$62:TQE62))</f>
        <v>0</v>
      </c>
      <c r="TQI62" s="996">
        <f>MIN(TQI60,Application!$AO$630-SUM('15 Year Pro Forma'!$D$62:TQG62))</f>
        <v>0</v>
      </c>
      <c r="TQK62" s="996">
        <f>MIN(TQK60,Application!$AO$630-SUM('15 Year Pro Forma'!$D$62:TQI62))</f>
        <v>0</v>
      </c>
      <c r="TQM62" s="996">
        <f>MIN(TQM60,Application!$AO$630-SUM('15 Year Pro Forma'!$D$62:TQK62))</f>
        <v>0</v>
      </c>
      <c r="TQO62" s="996">
        <f>MIN(TQO60,Application!$AO$630-SUM('15 Year Pro Forma'!$D$62:TQM62))</f>
        <v>0</v>
      </c>
      <c r="TQQ62" s="996">
        <f>MIN(TQQ60,Application!$AO$630-SUM('15 Year Pro Forma'!$D$62:TQO62))</f>
        <v>0</v>
      </c>
      <c r="TQS62" s="996">
        <f>MIN(TQS60,Application!$AO$630-SUM('15 Year Pro Forma'!$D$62:TQQ62))</f>
        <v>0</v>
      </c>
      <c r="TQU62" s="996">
        <f>MIN(TQU60,Application!$AO$630-SUM('15 Year Pro Forma'!$D$62:TQS62))</f>
        <v>0</v>
      </c>
      <c r="TQW62" s="996">
        <f>MIN(TQW60,Application!$AO$630-SUM('15 Year Pro Forma'!$D$62:TQU62))</f>
        <v>0</v>
      </c>
      <c r="TQY62" s="996">
        <f>MIN(TQY60,Application!$AO$630-SUM('15 Year Pro Forma'!$D$62:TQW62))</f>
        <v>0</v>
      </c>
      <c r="TRA62" s="996">
        <f>MIN(TRA60,Application!$AO$630-SUM('15 Year Pro Forma'!$D$62:TQY62))</f>
        <v>0</v>
      </c>
      <c r="TRC62" s="996">
        <f>MIN(TRC60,Application!$AO$630-SUM('15 Year Pro Forma'!$D$62:TRA62))</f>
        <v>0</v>
      </c>
      <c r="TRE62" s="996">
        <f>MIN(TRE60,Application!$AO$630-SUM('15 Year Pro Forma'!$D$62:TRC62))</f>
        <v>0</v>
      </c>
      <c r="TRG62" s="996">
        <f>MIN(TRG60,Application!$AO$630-SUM('15 Year Pro Forma'!$D$62:TRE62))</f>
        <v>0</v>
      </c>
      <c r="TRI62" s="996">
        <f>MIN(TRI60,Application!$AO$630-SUM('15 Year Pro Forma'!$D$62:TRG62))</f>
        <v>0</v>
      </c>
      <c r="TRK62" s="996">
        <f>MIN(TRK60,Application!$AO$630-SUM('15 Year Pro Forma'!$D$62:TRI62))</f>
        <v>0</v>
      </c>
      <c r="TRM62" s="996">
        <f>MIN(TRM60,Application!$AO$630-SUM('15 Year Pro Forma'!$D$62:TRK62))</f>
        <v>0</v>
      </c>
      <c r="TRO62" s="996">
        <f>MIN(TRO60,Application!$AO$630-SUM('15 Year Pro Forma'!$D$62:TRM62))</f>
        <v>0</v>
      </c>
      <c r="TRQ62" s="996">
        <f>MIN(TRQ60,Application!$AO$630-SUM('15 Year Pro Forma'!$D$62:TRO62))</f>
        <v>0</v>
      </c>
      <c r="TRS62" s="996">
        <f>MIN(TRS60,Application!$AO$630-SUM('15 Year Pro Forma'!$D$62:TRQ62))</f>
        <v>0</v>
      </c>
      <c r="TRU62" s="996">
        <f>MIN(TRU60,Application!$AO$630-SUM('15 Year Pro Forma'!$D$62:TRS62))</f>
        <v>0</v>
      </c>
      <c r="TRW62" s="996">
        <f>MIN(TRW60,Application!$AO$630-SUM('15 Year Pro Forma'!$D$62:TRU62))</f>
        <v>0</v>
      </c>
      <c r="TRY62" s="996">
        <f>MIN(TRY60,Application!$AO$630-SUM('15 Year Pro Forma'!$D$62:TRW62))</f>
        <v>0</v>
      </c>
      <c r="TSA62" s="996">
        <f>MIN(TSA60,Application!$AO$630-SUM('15 Year Pro Forma'!$D$62:TRY62))</f>
        <v>0</v>
      </c>
      <c r="TSC62" s="996">
        <f>MIN(TSC60,Application!$AO$630-SUM('15 Year Pro Forma'!$D$62:TSA62))</f>
        <v>0</v>
      </c>
      <c r="TSE62" s="996">
        <f>MIN(TSE60,Application!$AO$630-SUM('15 Year Pro Forma'!$D$62:TSC62))</f>
        <v>0</v>
      </c>
      <c r="TSG62" s="996">
        <f>MIN(TSG60,Application!$AO$630-SUM('15 Year Pro Forma'!$D$62:TSE62))</f>
        <v>0</v>
      </c>
      <c r="TSI62" s="996">
        <f>MIN(TSI60,Application!$AO$630-SUM('15 Year Pro Forma'!$D$62:TSG62))</f>
        <v>0</v>
      </c>
      <c r="TSK62" s="996">
        <f>MIN(TSK60,Application!$AO$630-SUM('15 Year Pro Forma'!$D$62:TSI62))</f>
        <v>0</v>
      </c>
      <c r="TSM62" s="996">
        <f>MIN(TSM60,Application!$AO$630-SUM('15 Year Pro Forma'!$D$62:TSK62))</f>
        <v>0</v>
      </c>
      <c r="TSO62" s="996">
        <f>MIN(TSO60,Application!$AO$630-SUM('15 Year Pro Forma'!$D$62:TSM62))</f>
        <v>0</v>
      </c>
      <c r="TSQ62" s="996">
        <f>MIN(TSQ60,Application!$AO$630-SUM('15 Year Pro Forma'!$D$62:TSO62))</f>
        <v>0</v>
      </c>
      <c r="TSS62" s="996">
        <f>MIN(TSS60,Application!$AO$630-SUM('15 Year Pro Forma'!$D$62:TSQ62))</f>
        <v>0</v>
      </c>
      <c r="TSU62" s="996">
        <f>MIN(TSU60,Application!$AO$630-SUM('15 Year Pro Forma'!$D$62:TSS62))</f>
        <v>0</v>
      </c>
      <c r="TSW62" s="996">
        <f>MIN(TSW60,Application!$AO$630-SUM('15 Year Pro Forma'!$D$62:TSU62))</f>
        <v>0</v>
      </c>
      <c r="TSY62" s="996">
        <f>MIN(TSY60,Application!$AO$630-SUM('15 Year Pro Forma'!$D$62:TSW62))</f>
        <v>0</v>
      </c>
      <c r="TTA62" s="996">
        <f>MIN(TTA60,Application!$AO$630-SUM('15 Year Pro Forma'!$D$62:TSY62))</f>
        <v>0</v>
      </c>
      <c r="TTC62" s="996">
        <f>MIN(TTC60,Application!$AO$630-SUM('15 Year Pro Forma'!$D$62:TTA62))</f>
        <v>0</v>
      </c>
      <c r="TTE62" s="996">
        <f>MIN(TTE60,Application!$AO$630-SUM('15 Year Pro Forma'!$D$62:TTC62))</f>
        <v>0</v>
      </c>
      <c r="TTG62" s="996">
        <f>MIN(TTG60,Application!$AO$630-SUM('15 Year Pro Forma'!$D$62:TTE62))</f>
        <v>0</v>
      </c>
      <c r="TTI62" s="996">
        <f>MIN(TTI60,Application!$AO$630-SUM('15 Year Pro Forma'!$D$62:TTG62))</f>
        <v>0</v>
      </c>
      <c r="TTK62" s="996">
        <f>MIN(TTK60,Application!$AO$630-SUM('15 Year Pro Forma'!$D$62:TTI62))</f>
        <v>0</v>
      </c>
      <c r="TTM62" s="996">
        <f>MIN(TTM60,Application!$AO$630-SUM('15 Year Pro Forma'!$D$62:TTK62))</f>
        <v>0</v>
      </c>
      <c r="TTO62" s="996">
        <f>MIN(TTO60,Application!$AO$630-SUM('15 Year Pro Forma'!$D$62:TTM62))</f>
        <v>0</v>
      </c>
      <c r="TTQ62" s="996">
        <f>MIN(TTQ60,Application!$AO$630-SUM('15 Year Pro Forma'!$D$62:TTO62))</f>
        <v>0</v>
      </c>
      <c r="TTS62" s="996">
        <f>MIN(TTS60,Application!$AO$630-SUM('15 Year Pro Forma'!$D$62:TTQ62))</f>
        <v>0</v>
      </c>
      <c r="TTU62" s="996">
        <f>MIN(TTU60,Application!$AO$630-SUM('15 Year Pro Forma'!$D$62:TTS62))</f>
        <v>0</v>
      </c>
      <c r="TTW62" s="996">
        <f>MIN(TTW60,Application!$AO$630-SUM('15 Year Pro Forma'!$D$62:TTU62))</f>
        <v>0</v>
      </c>
      <c r="TTY62" s="996">
        <f>MIN(TTY60,Application!$AO$630-SUM('15 Year Pro Forma'!$D$62:TTW62))</f>
        <v>0</v>
      </c>
      <c r="TUA62" s="996">
        <f>MIN(TUA60,Application!$AO$630-SUM('15 Year Pro Forma'!$D$62:TTY62))</f>
        <v>0</v>
      </c>
      <c r="TUC62" s="996">
        <f>MIN(TUC60,Application!$AO$630-SUM('15 Year Pro Forma'!$D$62:TUA62))</f>
        <v>0</v>
      </c>
      <c r="TUE62" s="996">
        <f>MIN(TUE60,Application!$AO$630-SUM('15 Year Pro Forma'!$D$62:TUC62))</f>
        <v>0</v>
      </c>
      <c r="TUG62" s="996">
        <f>MIN(TUG60,Application!$AO$630-SUM('15 Year Pro Forma'!$D$62:TUE62))</f>
        <v>0</v>
      </c>
      <c r="TUI62" s="996">
        <f>MIN(TUI60,Application!$AO$630-SUM('15 Year Pro Forma'!$D$62:TUG62))</f>
        <v>0</v>
      </c>
      <c r="TUK62" s="996">
        <f>MIN(TUK60,Application!$AO$630-SUM('15 Year Pro Forma'!$D$62:TUI62))</f>
        <v>0</v>
      </c>
      <c r="TUM62" s="996">
        <f>MIN(TUM60,Application!$AO$630-SUM('15 Year Pro Forma'!$D$62:TUK62))</f>
        <v>0</v>
      </c>
      <c r="TUO62" s="996">
        <f>MIN(TUO60,Application!$AO$630-SUM('15 Year Pro Forma'!$D$62:TUM62))</f>
        <v>0</v>
      </c>
      <c r="TUQ62" s="996">
        <f>MIN(TUQ60,Application!$AO$630-SUM('15 Year Pro Forma'!$D$62:TUO62))</f>
        <v>0</v>
      </c>
      <c r="TUS62" s="996">
        <f>MIN(TUS60,Application!$AO$630-SUM('15 Year Pro Forma'!$D$62:TUQ62))</f>
        <v>0</v>
      </c>
      <c r="TUU62" s="996">
        <f>MIN(TUU60,Application!$AO$630-SUM('15 Year Pro Forma'!$D$62:TUS62))</f>
        <v>0</v>
      </c>
      <c r="TUW62" s="996">
        <f>MIN(TUW60,Application!$AO$630-SUM('15 Year Pro Forma'!$D$62:TUU62))</f>
        <v>0</v>
      </c>
      <c r="TUY62" s="996">
        <f>MIN(TUY60,Application!$AO$630-SUM('15 Year Pro Forma'!$D$62:TUW62))</f>
        <v>0</v>
      </c>
      <c r="TVA62" s="996">
        <f>MIN(TVA60,Application!$AO$630-SUM('15 Year Pro Forma'!$D$62:TUY62))</f>
        <v>0</v>
      </c>
      <c r="TVC62" s="996">
        <f>MIN(TVC60,Application!$AO$630-SUM('15 Year Pro Forma'!$D$62:TVA62))</f>
        <v>0</v>
      </c>
      <c r="TVE62" s="996">
        <f>MIN(TVE60,Application!$AO$630-SUM('15 Year Pro Forma'!$D$62:TVC62))</f>
        <v>0</v>
      </c>
      <c r="TVG62" s="996">
        <f>MIN(TVG60,Application!$AO$630-SUM('15 Year Pro Forma'!$D$62:TVE62))</f>
        <v>0</v>
      </c>
      <c r="TVI62" s="996">
        <f>MIN(TVI60,Application!$AO$630-SUM('15 Year Pro Forma'!$D$62:TVG62))</f>
        <v>0</v>
      </c>
      <c r="TVK62" s="996">
        <f>MIN(TVK60,Application!$AO$630-SUM('15 Year Pro Forma'!$D$62:TVI62))</f>
        <v>0</v>
      </c>
      <c r="TVM62" s="996">
        <f>MIN(TVM60,Application!$AO$630-SUM('15 Year Pro Forma'!$D$62:TVK62))</f>
        <v>0</v>
      </c>
      <c r="TVO62" s="996">
        <f>MIN(TVO60,Application!$AO$630-SUM('15 Year Pro Forma'!$D$62:TVM62))</f>
        <v>0</v>
      </c>
      <c r="TVQ62" s="996">
        <f>MIN(TVQ60,Application!$AO$630-SUM('15 Year Pro Forma'!$D$62:TVO62))</f>
        <v>0</v>
      </c>
      <c r="TVS62" s="996">
        <f>MIN(TVS60,Application!$AO$630-SUM('15 Year Pro Forma'!$D$62:TVQ62))</f>
        <v>0</v>
      </c>
      <c r="TVU62" s="996">
        <f>MIN(TVU60,Application!$AO$630-SUM('15 Year Pro Forma'!$D$62:TVS62))</f>
        <v>0</v>
      </c>
      <c r="TVW62" s="996">
        <f>MIN(TVW60,Application!$AO$630-SUM('15 Year Pro Forma'!$D$62:TVU62))</f>
        <v>0</v>
      </c>
      <c r="TVY62" s="996">
        <f>MIN(TVY60,Application!$AO$630-SUM('15 Year Pro Forma'!$D$62:TVW62))</f>
        <v>0</v>
      </c>
      <c r="TWA62" s="996">
        <f>MIN(TWA60,Application!$AO$630-SUM('15 Year Pro Forma'!$D$62:TVY62))</f>
        <v>0</v>
      </c>
      <c r="TWC62" s="996">
        <f>MIN(TWC60,Application!$AO$630-SUM('15 Year Pro Forma'!$D$62:TWA62))</f>
        <v>0</v>
      </c>
      <c r="TWE62" s="996">
        <f>MIN(TWE60,Application!$AO$630-SUM('15 Year Pro Forma'!$D$62:TWC62))</f>
        <v>0</v>
      </c>
      <c r="TWG62" s="996">
        <f>MIN(TWG60,Application!$AO$630-SUM('15 Year Pro Forma'!$D$62:TWE62))</f>
        <v>0</v>
      </c>
      <c r="TWI62" s="996">
        <f>MIN(TWI60,Application!$AO$630-SUM('15 Year Pro Forma'!$D$62:TWG62))</f>
        <v>0</v>
      </c>
      <c r="TWK62" s="996">
        <f>MIN(TWK60,Application!$AO$630-SUM('15 Year Pro Forma'!$D$62:TWI62))</f>
        <v>0</v>
      </c>
      <c r="TWM62" s="996">
        <f>MIN(TWM60,Application!$AO$630-SUM('15 Year Pro Forma'!$D$62:TWK62))</f>
        <v>0</v>
      </c>
      <c r="TWO62" s="996">
        <f>MIN(TWO60,Application!$AO$630-SUM('15 Year Pro Forma'!$D$62:TWM62))</f>
        <v>0</v>
      </c>
      <c r="TWQ62" s="996">
        <f>MIN(TWQ60,Application!$AO$630-SUM('15 Year Pro Forma'!$D$62:TWO62))</f>
        <v>0</v>
      </c>
      <c r="TWS62" s="996">
        <f>MIN(TWS60,Application!$AO$630-SUM('15 Year Pro Forma'!$D$62:TWQ62))</f>
        <v>0</v>
      </c>
      <c r="TWU62" s="996">
        <f>MIN(TWU60,Application!$AO$630-SUM('15 Year Pro Forma'!$D$62:TWS62))</f>
        <v>0</v>
      </c>
      <c r="TWW62" s="996">
        <f>MIN(TWW60,Application!$AO$630-SUM('15 Year Pro Forma'!$D$62:TWU62))</f>
        <v>0</v>
      </c>
      <c r="TWY62" s="996">
        <f>MIN(TWY60,Application!$AO$630-SUM('15 Year Pro Forma'!$D$62:TWW62))</f>
        <v>0</v>
      </c>
      <c r="TXA62" s="996">
        <f>MIN(TXA60,Application!$AO$630-SUM('15 Year Pro Forma'!$D$62:TWY62))</f>
        <v>0</v>
      </c>
      <c r="TXC62" s="996">
        <f>MIN(TXC60,Application!$AO$630-SUM('15 Year Pro Forma'!$D$62:TXA62))</f>
        <v>0</v>
      </c>
      <c r="TXE62" s="996">
        <f>MIN(TXE60,Application!$AO$630-SUM('15 Year Pro Forma'!$D$62:TXC62))</f>
        <v>0</v>
      </c>
      <c r="TXG62" s="996">
        <f>MIN(TXG60,Application!$AO$630-SUM('15 Year Pro Forma'!$D$62:TXE62))</f>
        <v>0</v>
      </c>
      <c r="TXI62" s="996">
        <f>MIN(TXI60,Application!$AO$630-SUM('15 Year Pro Forma'!$D$62:TXG62))</f>
        <v>0</v>
      </c>
      <c r="TXK62" s="996">
        <f>MIN(TXK60,Application!$AO$630-SUM('15 Year Pro Forma'!$D$62:TXI62))</f>
        <v>0</v>
      </c>
      <c r="TXM62" s="996">
        <f>MIN(TXM60,Application!$AO$630-SUM('15 Year Pro Forma'!$D$62:TXK62))</f>
        <v>0</v>
      </c>
      <c r="TXO62" s="996">
        <f>MIN(TXO60,Application!$AO$630-SUM('15 Year Pro Forma'!$D$62:TXM62))</f>
        <v>0</v>
      </c>
      <c r="TXQ62" s="996">
        <f>MIN(TXQ60,Application!$AO$630-SUM('15 Year Pro Forma'!$D$62:TXO62))</f>
        <v>0</v>
      </c>
      <c r="TXS62" s="996">
        <f>MIN(TXS60,Application!$AO$630-SUM('15 Year Pro Forma'!$D$62:TXQ62))</f>
        <v>0</v>
      </c>
      <c r="TXU62" s="996">
        <f>MIN(TXU60,Application!$AO$630-SUM('15 Year Pro Forma'!$D$62:TXS62))</f>
        <v>0</v>
      </c>
      <c r="TXW62" s="996">
        <f>MIN(TXW60,Application!$AO$630-SUM('15 Year Pro Forma'!$D$62:TXU62))</f>
        <v>0</v>
      </c>
      <c r="TXY62" s="996">
        <f>MIN(TXY60,Application!$AO$630-SUM('15 Year Pro Forma'!$D$62:TXW62))</f>
        <v>0</v>
      </c>
      <c r="TYA62" s="996">
        <f>MIN(TYA60,Application!$AO$630-SUM('15 Year Pro Forma'!$D$62:TXY62))</f>
        <v>0</v>
      </c>
      <c r="TYC62" s="996">
        <f>MIN(TYC60,Application!$AO$630-SUM('15 Year Pro Forma'!$D$62:TYA62))</f>
        <v>0</v>
      </c>
      <c r="TYE62" s="996">
        <f>MIN(TYE60,Application!$AO$630-SUM('15 Year Pro Forma'!$D$62:TYC62))</f>
        <v>0</v>
      </c>
      <c r="TYG62" s="996">
        <f>MIN(TYG60,Application!$AO$630-SUM('15 Year Pro Forma'!$D$62:TYE62))</f>
        <v>0</v>
      </c>
      <c r="TYI62" s="996">
        <f>MIN(TYI60,Application!$AO$630-SUM('15 Year Pro Forma'!$D$62:TYG62))</f>
        <v>0</v>
      </c>
      <c r="TYK62" s="996">
        <f>MIN(TYK60,Application!$AO$630-SUM('15 Year Pro Forma'!$D$62:TYI62))</f>
        <v>0</v>
      </c>
      <c r="TYM62" s="996">
        <f>MIN(TYM60,Application!$AO$630-SUM('15 Year Pro Forma'!$D$62:TYK62))</f>
        <v>0</v>
      </c>
      <c r="TYO62" s="996">
        <f>MIN(TYO60,Application!$AO$630-SUM('15 Year Pro Forma'!$D$62:TYM62))</f>
        <v>0</v>
      </c>
      <c r="TYQ62" s="996">
        <f>MIN(TYQ60,Application!$AO$630-SUM('15 Year Pro Forma'!$D$62:TYO62))</f>
        <v>0</v>
      </c>
      <c r="TYS62" s="996">
        <f>MIN(TYS60,Application!$AO$630-SUM('15 Year Pro Forma'!$D$62:TYQ62))</f>
        <v>0</v>
      </c>
      <c r="TYU62" s="996">
        <f>MIN(TYU60,Application!$AO$630-SUM('15 Year Pro Forma'!$D$62:TYS62))</f>
        <v>0</v>
      </c>
      <c r="TYW62" s="996">
        <f>MIN(TYW60,Application!$AO$630-SUM('15 Year Pro Forma'!$D$62:TYU62))</f>
        <v>0</v>
      </c>
      <c r="TYY62" s="996">
        <f>MIN(TYY60,Application!$AO$630-SUM('15 Year Pro Forma'!$D$62:TYW62))</f>
        <v>0</v>
      </c>
      <c r="TZA62" s="996">
        <f>MIN(TZA60,Application!$AO$630-SUM('15 Year Pro Forma'!$D$62:TYY62))</f>
        <v>0</v>
      </c>
      <c r="TZC62" s="996">
        <f>MIN(TZC60,Application!$AO$630-SUM('15 Year Pro Forma'!$D$62:TZA62))</f>
        <v>0</v>
      </c>
      <c r="TZE62" s="996">
        <f>MIN(TZE60,Application!$AO$630-SUM('15 Year Pro Forma'!$D$62:TZC62))</f>
        <v>0</v>
      </c>
      <c r="TZG62" s="996">
        <f>MIN(TZG60,Application!$AO$630-SUM('15 Year Pro Forma'!$D$62:TZE62))</f>
        <v>0</v>
      </c>
      <c r="TZI62" s="996">
        <f>MIN(TZI60,Application!$AO$630-SUM('15 Year Pro Forma'!$D$62:TZG62))</f>
        <v>0</v>
      </c>
      <c r="TZK62" s="996">
        <f>MIN(TZK60,Application!$AO$630-SUM('15 Year Pro Forma'!$D$62:TZI62))</f>
        <v>0</v>
      </c>
      <c r="TZM62" s="996">
        <f>MIN(TZM60,Application!$AO$630-SUM('15 Year Pro Forma'!$D$62:TZK62))</f>
        <v>0</v>
      </c>
      <c r="TZO62" s="996">
        <f>MIN(TZO60,Application!$AO$630-SUM('15 Year Pro Forma'!$D$62:TZM62))</f>
        <v>0</v>
      </c>
      <c r="TZQ62" s="996">
        <f>MIN(TZQ60,Application!$AO$630-SUM('15 Year Pro Forma'!$D$62:TZO62))</f>
        <v>0</v>
      </c>
      <c r="TZS62" s="996">
        <f>MIN(TZS60,Application!$AO$630-SUM('15 Year Pro Forma'!$D$62:TZQ62))</f>
        <v>0</v>
      </c>
      <c r="TZU62" s="996">
        <f>MIN(TZU60,Application!$AO$630-SUM('15 Year Pro Forma'!$D$62:TZS62))</f>
        <v>0</v>
      </c>
      <c r="TZW62" s="996">
        <f>MIN(TZW60,Application!$AO$630-SUM('15 Year Pro Forma'!$D$62:TZU62))</f>
        <v>0</v>
      </c>
      <c r="TZY62" s="996">
        <f>MIN(TZY60,Application!$AO$630-SUM('15 Year Pro Forma'!$D$62:TZW62))</f>
        <v>0</v>
      </c>
      <c r="UAA62" s="996">
        <f>MIN(UAA60,Application!$AO$630-SUM('15 Year Pro Forma'!$D$62:TZY62))</f>
        <v>0</v>
      </c>
      <c r="UAC62" s="996">
        <f>MIN(UAC60,Application!$AO$630-SUM('15 Year Pro Forma'!$D$62:UAA62))</f>
        <v>0</v>
      </c>
      <c r="UAE62" s="996">
        <f>MIN(UAE60,Application!$AO$630-SUM('15 Year Pro Forma'!$D$62:UAC62))</f>
        <v>0</v>
      </c>
      <c r="UAG62" s="996">
        <f>MIN(UAG60,Application!$AO$630-SUM('15 Year Pro Forma'!$D$62:UAE62))</f>
        <v>0</v>
      </c>
      <c r="UAI62" s="996">
        <f>MIN(UAI60,Application!$AO$630-SUM('15 Year Pro Forma'!$D$62:UAG62))</f>
        <v>0</v>
      </c>
      <c r="UAK62" s="996">
        <f>MIN(UAK60,Application!$AO$630-SUM('15 Year Pro Forma'!$D$62:UAI62))</f>
        <v>0</v>
      </c>
      <c r="UAM62" s="996">
        <f>MIN(UAM60,Application!$AO$630-SUM('15 Year Pro Forma'!$D$62:UAK62))</f>
        <v>0</v>
      </c>
      <c r="UAO62" s="996">
        <f>MIN(UAO60,Application!$AO$630-SUM('15 Year Pro Forma'!$D$62:UAM62))</f>
        <v>0</v>
      </c>
      <c r="UAQ62" s="996">
        <f>MIN(UAQ60,Application!$AO$630-SUM('15 Year Pro Forma'!$D$62:UAO62))</f>
        <v>0</v>
      </c>
      <c r="UAS62" s="996">
        <f>MIN(UAS60,Application!$AO$630-SUM('15 Year Pro Forma'!$D$62:UAQ62))</f>
        <v>0</v>
      </c>
      <c r="UAU62" s="996">
        <f>MIN(UAU60,Application!$AO$630-SUM('15 Year Pro Forma'!$D$62:UAS62))</f>
        <v>0</v>
      </c>
      <c r="UAW62" s="996">
        <f>MIN(UAW60,Application!$AO$630-SUM('15 Year Pro Forma'!$D$62:UAU62))</f>
        <v>0</v>
      </c>
      <c r="UAY62" s="996">
        <f>MIN(UAY60,Application!$AO$630-SUM('15 Year Pro Forma'!$D$62:UAW62))</f>
        <v>0</v>
      </c>
      <c r="UBA62" s="996">
        <f>MIN(UBA60,Application!$AO$630-SUM('15 Year Pro Forma'!$D$62:UAY62))</f>
        <v>0</v>
      </c>
      <c r="UBC62" s="996">
        <f>MIN(UBC60,Application!$AO$630-SUM('15 Year Pro Forma'!$D$62:UBA62))</f>
        <v>0</v>
      </c>
      <c r="UBE62" s="996">
        <f>MIN(UBE60,Application!$AO$630-SUM('15 Year Pro Forma'!$D$62:UBC62))</f>
        <v>0</v>
      </c>
      <c r="UBG62" s="996">
        <f>MIN(UBG60,Application!$AO$630-SUM('15 Year Pro Forma'!$D$62:UBE62))</f>
        <v>0</v>
      </c>
      <c r="UBI62" s="996">
        <f>MIN(UBI60,Application!$AO$630-SUM('15 Year Pro Forma'!$D$62:UBG62))</f>
        <v>0</v>
      </c>
      <c r="UBK62" s="996">
        <f>MIN(UBK60,Application!$AO$630-SUM('15 Year Pro Forma'!$D$62:UBI62))</f>
        <v>0</v>
      </c>
      <c r="UBM62" s="996">
        <f>MIN(UBM60,Application!$AO$630-SUM('15 Year Pro Forma'!$D$62:UBK62))</f>
        <v>0</v>
      </c>
      <c r="UBO62" s="996">
        <f>MIN(UBO60,Application!$AO$630-SUM('15 Year Pro Forma'!$D$62:UBM62))</f>
        <v>0</v>
      </c>
      <c r="UBQ62" s="996">
        <f>MIN(UBQ60,Application!$AO$630-SUM('15 Year Pro Forma'!$D$62:UBO62))</f>
        <v>0</v>
      </c>
      <c r="UBS62" s="996">
        <f>MIN(UBS60,Application!$AO$630-SUM('15 Year Pro Forma'!$D$62:UBQ62))</f>
        <v>0</v>
      </c>
      <c r="UBU62" s="996">
        <f>MIN(UBU60,Application!$AO$630-SUM('15 Year Pro Forma'!$D$62:UBS62))</f>
        <v>0</v>
      </c>
      <c r="UBW62" s="996">
        <f>MIN(UBW60,Application!$AO$630-SUM('15 Year Pro Forma'!$D$62:UBU62))</f>
        <v>0</v>
      </c>
      <c r="UBY62" s="996">
        <f>MIN(UBY60,Application!$AO$630-SUM('15 Year Pro Forma'!$D$62:UBW62))</f>
        <v>0</v>
      </c>
      <c r="UCA62" s="996">
        <f>MIN(UCA60,Application!$AO$630-SUM('15 Year Pro Forma'!$D$62:UBY62))</f>
        <v>0</v>
      </c>
      <c r="UCC62" s="996">
        <f>MIN(UCC60,Application!$AO$630-SUM('15 Year Pro Forma'!$D$62:UCA62))</f>
        <v>0</v>
      </c>
      <c r="UCE62" s="996">
        <f>MIN(UCE60,Application!$AO$630-SUM('15 Year Pro Forma'!$D$62:UCC62))</f>
        <v>0</v>
      </c>
      <c r="UCG62" s="996">
        <f>MIN(UCG60,Application!$AO$630-SUM('15 Year Pro Forma'!$D$62:UCE62))</f>
        <v>0</v>
      </c>
      <c r="UCI62" s="996">
        <f>MIN(UCI60,Application!$AO$630-SUM('15 Year Pro Forma'!$D$62:UCG62))</f>
        <v>0</v>
      </c>
      <c r="UCK62" s="996">
        <f>MIN(UCK60,Application!$AO$630-SUM('15 Year Pro Forma'!$D$62:UCI62))</f>
        <v>0</v>
      </c>
      <c r="UCM62" s="996">
        <f>MIN(UCM60,Application!$AO$630-SUM('15 Year Pro Forma'!$D$62:UCK62))</f>
        <v>0</v>
      </c>
      <c r="UCO62" s="996">
        <f>MIN(UCO60,Application!$AO$630-SUM('15 Year Pro Forma'!$D$62:UCM62))</f>
        <v>0</v>
      </c>
      <c r="UCQ62" s="996">
        <f>MIN(UCQ60,Application!$AO$630-SUM('15 Year Pro Forma'!$D$62:UCO62))</f>
        <v>0</v>
      </c>
      <c r="UCS62" s="996">
        <f>MIN(UCS60,Application!$AO$630-SUM('15 Year Pro Forma'!$D$62:UCQ62))</f>
        <v>0</v>
      </c>
      <c r="UCU62" s="996">
        <f>MIN(UCU60,Application!$AO$630-SUM('15 Year Pro Forma'!$D$62:UCS62))</f>
        <v>0</v>
      </c>
      <c r="UCW62" s="996">
        <f>MIN(UCW60,Application!$AO$630-SUM('15 Year Pro Forma'!$D$62:UCU62))</f>
        <v>0</v>
      </c>
      <c r="UCY62" s="996">
        <f>MIN(UCY60,Application!$AO$630-SUM('15 Year Pro Forma'!$D$62:UCW62))</f>
        <v>0</v>
      </c>
      <c r="UDA62" s="996">
        <f>MIN(UDA60,Application!$AO$630-SUM('15 Year Pro Forma'!$D$62:UCY62))</f>
        <v>0</v>
      </c>
      <c r="UDC62" s="996">
        <f>MIN(UDC60,Application!$AO$630-SUM('15 Year Pro Forma'!$D$62:UDA62))</f>
        <v>0</v>
      </c>
      <c r="UDE62" s="996">
        <f>MIN(UDE60,Application!$AO$630-SUM('15 Year Pro Forma'!$D$62:UDC62))</f>
        <v>0</v>
      </c>
      <c r="UDG62" s="996">
        <f>MIN(UDG60,Application!$AO$630-SUM('15 Year Pro Forma'!$D$62:UDE62))</f>
        <v>0</v>
      </c>
      <c r="UDI62" s="996">
        <f>MIN(UDI60,Application!$AO$630-SUM('15 Year Pro Forma'!$D$62:UDG62))</f>
        <v>0</v>
      </c>
      <c r="UDK62" s="996">
        <f>MIN(UDK60,Application!$AO$630-SUM('15 Year Pro Forma'!$D$62:UDI62))</f>
        <v>0</v>
      </c>
      <c r="UDM62" s="996">
        <f>MIN(UDM60,Application!$AO$630-SUM('15 Year Pro Forma'!$D$62:UDK62))</f>
        <v>0</v>
      </c>
      <c r="UDO62" s="996">
        <f>MIN(UDO60,Application!$AO$630-SUM('15 Year Pro Forma'!$D$62:UDM62))</f>
        <v>0</v>
      </c>
      <c r="UDQ62" s="996">
        <f>MIN(UDQ60,Application!$AO$630-SUM('15 Year Pro Forma'!$D$62:UDO62))</f>
        <v>0</v>
      </c>
      <c r="UDS62" s="996">
        <f>MIN(UDS60,Application!$AO$630-SUM('15 Year Pro Forma'!$D$62:UDQ62))</f>
        <v>0</v>
      </c>
      <c r="UDU62" s="996">
        <f>MIN(UDU60,Application!$AO$630-SUM('15 Year Pro Forma'!$D$62:UDS62))</f>
        <v>0</v>
      </c>
      <c r="UDW62" s="996">
        <f>MIN(UDW60,Application!$AO$630-SUM('15 Year Pro Forma'!$D$62:UDU62))</f>
        <v>0</v>
      </c>
      <c r="UDY62" s="996">
        <f>MIN(UDY60,Application!$AO$630-SUM('15 Year Pro Forma'!$D$62:UDW62))</f>
        <v>0</v>
      </c>
      <c r="UEA62" s="996">
        <f>MIN(UEA60,Application!$AO$630-SUM('15 Year Pro Forma'!$D$62:UDY62))</f>
        <v>0</v>
      </c>
      <c r="UEC62" s="996">
        <f>MIN(UEC60,Application!$AO$630-SUM('15 Year Pro Forma'!$D$62:UEA62))</f>
        <v>0</v>
      </c>
      <c r="UEE62" s="996">
        <f>MIN(UEE60,Application!$AO$630-SUM('15 Year Pro Forma'!$D$62:UEC62))</f>
        <v>0</v>
      </c>
      <c r="UEG62" s="996">
        <f>MIN(UEG60,Application!$AO$630-SUM('15 Year Pro Forma'!$D$62:UEE62))</f>
        <v>0</v>
      </c>
      <c r="UEI62" s="996">
        <f>MIN(UEI60,Application!$AO$630-SUM('15 Year Pro Forma'!$D$62:UEG62))</f>
        <v>0</v>
      </c>
      <c r="UEK62" s="996">
        <f>MIN(UEK60,Application!$AO$630-SUM('15 Year Pro Forma'!$D$62:UEI62))</f>
        <v>0</v>
      </c>
      <c r="UEM62" s="996">
        <f>MIN(UEM60,Application!$AO$630-SUM('15 Year Pro Forma'!$D$62:UEK62))</f>
        <v>0</v>
      </c>
      <c r="UEO62" s="996">
        <f>MIN(UEO60,Application!$AO$630-SUM('15 Year Pro Forma'!$D$62:UEM62))</f>
        <v>0</v>
      </c>
      <c r="UEQ62" s="996">
        <f>MIN(UEQ60,Application!$AO$630-SUM('15 Year Pro Forma'!$D$62:UEO62))</f>
        <v>0</v>
      </c>
      <c r="UES62" s="996">
        <f>MIN(UES60,Application!$AO$630-SUM('15 Year Pro Forma'!$D$62:UEQ62))</f>
        <v>0</v>
      </c>
      <c r="UEU62" s="996">
        <f>MIN(UEU60,Application!$AO$630-SUM('15 Year Pro Forma'!$D$62:UES62))</f>
        <v>0</v>
      </c>
      <c r="UEW62" s="996">
        <f>MIN(UEW60,Application!$AO$630-SUM('15 Year Pro Forma'!$D$62:UEU62))</f>
        <v>0</v>
      </c>
      <c r="UEY62" s="996">
        <f>MIN(UEY60,Application!$AO$630-SUM('15 Year Pro Forma'!$D$62:UEW62))</f>
        <v>0</v>
      </c>
      <c r="UFA62" s="996">
        <f>MIN(UFA60,Application!$AO$630-SUM('15 Year Pro Forma'!$D$62:UEY62))</f>
        <v>0</v>
      </c>
      <c r="UFC62" s="996">
        <f>MIN(UFC60,Application!$AO$630-SUM('15 Year Pro Forma'!$D$62:UFA62))</f>
        <v>0</v>
      </c>
      <c r="UFE62" s="996">
        <f>MIN(UFE60,Application!$AO$630-SUM('15 Year Pro Forma'!$D$62:UFC62))</f>
        <v>0</v>
      </c>
      <c r="UFG62" s="996">
        <f>MIN(UFG60,Application!$AO$630-SUM('15 Year Pro Forma'!$D$62:UFE62))</f>
        <v>0</v>
      </c>
      <c r="UFI62" s="996">
        <f>MIN(UFI60,Application!$AO$630-SUM('15 Year Pro Forma'!$D$62:UFG62))</f>
        <v>0</v>
      </c>
      <c r="UFK62" s="996">
        <f>MIN(UFK60,Application!$AO$630-SUM('15 Year Pro Forma'!$D$62:UFI62))</f>
        <v>0</v>
      </c>
      <c r="UFM62" s="996">
        <f>MIN(UFM60,Application!$AO$630-SUM('15 Year Pro Forma'!$D$62:UFK62))</f>
        <v>0</v>
      </c>
      <c r="UFO62" s="996">
        <f>MIN(UFO60,Application!$AO$630-SUM('15 Year Pro Forma'!$D$62:UFM62))</f>
        <v>0</v>
      </c>
      <c r="UFQ62" s="996">
        <f>MIN(UFQ60,Application!$AO$630-SUM('15 Year Pro Forma'!$D$62:UFO62))</f>
        <v>0</v>
      </c>
      <c r="UFS62" s="996">
        <f>MIN(UFS60,Application!$AO$630-SUM('15 Year Pro Forma'!$D$62:UFQ62))</f>
        <v>0</v>
      </c>
      <c r="UFU62" s="996">
        <f>MIN(UFU60,Application!$AO$630-SUM('15 Year Pro Forma'!$D$62:UFS62))</f>
        <v>0</v>
      </c>
      <c r="UFW62" s="996">
        <f>MIN(UFW60,Application!$AO$630-SUM('15 Year Pro Forma'!$D$62:UFU62))</f>
        <v>0</v>
      </c>
      <c r="UFY62" s="996">
        <f>MIN(UFY60,Application!$AO$630-SUM('15 Year Pro Forma'!$D$62:UFW62))</f>
        <v>0</v>
      </c>
      <c r="UGA62" s="996">
        <f>MIN(UGA60,Application!$AO$630-SUM('15 Year Pro Forma'!$D$62:UFY62))</f>
        <v>0</v>
      </c>
      <c r="UGC62" s="996">
        <f>MIN(UGC60,Application!$AO$630-SUM('15 Year Pro Forma'!$D$62:UGA62))</f>
        <v>0</v>
      </c>
      <c r="UGE62" s="996">
        <f>MIN(UGE60,Application!$AO$630-SUM('15 Year Pro Forma'!$D$62:UGC62))</f>
        <v>0</v>
      </c>
      <c r="UGG62" s="996">
        <f>MIN(UGG60,Application!$AO$630-SUM('15 Year Pro Forma'!$D$62:UGE62))</f>
        <v>0</v>
      </c>
      <c r="UGI62" s="996">
        <f>MIN(UGI60,Application!$AO$630-SUM('15 Year Pro Forma'!$D$62:UGG62))</f>
        <v>0</v>
      </c>
      <c r="UGK62" s="996">
        <f>MIN(UGK60,Application!$AO$630-SUM('15 Year Pro Forma'!$D$62:UGI62))</f>
        <v>0</v>
      </c>
      <c r="UGM62" s="996">
        <f>MIN(UGM60,Application!$AO$630-SUM('15 Year Pro Forma'!$D$62:UGK62))</f>
        <v>0</v>
      </c>
      <c r="UGO62" s="996">
        <f>MIN(UGO60,Application!$AO$630-SUM('15 Year Pro Forma'!$D$62:UGM62))</f>
        <v>0</v>
      </c>
      <c r="UGQ62" s="996">
        <f>MIN(UGQ60,Application!$AO$630-SUM('15 Year Pro Forma'!$D$62:UGO62))</f>
        <v>0</v>
      </c>
      <c r="UGS62" s="996">
        <f>MIN(UGS60,Application!$AO$630-SUM('15 Year Pro Forma'!$D$62:UGQ62))</f>
        <v>0</v>
      </c>
      <c r="UGU62" s="996">
        <f>MIN(UGU60,Application!$AO$630-SUM('15 Year Pro Forma'!$D$62:UGS62))</f>
        <v>0</v>
      </c>
      <c r="UGW62" s="996">
        <f>MIN(UGW60,Application!$AO$630-SUM('15 Year Pro Forma'!$D$62:UGU62))</f>
        <v>0</v>
      </c>
      <c r="UGY62" s="996">
        <f>MIN(UGY60,Application!$AO$630-SUM('15 Year Pro Forma'!$D$62:UGW62))</f>
        <v>0</v>
      </c>
      <c r="UHA62" s="996">
        <f>MIN(UHA60,Application!$AO$630-SUM('15 Year Pro Forma'!$D$62:UGY62))</f>
        <v>0</v>
      </c>
      <c r="UHC62" s="996">
        <f>MIN(UHC60,Application!$AO$630-SUM('15 Year Pro Forma'!$D$62:UHA62))</f>
        <v>0</v>
      </c>
      <c r="UHE62" s="996">
        <f>MIN(UHE60,Application!$AO$630-SUM('15 Year Pro Forma'!$D$62:UHC62))</f>
        <v>0</v>
      </c>
      <c r="UHG62" s="996">
        <f>MIN(UHG60,Application!$AO$630-SUM('15 Year Pro Forma'!$D$62:UHE62))</f>
        <v>0</v>
      </c>
      <c r="UHI62" s="996">
        <f>MIN(UHI60,Application!$AO$630-SUM('15 Year Pro Forma'!$D$62:UHG62))</f>
        <v>0</v>
      </c>
      <c r="UHK62" s="996">
        <f>MIN(UHK60,Application!$AO$630-SUM('15 Year Pro Forma'!$D$62:UHI62))</f>
        <v>0</v>
      </c>
      <c r="UHM62" s="996">
        <f>MIN(UHM60,Application!$AO$630-SUM('15 Year Pro Forma'!$D$62:UHK62))</f>
        <v>0</v>
      </c>
      <c r="UHO62" s="996">
        <f>MIN(UHO60,Application!$AO$630-SUM('15 Year Pro Forma'!$D$62:UHM62))</f>
        <v>0</v>
      </c>
      <c r="UHQ62" s="996">
        <f>MIN(UHQ60,Application!$AO$630-SUM('15 Year Pro Forma'!$D$62:UHO62))</f>
        <v>0</v>
      </c>
      <c r="UHS62" s="996">
        <f>MIN(UHS60,Application!$AO$630-SUM('15 Year Pro Forma'!$D$62:UHQ62))</f>
        <v>0</v>
      </c>
      <c r="UHU62" s="996">
        <f>MIN(UHU60,Application!$AO$630-SUM('15 Year Pro Forma'!$D$62:UHS62))</f>
        <v>0</v>
      </c>
      <c r="UHW62" s="996">
        <f>MIN(UHW60,Application!$AO$630-SUM('15 Year Pro Forma'!$D$62:UHU62))</f>
        <v>0</v>
      </c>
      <c r="UHY62" s="996">
        <f>MIN(UHY60,Application!$AO$630-SUM('15 Year Pro Forma'!$D$62:UHW62))</f>
        <v>0</v>
      </c>
      <c r="UIA62" s="996">
        <f>MIN(UIA60,Application!$AO$630-SUM('15 Year Pro Forma'!$D$62:UHY62))</f>
        <v>0</v>
      </c>
      <c r="UIC62" s="996">
        <f>MIN(UIC60,Application!$AO$630-SUM('15 Year Pro Forma'!$D$62:UIA62))</f>
        <v>0</v>
      </c>
      <c r="UIE62" s="996">
        <f>MIN(UIE60,Application!$AO$630-SUM('15 Year Pro Forma'!$D$62:UIC62))</f>
        <v>0</v>
      </c>
      <c r="UIG62" s="996">
        <f>MIN(UIG60,Application!$AO$630-SUM('15 Year Pro Forma'!$D$62:UIE62))</f>
        <v>0</v>
      </c>
      <c r="UII62" s="996">
        <f>MIN(UII60,Application!$AO$630-SUM('15 Year Pro Forma'!$D$62:UIG62))</f>
        <v>0</v>
      </c>
      <c r="UIK62" s="996">
        <f>MIN(UIK60,Application!$AO$630-SUM('15 Year Pro Forma'!$D$62:UII62))</f>
        <v>0</v>
      </c>
      <c r="UIM62" s="996">
        <f>MIN(UIM60,Application!$AO$630-SUM('15 Year Pro Forma'!$D$62:UIK62))</f>
        <v>0</v>
      </c>
      <c r="UIO62" s="996">
        <f>MIN(UIO60,Application!$AO$630-SUM('15 Year Pro Forma'!$D$62:UIM62))</f>
        <v>0</v>
      </c>
      <c r="UIQ62" s="996">
        <f>MIN(UIQ60,Application!$AO$630-SUM('15 Year Pro Forma'!$D$62:UIO62))</f>
        <v>0</v>
      </c>
      <c r="UIS62" s="996">
        <f>MIN(UIS60,Application!$AO$630-SUM('15 Year Pro Forma'!$D$62:UIQ62))</f>
        <v>0</v>
      </c>
      <c r="UIU62" s="996">
        <f>MIN(UIU60,Application!$AO$630-SUM('15 Year Pro Forma'!$D$62:UIS62))</f>
        <v>0</v>
      </c>
      <c r="UIW62" s="996">
        <f>MIN(UIW60,Application!$AO$630-SUM('15 Year Pro Forma'!$D$62:UIU62))</f>
        <v>0</v>
      </c>
      <c r="UIY62" s="996">
        <f>MIN(UIY60,Application!$AO$630-SUM('15 Year Pro Forma'!$D$62:UIW62))</f>
        <v>0</v>
      </c>
      <c r="UJA62" s="996">
        <f>MIN(UJA60,Application!$AO$630-SUM('15 Year Pro Forma'!$D$62:UIY62))</f>
        <v>0</v>
      </c>
      <c r="UJC62" s="996">
        <f>MIN(UJC60,Application!$AO$630-SUM('15 Year Pro Forma'!$D$62:UJA62))</f>
        <v>0</v>
      </c>
      <c r="UJE62" s="996">
        <f>MIN(UJE60,Application!$AO$630-SUM('15 Year Pro Forma'!$D$62:UJC62))</f>
        <v>0</v>
      </c>
      <c r="UJG62" s="996">
        <f>MIN(UJG60,Application!$AO$630-SUM('15 Year Pro Forma'!$D$62:UJE62))</f>
        <v>0</v>
      </c>
      <c r="UJI62" s="996">
        <f>MIN(UJI60,Application!$AO$630-SUM('15 Year Pro Forma'!$D$62:UJG62))</f>
        <v>0</v>
      </c>
      <c r="UJK62" s="996">
        <f>MIN(UJK60,Application!$AO$630-SUM('15 Year Pro Forma'!$D$62:UJI62))</f>
        <v>0</v>
      </c>
      <c r="UJM62" s="996">
        <f>MIN(UJM60,Application!$AO$630-SUM('15 Year Pro Forma'!$D$62:UJK62))</f>
        <v>0</v>
      </c>
      <c r="UJO62" s="996">
        <f>MIN(UJO60,Application!$AO$630-SUM('15 Year Pro Forma'!$D$62:UJM62))</f>
        <v>0</v>
      </c>
      <c r="UJQ62" s="996">
        <f>MIN(UJQ60,Application!$AO$630-SUM('15 Year Pro Forma'!$D$62:UJO62))</f>
        <v>0</v>
      </c>
      <c r="UJS62" s="996">
        <f>MIN(UJS60,Application!$AO$630-SUM('15 Year Pro Forma'!$D$62:UJQ62))</f>
        <v>0</v>
      </c>
      <c r="UJU62" s="996">
        <f>MIN(UJU60,Application!$AO$630-SUM('15 Year Pro Forma'!$D$62:UJS62))</f>
        <v>0</v>
      </c>
      <c r="UJW62" s="996">
        <f>MIN(UJW60,Application!$AO$630-SUM('15 Year Pro Forma'!$D$62:UJU62))</f>
        <v>0</v>
      </c>
      <c r="UJY62" s="996">
        <f>MIN(UJY60,Application!$AO$630-SUM('15 Year Pro Forma'!$D$62:UJW62))</f>
        <v>0</v>
      </c>
      <c r="UKA62" s="996">
        <f>MIN(UKA60,Application!$AO$630-SUM('15 Year Pro Forma'!$D$62:UJY62))</f>
        <v>0</v>
      </c>
      <c r="UKC62" s="996">
        <f>MIN(UKC60,Application!$AO$630-SUM('15 Year Pro Forma'!$D$62:UKA62))</f>
        <v>0</v>
      </c>
      <c r="UKE62" s="996">
        <f>MIN(UKE60,Application!$AO$630-SUM('15 Year Pro Forma'!$D$62:UKC62))</f>
        <v>0</v>
      </c>
      <c r="UKG62" s="996">
        <f>MIN(UKG60,Application!$AO$630-SUM('15 Year Pro Forma'!$D$62:UKE62))</f>
        <v>0</v>
      </c>
      <c r="UKI62" s="996">
        <f>MIN(UKI60,Application!$AO$630-SUM('15 Year Pro Forma'!$D$62:UKG62))</f>
        <v>0</v>
      </c>
      <c r="UKK62" s="996">
        <f>MIN(UKK60,Application!$AO$630-SUM('15 Year Pro Forma'!$D$62:UKI62))</f>
        <v>0</v>
      </c>
      <c r="UKM62" s="996">
        <f>MIN(UKM60,Application!$AO$630-SUM('15 Year Pro Forma'!$D$62:UKK62))</f>
        <v>0</v>
      </c>
      <c r="UKO62" s="996">
        <f>MIN(UKO60,Application!$AO$630-SUM('15 Year Pro Forma'!$D$62:UKM62))</f>
        <v>0</v>
      </c>
      <c r="UKQ62" s="996">
        <f>MIN(UKQ60,Application!$AO$630-SUM('15 Year Pro Forma'!$D$62:UKO62))</f>
        <v>0</v>
      </c>
      <c r="UKS62" s="996">
        <f>MIN(UKS60,Application!$AO$630-SUM('15 Year Pro Forma'!$D$62:UKQ62))</f>
        <v>0</v>
      </c>
      <c r="UKU62" s="996">
        <f>MIN(UKU60,Application!$AO$630-SUM('15 Year Pro Forma'!$D$62:UKS62))</f>
        <v>0</v>
      </c>
      <c r="UKW62" s="996">
        <f>MIN(UKW60,Application!$AO$630-SUM('15 Year Pro Forma'!$D$62:UKU62))</f>
        <v>0</v>
      </c>
      <c r="UKY62" s="996">
        <f>MIN(UKY60,Application!$AO$630-SUM('15 Year Pro Forma'!$D$62:UKW62))</f>
        <v>0</v>
      </c>
      <c r="ULA62" s="996">
        <f>MIN(ULA60,Application!$AO$630-SUM('15 Year Pro Forma'!$D$62:UKY62))</f>
        <v>0</v>
      </c>
      <c r="ULC62" s="996">
        <f>MIN(ULC60,Application!$AO$630-SUM('15 Year Pro Forma'!$D$62:ULA62))</f>
        <v>0</v>
      </c>
      <c r="ULE62" s="996">
        <f>MIN(ULE60,Application!$AO$630-SUM('15 Year Pro Forma'!$D$62:ULC62))</f>
        <v>0</v>
      </c>
      <c r="ULG62" s="996">
        <f>MIN(ULG60,Application!$AO$630-SUM('15 Year Pro Forma'!$D$62:ULE62))</f>
        <v>0</v>
      </c>
      <c r="ULI62" s="996">
        <f>MIN(ULI60,Application!$AO$630-SUM('15 Year Pro Forma'!$D$62:ULG62))</f>
        <v>0</v>
      </c>
      <c r="ULK62" s="996">
        <f>MIN(ULK60,Application!$AO$630-SUM('15 Year Pro Forma'!$D$62:ULI62))</f>
        <v>0</v>
      </c>
      <c r="ULM62" s="996">
        <f>MIN(ULM60,Application!$AO$630-SUM('15 Year Pro Forma'!$D$62:ULK62))</f>
        <v>0</v>
      </c>
      <c r="ULO62" s="996">
        <f>MIN(ULO60,Application!$AO$630-SUM('15 Year Pro Forma'!$D$62:ULM62))</f>
        <v>0</v>
      </c>
      <c r="ULQ62" s="996">
        <f>MIN(ULQ60,Application!$AO$630-SUM('15 Year Pro Forma'!$D$62:ULO62))</f>
        <v>0</v>
      </c>
      <c r="ULS62" s="996">
        <f>MIN(ULS60,Application!$AO$630-SUM('15 Year Pro Forma'!$D$62:ULQ62))</f>
        <v>0</v>
      </c>
      <c r="ULU62" s="996">
        <f>MIN(ULU60,Application!$AO$630-SUM('15 Year Pro Forma'!$D$62:ULS62))</f>
        <v>0</v>
      </c>
      <c r="ULW62" s="996">
        <f>MIN(ULW60,Application!$AO$630-SUM('15 Year Pro Forma'!$D$62:ULU62))</f>
        <v>0</v>
      </c>
      <c r="ULY62" s="996">
        <f>MIN(ULY60,Application!$AO$630-SUM('15 Year Pro Forma'!$D$62:ULW62))</f>
        <v>0</v>
      </c>
      <c r="UMA62" s="996">
        <f>MIN(UMA60,Application!$AO$630-SUM('15 Year Pro Forma'!$D$62:ULY62))</f>
        <v>0</v>
      </c>
      <c r="UMC62" s="996">
        <f>MIN(UMC60,Application!$AO$630-SUM('15 Year Pro Forma'!$D$62:UMA62))</f>
        <v>0</v>
      </c>
      <c r="UME62" s="996">
        <f>MIN(UME60,Application!$AO$630-SUM('15 Year Pro Forma'!$D$62:UMC62))</f>
        <v>0</v>
      </c>
      <c r="UMG62" s="996">
        <f>MIN(UMG60,Application!$AO$630-SUM('15 Year Pro Forma'!$D$62:UME62))</f>
        <v>0</v>
      </c>
      <c r="UMI62" s="996">
        <f>MIN(UMI60,Application!$AO$630-SUM('15 Year Pro Forma'!$D$62:UMG62))</f>
        <v>0</v>
      </c>
      <c r="UMK62" s="996">
        <f>MIN(UMK60,Application!$AO$630-SUM('15 Year Pro Forma'!$D$62:UMI62))</f>
        <v>0</v>
      </c>
      <c r="UMM62" s="996">
        <f>MIN(UMM60,Application!$AO$630-SUM('15 Year Pro Forma'!$D$62:UMK62))</f>
        <v>0</v>
      </c>
      <c r="UMO62" s="996">
        <f>MIN(UMO60,Application!$AO$630-SUM('15 Year Pro Forma'!$D$62:UMM62))</f>
        <v>0</v>
      </c>
      <c r="UMQ62" s="996">
        <f>MIN(UMQ60,Application!$AO$630-SUM('15 Year Pro Forma'!$D$62:UMO62))</f>
        <v>0</v>
      </c>
      <c r="UMS62" s="996">
        <f>MIN(UMS60,Application!$AO$630-SUM('15 Year Pro Forma'!$D$62:UMQ62))</f>
        <v>0</v>
      </c>
      <c r="UMU62" s="996">
        <f>MIN(UMU60,Application!$AO$630-SUM('15 Year Pro Forma'!$D$62:UMS62))</f>
        <v>0</v>
      </c>
      <c r="UMW62" s="996">
        <f>MIN(UMW60,Application!$AO$630-SUM('15 Year Pro Forma'!$D$62:UMU62))</f>
        <v>0</v>
      </c>
      <c r="UMY62" s="996">
        <f>MIN(UMY60,Application!$AO$630-SUM('15 Year Pro Forma'!$D$62:UMW62))</f>
        <v>0</v>
      </c>
      <c r="UNA62" s="996">
        <f>MIN(UNA60,Application!$AO$630-SUM('15 Year Pro Forma'!$D$62:UMY62))</f>
        <v>0</v>
      </c>
      <c r="UNC62" s="996">
        <f>MIN(UNC60,Application!$AO$630-SUM('15 Year Pro Forma'!$D$62:UNA62))</f>
        <v>0</v>
      </c>
      <c r="UNE62" s="996">
        <f>MIN(UNE60,Application!$AO$630-SUM('15 Year Pro Forma'!$D$62:UNC62))</f>
        <v>0</v>
      </c>
      <c r="UNG62" s="996">
        <f>MIN(UNG60,Application!$AO$630-SUM('15 Year Pro Forma'!$D$62:UNE62))</f>
        <v>0</v>
      </c>
      <c r="UNI62" s="996">
        <f>MIN(UNI60,Application!$AO$630-SUM('15 Year Pro Forma'!$D$62:UNG62))</f>
        <v>0</v>
      </c>
      <c r="UNK62" s="996">
        <f>MIN(UNK60,Application!$AO$630-SUM('15 Year Pro Forma'!$D$62:UNI62))</f>
        <v>0</v>
      </c>
      <c r="UNM62" s="996">
        <f>MIN(UNM60,Application!$AO$630-SUM('15 Year Pro Forma'!$D$62:UNK62))</f>
        <v>0</v>
      </c>
      <c r="UNO62" s="996">
        <f>MIN(UNO60,Application!$AO$630-SUM('15 Year Pro Forma'!$D$62:UNM62))</f>
        <v>0</v>
      </c>
      <c r="UNQ62" s="996">
        <f>MIN(UNQ60,Application!$AO$630-SUM('15 Year Pro Forma'!$D$62:UNO62))</f>
        <v>0</v>
      </c>
      <c r="UNS62" s="996">
        <f>MIN(UNS60,Application!$AO$630-SUM('15 Year Pro Forma'!$D$62:UNQ62))</f>
        <v>0</v>
      </c>
      <c r="UNU62" s="996">
        <f>MIN(UNU60,Application!$AO$630-SUM('15 Year Pro Forma'!$D$62:UNS62))</f>
        <v>0</v>
      </c>
      <c r="UNW62" s="996">
        <f>MIN(UNW60,Application!$AO$630-SUM('15 Year Pro Forma'!$D$62:UNU62))</f>
        <v>0</v>
      </c>
      <c r="UNY62" s="996">
        <f>MIN(UNY60,Application!$AO$630-SUM('15 Year Pro Forma'!$D$62:UNW62))</f>
        <v>0</v>
      </c>
      <c r="UOA62" s="996">
        <f>MIN(UOA60,Application!$AO$630-SUM('15 Year Pro Forma'!$D$62:UNY62))</f>
        <v>0</v>
      </c>
      <c r="UOC62" s="996">
        <f>MIN(UOC60,Application!$AO$630-SUM('15 Year Pro Forma'!$D$62:UOA62))</f>
        <v>0</v>
      </c>
      <c r="UOE62" s="996">
        <f>MIN(UOE60,Application!$AO$630-SUM('15 Year Pro Forma'!$D$62:UOC62))</f>
        <v>0</v>
      </c>
      <c r="UOG62" s="996">
        <f>MIN(UOG60,Application!$AO$630-SUM('15 Year Pro Forma'!$D$62:UOE62))</f>
        <v>0</v>
      </c>
      <c r="UOI62" s="996">
        <f>MIN(UOI60,Application!$AO$630-SUM('15 Year Pro Forma'!$D$62:UOG62))</f>
        <v>0</v>
      </c>
      <c r="UOK62" s="996">
        <f>MIN(UOK60,Application!$AO$630-SUM('15 Year Pro Forma'!$D$62:UOI62))</f>
        <v>0</v>
      </c>
      <c r="UOM62" s="996">
        <f>MIN(UOM60,Application!$AO$630-SUM('15 Year Pro Forma'!$D$62:UOK62))</f>
        <v>0</v>
      </c>
      <c r="UOO62" s="996">
        <f>MIN(UOO60,Application!$AO$630-SUM('15 Year Pro Forma'!$D$62:UOM62))</f>
        <v>0</v>
      </c>
      <c r="UOQ62" s="996">
        <f>MIN(UOQ60,Application!$AO$630-SUM('15 Year Pro Forma'!$D$62:UOO62))</f>
        <v>0</v>
      </c>
      <c r="UOS62" s="996">
        <f>MIN(UOS60,Application!$AO$630-SUM('15 Year Pro Forma'!$D$62:UOQ62))</f>
        <v>0</v>
      </c>
      <c r="UOU62" s="996">
        <f>MIN(UOU60,Application!$AO$630-SUM('15 Year Pro Forma'!$D$62:UOS62))</f>
        <v>0</v>
      </c>
      <c r="UOW62" s="996">
        <f>MIN(UOW60,Application!$AO$630-SUM('15 Year Pro Forma'!$D$62:UOU62))</f>
        <v>0</v>
      </c>
      <c r="UOY62" s="996">
        <f>MIN(UOY60,Application!$AO$630-SUM('15 Year Pro Forma'!$D$62:UOW62))</f>
        <v>0</v>
      </c>
      <c r="UPA62" s="996">
        <f>MIN(UPA60,Application!$AO$630-SUM('15 Year Pro Forma'!$D$62:UOY62))</f>
        <v>0</v>
      </c>
      <c r="UPC62" s="996">
        <f>MIN(UPC60,Application!$AO$630-SUM('15 Year Pro Forma'!$D$62:UPA62))</f>
        <v>0</v>
      </c>
      <c r="UPE62" s="996">
        <f>MIN(UPE60,Application!$AO$630-SUM('15 Year Pro Forma'!$D$62:UPC62))</f>
        <v>0</v>
      </c>
      <c r="UPG62" s="996">
        <f>MIN(UPG60,Application!$AO$630-SUM('15 Year Pro Forma'!$D$62:UPE62))</f>
        <v>0</v>
      </c>
      <c r="UPI62" s="996">
        <f>MIN(UPI60,Application!$AO$630-SUM('15 Year Pro Forma'!$D$62:UPG62))</f>
        <v>0</v>
      </c>
      <c r="UPK62" s="996">
        <f>MIN(UPK60,Application!$AO$630-SUM('15 Year Pro Forma'!$D$62:UPI62))</f>
        <v>0</v>
      </c>
      <c r="UPM62" s="996">
        <f>MIN(UPM60,Application!$AO$630-SUM('15 Year Pro Forma'!$D$62:UPK62))</f>
        <v>0</v>
      </c>
      <c r="UPO62" s="996">
        <f>MIN(UPO60,Application!$AO$630-SUM('15 Year Pro Forma'!$D$62:UPM62))</f>
        <v>0</v>
      </c>
      <c r="UPQ62" s="996">
        <f>MIN(UPQ60,Application!$AO$630-SUM('15 Year Pro Forma'!$D$62:UPO62))</f>
        <v>0</v>
      </c>
      <c r="UPS62" s="996">
        <f>MIN(UPS60,Application!$AO$630-SUM('15 Year Pro Forma'!$D$62:UPQ62))</f>
        <v>0</v>
      </c>
      <c r="UPU62" s="996">
        <f>MIN(UPU60,Application!$AO$630-SUM('15 Year Pro Forma'!$D$62:UPS62))</f>
        <v>0</v>
      </c>
      <c r="UPW62" s="996">
        <f>MIN(UPW60,Application!$AO$630-SUM('15 Year Pro Forma'!$D$62:UPU62))</f>
        <v>0</v>
      </c>
      <c r="UPY62" s="996">
        <f>MIN(UPY60,Application!$AO$630-SUM('15 Year Pro Forma'!$D$62:UPW62))</f>
        <v>0</v>
      </c>
      <c r="UQA62" s="996">
        <f>MIN(UQA60,Application!$AO$630-SUM('15 Year Pro Forma'!$D$62:UPY62))</f>
        <v>0</v>
      </c>
      <c r="UQC62" s="996">
        <f>MIN(UQC60,Application!$AO$630-SUM('15 Year Pro Forma'!$D$62:UQA62))</f>
        <v>0</v>
      </c>
      <c r="UQE62" s="996">
        <f>MIN(UQE60,Application!$AO$630-SUM('15 Year Pro Forma'!$D$62:UQC62))</f>
        <v>0</v>
      </c>
      <c r="UQG62" s="996">
        <f>MIN(UQG60,Application!$AO$630-SUM('15 Year Pro Forma'!$D$62:UQE62))</f>
        <v>0</v>
      </c>
      <c r="UQI62" s="996">
        <f>MIN(UQI60,Application!$AO$630-SUM('15 Year Pro Forma'!$D$62:UQG62))</f>
        <v>0</v>
      </c>
      <c r="UQK62" s="996">
        <f>MIN(UQK60,Application!$AO$630-SUM('15 Year Pro Forma'!$D$62:UQI62))</f>
        <v>0</v>
      </c>
      <c r="UQM62" s="996">
        <f>MIN(UQM60,Application!$AO$630-SUM('15 Year Pro Forma'!$D$62:UQK62))</f>
        <v>0</v>
      </c>
      <c r="UQO62" s="996">
        <f>MIN(UQO60,Application!$AO$630-SUM('15 Year Pro Forma'!$D$62:UQM62))</f>
        <v>0</v>
      </c>
      <c r="UQQ62" s="996">
        <f>MIN(UQQ60,Application!$AO$630-SUM('15 Year Pro Forma'!$D$62:UQO62))</f>
        <v>0</v>
      </c>
      <c r="UQS62" s="996">
        <f>MIN(UQS60,Application!$AO$630-SUM('15 Year Pro Forma'!$D$62:UQQ62))</f>
        <v>0</v>
      </c>
      <c r="UQU62" s="996">
        <f>MIN(UQU60,Application!$AO$630-SUM('15 Year Pro Forma'!$D$62:UQS62))</f>
        <v>0</v>
      </c>
      <c r="UQW62" s="996">
        <f>MIN(UQW60,Application!$AO$630-SUM('15 Year Pro Forma'!$D$62:UQU62))</f>
        <v>0</v>
      </c>
      <c r="UQY62" s="996">
        <f>MIN(UQY60,Application!$AO$630-SUM('15 Year Pro Forma'!$D$62:UQW62))</f>
        <v>0</v>
      </c>
      <c r="URA62" s="996">
        <f>MIN(URA60,Application!$AO$630-SUM('15 Year Pro Forma'!$D$62:UQY62))</f>
        <v>0</v>
      </c>
      <c r="URC62" s="996">
        <f>MIN(URC60,Application!$AO$630-SUM('15 Year Pro Forma'!$D$62:URA62))</f>
        <v>0</v>
      </c>
      <c r="URE62" s="996">
        <f>MIN(URE60,Application!$AO$630-SUM('15 Year Pro Forma'!$D$62:URC62))</f>
        <v>0</v>
      </c>
      <c r="URG62" s="996">
        <f>MIN(URG60,Application!$AO$630-SUM('15 Year Pro Forma'!$D$62:URE62))</f>
        <v>0</v>
      </c>
      <c r="URI62" s="996">
        <f>MIN(URI60,Application!$AO$630-SUM('15 Year Pro Forma'!$D$62:URG62))</f>
        <v>0</v>
      </c>
      <c r="URK62" s="996">
        <f>MIN(URK60,Application!$AO$630-SUM('15 Year Pro Forma'!$D$62:URI62))</f>
        <v>0</v>
      </c>
      <c r="URM62" s="996">
        <f>MIN(URM60,Application!$AO$630-SUM('15 Year Pro Forma'!$D$62:URK62))</f>
        <v>0</v>
      </c>
      <c r="URO62" s="996">
        <f>MIN(URO60,Application!$AO$630-SUM('15 Year Pro Forma'!$D$62:URM62))</f>
        <v>0</v>
      </c>
      <c r="URQ62" s="996">
        <f>MIN(URQ60,Application!$AO$630-SUM('15 Year Pro Forma'!$D$62:URO62))</f>
        <v>0</v>
      </c>
      <c r="URS62" s="996">
        <f>MIN(URS60,Application!$AO$630-SUM('15 Year Pro Forma'!$D$62:URQ62))</f>
        <v>0</v>
      </c>
      <c r="URU62" s="996">
        <f>MIN(URU60,Application!$AO$630-SUM('15 Year Pro Forma'!$D$62:URS62))</f>
        <v>0</v>
      </c>
      <c r="URW62" s="996">
        <f>MIN(URW60,Application!$AO$630-SUM('15 Year Pro Forma'!$D$62:URU62))</f>
        <v>0</v>
      </c>
      <c r="URY62" s="996">
        <f>MIN(URY60,Application!$AO$630-SUM('15 Year Pro Forma'!$D$62:URW62))</f>
        <v>0</v>
      </c>
      <c r="USA62" s="996">
        <f>MIN(USA60,Application!$AO$630-SUM('15 Year Pro Forma'!$D$62:URY62))</f>
        <v>0</v>
      </c>
      <c r="USC62" s="996">
        <f>MIN(USC60,Application!$AO$630-SUM('15 Year Pro Forma'!$D$62:USA62))</f>
        <v>0</v>
      </c>
      <c r="USE62" s="996">
        <f>MIN(USE60,Application!$AO$630-SUM('15 Year Pro Forma'!$D$62:USC62))</f>
        <v>0</v>
      </c>
      <c r="USG62" s="996">
        <f>MIN(USG60,Application!$AO$630-SUM('15 Year Pro Forma'!$D$62:USE62))</f>
        <v>0</v>
      </c>
      <c r="USI62" s="996">
        <f>MIN(USI60,Application!$AO$630-SUM('15 Year Pro Forma'!$D$62:USG62))</f>
        <v>0</v>
      </c>
      <c r="USK62" s="996">
        <f>MIN(USK60,Application!$AO$630-SUM('15 Year Pro Forma'!$D$62:USI62))</f>
        <v>0</v>
      </c>
      <c r="USM62" s="996">
        <f>MIN(USM60,Application!$AO$630-SUM('15 Year Pro Forma'!$D$62:USK62))</f>
        <v>0</v>
      </c>
      <c r="USO62" s="996">
        <f>MIN(USO60,Application!$AO$630-SUM('15 Year Pro Forma'!$D$62:USM62))</f>
        <v>0</v>
      </c>
      <c r="USQ62" s="996">
        <f>MIN(USQ60,Application!$AO$630-SUM('15 Year Pro Forma'!$D$62:USO62))</f>
        <v>0</v>
      </c>
      <c r="USS62" s="996">
        <f>MIN(USS60,Application!$AO$630-SUM('15 Year Pro Forma'!$D$62:USQ62))</f>
        <v>0</v>
      </c>
      <c r="USU62" s="996">
        <f>MIN(USU60,Application!$AO$630-SUM('15 Year Pro Forma'!$D$62:USS62))</f>
        <v>0</v>
      </c>
      <c r="USW62" s="996">
        <f>MIN(USW60,Application!$AO$630-SUM('15 Year Pro Forma'!$D$62:USU62))</f>
        <v>0</v>
      </c>
      <c r="USY62" s="996">
        <f>MIN(USY60,Application!$AO$630-SUM('15 Year Pro Forma'!$D$62:USW62))</f>
        <v>0</v>
      </c>
      <c r="UTA62" s="996">
        <f>MIN(UTA60,Application!$AO$630-SUM('15 Year Pro Forma'!$D$62:USY62))</f>
        <v>0</v>
      </c>
      <c r="UTC62" s="996">
        <f>MIN(UTC60,Application!$AO$630-SUM('15 Year Pro Forma'!$D$62:UTA62))</f>
        <v>0</v>
      </c>
      <c r="UTE62" s="996">
        <f>MIN(UTE60,Application!$AO$630-SUM('15 Year Pro Forma'!$D$62:UTC62))</f>
        <v>0</v>
      </c>
      <c r="UTG62" s="996">
        <f>MIN(UTG60,Application!$AO$630-SUM('15 Year Pro Forma'!$D$62:UTE62))</f>
        <v>0</v>
      </c>
      <c r="UTI62" s="996">
        <f>MIN(UTI60,Application!$AO$630-SUM('15 Year Pro Forma'!$D$62:UTG62))</f>
        <v>0</v>
      </c>
      <c r="UTK62" s="996">
        <f>MIN(UTK60,Application!$AO$630-SUM('15 Year Pro Forma'!$D$62:UTI62))</f>
        <v>0</v>
      </c>
      <c r="UTM62" s="996">
        <f>MIN(UTM60,Application!$AO$630-SUM('15 Year Pro Forma'!$D$62:UTK62))</f>
        <v>0</v>
      </c>
      <c r="UTO62" s="996">
        <f>MIN(UTO60,Application!$AO$630-SUM('15 Year Pro Forma'!$D$62:UTM62))</f>
        <v>0</v>
      </c>
      <c r="UTQ62" s="996">
        <f>MIN(UTQ60,Application!$AO$630-SUM('15 Year Pro Forma'!$D$62:UTO62))</f>
        <v>0</v>
      </c>
      <c r="UTS62" s="996">
        <f>MIN(UTS60,Application!$AO$630-SUM('15 Year Pro Forma'!$D$62:UTQ62))</f>
        <v>0</v>
      </c>
      <c r="UTU62" s="996">
        <f>MIN(UTU60,Application!$AO$630-SUM('15 Year Pro Forma'!$D$62:UTS62))</f>
        <v>0</v>
      </c>
      <c r="UTW62" s="996">
        <f>MIN(UTW60,Application!$AO$630-SUM('15 Year Pro Forma'!$D$62:UTU62))</f>
        <v>0</v>
      </c>
      <c r="UTY62" s="996">
        <f>MIN(UTY60,Application!$AO$630-SUM('15 Year Pro Forma'!$D$62:UTW62))</f>
        <v>0</v>
      </c>
      <c r="UUA62" s="996">
        <f>MIN(UUA60,Application!$AO$630-SUM('15 Year Pro Forma'!$D$62:UTY62))</f>
        <v>0</v>
      </c>
      <c r="UUC62" s="996">
        <f>MIN(UUC60,Application!$AO$630-SUM('15 Year Pro Forma'!$D$62:UUA62))</f>
        <v>0</v>
      </c>
      <c r="UUE62" s="996">
        <f>MIN(UUE60,Application!$AO$630-SUM('15 Year Pro Forma'!$D$62:UUC62))</f>
        <v>0</v>
      </c>
      <c r="UUG62" s="996">
        <f>MIN(UUG60,Application!$AO$630-SUM('15 Year Pro Forma'!$D$62:UUE62))</f>
        <v>0</v>
      </c>
      <c r="UUI62" s="996">
        <f>MIN(UUI60,Application!$AO$630-SUM('15 Year Pro Forma'!$D$62:UUG62))</f>
        <v>0</v>
      </c>
      <c r="UUK62" s="996">
        <f>MIN(UUK60,Application!$AO$630-SUM('15 Year Pro Forma'!$D$62:UUI62))</f>
        <v>0</v>
      </c>
      <c r="UUM62" s="996">
        <f>MIN(UUM60,Application!$AO$630-SUM('15 Year Pro Forma'!$D$62:UUK62))</f>
        <v>0</v>
      </c>
      <c r="UUO62" s="996">
        <f>MIN(UUO60,Application!$AO$630-SUM('15 Year Pro Forma'!$D$62:UUM62))</f>
        <v>0</v>
      </c>
      <c r="UUQ62" s="996">
        <f>MIN(UUQ60,Application!$AO$630-SUM('15 Year Pro Forma'!$D$62:UUO62))</f>
        <v>0</v>
      </c>
      <c r="UUS62" s="996">
        <f>MIN(UUS60,Application!$AO$630-SUM('15 Year Pro Forma'!$D$62:UUQ62))</f>
        <v>0</v>
      </c>
      <c r="UUU62" s="996">
        <f>MIN(UUU60,Application!$AO$630-SUM('15 Year Pro Forma'!$D$62:UUS62))</f>
        <v>0</v>
      </c>
      <c r="UUW62" s="996">
        <f>MIN(UUW60,Application!$AO$630-SUM('15 Year Pro Forma'!$D$62:UUU62))</f>
        <v>0</v>
      </c>
      <c r="UUY62" s="996">
        <f>MIN(UUY60,Application!$AO$630-SUM('15 Year Pro Forma'!$D$62:UUW62))</f>
        <v>0</v>
      </c>
      <c r="UVA62" s="996">
        <f>MIN(UVA60,Application!$AO$630-SUM('15 Year Pro Forma'!$D$62:UUY62))</f>
        <v>0</v>
      </c>
      <c r="UVC62" s="996">
        <f>MIN(UVC60,Application!$AO$630-SUM('15 Year Pro Forma'!$D$62:UVA62))</f>
        <v>0</v>
      </c>
      <c r="UVE62" s="996">
        <f>MIN(UVE60,Application!$AO$630-SUM('15 Year Pro Forma'!$D$62:UVC62))</f>
        <v>0</v>
      </c>
      <c r="UVG62" s="996">
        <f>MIN(UVG60,Application!$AO$630-SUM('15 Year Pro Forma'!$D$62:UVE62))</f>
        <v>0</v>
      </c>
      <c r="UVI62" s="996">
        <f>MIN(UVI60,Application!$AO$630-SUM('15 Year Pro Forma'!$D$62:UVG62))</f>
        <v>0</v>
      </c>
      <c r="UVK62" s="996">
        <f>MIN(UVK60,Application!$AO$630-SUM('15 Year Pro Forma'!$D$62:UVI62))</f>
        <v>0</v>
      </c>
      <c r="UVM62" s="996">
        <f>MIN(UVM60,Application!$AO$630-SUM('15 Year Pro Forma'!$D$62:UVK62))</f>
        <v>0</v>
      </c>
      <c r="UVO62" s="996">
        <f>MIN(UVO60,Application!$AO$630-SUM('15 Year Pro Forma'!$D$62:UVM62))</f>
        <v>0</v>
      </c>
      <c r="UVQ62" s="996">
        <f>MIN(UVQ60,Application!$AO$630-SUM('15 Year Pro Forma'!$D$62:UVO62))</f>
        <v>0</v>
      </c>
      <c r="UVS62" s="996">
        <f>MIN(UVS60,Application!$AO$630-SUM('15 Year Pro Forma'!$D$62:UVQ62))</f>
        <v>0</v>
      </c>
      <c r="UVU62" s="996">
        <f>MIN(UVU60,Application!$AO$630-SUM('15 Year Pro Forma'!$D$62:UVS62))</f>
        <v>0</v>
      </c>
      <c r="UVW62" s="996">
        <f>MIN(UVW60,Application!$AO$630-SUM('15 Year Pro Forma'!$D$62:UVU62))</f>
        <v>0</v>
      </c>
      <c r="UVY62" s="996">
        <f>MIN(UVY60,Application!$AO$630-SUM('15 Year Pro Forma'!$D$62:UVW62))</f>
        <v>0</v>
      </c>
      <c r="UWA62" s="996">
        <f>MIN(UWA60,Application!$AO$630-SUM('15 Year Pro Forma'!$D$62:UVY62))</f>
        <v>0</v>
      </c>
      <c r="UWC62" s="996">
        <f>MIN(UWC60,Application!$AO$630-SUM('15 Year Pro Forma'!$D$62:UWA62))</f>
        <v>0</v>
      </c>
      <c r="UWE62" s="996">
        <f>MIN(UWE60,Application!$AO$630-SUM('15 Year Pro Forma'!$D$62:UWC62))</f>
        <v>0</v>
      </c>
      <c r="UWG62" s="996">
        <f>MIN(UWG60,Application!$AO$630-SUM('15 Year Pro Forma'!$D$62:UWE62))</f>
        <v>0</v>
      </c>
      <c r="UWI62" s="996">
        <f>MIN(UWI60,Application!$AO$630-SUM('15 Year Pro Forma'!$D$62:UWG62))</f>
        <v>0</v>
      </c>
      <c r="UWK62" s="996">
        <f>MIN(UWK60,Application!$AO$630-SUM('15 Year Pro Forma'!$D$62:UWI62))</f>
        <v>0</v>
      </c>
      <c r="UWM62" s="996">
        <f>MIN(UWM60,Application!$AO$630-SUM('15 Year Pro Forma'!$D$62:UWK62))</f>
        <v>0</v>
      </c>
      <c r="UWO62" s="996">
        <f>MIN(UWO60,Application!$AO$630-SUM('15 Year Pro Forma'!$D$62:UWM62))</f>
        <v>0</v>
      </c>
      <c r="UWQ62" s="996">
        <f>MIN(UWQ60,Application!$AO$630-SUM('15 Year Pro Forma'!$D$62:UWO62))</f>
        <v>0</v>
      </c>
      <c r="UWS62" s="996">
        <f>MIN(UWS60,Application!$AO$630-SUM('15 Year Pro Forma'!$D$62:UWQ62))</f>
        <v>0</v>
      </c>
      <c r="UWU62" s="996">
        <f>MIN(UWU60,Application!$AO$630-SUM('15 Year Pro Forma'!$D$62:UWS62))</f>
        <v>0</v>
      </c>
      <c r="UWW62" s="996">
        <f>MIN(UWW60,Application!$AO$630-SUM('15 Year Pro Forma'!$D$62:UWU62))</f>
        <v>0</v>
      </c>
      <c r="UWY62" s="996">
        <f>MIN(UWY60,Application!$AO$630-SUM('15 Year Pro Forma'!$D$62:UWW62))</f>
        <v>0</v>
      </c>
      <c r="UXA62" s="996">
        <f>MIN(UXA60,Application!$AO$630-SUM('15 Year Pro Forma'!$D$62:UWY62))</f>
        <v>0</v>
      </c>
      <c r="UXC62" s="996">
        <f>MIN(UXC60,Application!$AO$630-SUM('15 Year Pro Forma'!$D$62:UXA62))</f>
        <v>0</v>
      </c>
      <c r="UXE62" s="996">
        <f>MIN(UXE60,Application!$AO$630-SUM('15 Year Pro Forma'!$D$62:UXC62))</f>
        <v>0</v>
      </c>
      <c r="UXG62" s="996">
        <f>MIN(UXG60,Application!$AO$630-SUM('15 Year Pro Forma'!$D$62:UXE62))</f>
        <v>0</v>
      </c>
      <c r="UXI62" s="996">
        <f>MIN(UXI60,Application!$AO$630-SUM('15 Year Pro Forma'!$D$62:UXG62))</f>
        <v>0</v>
      </c>
      <c r="UXK62" s="996">
        <f>MIN(UXK60,Application!$AO$630-SUM('15 Year Pro Forma'!$D$62:UXI62))</f>
        <v>0</v>
      </c>
      <c r="UXM62" s="996">
        <f>MIN(UXM60,Application!$AO$630-SUM('15 Year Pro Forma'!$D$62:UXK62))</f>
        <v>0</v>
      </c>
      <c r="UXO62" s="996">
        <f>MIN(UXO60,Application!$AO$630-SUM('15 Year Pro Forma'!$D$62:UXM62))</f>
        <v>0</v>
      </c>
      <c r="UXQ62" s="996">
        <f>MIN(UXQ60,Application!$AO$630-SUM('15 Year Pro Forma'!$D$62:UXO62))</f>
        <v>0</v>
      </c>
      <c r="UXS62" s="996">
        <f>MIN(UXS60,Application!$AO$630-SUM('15 Year Pro Forma'!$D$62:UXQ62))</f>
        <v>0</v>
      </c>
      <c r="UXU62" s="996">
        <f>MIN(UXU60,Application!$AO$630-SUM('15 Year Pro Forma'!$D$62:UXS62))</f>
        <v>0</v>
      </c>
      <c r="UXW62" s="996">
        <f>MIN(UXW60,Application!$AO$630-SUM('15 Year Pro Forma'!$D$62:UXU62))</f>
        <v>0</v>
      </c>
      <c r="UXY62" s="996">
        <f>MIN(UXY60,Application!$AO$630-SUM('15 Year Pro Forma'!$D$62:UXW62))</f>
        <v>0</v>
      </c>
      <c r="UYA62" s="996">
        <f>MIN(UYA60,Application!$AO$630-SUM('15 Year Pro Forma'!$D$62:UXY62))</f>
        <v>0</v>
      </c>
      <c r="UYC62" s="996">
        <f>MIN(UYC60,Application!$AO$630-SUM('15 Year Pro Forma'!$D$62:UYA62))</f>
        <v>0</v>
      </c>
      <c r="UYE62" s="996">
        <f>MIN(UYE60,Application!$AO$630-SUM('15 Year Pro Forma'!$D$62:UYC62))</f>
        <v>0</v>
      </c>
      <c r="UYG62" s="996">
        <f>MIN(UYG60,Application!$AO$630-SUM('15 Year Pro Forma'!$D$62:UYE62))</f>
        <v>0</v>
      </c>
      <c r="UYI62" s="996">
        <f>MIN(UYI60,Application!$AO$630-SUM('15 Year Pro Forma'!$D$62:UYG62))</f>
        <v>0</v>
      </c>
      <c r="UYK62" s="996">
        <f>MIN(UYK60,Application!$AO$630-SUM('15 Year Pro Forma'!$D$62:UYI62))</f>
        <v>0</v>
      </c>
      <c r="UYM62" s="996">
        <f>MIN(UYM60,Application!$AO$630-SUM('15 Year Pro Forma'!$D$62:UYK62))</f>
        <v>0</v>
      </c>
      <c r="UYO62" s="996">
        <f>MIN(UYO60,Application!$AO$630-SUM('15 Year Pro Forma'!$D$62:UYM62))</f>
        <v>0</v>
      </c>
      <c r="UYQ62" s="996">
        <f>MIN(UYQ60,Application!$AO$630-SUM('15 Year Pro Forma'!$D$62:UYO62))</f>
        <v>0</v>
      </c>
      <c r="UYS62" s="996">
        <f>MIN(UYS60,Application!$AO$630-SUM('15 Year Pro Forma'!$D$62:UYQ62))</f>
        <v>0</v>
      </c>
      <c r="UYU62" s="996">
        <f>MIN(UYU60,Application!$AO$630-SUM('15 Year Pro Forma'!$D$62:UYS62))</f>
        <v>0</v>
      </c>
      <c r="UYW62" s="996">
        <f>MIN(UYW60,Application!$AO$630-SUM('15 Year Pro Forma'!$D$62:UYU62))</f>
        <v>0</v>
      </c>
      <c r="UYY62" s="996">
        <f>MIN(UYY60,Application!$AO$630-SUM('15 Year Pro Forma'!$D$62:UYW62))</f>
        <v>0</v>
      </c>
      <c r="UZA62" s="996">
        <f>MIN(UZA60,Application!$AO$630-SUM('15 Year Pro Forma'!$D$62:UYY62))</f>
        <v>0</v>
      </c>
      <c r="UZC62" s="996">
        <f>MIN(UZC60,Application!$AO$630-SUM('15 Year Pro Forma'!$D$62:UZA62))</f>
        <v>0</v>
      </c>
      <c r="UZE62" s="996">
        <f>MIN(UZE60,Application!$AO$630-SUM('15 Year Pro Forma'!$D$62:UZC62))</f>
        <v>0</v>
      </c>
      <c r="UZG62" s="996">
        <f>MIN(UZG60,Application!$AO$630-SUM('15 Year Pro Forma'!$D$62:UZE62))</f>
        <v>0</v>
      </c>
      <c r="UZI62" s="996">
        <f>MIN(UZI60,Application!$AO$630-SUM('15 Year Pro Forma'!$D$62:UZG62))</f>
        <v>0</v>
      </c>
      <c r="UZK62" s="996">
        <f>MIN(UZK60,Application!$AO$630-SUM('15 Year Pro Forma'!$D$62:UZI62))</f>
        <v>0</v>
      </c>
      <c r="UZM62" s="996">
        <f>MIN(UZM60,Application!$AO$630-SUM('15 Year Pro Forma'!$D$62:UZK62))</f>
        <v>0</v>
      </c>
      <c r="UZO62" s="996">
        <f>MIN(UZO60,Application!$AO$630-SUM('15 Year Pro Forma'!$D$62:UZM62))</f>
        <v>0</v>
      </c>
      <c r="UZQ62" s="996">
        <f>MIN(UZQ60,Application!$AO$630-SUM('15 Year Pro Forma'!$D$62:UZO62))</f>
        <v>0</v>
      </c>
      <c r="UZS62" s="996">
        <f>MIN(UZS60,Application!$AO$630-SUM('15 Year Pro Forma'!$D$62:UZQ62))</f>
        <v>0</v>
      </c>
      <c r="UZU62" s="996">
        <f>MIN(UZU60,Application!$AO$630-SUM('15 Year Pro Forma'!$D$62:UZS62))</f>
        <v>0</v>
      </c>
      <c r="UZW62" s="996">
        <f>MIN(UZW60,Application!$AO$630-SUM('15 Year Pro Forma'!$D$62:UZU62))</f>
        <v>0</v>
      </c>
      <c r="UZY62" s="996">
        <f>MIN(UZY60,Application!$AO$630-SUM('15 Year Pro Forma'!$D$62:UZW62))</f>
        <v>0</v>
      </c>
      <c r="VAA62" s="996">
        <f>MIN(VAA60,Application!$AO$630-SUM('15 Year Pro Forma'!$D$62:UZY62))</f>
        <v>0</v>
      </c>
      <c r="VAC62" s="996">
        <f>MIN(VAC60,Application!$AO$630-SUM('15 Year Pro Forma'!$D$62:VAA62))</f>
        <v>0</v>
      </c>
      <c r="VAE62" s="996">
        <f>MIN(VAE60,Application!$AO$630-SUM('15 Year Pro Forma'!$D$62:VAC62))</f>
        <v>0</v>
      </c>
      <c r="VAG62" s="996">
        <f>MIN(VAG60,Application!$AO$630-SUM('15 Year Pro Forma'!$D$62:VAE62))</f>
        <v>0</v>
      </c>
      <c r="VAI62" s="996">
        <f>MIN(VAI60,Application!$AO$630-SUM('15 Year Pro Forma'!$D$62:VAG62))</f>
        <v>0</v>
      </c>
      <c r="VAK62" s="996">
        <f>MIN(VAK60,Application!$AO$630-SUM('15 Year Pro Forma'!$D$62:VAI62))</f>
        <v>0</v>
      </c>
      <c r="VAM62" s="996">
        <f>MIN(VAM60,Application!$AO$630-SUM('15 Year Pro Forma'!$D$62:VAK62))</f>
        <v>0</v>
      </c>
      <c r="VAO62" s="996">
        <f>MIN(VAO60,Application!$AO$630-SUM('15 Year Pro Forma'!$D$62:VAM62))</f>
        <v>0</v>
      </c>
      <c r="VAQ62" s="996">
        <f>MIN(VAQ60,Application!$AO$630-SUM('15 Year Pro Forma'!$D$62:VAO62))</f>
        <v>0</v>
      </c>
      <c r="VAS62" s="996">
        <f>MIN(VAS60,Application!$AO$630-SUM('15 Year Pro Forma'!$D$62:VAQ62))</f>
        <v>0</v>
      </c>
      <c r="VAU62" s="996">
        <f>MIN(VAU60,Application!$AO$630-SUM('15 Year Pro Forma'!$D$62:VAS62))</f>
        <v>0</v>
      </c>
      <c r="VAW62" s="996">
        <f>MIN(VAW60,Application!$AO$630-SUM('15 Year Pro Forma'!$D$62:VAU62))</f>
        <v>0</v>
      </c>
      <c r="VAY62" s="996">
        <f>MIN(VAY60,Application!$AO$630-SUM('15 Year Pro Forma'!$D$62:VAW62))</f>
        <v>0</v>
      </c>
      <c r="VBA62" s="996">
        <f>MIN(VBA60,Application!$AO$630-SUM('15 Year Pro Forma'!$D$62:VAY62))</f>
        <v>0</v>
      </c>
      <c r="VBC62" s="996">
        <f>MIN(VBC60,Application!$AO$630-SUM('15 Year Pro Forma'!$D$62:VBA62))</f>
        <v>0</v>
      </c>
      <c r="VBE62" s="996">
        <f>MIN(VBE60,Application!$AO$630-SUM('15 Year Pro Forma'!$D$62:VBC62))</f>
        <v>0</v>
      </c>
      <c r="VBG62" s="996">
        <f>MIN(VBG60,Application!$AO$630-SUM('15 Year Pro Forma'!$D$62:VBE62))</f>
        <v>0</v>
      </c>
      <c r="VBI62" s="996">
        <f>MIN(VBI60,Application!$AO$630-SUM('15 Year Pro Forma'!$D$62:VBG62))</f>
        <v>0</v>
      </c>
      <c r="VBK62" s="996">
        <f>MIN(VBK60,Application!$AO$630-SUM('15 Year Pro Forma'!$D$62:VBI62))</f>
        <v>0</v>
      </c>
      <c r="VBM62" s="996">
        <f>MIN(VBM60,Application!$AO$630-SUM('15 Year Pro Forma'!$D$62:VBK62))</f>
        <v>0</v>
      </c>
      <c r="VBO62" s="996">
        <f>MIN(VBO60,Application!$AO$630-SUM('15 Year Pro Forma'!$D$62:VBM62))</f>
        <v>0</v>
      </c>
      <c r="VBQ62" s="996">
        <f>MIN(VBQ60,Application!$AO$630-SUM('15 Year Pro Forma'!$D$62:VBO62))</f>
        <v>0</v>
      </c>
      <c r="VBS62" s="996">
        <f>MIN(VBS60,Application!$AO$630-SUM('15 Year Pro Forma'!$D$62:VBQ62))</f>
        <v>0</v>
      </c>
      <c r="VBU62" s="996">
        <f>MIN(VBU60,Application!$AO$630-SUM('15 Year Pro Forma'!$D$62:VBS62))</f>
        <v>0</v>
      </c>
      <c r="VBW62" s="996">
        <f>MIN(VBW60,Application!$AO$630-SUM('15 Year Pro Forma'!$D$62:VBU62))</f>
        <v>0</v>
      </c>
      <c r="VBY62" s="996">
        <f>MIN(VBY60,Application!$AO$630-SUM('15 Year Pro Forma'!$D$62:VBW62))</f>
        <v>0</v>
      </c>
      <c r="VCA62" s="996">
        <f>MIN(VCA60,Application!$AO$630-SUM('15 Year Pro Forma'!$D$62:VBY62))</f>
        <v>0</v>
      </c>
      <c r="VCC62" s="996">
        <f>MIN(VCC60,Application!$AO$630-SUM('15 Year Pro Forma'!$D$62:VCA62))</f>
        <v>0</v>
      </c>
      <c r="VCE62" s="996">
        <f>MIN(VCE60,Application!$AO$630-SUM('15 Year Pro Forma'!$D$62:VCC62))</f>
        <v>0</v>
      </c>
      <c r="VCG62" s="996">
        <f>MIN(VCG60,Application!$AO$630-SUM('15 Year Pro Forma'!$D$62:VCE62))</f>
        <v>0</v>
      </c>
      <c r="VCI62" s="996">
        <f>MIN(VCI60,Application!$AO$630-SUM('15 Year Pro Forma'!$D$62:VCG62))</f>
        <v>0</v>
      </c>
      <c r="VCK62" s="996">
        <f>MIN(VCK60,Application!$AO$630-SUM('15 Year Pro Forma'!$D$62:VCI62))</f>
        <v>0</v>
      </c>
      <c r="VCM62" s="996">
        <f>MIN(VCM60,Application!$AO$630-SUM('15 Year Pro Forma'!$D$62:VCK62))</f>
        <v>0</v>
      </c>
      <c r="VCO62" s="996">
        <f>MIN(VCO60,Application!$AO$630-SUM('15 Year Pro Forma'!$D$62:VCM62))</f>
        <v>0</v>
      </c>
      <c r="VCQ62" s="996">
        <f>MIN(VCQ60,Application!$AO$630-SUM('15 Year Pro Forma'!$D$62:VCO62))</f>
        <v>0</v>
      </c>
      <c r="VCS62" s="996">
        <f>MIN(VCS60,Application!$AO$630-SUM('15 Year Pro Forma'!$D$62:VCQ62))</f>
        <v>0</v>
      </c>
      <c r="VCU62" s="996">
        <f>MIN(VCU60,Application!$AO$630-SUM('15 Year Pro Forma'!$D$62:VCS62))</f>
        <v>0</v>
      </c>
      <c r="VCW62" s="996">
        <f>MIN(VCW60,Application!$AO$630-SUM('15 Year Pro Forma'!$D$62:VCU62))</f>
        <v>0</v>
      </c>
      <c r="VCY62" s="996">
        <f>MIN(VCY60,Application!$AO$630-SUM('15 Year Pro Forma'!$D$62:VCW62))</f>
        <v>0</v>
      </c>
      <c r="VDA62" s="996">
        <f>MIN(VDA60,Application!$AO$630-SUM('15 Year Pro Forma'!$D$62:VCY62))</f>
        <v>0</v>
      </c>
      <c r="VDC62" s="996">
        <f>MIN(VDC60,Application!$AO$630-SUM('15 Year Pro Forma'!$D$62:VDA62))</f>
        <v>0</v>
      </c>
      <c r="VDE62" s="996">
        <f>MIN(VDE60,Application!$AO$630-SUM('15 Year Pro Forma'!$D$62:VDC62))</f>
        <v>0</v>
      </c>
      <c r="VDG62" s="996">
        <f>MIN(VDG60,Application!$AO$630-SUM('15 Year Pro Forma'!$D$62:VDE62))</f>
        <v>0</v>
      </c>
      <c r="VDI62" s="996">
        <f>MIN(VDI60,Application!$AO$630-SUM('15 Year Pro Forma'!$D$62:VDG62))</f>
        <v>0</v>
      </c>
      <c r="VDK62" s="996">
        <f>MIN(VDK60,Application!$AO$630-SUM('15 Year Pro Forma'!$D$62:VDI62))</f>
        <v>0</v>
      </c>
      <c r="VDM62" s="996">
        <f>MIN(VDM60,Application!$AO$630-SUM('15 Year Pro Forma'!$D$62:VDK62))</f>
        <v>0</v>
      </c>
      <c r="VDO62" s="996">
        <f>MIN(VDO60,Application!$AO$630-SUM('15 Year Pro Forma'!$D$62:VDM62))</f>
        <v>0</v>
      </c>
      <c r="VDQ62" s="996">
        <f>MIN(VDQ60,Application!$AO$630-SUM('15 Year Pro Forma'!$D$62:VDO62))</f>
        <v>0</v>
      </c>
      <c r="VDS62" s="996">
        <f>MIN(VDS60,Application!$AO$630-SUM('15 Year Pro Forma'!$D$62:VDQ62))</f>
        <v>0</v>
      </c>
      <c r="VDU62" s="996">
        <f>MIN(VDU60,Application!$AO$630-SUM('15 Year Pro Forma'!$D$62:VDS62))</f>
        <v>0</v>
      </c>
      <c r="VDW62" s="996">
        <f>MIN(VDW60,Application!$AO$630-SUM('15 Year Pro Forma'!$D$62:VDU62))</f>
        <v>0</v>
      </c>
      <c r="VDY62" s="996">
        <f>MIN(VDY60,Application!$AO$630-SUM('15 Year Pro Forma'!$D$62:VDW62))</f>
        <v>0</v>
      </c>
      <c r="VEA62" s="996">
        <f>MIN(VEA60,Application!$AO$630-SUM('15 Year Pro Forma'!$D$62:VDY62))</f>
        <v>0</v>
      </c>
      <c r="VEC62" s="996">
        <f>MIN(VEC60,Application!$AO$630-SUM('15 Year Pro Forma'!$D$62:VEA62))</f>
        <v>0</v>
      </c>
      <c r="VEE62" s="996">
        <f>MIN(VEE60,Application!$AO$630-SUM('15 Year Pro Forma'!$D$62:VEC62))</f>
        <v>0</v>
      </c>
      <c r="VEG62" s="996">
        <f>MIN(VEG60,Application!$AO$630-SUM('15 Year Pro Forma'!$D$62:VEE62))</f>
        <v>0</v>
      </c>
      <c r="VEI62" s="996">
        <f>MIN(VEI60,Application!$AO$630-SUM('15 Year Pro Forma'!$D$62:VEG62))</f>
        <v>0</v>
      </c>
      <c r="VEK62" s="996">
        <f>MIN(VEK60,Application!$AO$630-SUM('15 Year Pro Forma'!$D$62:VEI62))</f>
        <v>0</v>
      </c>
      <c r="VEM62" s="996">
        <f>MIN(VEM60,Application!$AO$630-SUM('15 Year Pro Forma'!$D$62:VEK62))</f>
        <v>0</v>
      </c>
      <c r="VEO62" s="996">
        <f>MIN(VEO60,Application!$AO$630-SUM('15 Year Pro Forma'!$D$62:VEM62))</f>
        <v>0</v>
      </c>
      <c r="VEQ62" s="996">
        <f>MIN(VEQ60,Application!$AO$630-SUM('15 Year Pro Forma'!$D$62:VEO62))</f>
        <v>0</v>
      </c>
      <c r="VES62" s="996">
        <f>MIN(VES60,Application!$AO$630-SUM('15 Year Pro Forma'!$D$62:VEQ62))</f>
        <v>0</v>
      </c>
      <c r="VEU62" s="996">
        <f>MIN(VEU60,Application!$AO$630-SUM('15 Year Pro Forma'!$D$62:VES62))</f>
        <v>0</v>
      </c>
      <c r="VEW62" s="996">
        <f>MIN(VEW60,Application!$AO$630-SUM('15 Year Pro Forma'!$D$62:VEU62))</f>
        <v>0</v>
      </c>
      <c r="VEY62" s="996">
        <f>MIN(VEY60,Application!$AO$630-SUM('15 Year Pro Forma'!$D$62:VEW62))</f>
        <v>0</v>
      </c>
      <c r="VFA62" s="996">
        <f>MIN(VFA60,Application!$AO$630-SUM('15 Year Pro Forma'!$D$62:VEY62))</f>
        <v>0</v>
      </c>
      <c r="VFC62" s="996">
        <f>MIN(VFC60,Application!$AO$630-SUM('15 Year Pro Forma'!$D$62:VFA62))</f>
        <v>0</v>
      </c>
      <c r="VFE62" s="996">
        <f>MIN(VFE60,Application!$AO$630-SUM('15 Year Pro Forma'!$D$62:VFC62))</f>
        <v>0</v>
      </c>
      <c r="VFG62" s="996">
        <f>MIN(VFG60,Application!$AO$630-SUM('15 Year Pro Forma'!$D$62:VFE62))</f>
        <v>0</v>
      </c>
      <c r="VFI62" s="996">
        <f>MIN(VFI60,Application!$AO$630-SUM('15 Year Pro Forma'!$D$62:VFG62))</f>
        <v>0</v>
      </c>
      <c r="VFK62" s="996">
        <f>MIN(VFK60,Application!$AO$630-SUM('15 Year Pro Forma'!$D$62:VFI62))</f>
        <v>0</v>
      </c>
      <c r="VFM62" s="996">
        <f>MIN(VFM60,Application!$AO$630-SUM('15 Year Pro Forma'!$D$62:VFK62))</f>
        <v>0</v>
      </c>
      <c r="VFO62" s="996">
        <f>MIN(VFO60,Application!$AO$630-SUM('15 Year Pro Forma'!$D$62:VFM62))</f>
        <v>0</v>
      </c>
      <c r="VFQ62" s="996">
        <f>MIN(VFQ60,Application!$AO$630-SUM('15 Year Pro Forma'!$D$62:VFO62))</f>
        <v>0</v>
      </c>
      <c r="VFS62" s="996">
        <f>MIN(VFS60,Application!$AO$630-SUM('15 Year Pro Forma'!$D$62:VFQ62))</f>
        <v>0</v>
      </c>
      <c r="VFU62" s="996">
        <f>MIN(VFU60,Application!$AO$630-SUM('15 Year Pro Forma'!$D$62:VFS62))</f>
        <v>0</v>
      </c>
      <c r="VFW62" s="996">
        <f>MIN(VFW60,Application!$AO$630-SUM('15 Year Pro Forma'!$D$62:VFU62))</f>
        <v>0</v>
      </c>
      <c r="VFY62" s="996">
        <f>MIN(VFY60,Application!$AO$630-SUM('15 Year Pro Forma'!$D$62:VFW62))</f>
        <v>0</v>
      </c>
      <c r="VGA62" s="996">
        <f>MIN(VGA60,Application!$AO$630-SUM('15 Year Pro Forma'!$D$62:VFY62))</f>
        <v>0</v>
      </c>
      <c r="VGC62" s="996">
        <f>MIN(VGC60,Application!$AO$630-SUM('15 Year Pro Forma'!$D$62:VGA62))</f>
        <v>0</v>
      </c>
      <c r="VGE62" s="996">
        <f>MIN(VGE60,Application!$AO$630-SUM('15 Year Pro Forma'!$D$62:VGC62))</f>
        <v>0</v>
      </c>
      <c r="VGG62" s="996">
        <f>MIN(VGG60,Application!$AO$630-SUM('15 Year Pro Forma'!$D$62:VGE62))</f>
        <v>0</v>
      </c>
      <c r="VGI62" s="996">
        <f>MIN(VGI60,Application!$AO$630-SUM('15 Year Pro Forma'!$D$62:VGG62))</f>
        <v>0</v>
      </c>
      <c r="VGK62" s="996">
        <f>MIN(VGK60,Application!$AO$630-SUM('15 Year Pro Forma'!$D$62:VGI62))</f>
        <v>0</v>
      </c>
      <c r="VGM62" s="996">
        <f>MIN(VGM60,Application!$AO$630-SUM('15 Year Pro Forma'!$D$62:VGK62))</f>
        <v>0</v>
      </c>
      <c r="VGO62" s="996">
        <f>MIN(VGO60,Application!$AO$630-SUM('15 Year Pro Forma'!$D$62:VGM62))</f>
        <v>0</v>
      </c>
      <c r="VGQ62" s="996">
        <f>MIN(VGQ60,Application!$AO$630-SUM('15 Year Pro Forma'!$D$62:VGO62))</f>
        <v>0</v>
      </c>
      <c r="VGS62" s="996">
        <f>MIN(VGS60,Application!$AO$630-SUM('15 Year Pro Forma'!$D$62:VGQ62))</f>
        <v>0</v>
      </c>
      <c r="VGU62" s="996">
        <f>MIN(VGU60,Application!$AO$630-SUM('15 Year Pro Forma'!$D$62:VGS62))</f>
        <v>0</v>
      </c>
      <c r="VGW62" s="996">
        <f>MIN(VGW60,Application!$AO$630-SUM('15 Year Pro Forma'!$D$62:VGU62))</f>
        <v>0</v>
      </c>
      <c r="VGY62" s="996">
        <f>MIN(VGY60,Application!$AO$630-SUM('15 Year Pro Forma'!$D$62:VGW62))</f>
        <v>0</v>
      </c>
      <c r="VHA62" s="996">
        <f>MIN(VHA60,Application!$AO$630-SUM('15 Year Pro Forma'!$D$62:VGY62))</f>
        <v>0</v>
      </c>
      <c r="VHC62" s="996">
        <f>MIN(VHC60,Application!$AO$630-SUM('15 Year Pro Forma'!$D$62:VHA62))</f>
        <v>0</v>
      </c>
      <c r="VHE62" s="996">
        <f>MIN(VHE60,Application!$AO$630-SUM('15 Year Pro Forma'!$D$62:VHC62))</f>
        <v>0</v>
      </c>
      <c r="VHG62" s="996">
        <f>MIN(VHG60,Application!$AO$630-SUM('15 Year Pro Forma'!$D$62:VHE62))</f>
        <v>0</v>
      </c>
      <c r="VHI62" s="996">
        <f>MIN(VHI60,Application!$AO$630-SUM('15 Year Pro Forma'!$D$62:VHG62))</f>
        <v>0</v>
      </c>
      <c r="VHK62" s="996">
        <f>MIN(VHK60,Application!$AO$630-SUM('15 Year Pro Forma'!$D$62:VHI62))</f>
        <v>0</v>
      </c>
      <c r="VHM62" s="996">
        <f>MIN(VHM60,Application!$AO$630-SUM('15 Year Pro Forma'!$D$62:VHK62))</f>
        <v>0</v>
      </c>
      <c r="VHO62" s="996">
        <f>MIN(VHO60,Application!$AO$630-SUM('15 Year Pro Forma'!$D$62:VHM62))</f>
        <v>0</v>
      </c>
      <c r="VHQ62" s="996">
        <f>MIN(VHQ60,Application!$AO$630-SUM('15 Year Pro Forma'!$D$62:VHO62))</f>
        <v>0</v>
      </c>
      <c r="VHS62" s="996">
        <f>MIN(VHS60,Application!$AO$630-SUM('15 Year Pro Forma'!$D$62:VHQ62))</f>
        <v>0</v>
      </c>
      <c r="VHU62" s="996">
        <f>MIN(VHU60,Application!$AO$630-SUM('15 Year Pro Forma'!$D$62:VHS62))</f>
        <v>0</v>
      </c>
      <c r="VHW62" s="996">
        <f>MIN(VHW60,Application!$AO$630-SUM('15 Year Pro Forma'!$D$62:VHU62))</f>
        <v>0</v>
      </c>
      <c r="VHY62" s="996">
        <f>MIN(VHY60,Application!$AO$630-SUM('15 Year Pro Forma'!$D$62:VHW62))</f>
        <v>0</v>
      </c>
      <c r="VIA62" s="996">
        <f>MIN(VIA60,Application!$AO$630-SUM('15 Year Pro Forma'!$D$62:VHY62))</f>
        <v>0</v>
      </c>
      <c r="VIC62" s="996">
        <f>MIN(VIC60,Application!$AO$630-SUM('15 Year Pro Forma'!$D$62:VIA62))</f>
        <v>0</v>
      </c>
      <c r="VIE62" s="996">
        <f>MIN(VIE60,Application!$AO$630-SUM('15 Year Pro Forma'!$D$62:VIC62))</f>
        <v>0</v>
      </c>
      <c r="VIG62" s="996">
        <f>MIN(VIG60,Application!$AO$630-SUM('15 Year Pro Forma'!$D$62:VIE62))</f>
        <v>0</v>
      </c>
      <c r="VII62" s="996">
        <f>MIN(VII60,Application!$AO$630-SUM('15 Year Pro Forma'!$D$62:VIG62))</f>
        <v>0</v>
      </c>
      <c r="VIK62" s="996">
        <f>MIN(VIK60,Application!$AO$630-SUM('15 Year Pro Forma'!$D$62:VII62))</f>
        <v>0</v>
      </c>
      <c r="VIM62" s="996">
        <f>MIN(VIM60,Application!$AO$630-SUM('15 Year Pro Forma'!$D$62:VIK62))</f>
        <v>0</v>
      </c>
      <c r="VIO62" s="996">
        <f>MIN(VIO60,Application!$AO$630-SUM('15 Year Pro Forma'!$D$62:VIM62))</f>
        <v>0</v>
      </c>
      <c r="VIQ62" s="996">
        <f>MIN(VIQ60,Application!$AO$630-SUM('15 Year Pro Forma'!$D$62:VIO62))</f>
        <v>0</v>
      </c>
      <c r="VIS62" s="996">
        <f>MIN(VIS60,Application!$AO$630-SUM('15 Year Pro Forma'!$D$62:VIQ62))</f>
        <v>0</v>
      </c>
      <c r="VIU62" s="996">
        <f>MIN(VIU60,Application!$AO$630-SUM('15 Year Pro Forma'!$D$62:VIS62))</f>
        <v>0</v>
      </c>
      <c r="VIW62" s="996">
        <f>MIN(VIW60,Application!$AO$630-SUM('15 Year Pro Forma'!$D$62:VIU62))</f>
        <v>0</v>
      </c>
      <c r="VIY62" s="996">
        <f>MIN(VIY60,Application!$AO$630-SUM('15 Year Pro Forma'!$D$62:VIW62))</f>
        <v>0</v>
      </c>
      <c r="VJA62" s="996">
        <f>MIN(VJA60,Application!$AO$630-SUM('15 Year Pro Forma'!$D$62:VIY62))</f>
        <v>0</v>
      </c>
      <c r="VJC62" s="996">
        <f>MIN(VJC60,Application!$AO$630-SUM('15 Year Pro Forma'!$D$62:VJA62))</f>
        <v>0</v>
      </c>
      <c r="VJE62" s="996">
        <f>MIN(VJE60,Application!$AO$630-SUM('15 Year Pro Forma'!$D$62:VJC62))</f>
        <v>0</v>
      </c>
      <c r="VJG62" s="996">
        <f>MIN(VJG60,Application!$AO$630-SUM('15 Year Pro Forma'!$D$62:VJE62))</f>
        <v>0</v>
      </c>
      <c r="VJI62" s="996">
        <f>MIN(VJI60,Application!$AO$630-SUM('15 Year Pro Forma'!$D$62:VJG62))</f>
        <v>0</v>
      </c>
      <c r="VJK62" s="996">
        <f>MIN(VJK60,Application!$AO$630-SUM('15 Year Pro Forma'!$D$62:VJI62))</f>
        <v>0</v>
      </c>
      <c r="VJM62" s="996">
        <f>MIN(VJM60,Application!$AO$630-SUM('15 Year Pro Forma'!$D$62:VJK62))</f>
        <v>0</v>
      </c>
      <c r="VJO62" s="996">
        <f>MIN(VJO60,Application!$AO$630-SUM('15 Year Pro Forma'!$D$62:VJM62))</f>
        <v>0</v>
      </c>
      <c r="VJQ62" s="996">
        <f>MIN(VJQ60,Application!$AO$630-SUM('15 Year Pro Forma'!$D$62:VJO62))</f>
        <v>0</v>
      </c>
      <c r="VJS62" s="996">
        <f>MIN(VJS60,Application!$AO$630-SUM('15 Year Pro Forma'!$D$62:VJQ62))</f>
        <v>0</v>
      </c>
      <c r="VJU62" s="996">
        <f>MIN(VJU60,Application!$AO$630-SUM('15 Year Pro Forma'!$D$62:VJS62))</f>
        <v>0</v>
      </c>
      <c r="VJW62" s="996">
        <f>MIN(VJW60,Application!$AO$630-SUM('15 Year Pro Forma'!$D$62:VJU62))</f>
        <v>0</v>
      </c>
      <c r="VJY62" s="996">
        <f>MIN(VJY60,Application!$AO$630-SUM('15 Year Pro Forma'!$D$62:VJW62))</f>
        <v>0</v>
      </c>
      <c r="VKA62" s="996">
        <f>MIN(VKA60,Application!$AO$630-SUM('15 Year Pro Forma'!$D$62:VJY62))</f>
        <v>0</v>
      </c>
      <c r="VKC62" s="996">
        <f>MIN(VKC60,Application!$AO$630-SUM('15 Year Pro Forma'!$D$62:VKA62))</f>
        <v>0</v>
      </c>
      <c r="VKE62" s="996">
        <f>MIN(VKE60,Application!$AO$630-SUM('15 Year Pro Forma'!$D$62:VKC62))</f>
        <v>0</v>
      </c>
      <c r="VKG62" s="996">
        <f>MIN(VKG60,Application!$AO$630-SUM('15 Year Pro Forma'!$D$62:VKE62))</f>
        <v>0</v>
      </c>
      <c r="VKI62" s="996">
        <f>MIN(VKI60,Application!$AO$630-SUM('15 Year Pro Forma'!$D$62:VKG62))</f>
        <v>0</v>
      </c>
      <c r="VKK62" s="996">
        <f>MIN(VKK60,Application!$AO$630-SUM('15 Year Pro Forma'!$D$62:VKI62))</f>
        <v>0</v>
      </c>
      <c r="VKM62" s="996">
        <f>MIN(VKM60,Application!$AO$630-SUM('15 Year Pro Forma'!$D$62:VKK62))</f>
        <v>0</v>
      </c>
      <c r="VKO62" s="996">
        <f>MIN(VKO60,Application!$AO$630-SUM('15 Year Pro Forma'!$D$62:VKM62))</f>
        <v>0</v>
      </c>
      <c r="VKQ62" s="996">
        <f>MIN(VKQ60,Application!$AO$630-SUM('15 Year Pro Forma'!$D$62:VKO62))</f>
        <v>0</v>
      </c>
      <c r="VKS62" s="996">
        <f>MIN(VKS60,Application!$AO$630-SUM('15 Year Pro Forma'!$D$62:VKQ62))</f>
        <v>0</v>
      </c>
      <c r="VKU62" s="996">
        <f>MIN(VKU60,Application!$AO$630-SUM('15 Year Pro Forma'!$D$62:VKS62))</f>
        <v>0</v>
      </c>
      <c r="VKW62" s="996">
        <f>MIN(VKW60,Application!$AO$630-SUM('15 Year Pro Forma'!$D$62:VKU62))</f>
        <v>0</v>
      </c>
      <c r="VKY62" s="996">
        <f>MIN(VKY60,Application!$AO$630-SUM('15 Year Pro Forma'!$D$62:VKW62))</f>
        <v>0</v>
      </c>
      <c r="VLA62" s="996">
        <f>MIN(VLA60,Application!$AO$630-SUM('15 Year Pro Forma'!$D$62:VKY62))</f>
        <v>0</v>
      </c>
      <c r="VLC62" s="996">
        <f>MIN(VLC60,Application!$AO$630-SUM('15 Year Pro Forma'!$D$62:VLA62))</f>
        <v>0</v>
      </c>
      <c r="VLE62" s="996">
        <f>MIN(VLE60,Application!$AO$630-SUM('15 Year Pro Forma'!$D$62:VLC62))</f>
        <v>0</v>
      </c>
      <c r="VLG62" s="996">
        <f>MIN(VLG60,Application!$AO$630-SUM('15 Year Pro Forma'!$D$62:VLE62))</f>
        <v>0</v>
      </c>
      <c r="VLI62" s="996">
        <f>MIN(VLI60,Application!$AO$630-SUM('15 Year Pro Forma'!$D$62:VLG62))</f>
        <v>0</v>
      </c>
      <c r="VLK62" s="996">
        <f>MIN(VLK60,Application!$AO$630-SUM('15 Year Pro Forma'!$D$62:VLI62))</f>
        <v>0</v>
      </c>
      <c r="VLM62" s="996">
        <f>MIN(VLM60,Application!$AO$630-SUM('15 Year Pro Forma'!$D$62:VLK62))</f>
        <v>0</v>
      </c>
      <c r="VLO62" s="996">
        <f>MIN(VLO60,Application!$AO$630-SUM('15 Year Pro Forma'!$D$62:VLM62))</f>
        <v>0</v>
      </c>
      <c r="VLQ62" s="996">
        <f>MIN(VLQ60,Application!$AO$630-SUM('15 Year Pro Forma'!$D$62:VLO62))</f>
        <v>0</v>
      </c>
      <c r="VLS62" s="996">
        <f>MIN(VLS60,Application!$AO$630-SUM('15 Year Pro Forma'!$D$62:VLQ62))</f>
        <v>0</v>
      </c>
      <c r="VLU62" s="996">
        <f>MIN(VLU60,Application!$AO$630-SUM('15 Year Pro Forma'!$D$62:VLS62))</f>
        <v>0</v>
      </c>
      <c r="VLW62" s="996">
        <f>MIN(VLW60,Application!$AO$630-SUM('15 Year Pro Forma'!$D$62:VLU62))</f>
        <v>0</v>
      </c>
      <c r="VLY62" s="996">
        <f>MIN(VLY60,Application!$AO$630-SUM('15 Year Pro Forma'!$D$62:VLW62))</f>
        <v>0</v>
      </c>
      <c r="VMA62" s="996">
        <f>MIN(VMA60,Application!$AO$630-SUM('15 Year Pro Forma'!$D$62:VLY62))</f>
        <v>0</v>
      </c>
      <c r="VMC62" s="996">
        <f>MIN(VMC60,Application!$AO$630-SUM('15 Year Pro Forma'!$D$62:VMA62))</f>
        <v>0</v>
      </c>
      <c r="VME62" s="996">
        <f>MIN(VME60,Application!$AO$630-SUM('15 Year Pro Forma'!$D$62:VMC62))</f>
        <v>0</v>
      </c>
      <c r="VMG62" s="996">
        <f>MIN(VMG60,Application!$AO$630-SUM('15 Year Pro Forma'!$D$62:VME62))</f>
        <v>0</v>
      </c>
      <c r="VMI62" s="996">
        <f>MIN(VMI60,Application!$AO$630-SUM('15 Year Pro Forma'!$D$62:VMG62))</f>
        <v>0</v>
      </c>
      <c r="VMK62" s="996">
        <f>MIN(VMK60,Application!$AO$630-SUM('15 Year Pro Forma'!$D$62:VMI62))</f>
        <v>0</v>
      </c>
      <c r="VMM62" s="996">
        <f>MIN(VMM60,Application!$AO$630-SUM('15 Year Pro Forma'!$D$62:VMK62))</f>
        <v>0</v>
      </c>
      <c r="VMO62" s="996">
        <f>MIN(VMO60,Application!$AO$630-SUM('15 Year Pro Forma'!$D$62:VMM62))</f>
        <v>0</v>
      </c>
      <c r="VMQ62" s="996">
        <f>MIN(VMQ60,Application!$AO$630-SUM('15 Year Pro Forma'!$D$62:VMO62))</f>
        <v>0</v>
      </c>
      <c r="VMS62" s="996">
        <f>MIN(VMS60,Application!$AO$630-SUM('15 Year Pro Forma'!$D$62:VMQ62))</f>
        <v>0</v>
      </c>
      <c r="VMU62" s="996">
        <f>MIN(VMU60,Application!$AO$630-SUM('15 Year Pro Forma'!$D$62:VMS62))</f>
        <v>0</v>
      </c>
      <c r="VMW62" s="996">
        <f>MIN(VMW60,Application!$AO$630-SUM('15 Year Pro Forma'!$D$62:VMU62))</f>
        <v>0</v>
      </c>
      <c r="VMY62" s="996">
        <f>MIN(VMY60,Application!$AO$630-SUM('15 Year Pro Forma'!$D$62:VMW62))</f>
        <v>0</v>
      </c>
      <c r="VNA62" s="996">
        <f>MIN(VNA60,Application!$AO$630-SUM('15 Year Pro Forma'!$D$62:VMY62))</f>
        <v>0</v>
      </c>
      <c r="VNC62" s="996">
        <f>MIN(VNC60,Application!$AO$630-SUM('15 Year Pro Forma'!$D$62:VNA62))</f>
        <v>0</v>
      </c>
      <c r="VNE62" s="996">
        <f>MIN(VNE60,Application!$AO$630-SUM('15 Year Pro Forma'!$D$62:VNC62))</f>
        <v>0</v>
      </c>
      <c r="VNG62" s="996">
        <f>MIN(VNG60,Application!$AO$630-SUM('15 Year Pro Forma'!$D$62:VNE62))</f>
        <v>0</v>
      </c>
      <c r="VNI62" s="996">
        <f>MIN(VNI60,Application!$AO$630-SUM('15 Year Pro Forma'!$D$62:VNG62))</f>
        <v>0</v>
      </c>
      <c r="VNK62" s="996">
        <f>MIN(VNK60,Application!$AO$630-SUM('15 Year Pro Forma'!$D$62:VNI62))</f>
        <v>0</v>
      </c>
      <c r="VNM62" s="996">
        <f>MIN(VNM60,Application!$AO$630-SUM('15 Year Pro Forma'!$D$62:VNK62))</f>
        <v>0</v>
      </c>
      <c r="VNO62" s="996">
        <f>MIN(VNO60,Application!$AO$630-SUM('15 Year Pro Forma'!$D$62:VNM62))</f>
        <v>0</v>
      </c>
      <c r="VNQ62" s="996">
        <f>MIN(VNQ60,Application!$AO$630-SUM('15 Year Pro Forma'!$D$62:VNO62))</f>
        <v>0</v>
      </c>
      <c r="VNS62" s="996">
        <f>MIN(VNS60,Application!$AO$630-SUM('15 Year Pro Forma'!$D$62:VNQ62))</f>
        <v>0</v>
      </c>
      <c r="VNU62" s="996">
        <f>MIN(VNU60,Application!$AO$630-SUM('15 Year Pro Forma'!$D$62:VNS62))</f>
        <v>0</v>
      </c>
      <c r="VNW62" s="996">
        <f>MIN(VNW60,Application!$AO$630-SUM('15 Year Pro Forma'!$D$62:VNU62))</f>
        <v>0</v>
      </c>
      <c r="VNY62" s="996">
        <f>MIN(VNY60,Application!$AO$630-SUM('15 Year Pro Forma'!$D$62:VNW62))</f>
        <v>0</v>
      </c>
      <c r="VOA62" s="996">
        <f>MIN(VOA60,Application!$AO$630-SUM('15 Year Pro Forma'!$D$62:VNY62))</f>
        <v>0</v>
      </c>
      <c r="VOC62" s="996">
        <f>MIN(VOC60,Application!$AO$630-SUM('15 Year Pro Forma'!$D$62:VOA62))</f>
        <v>0</v>
      </c>
      <c r="VOE62" s="996">
        <f>MIN(VOE60,Application!$AO$630-SUM('15 Year Pro Forma'!$D$62:VOC62))</f>
        <v>0</v>
      </c>
      <c r="VOG62" s="996">
        <f>MIN(VOG60,Application!$AO$630-SUM('15 Year Pro Forma'!$D$62:VOE62))</f>
        <v>0</v>
      </c>
      <c r="VOI62" s="996">
        <f>MIN(VOI60,Application!$AO$630-SUM('15 Year Pro Forma'!$D$62:VOG62))</f>
        <v>0</v>
      </c>
      <c r="VOK62" s="996">
        <f>MIN(VOK60,Application!$AO$630-SUM('15 Year Pro Forma'!$D$62:VOI62))</f>
        <v>0</v>
      </c>
      <c r="VOM62" s="996">
        <f>MIN(VOM60,Application!$AO$630-SUM('15 Year Pro Forma'!$D$62:VOK62))</f>
        <v>0</v>
      </c>
      <c r="VOO62" s="996">
        <f>MIN(VOO60,Application!$AO$630-SUM('15 Year Pro Forma'!$D$62:VOM62))</f>
        <v>0</v>
      </c>
      <c r="VOQ62" s="996">
        <f>MIN(VOQ60,Application!$AO$630-SUM('15 Year Pro Forma'!$D$62:VOO62))</f>
        <v>0</v>
      </c>
      <c r="VOS62" s="996">
        <f>MIN(VOS60,Application!$AO$630-SUM('15 Year Pro Forma'!$D$62:VOQ62))</f>
        <v>0</v>
      </c>
      <c r="VOU62" s="996">
        <f>MIN(VOU60,Application!$AO$630-SUM('15 Year Pro Forma'!$D$62:VOS62))</f>
        <v>0</v>
      </c>
      <c r="VOW62" s="996">
        <f>MIN(VOW60,Application!$AO$630-SUM('15 Year Pro Forma'!$D$62:VOU62))</f>
        <v>0</v>
      </c>
      <c r="VOY62" s="996">
        <f>MIN(VOY60,Application!$AO$630-SUM('15 Year Pro Forma'!$D$62:VOW62))</f>
        <v>0</v>
      </c>
      <c r="VPA62" s="996">
        <f>MIN(VPA60,Application!$AO$630-SUM('15 Year Pro Forma'!$D$62:VOY62))</f>
        <v>0</v>
      </c>
      <c r="VPC62" s="996">
        <f>MIN(VPC60,Application!$AO$630-SUM('15 Year Pro Forma'!$D$62:VPA62))</f>
        <v>0</v>
      </c>
      <c r="VPE62" s="996">
        <f>MIN(VPE60,Application!$AO$630-SUM('15 Year Pro Forma'!$D$62:VPC62))</f>
        <v>0</v>
      </c>
      <c r="VPG62" s="996">
        <f>MIN(VPG60,Application!$AO$630-SUM('15 Year Pro Forma'!$D$62:VPE62))</f>
        <v>0</v>
      </c>
      <c r="VPI62" s="996">
        <f>MIN(VPI60,Application!$AO$630-SUM('15 Year Pro Forma'!$D$62:VPG62))</f>
        <v>0</v>
      </c>
      <c r="VPK62" s="996">
        <f>MIN(VPK60,Application!$AO$630-SUM('15 Year Pro Forma'!$D$62:VPI62))</f>
        <v>0</v>
      </c>
      <c r="VPM62" s="996">
        <f>MIN(VPM60,Application!$AO$630-SUM('15 Year Pro Forma'!$D$62:VPK62))</f>
        <v>0</v>
      </c>
      <c r="VPO62" s="996">
        <f>MIN(VPO60,Application!$AO$630-SUM('15 Year Pro Forma'!$D$62:VPM62))</f>
        <v>0</v>
      </c>
      <c r="VPQ62" s="996">
        <f>MIN(VPQ60,Application!$AO$630-SUM('15 Year Pro Forma'!$D$62:VPO62))</f>
        <v>0</v>
      </c>
      <c r="VPS62" s="996">
        <f>MIN(VPS60,Application!$AO$630-SUM('15 Year Pro Forma'!$D$62:VPQ62))</f>
        <v>0</v>
      </c>
      <c r="VPU62" s="996">
        <f>MIN(VPU60,Application!$AO$630-SUM('15 Year Pro Forma'!$D$62:VPS62))</f>
        <v>0</v>
      </c>
      <c r="VPW62" s="996">
        <f>MIN(VPW60,Application!$AO$630-SUM('15 Year Pro Forma'!$D$62:VPU62))</f>
        <v>0</v>
      </c>
      <c r="VPY62" s="996">
        <f>MIN(VPY60,Application!$AO$630-SUM('15 Year Pro Forma'!$D$62:VPW62))</f>
        <v>0</v>
      </c>
      <c r="VQA62" s="996">
        <f>MIN(VQA60,Application!$AO$630-SUM('15 Year Pro Forma'!$D$62:VPY62))</f>
        <v>0</v>
      </c>
      <c r="VQC62" s="996">
        <f>MIN(VQC60,Application!$AO$630-SUM('15 Year Pro Forma'!$D$62:VQA62))</f>
        <v>0</v>
      </c>
      <c r="VQE62" s="996">
        <f>MIN(VQE60,Application!$AO$630-SUM('15 Year Pro Forma'!$D$62:VQC62))</f>
        <v>0</v>
      </c>
      <c r="VQG62" s="996">
        <f>MIN(VQG60,Application!$AO$630-SUM('15 Year Pro Forma'!$D$62:VQE62))</f>
        <v>0</v>
      </c>
      <c r="VQI62" s="996">
        <f>MIN(VQI60,Application!$AO$630-SUM('15 Year Pro Forma'!$D$62:VQG62))</f>
        <v>0</v>
      </c>
      <c r="VQK62" s="996">
        <f>MIN(VQK60,Application!$AO$630-SUM('15 Year Pro Forma'!$D$62:VQI62))</f>
        <v>0</v>
      </c>
      <c r="VQM62" s="996">
        <f>MIN(VQM60,Application!$AO$630-SUM('15 Year Pro Forma'!$D$62:VQK62))</f>
        <v>0</v>
      </c>
      <c r="VQO62" s="996">
        <f>MIN(VQO60,Application!$AO$630-SUM('15 Year Pro Forma'!$D$62:VQM62))</f>
        <v>0</v>
      </c>
      <c r="VQQ62" s="996">
        <f>MIN(VQQ60,Application!$AO$630-SUM('15 Year Pro Forma'!$D$62:VQO62))</f>
        <v>0</v>
      </c>
      <c r="VQS62" s="996">
        <f>MIN(VQS60,Application!$AO$630-SUM('15 Year Pro Forma'!$D$62:VQQ62))</f>
        <v>0</v>
      </c>
      <c r="VQU62" s="996">
        <f>MIN(VQU60,Application!$AO$630-SUM('15 Year Pro Forma'!$D$62:VQS62))</f>
        <v>0</v>
      </c>
      <c r="VQW62" s="996">
        <f>MIN(VQW60,Application!$AO$630-SUM('15 Year Pro Forma'!$D$62:VQU62))</f>
        <v>0</v>
      </c>
      <c r="VQY62" s="996">
        <f>MIN(VQY60,Application!$AO$630-SUM('15 Year Pro Forma'!$D$62:VQW62))</f>
        <v>0</v>
      </c>
      <c r="VRA62" s="996">
        <f>MIN(VRA60,Application!$AO$630-SUM('15 Year Pro Forma'!$D$62:VQY62))</f>
        <v>0</v>
      </c>
      <c r="VRC62" s="996">
        <f>MIN(VRC60,Application!$AO$630-SUM('15 Year Pro Forma'!$D$62:VRA62))</f>
        <v>0</v>
      </c>
      <c r="VRE62" s="996">
        <f>MIN(VRE60,Application!$AO$630-SUM('15 Year Pro Forma'!$D$62:VRC62))</f>
        <v>0</v>
      </c>
      <c r="VRG62" s="996">
        <f>MIN(VRG60,Application!$AO$630-SUM('15 Year Pro Forma'!$D$62:VRE62))</f>
        <v>0</v>
      </c>
      <c r="VRI62" s="996">
        <f>MIN(VRI60,Application!$AO$630-SUM('15 Year Pro Forma'!$D$62:VRG62))</f>
        <v>0</v>
      </c>
      <c r="VRK62" s="996">
        <f>MIN(VRK60,Application!$AO$630-SUM('15 Year Pro Forma'!$D$62:VRI62))</f>
        <v>0</v>
      </c>
      <c r="VRM62" s="996">
        <f>MIN(VRM60,Application!$AO$630-SUM('15 Year Pro Forma'!$D$62:VRK62))</f>
        <v>0</v>
      </c>
      <c r="VRO62" s="996">
        <f>MIN(VRO60,Application!$AO$630-SUM('15 Year Pro Forma'!$D$62:VRM62))</f>
        <v>0</v>
      </c>
      <c r="VRQ62" s="996">
        <f>MIN(VRQ60,Application!$AO$630-SUM('15 Year Pro Forma'!$D$62:VRO62))</f>
        <v>0</v>
      </c>
      <c r="VRS62" s="996">
        <f>MIN(VRS60,Application!$AO$630-SUM('15 Year Pro Forma'!$D$62:VRQ62))</f>
        <v>0</v>
      </c>
      <c r="VRU62" s="996">
        <f>MIN(VRU60,Application!$AO$630-SUM('15 Year Pro Forma'!$D$62:VRS62))</f>
        <v>0</v>
      </c>
      <c r="VRW62" s="996">
        <f>MIN(VRW60,Application!$AO$630-SUM('15 Year Pro Forma'!$D$62:VRU62))</f>
        <v>0</v>
      </c>
      <c r="VRY62" s="996">
        <f>MIN(VRY60,Application!$AO$630-SUM('15 Year Pro Forma'!$D$62:VRW62))</f>
        <v>0</v>
      </c>
      <c r="VSA62" s="996">
        <f>MIN(VSA60,Application!$AO$630-SUM('15 Year Pro Forma'!$D$62:VRY62))</f>
        <v>0</v>
      </c>
      <c r="VSC62" s="996">
        <f>MIN(VSC60,Application!$AO$630-SUM('15 Year Pro Forma'!$D$62:VSA62))</f>
        <v>0</v>
      </c>
      <c r="VSE62" s="996">
        <f>MIN(VSE60,Application!$AO$630-SUM('15 Year Pro Forma'!$D$62:VSC62))</f>
        <v>0</v>
      </c>
      <c r="VSG62" s="996">
        <f>MIN(VSG60,Application!$AO$630-SUM('15 Year Pro Forma'!$D$62:VSE62))</f>
        <v>0</v>
      </c>
      <c r="VSI62" s="996">
        <f>MIN(VSI60,Application!$AO$630-SUM('15 Year Pro Forma'!$D$62:VSG62))</f>
        <v>0</v>
      </c>
      <c r="VSK62" s="996">
        <f>MIN(VSK60,Application!$AO$630-SUM('15 Year Pro Forma'!$D$62:VSI62))</f>
        <v>0</v>
      </c>
      <c r="VSM62" s="996">
        <f>MIN(VSM60,Application!$AO$630-SUM('15 Year Pro Forma'!$D$62:VSK62))</f>
        <v>0</v>
      </c>
      <c r="VSO62" s="996">
        <f>MIN(VSO60,Application!$AO$630-SUM('15 Year Pro Forma'!$D$62:VSM62))</f>
        <v>0</v>
      </c>
      <c r="VSQ62" s="996">
        <f>MIN(VSQ60,Application!$AO$630-SUM('15 Year Pro Forma'!$D$62:VSO62))</f>
        <v>0</v>
      </c>
      <c r="VSS62" s="996">
        <f>MIN(VSS60,Application!$AO$630-SUM('15 Year Pro Forma'!$D$62:VSQ62))</f>
        <v>0</v>
      </c>
      <c r="VSU62" s="996">
        <f>MIN(VSU60,Application!$AO$630-SUM('15 Year Pro Forma'!$D$62:VSS62))</f>
        <v>0</v>
      </c>
      <c r="VSW62" s="996">
        <f>MIN(VSW60,Application!$AO$630-SUM('15 Year Pro Forma'!$D$62:VSU62))</f>
        <v>0</v>
      </c>
      <c r="VSY62" s="996">
        <f>MIN(VSY60,Application!$AO$630-SUM('15 Year Pro Forma'!$D$62:VSW62))</f>
        <v>0</v>
      </c>
      <c r="VTA62" s="996">
        <f>MIN(VTA60,Application!$AO$630-SUM('15 Year Pro Forma'!$D$62:VSY62))</f>
        <v>0</v>
      </c>
      <c r="VTC62" s="996">
        <f>MIN(VTC60,Application!$AO$630-SUM('15 Year Pro Forma'!$D$62:VTA62))</f>
        <v>0</v>
      </c>
      <c r="VTE62" s="996">
        <f>MIN(VTE60,Application!$AO$630-SUM('15 Year Pro Forma'!$D$62:VTC62))</f>
        <v>0</v>
      </c>
      <c r="VTG62" s="996">
        <f>MIN(VTG60,Application!$AO$630-SUM('15 Year Pro Forma'!$D$62:VTE62))</f>
        <v>0</v>
      </c>
      <c r="VTI62" s="996">
        <f>MIN(VTI60,Application!$AO$630-SUM('15 Year Pro Forma'!$D$62:VTG62))</f>
        <v>0</v>
      </c>
      <c r="VTK62" s="996">
        <f>MIN(VTK60,Application!$AO$630-SUM('15 Year Pro Forma'!$D$62:VTI62))</f>
        <v>0</v>
      </c>
      <c r="VTM62" s="996">
        <f>MIN(VTM60,Application!$AO$630-SUM('15 Year Pro Forma'!$D$62:VTK62))</f>
        <v>0</v>
      </c>
      <c r="VTO62" s="996">
        <f>MIN(VTO60,Application!$AO$630-SUM('15 Year Pro Forma'!$D$62:VTM62))</f>
        <v>0</v>
      </c>
      <c r="VTQ62" s="996">
        <f>MIN(VTQ60,Application!$AO$630-SUM('15 Year Pro Forma'!$D$62:VTO62))</f>
        <v>0</v>
      </c>
      <c r="VTS62" s="996">
        <f>MIN(VTS60,Application!$AO$630-SUM('15 Year Pro Forma'!$D$62:VTQ62))</f>
        <v>0</v>
      </c>
      <c r="VTU62" s="996">
        <f>MIN(VTU60,Application!$AO$630-SUM('15 Year Pro Forma'!$D$62:VTS62))</f>
        <v>0</v>
      </c>
      <c r="VTW62" s="996">
        <f>MIN(VTW60,Application!$AO$630-SUM('15 Year Pro Forma'!$D$62:VTU62))</f>
        <v>0</v>
      </c>
      <c r="VTY62" s="996">
        <f>MIN(VTY60,Application!$AO$630-SUM('15 Year Pro Forma'!$D$62:VTW62))</f>
        <v>0</v>
      </c>
      <c r="VUA62" s="996">
        <f>MIN(VUA60,Application!$AO$630-SUM('15 Year Pro Forma'!$D$62:VTY62))</f>
        <v>0</v>
      </c>
      <c r="VUC62" s="996">
        <f>MIN(VUC60,Application!$AO$630-SUM('15 Year Pro Forma'!$D$62:VUA62))</f>
        <v>0</v>
      </c>
      <c r="VUE62" s="996">
        <f>MIN(VUE60,Application!$AO$630-SUM('15 Year Pro Forma'!$D$62:VUC62))</f>
        <v>0</v>
      </c>
      <c r="VUG62" s="996">
        <f>MIN(VUG60,Application!$AO$630-SUM('15 Year Pro Forma'!$D$62:VUE62))</f>
        <v>0</v>
      </c>
      <c r="VUI62" s="996">
        <f>MIN(VUI60,Application!$AO$630-SUM('15 Year Pro Forma'!$D$62:VUG62))</f>
        <v>0</v>
      </c>
      <c r="VUK62" s="996">
        <f>MIN(VUK60,Application!$AO$630-SUM('15 Year Pro Forma'!$D$62:VUI62))</f>
        <v>0</v>
      </c>
      <c r="VUM62" s="996">
        <f>MIN(VUM60,Application!$AO$630-SUM('15 Year Pro Forma'!$D$62:VUK62))</f>
        <v>0</v>
      </c>
      <c r="VUO62" s="996">
        <f>MIN(VUO60,Application!$AO$630-SUM('15 Year Pro Forma'!$D$62:VUM62))</f>
        <v>0</v>
      </c>
      <c r="VUQ62" s="996">
        <f>MIN(VUQ60,Application!$AO$630-SUM('15 Year Pro Forma'!$D$62:VUO62))</f>
        <v>0</v>
      </c>
      <c r="VUS62" s="996">
        <f>MIN(VUS60,Application!$AO$630-SUM('15 Year Pro Forma'!$D$62:VUQ62))</f>
        <v>0</v>
      </c>
      <c r="VUU62" s="996">
        <f>MIN(VUU60,Application!$AO$630-SUM('15 Year Pro Forma'!$D$62:VUS62))</f>
        <v>0</v>
      </c>
      <c r="VUW62" s="996">
        <f>MIN(VUW60,Application!$AO$630-SUM('15 Year Pro Forma'!$D$62:VUU62))</f>
        <v>0</v>
      </c>
      <c r="VUY62" s="996">
        <f>MIN(VUY60,Application!$AO$630-SUM('15 Year Pro Forma'!$D$62:VUW62))</f>
        <v>0</v>
      </c>
      <c r="VVA62" s="996">
        <f>MIN(VVA60,Application!$AO$630-SUM('15 Year Pro Forma'!$D$62:VUY62))</f>
        <v>0</v>
      </c>
      <c r="VVC62" s="996">
        <f>MIN(VVC60,Application!$AO$630-SUM('15 Year Pro Forma'!$D$62:VVA62))</f>
        <v>0</v>
      </c>
      <c r="VVE62" s="996">
        <f>MIN(VVE60,Application!$AO$630-SUM('15 Year Pro Forma'!$D$62:VVC62))</f>
        <v>0</v>
      </c>
      <c r="VVG62" s="996">
        <f>MIN(VVG60,Application!$AO$630-SUM('15 Year Pro Forma'!$D$62:VVE62))</f>
        <v>0</v>
      </c>
      <c r="VVI62" s="996">
        <f>MIN(VVI60,Application!$AO$630-SUM('15 Year Pro Forma'!$D$62:VVG62))</f>
        <v>0</v>
      </c>
      <c r="VVK62" s="996">
        <f>MIN(VVK60,Application!$AO$630-SUM('15 Year Pro Forma'!$D$62:VVI62))</f>
        <v>0</v>
      </c>
      <c r="VVM62" s="996">
        <f>MIN(VVM60,Application!$AO$630-SUM('15 Year Pro Forma'!$D$62:VVK62))</f>
        <v>0</v>
      </c>
      <c r="VVO62" s="996">
        <f>MIN(VVO60,Application!$AO$630-SUM('15 Year Pro Forma'!$D$62:VVM62))</f>
        <v>0</v>
      </c>
      <c r="VVQ62" s="996">
        <f>MIN(VVQ60,Application!$AO$630-SUM('15 Year Pro Forma'!$D$62:VVO62))</f>
        <v>0</v>
      </c>
      <c r="VVS62" s="996">
        <f>MIN(VVS60,Application!$AO$630-SUM('15 Year Pro Forma'!$D$62:VVQ62))</f>
        <v>0</v>
      </c>
      <c r="VVU62" s="996">
        <f>MIN(VVU60,Application!$AO$630-SUM('15 Year Pro Forma'!$D$62:VVS62))</f>
        <v>0</v>
      </c>
      <c r="VVW62" s="996">
        <f>MIN(VVW60,Application!$AO$630-SUM('15 Year Pro Forma'!$D$62:VVU62))</f>
        <v>0</v>
      </c>
      <c r="VVY62" s="996">
        <f>MIN(VVY60,Application!$AO$630-SUM('15 Year Pro Forma'!$D$62:VVW62))</f>
        <v>0</v>
      </c>
      <c r="VWA62" s="996">
        <f>MIN(VWA60,Application!$AO$630-SUM('15 Year Pro Forma'!$D$62:VVY62))</f>
        <v>0</v>
      </c>
      <c r="VWC62" s="996">
        <f>MIN(VWC60,Application!$AO$630-SUM('15 Year Pro Forma'!$D$62:VWA62))</f>
        <v>0</v>
      </c>
      <c r="VWE62" s="996">
        <f>MIN(VWE60,Application!$AO$630-SUM('15 Year Pro Forma'!$D$62:VWC62))</f>
        <v>0</v>
      </c>
      <c r="VWG62" s="996">
        <f>MIN(VWG60,Application!$AO$630-SUM('15 Year Pro Forma'!$D$62:VWE62))</f>
        <v>0</v>
      </c>
      <c r="VWI62" s="996">
        <f>MIN(VWI60,Application!$AO$630-SUM('15 Year Pro Forma'!$D$62:VWG62))</f>
        <v>0</v>
      </c>
      <c r="VWK62" s="996">
        <f>MIN(VWK60,Application!$AO$630-SUM('15 Year Pro Forma'!$D$62:VWI62))</f>
        <v>0</v>
      </c>
      <c r="VWM62" s="996">
        <f>MIN(VWM60,Application!$AO$630-SUM('15 Year Pro Forma'!$D$62:VWK62))</f>
        <v>0</v>
      </c>
      <c r="VWO62" s="996">
        <f>MIN(VWO60,Application!$AO$630-SUM('15 Year Pro Forma'!$D$62:VWM62))</f>
        <v>0</v>
      </c>
      <c r="VWQ62" s="996">
        <f>MIN(VWQ60,Application!$AO$630-SUM('15 Year Pro Forma'!$D$62:VWO62))</f>
        <v>0</v>
      </c>
      <c r="VWS62" s="996">
        <f>MIN(VWS60,Application!$AO$630-SUM('15 Year Pro Forma'!$D$62:VWQ62))</f>
        <v>0</v>
      </c>
      <c r="VWU62" s="996">
        <f>MIN(VWU60,Application!$AO$630-SUM('15 Year Pro Forma'!$D$62:VWS62))</f>
        <v>0</v>
      </c>
      <c r="VWW62" s="996">
        <f>MIN(VWW60,Application!$AO$630-SUM('15 Year Pro Forma'!$D$62:VWU62))</f>
        <v>0</v>
      </c>
      <c r="VWY62" s="996">
        <f>MIN(VWY60,Application!$AO$630-SUM('15 Year Pro Forma'!$D$62:VWW62))</f>
        <v>0</v>
      </c>
      <c r="VXA62" s="996">
        <f>MIN(VXA60,Application!$AO$630-SUM('15 Year Pro Forma'!$D$62:VWY62))</f>
        <v>0</v>
      </c>
      <c r="VXC62" s="996">
        <f>MIN(VXC60,Application!$AO$630-SUM('15 Year Pro Forma'!$D$62:VXA62))</f>
        <v>0</v>
      </c>
      <c r="VXE62" s="996">
        <f>MIN(VXE60,Application!$AO$630-SUM('15 Year Pro Forma'!$D$62:VXC62))</f>
        <v>0</v>
      </c>
      <c r="VXG62" s="996">
        <f>MIN(VXG60,Application!$AO$630-SUM('15 Year Pro Forma'!$D$62:VXE62))</f>
        <v>0</v>
      </c>
      <c r="VXI62" s="996">
        <f>MIN(VXI60,Application!$AO$630-SUM('15 Year Pro Forma'!$D$62:VXG62))</f>
        <v>0</v>
      </c>
      <c r="VXK62" s="996">
        <f>MIN(VXK60,Application!$AO$630-SUM('15 Year Pro Forma'!$D$62:VXI62))</f>
        <v>0</v>
      </c>
      <c r="VXM62" s="996">
        <f>MIN(VXM60,Application!$AO$630-SUM('15 Year Pro Forma'!$D$62:VXK62))</f>
        <v>0</v>
      </c>
      <c r="VXO62" s="996">
        <f>MIN(VXO60,Application!$AO$630-SUM('15 Year Pro Forma'!$D$62:VXM62))</f>
        <v>0</v>
      </c>
      <c r="VXQ62" s="996">
        <f>MIN(VXQ60,Application!$AO$630-SUM('15 Year Pro Forma'!$D$62:VXO62))</f>
        <v>0</v>
      </c>
      <c r="VXS62" s="996">
        <f>MIN(VXS60,Application!$AO$630-SUM('15 Year Pro Forma'!$D$62:VXQ62))</f>
        <v>0</v>
      </c>
      <c r="VXU62" s="996">
        <f>MIN(VXU60,Application!$AO$630-SUM('15 Year Pro Forma'!$D$62:VXS62))</f>
        <v>0</v>
      </c>
      <c r="VXW62" s="996">
        <f>MIN(VXW60,Application!$AO$630-SUM('15 Year Pro Forma'!$D$62:VXU62))</f>
        <v>0</v>
      </c>
      <c r="VXY62" s="996">
        <f>MIN(VXY60,Application!$AO$630-SUM('15 Year Pro Forma'!$D$62:VXW62))</f>
        <v>0</v>
      </c>
      <c r="VYA62" s="996">
        <f>MIN(VYA60,Application!$AO$630-SUM('15 Year Pro Forma'!$D$62:VXY62))</f>
        <v>0</v>
      </c>
      <c r="VYC62" s="996">
        <f>MIN(VYC60,Application!$AO$630-SUM('15 Year Pro Forma'!$D$62:VYA62))</f>
        <v>0</v>
      </c>
      <c r="VYE62" s="996">
        <f>MIN(VYE60,Application!$AO$630-SUM('15 Year Pro Forma'!$D$62:VYC62))</f>
        <v>0</v>
      </c>
      <c r="VYG62" s="996">
        <f>MIN(VYG60,Application!$AO$630-SUM('15 Year Pro Forma'!$D$62:VYE62))</f>
        <v>0</v>
      </c>
      <c r="VYI62" s="996">
        <f>MIN(VYI60,Application!$AO$630-SUM('15 Year Pro Forma'!$D$62:VYG62))</f>
        <v>0</v>
      </c>
      <c r="VYK62" s="996">
        <f>MIN(VYK60,Application!$AO$630-SUM('15 Year Pro Forma'!$D$62:VYI62))</f>
        <v>0</v>
      </c>
      <c r="VYM62" s="996">
        <f>MIN(VYM60,Application!$AO$630-SUM('15 Year Pro Forma'!$D$62:VYK62))</f>
        <v>0</v>
      </c>
      <c r="VYO62" s="996">
        <f>MIN(VYO60,Application!$AO$630-SUM('15 Year Pro Forma'!$D$62:VYM62))</f>
        <v>0</v>
      </c>
      <c r="VYQ62" s="996">
        <f>MIN(VYQ60,Application!$AO$630-SUM('15 Year Pro Forma'!$D$62:VYO62))</f>
        <v>0</v>
      </c>
      <c r="VYS62" s="996">
        <f>MIN(VYS60,Application!$AO$630-SUM('15 Year Pro Forma'!$D$62:VYQ62))</f>
        <v>0</v>
      </c>
      <c r="VYU62" s="996">
        <f>MIN(VYU60,Application!$AO$630-SUM('15 Year Pro Forma'!$D$62:VYS62))</f>
        <v>0</v>
      </c>
      <c r="VYW62" s="996">
        <f>MIN(VYW60,Application!$AO$630-SUM('15 Year Pro Forma'!$D$62:VYU62))</f>
        <v>0</v>
      </c>
      <c r="VYY62" s="996">
        <f>MIN(VYY60,Application!$AO$630-SUM('15 Year Pro Forma'!$D$62:VYW62))</f>
        <v>0</v>
      </c>
      <c r="VZA62" s="996">
        <f>MIN(VZA60,Application!$AO$630-SUM('15 Year Pro Forma'!$D$62:VYY62))</f>
        <v>0</v>
      </c>
      <c r="VZC62" s="996">
        <f>MIN(VZC60,Application!$AO$630-SUM('15 Year Pro Forma'!$D$62:VZA62))</f>
        <v>0</v>
      </c>
      <c r="VZE62" s="996">
        <f>MIN(VZE60,Application!$AO$630-SUM('15 Year Pro Forma'!$D$62:VZC62))</f>
        <v>0</v>
      </c>
      <c r="VZG62" s="996">
        <f>MIN(VZG60,Application!$AO$630-SUM('15 Year Pro Forma'!$D$62:VZE62))</f>
        <v>0</v>
      </c>
      <c r="VZI62" s="996">
        <f>MIN(VZI60,Application!$AO$630-SUM('15 Year Pro Forma'!$D$62:VZG62))</f>
        <v>0</v>
      </c>
      <c r="VZK62" s="996">
        <f>MIN(VZK60,Application!$AO$630-SUM('15 Year Pro Forma'!$D$62:VZI62))</f>
        <v>0</v>
      </c>
      <c r="VZM62" s="996">
        <f>MIN(VZM60,Application!$AO$630-SUM('15 Year Pro Forma'!$D$62:VZK62))</f>
        <v>0</v>
      </c>
      <c r="VZO62" s="996">
        <f>MIN(VZO60,Application!$AO$630-SUM('15 Year Pro Forma'!$D$62:VZM62))</f>
        <v>0</v>
      </c>
      <c r="VZQ62" s="996">
        <f>MIN(VZQ60,Application!$AO$630-SUM('15 Year Pro Forma'!$D$62:VZO62))</f>
        <v>0</v>
      </c>
      <c r="VZS62" s="996">
        <f>MIN(VZS60,Application!$AO$630-SUM('15 Year Pro Forma'!$D$62:VZQ62))</f>
        <v>0</v>
      </c>
      <c r="VZU62" s="996">
        <f>MIN(VZU60,Application!$AO$630-SUM('15 Year Pro Forma'!$D$62:VZS62))</f>
        <v>0</v>
      </c>
      <c r="VZW62" s="996">
        <f>MIN(VZW60,Application!$AO$630-SUM('15 Year Pro Forma'!$D$62:VZU62))</f>
        <v>0</v>
      </c>
      <c r="VZY62" s="996">
        <f>MIN(VZY60,Application!$AO$630-SUM('15 Year Pro Forma'!$D$62:VZW62))</f>
        <v>0</v>
      </c>
      <c r="WAA62" s="996">
        <f>MIN(WAA60,Application!$AO$630-SUM('15 Year Pro Forma'!$D$62:VZY62))</f>
        <v>0</v>
      </c>
      <c r="WAC62" s="996">
        <f>MIN(WAC60,Application!$AO$630-SUM('15 Year Pro Forma'!$D$62:WAA62))</f>
        <v>0</v>
      </c>
      <c r="WAE62" s="996">
        <f>MIN(WAE60,Application!$AO$630-SUM('15 Year Pro Forma'!$D$62:WAC62))</f>
        <v>0</v>
      </c>
      <c r="WAG62" s="996">
        <f>MIN(WAG60,Application!$AO$630-SUM('15 Year Pro Forma'!$D$62:WAE62))</f>
        <v>0</v>
      </c>
      <c r="WAI62" s="996">
        <f>MIN(WAI60,Application!$AO$630-SUM('15 Year Pro Forma'!$D$62:WAG62))</f>
        <v>0</v>
      </c>
      <c r="WAK62" s="996">
        <f>MIN(WAK60,Application!$AO$630-SUM('15 Year Pro Forma'!$D$62:WAI62))</f>
        <v>0</v>
      </c>
      <c r="WAM62" s="996">
        <f>MIN(WAM60,Application!$AO$630-SUM('15 Year Pro Forma'!$D$62:WAK62))</f>
        <v>0</v>
      </c>
      <c r="WAO62" s="996">
        <f>MIN(WAO60,Application!$AO$630-SUM('15 Year Pro Forma'!$D$62:WAM62))</f>
        <v>0</v>
      </c>
      <c r="WAQ62" s="996">
        <f>MIN(WAQ60,Application!$AO$630-SUM('15 Year Pro Forma'!$D$62:WAO62))</f>
        <v>0</v>
      </c>
      <c r="WAS62" s="996">
        <f>MIN(WAS60,Application!$AO$630-SUM('15 Year Pro Forma'!$D$62:WAQ62))</f>
        <v>0</v>
      </c>
      <c r="WAU62" s="996">
        <f>MIN(WAU60,Application!$AO$630-SUM('15 Year Pro Forma'!$D$62:WAS62))</f>
        <v>0</v>
      </c>
      <c r="WAW62" s="996">
        <f>MIN(WAW60,Application!$AO$630-SUM('15 Year Pro Forma'!$D$62:WAU62))</f>
        <v>0</v>
      </c>
      <c r="WAY62" s="996">
        <f>MIN(WAY60,Application!$AO$630-SUM('15 Year Pro Forma'!$D$62:WAW62))</f>
        <v>0</v>
      </c>
      <c r="WBA62" s="996">
        <f>MIN(WBA60,Application!$AO$630-SUM('15 Year Pro Forma'!$D$62:WAY62))</f>
        <v>0</v>
      </c>
      <c r="WBC62" s="996">
        <f>MIN(WBC60,Application!$AO$630-SUM('15 Year Pro Forma'!$D$62:WBA62))</f>
        <v>0</v>
      </c>
      <c r="WBE62" s="996">
        <f>MIN(WBE60,Application!$AO$630-SUM('15 Year Pro Forma'!$D$62:WBC62))</f>
        <v>0</v>
      </c>
      <c r="WBG62" s="996">
        <f>MIN(WBG60,Application!$AO$630-SUM('15 Year Pro Forma'!$D$62:WBE62))</f>
        <v>0</v>
      </c>
      <c r="WBI62" s="996">
        <f>MIN(WBI60,Application!$AO$630-SUM('15 Year Pro Forma'!$D$62:WBG62))</f>
        <v>0</v>
      </c>
      <c r="WBK62" s="996">
        <f>MIN(WBK60,Application!$AO$630-SUM('15 Year Pro Forma'!$D$62:WBI62))</f>
        <v>0</v>
      </c>
      <c r="WBM62" s="996">
        <f>MIN(WBM60,Application!$AO$630-SUM('15 Year Pro Forma'!$D$62:WBK62))</f>
        <v>0</v>
      </c>
      <c r="WBO62" s="996">
        <f>MIN(WBO60,Application!$AO$630-SUM('15 Year Pro Forma'!$D$62:WBM62))</f>
        <v>0</v>
      </c>
      <c r="WBQ62" s="996">
        <f>MIN(WBQ60,Application!$AO$630-SUM('15 Year Pro Forma'!$D$62:WBO62))</f>
        <v>0</v>
      </c>
      <c r="WBS62" s="996">
        <f>MIN(WBS60,Application!$AO$630-SUM('15 Year Pro Forma'!$D$62:WBQ62))</f>
        <v>0</v>
      </c>
      <c r="WBU62" s="996">
        <f>MIN(WBU60,Application!$AO$630-SUM('15 Year Pro Forma'!$D$62:WBS62))</f>
        <v>0</v>
      </c>
      <c r="WBW62" s="996">
        <f>MIN(WBW60,Application!$AO$630-SUM('15 Year Pro Forma'!$D$62:WBU62))</f>
        <v>0</v>
      </c>
      <c r="WBY62" s="996">
        <f>MIN(WBY60,Application!$AO$630-SUM('15 Year Pro Forma'!$D$62:WBW62))</f>
        <v>0</v>
      </c>
      <c r="WCA62" s="996">
        <f>MIN(WCA60,Application!$AO$630-SUM('15 Year Pro Forma'!$D$62:WBY62))</f>
        <v>0</v>
      </c>
      <c r="WCC62" s="996">
        <f>MIN(WCC60,Application!$AO$630-SUM('15 Year Pro Forma'!$D$62:WCA62))</f>
        <v>0</v>
      </c>
      <c r="WCE62" s="996">
        <f>MIN(WCE60,Application!$AO$630-SUM('15 Year Pro Forma'!$D$62:WCC62))</f>
        <v>0</v>
      </c>
      <c r="WCG62" s="996">
        <f>MIN(WCG60,Application!$AO$630-SUM('15 Year Pro Forma'!$D$62:WCE62))</f>
        <v>0</v>
      </c>
      <c r="WCI62" s="996">
        <f>MIN(WCI60,Application!$AO$630-SUM('15 Year Pro Forma'!$D$62:WCG62))</f>
        <v>0</v>
      </c>
      <c r="WCK62" s="996">
        <f>MIN(WCK60,Application!$AO$630-SUM('15 Year Pro Forma'!$D$62:WCI62))</f>
        <v>0</v>
      </c>
      <c r="WCM62" s="996">
        <f>MIN(WCM60,Application!$AO$630-SUM('15 Year Pro Forma'!$D$62:WCK62))</f>
        <v>0</v>
      </c>
      <c r="WCO62" s="996">
        <f>MIN(WCO60,Application!$AO$630-SUM('15 Year Pro Forma'!$D$62:WCM62))</f>
        <v>0</v>
      </c>
      <c r="WCQ62" s="996">
        <f>MIN(WCQ60,Application!$AO$630-SUM('15 Year Pro Forma'!$D$62:WCO62))</f>
        <v>0</v>
      </c>
      <c r="WCS62" s="996">
        <f>MIN(WCS60,Application!$AO$630-SUM('15 Year Pro Forma'!$D$62:WCQ62))</f>
        <v>0</v>
      </c>
      <c r="WCU62" s="996">
        <f>MIN(WCU60,Application!$AO$630-SUM('15 Year Pro Forma'!$D$62:WCS62))</f>
        <v>0</v>
      </c>
      <c r="WCW62" s="996">
        <f>MIN(WCW60,Application!$AO$630-SUM('15 Year Pro Forma'!$D$62:WCU62))</f>
        <v>0</v>
      </c>
      <c r="WCY62" s="996">
        <f>MIN(WCY60,Application!$AO$630-SUM('15 Year Pro Forma'!$D$62:WCW62))</f>
        <v>0</v>
      </c>
      <c r="WDA62" s="996">
        <f>MIN(WDA60,Application!$AO$630-SUM('15 Year Pro Forma'!$D$62:WCY62))</f>
        <v>0</v>
      </c>
      <c r="WDC62" s="996">
        <f>MIN(WDC60,Application!$AO$630-SUM('15 Year Pro Forma'!$D$62:WDA62))</f>
        <v>0</v>
      </c>
      <c r="WDE62" s="996">
        <f>MIN(WDE60,Application!$AO$630-SUM('15 Year Pro Forma'!$D$62:WDC62))</f>
        <v>0</v>
      </c>
      <c r="WDG62" s="996">
        <f>MIN(WDG60,Application!$AO$630-SUM('15 Year Pro Forma'!$D$62:WDE62))</f>
        <v>0</v>
      </c>
      <c r="WDI62" s="996">
        <f>MIN(WDI60,Application!$AO$630-SUM('15 Year Pro Forma'!$D$62:WDG62))</f>
        <v>0</v>
      </c>
      <c r="WDK62" s="996">
        <f>MIN(WDK60,Application!$AO$630-SUM('15 Year Pro Forma'!$D$62:WDI62))</f>
        <v>0</v>
      </c>
      <c r="WDM62" s="996">
        <f>MIN(WDM60,Application!$AO$630-SUM('15 Year Pro Forma'!$D$62:WDK62))</f>
        <v>0</v>
      </c>
      <c r="WDO62" s="996">
        <f>MIN(WDO60,Application!$AO$630-SUM('15 Year Pro Forma'!$D$62:WDM62))</f>
        <v>0</v>
      </c>
      <c r="WDQ62" s="996">
        <f>MIN(WDQ60,Application!$AO$630-SUM('15 Year Pro Forma'!$D$62:WDO62))</f>
        <v>0</v>
      </c>
      <c r="WDS62" s="996">
        <f>MIN(WDS60,Application!$AO$630-SUM('15 Year Pro Forma'!$D$62:WDQ62))</f>
        <v>0</v>
      </c>
      <c r="WDU62" s="996">
        <f>MIN(WDU60,Application!$AO$630-SUM('15 Year Pro Forma'!$D$62:WDS62))</f>
        <v>0</v>
      </c>
      <c r="WDW62" s="996">
        <f>MIN(WDW60,Application!$AO$630-SUM('15 Year Pro Forma'!$D$62:WDU62))</f>
        <v>0</v>
      </c>
      <c r="WDY62" s="996">
        <f>MIN(WDY60,Application!$AO$630-SUM('15 Year Pro Forma'!$D$62:WDW62))</f>
        <v>0</v>
      </c>
      <c r="WEA62" s="996">
        <f>MIN(WEA60,Application!$AO$630-SUM('15 Year Pro Forma'!$D$62:WDY62))</f>
        <v>0</v>
      </c>
      <c r="WEC62" s="996">
        <f>MIN(WEC60,Application!$AO$630-SUM('15 Year Pro Forma'!$D$62:WEA62))</f>
        <v>0</v>
      </c>
      <c r="WEE62" s="996">
        <f>MIN(WEE60,Application!$AO$630-SUM('15 Year Pro Forma'!$D$62:WEC62))</f>
        <v>0</v>
      </c>
      <c r="WEG62" s="996">
        <f>MIN(WEG60,Application!$AO$630-SUM('15 Year Pro Forma'!$D$62:WEE62))</f>
        <v>0</v>
      </c>
      <c r="WEI62" s="996">
        <f>MIN(WEI60,Application!$AO$630-SUM('15 Year Pro Forma'!$D$62:WEG62))</f>
        <v>0</v>
      </c>
      <c r="WEK62" s="996">
        <f>MIN(WEK60,Application!$AO$630-SUM('15 Year Pro Forma'!$D$62:WEI62))</f>
        <v>0</v>
      </c>
      <c r="WEM62" s="996">
        <f>MIN(WEM60,Application!$AO$630-SUM('15 Year Pro Forma'!$D$62:WEK62))</f>
        <v>0</v>
      </c>
      <c r="WEO62" s="996">
        <f>MIN(WEO60,Application!$AO$630-SUM('15 Year Pro Forma'!$D$62:WEM62))</f>
        <v>0</v>
      </c>
      <c r="WEQ62" s="996">
        <f>MIN(WEQ60,Application!$AO$630-SUM('15 Year Pro Forma'!$D$62:WEO62))</f>
        <v>0</v>
      </c>
      <c r="WES62" s="996">
        <f>MIN(WES60,Application!$AO$630-SUM('15 Year Pro Forma'!$D$62:WEQ62))</f>
        <v>0</v>
      </c>
      <c r="WEU62" s="996">
        <f>MIN(WEU60,Application!$AO$630-SUM('15 Year Pro Forma'!$D$62:WES62))</f>
        <v>0</v>
      </c>
      <c r="WEW62" s="996">
        <f>MIN(WEW60,Application!$AO$630-SUM('15 Year Pro Forma'!$D$62:WEU62))</f>
        <v>0</v>
      </c>
      <c r="WEY62" s="996">
        <f>MIN(WEY60,Application!$AO$630-SUM('15 Year Pro Forma'!$D$62:WEW62))</f>
        <v>0</v>
      </c>
      <c r="WFA62" s="996">
        <f>MIN(WFA60,Application!$AO$630-SUM('15 Year Pro Forma'!$D$62:WEY62))</f>
        <v>0</v>
      </c>
      <c r="WFC62" s="996">
        <f>MIN(WFC60,Application!$AO$630-SUM('15 Year Pro Forma'!$D$62:WFA62))</f>
        <v>0</v>
      </c>
      <c r="WFE62" s="996">
        <f>MIN(WFE60,Application!$AO$630-SUM('15 Year Pro Forma'!$D$62:WFC62))</f>
        <v>0</v>
      </c>
      <c r="WFG62" s="996">
        <f>MIN(WFG60,Application!$AO$630-SUM('15 Year Pro Forma'!$D$62:WFE62))</f>
        <v>0</v>
      </c>
      <c r="WFI62" s="996">
        <f>MIN(WFI60,Application!$AO$630-SUM('15 Year Pro Forma'!$D$62:WFG62))</f>
        <v>0</v>
      </c>
      <c r="WFK62" s="996">
        <f>MIN(WFK60,Application!$AO$630-SUM('15 Year Pro Forma'!$D$62:WFI62))</f>
        <v>0</v>
      </c>
      <c r="WFM62" s="996">
        <f>MIN(WFM60,Application!$AO$630-SUM('15 Year Pro Forma'!$D$62:WFK62))</f>
        <v>0</v>
      </c>
      <c r="WFO62" s="996">
        <f>MIN(WFO60,Application!$AO$630-SUM('15 Year Pro Forma'!$D$62:WFM62))</f>
        <v>0</v>
      </c>
      <c r="WFQ62" s="996">
        <f>MIN(WFQ60,Application!$AO$630-SUM('15 Year Pro Forma'!$D$62:WFO62))</f>
        <v>0</v>
      </c>
      <c r="WFS62" s="996">
        <f>MIN(WFS60,Application!$AO$630-SUM('15 Year Pro Forma'!$D$62:WFQ62))</f>
        <v>0</v>
      </c>
      <c r="WFU62" s="996">
        <f>MIN(WFU60,Application!$AO$630-SUM('15 Year Pro Forma'!$D$62:WFS62))</f>
        <v>0</v>
      </c>
      <c r="WFW62" s="996">
        <f>MIN(WFW60,Application!$AO$630-SUM('15 Year Pro Forma'!$D$62:WFU62))</f>
        <v>0</v>
      </c>
      <c r="WFY62" s="996">
        <f>MIN(WFY60,Application!$AO$630-SUM('15 Year Pro Forma'!$D$62:WFW62))</f>
        <v>0</v>
      </c>
      <c r="WGA62" s="996">
        <f>MIN(WGA60,Application!$AO$630-SUM('15 Year Pro Forma'!$D$62:WFY62))</f>
        <v>0</v>
      </c>
      <c r="WGC62" s="996">
        <f>MIN(WGC60,Application!$AO$630-SUM('15 Year Pro Forma'!$D$62:WGA62))</f>
        <v>0</v>
      </c>
      <c r="WGE62" s="996">
        <f>MIN(WGE60,Application!$AO$630-SUM('15 Year Pro Forma'!$D$62:WGC62))</f>
        <v>0</v>
      </c>
      <c r="WGG62" s="996">
        <f>MIN(WGG60,Application!$AO$630-SUM('15 Year Pro Forma'!$D$62:WGE62))</f>
        <v>0</v>
      </c>
      <c r="WGI62" s="996">
        <f>MIN(WGI60,Application!$AO$630-SUM('15 Year Pro Forma'!$D$62:WGG62))</f>
        <v>0</v>
      </c>
      <c r="WGK62" s="996">
        <f>MIN(WGK60,Application!$AO$630-SUM('15 Year Pro Forma'!$D$62:WGI62))</f>
        <v>0</v>
      </c>
      <c r="WGM62" s="996">
        <f>MIN(WGM60,Application!$AO$630-SUM('15 Year Pro Forma'!$D$62:WGK62))</f>
        <v>0</v>
      </c>
      <c r="WGO62" s="996">
        <f>MIN(WGO60,Application!$AO$630-SUM('15 Year Pro Forma'!$D$62:WGM62))</f>
        <v>0</v>
      </c>
      <c r="WGQ62" s="996">
        <f>MIN(WGQ60,Application!$AO$630-SUM('15 Year Pro Forma'!$D$62:WGO62))</f>
        <v>0</v>
      </c>
      <c r="WGS62" s="996">
        <f>MIN(WGS60,Application!$AO$630-SUM('15 Year Pro Forma'!$D$62:WGQ62))</f>
        <v>0</v>
      </c>
      <c r="WGU62" s="996">
        <f>MIN(WGU60,Application!$AO$630-SUM('15 Year Pro Forma'!$D$62:WGS62))</f>
        <v>0</v>
      </c>
      <c r="WGW62" s="996">
        <f>MIN(WGW60,Application!$AO$630-SUM('15 Year Pro Forma'!$D$62:WGU62))</f>
        <v>0</v>
      </c>
      <c r="WGY62" s="996">
        <f>MIN(WGY60,Application!$AO$630-SUM('15 Year Pro Forma'!$D$62:WGW62))</f>
        <v>0</v>
      </c>
      <c r="WHA62" s="996">
        <f>MIN(WHA60,Application!$AO$630-SUM('15 Year Pro Forma'!$D$62:WGY62))</f>
        <v>0</v>
      </c>
      <c r="WHC62" s="996">
        <f>MIN(WHC60,Application!$AO$630-SUM('15 Year Pro Forma'!$D$62:WHA62))</f>
        <v>0</v>
      </c>
      <c r="WHE62" s="996">
        <f>MIN(WHE60,Application!$AO$630-SUM('15 Year Pro Forma'!$D$62:WHC62))</f>
        <v>0</v>
      </c>
      <c r="WHG62" s="996">
        <f>MIN(WHG60,Application!$AO$630-SUM('15 Year Pro Forma'!$D$62:WHE62))</f>
        <v>0</v>
      </c>
      <c r="WHI62" s="996">
        <f>MIN(WHI60,Application!$AO$630-SUM('15 Year Pro Forma'!$D$62:WHG62))</f>
        <v>0</v>
      </c>
      <c r="WHK62" s="996">
        <f>MIN(WHK60,Application!$AO$630-SUM('15 Year Pro Forma'!$D$62:WHI62))</f>
        <v>0</v>
      </c>
      <c r="WHM62" s="996">
        <f>MIN(WHM60,Application!$AO$630-SUM('15 Year Pro Forma'!$D$62:WHK62))</f>
        <v>0</v>
      </c>
      <c r="WHO62" s="996">
        <f>MIN(WHO60,Application!$AO$630-SUM('15 Year Pro Forma'!$D$62:WHM62))</f>
        <v>0</v>
      </c>
      <c r="WHQ62" s="996">
        <f>MIN(WHQ60,Application!$AO$630-SUM('15 Year Pro Forma'!$D$62:WHO62))</f>
        <v>0</v>
      </c>
      <c r="WHS62" s="996">
        <f>MIN(WHS60,Application!$AO$630-SUM('15 Year Pro Forma'!$D$62:WHQ62))</f>
        <v>0</v>
      </c>
      <c r="WHU62" s="996">
        <f>MIN(WHU60,Application!$AO$630-SUM('15 Year Pro Forma'!$D$62:WHS62))</f>
        <v>0</v>
      </c>
      <c r="WHW62" s="996">
        <f>MIN(WHW60,Application!$AO$630-SUM('15 Year Pro Forma'!$D$62:WHU62))</f>
        <v>0</v>
      </c>
      <c r="WHY62" s="996">
        <f>MIN(WHY60,Application!$AO$630-SUM('15 Year Pro Forma'!$D$62:WHW62))</f>
        <v>0</v>
      </c>
      <c r="WIA62" s="996">
        <f>MIN(WIA60,Application!$AO$630-SUM('15 Year Pro Forma'!$D$62:WHY62))</f>
        <v>0</v>
      </c>
      <c r="WIC62" s="996">
        <f>MIN(WIC60,Application!$AO$630-SUM('15 Year Pro Forma'!$D$62:WIA62))</f>
        <v>0</v>
      </c>
      <c r="WIE62" s="996">
        <f>MIN(WIE60,Application!$AO$630-SUM('15 Year Pro Forma'!$D$62:WIC62))</f>
        <v>0</v>
      </c>
      <c r="WIG62" s="996">
        <f>MIN(WIG60,Application!$AO$630-SUM('15 Year Pro Forma'!$D$62:WIE62))</f>
        <v>0</v>
      </c>
      <c r="WII62" s="996">
        <f>MIN(WII60,Application!$AO$630-SUM('15 Year Pro Forma'!$D$62:WIG62))</f>
        <v>0</v>
      </c>
      <c r="WIK62" s="996">
        <f>MIN(WIK60,Application!$AO$630-SUM('15 Year Pro Forma'!$D$62:WII62))</f>
        <v>0</v>
      </c>
      <c r="WIM62" s="996">
        <f>MIN(WIM60,Application!$AO$630-SUM('15 Year Pro Forma'!$D$62:WIK62))</f>
        <v>0</v>
      </c>
      <c r="WIO62" s="996">
        <f>MIN(WIO60,Application!$AO$630-SUM('15 Year Pro Forma'!$D$62:WIM62))</f>
        <v>0</v>
      </c>
      <c r="WIQ62" s="996">
        <f>MIN(WIQ60,Application!$AO$630-SUM('15 Year Pro Forma'!$D$62:WIO62))</f>
        <v>0</v>
      </c>
      <c r="WIS62" s="996">
        <f>MIN(WIS60,Application!$AO$630-SUM('15 Year Pro Forma'!$D$62:WIQ62))</f>
        <v>0</v>
      </c>
      <c r="WIU62" s="996">
        <f>MIN(WIU60,Application!$AO$630-SUM('15 Year Pro Forma'!$D$62:WIS62))</f>
        <v>0</v>
      </c>
      <c r="WIW62" s="996">
        <f>MIN(WIW60,Application!$AO$630-SUM('15 Year Pro Forma'!$D$62:WIU62))</f>
        <v>0</v>
      </c>
      <c r="WIY62" s="996">
        <f>MIN(WIY60,Application!$AO$630-SUM('15 Year Pro Forma'!$D$62:WIW62))</f>
        <v>0</v>
      </c>
      <c r="WJA62" s="996">
        <f>MIN(WJA60,Application!$AO$630-SUM('15 Year Pro Forma'!$D$62:WIY62))</f>
        <v>0</v>
      </c>
      <c r="WJC62" s="996">
        <f>MIN(WJC60,Application!$AO$630-SUM('15 Year Pro Forma'!$D$62:WJA62))</f>
        <v>0</v>
      </c>
      <c r="WJE62" s="996">
        <f>MIN(WJE60,Application!$AO$630-SUM('15 Year Pro Forma'!$D$62:WJC62))</f>
        <v>0</v>
      </c>
      <c r="WJG62" s="996">
        <f>MIN(WJG60,Application!$AO$630-SUM('15 Year Pro Forma'!$D$62:WJE62))</f>
        <v>0</v>
      </c>
      <c r="WJI62" s="996">
        <f>MIN(WJI60,Application!$AO$630-SUM('15 Year Pro Forma'!$D$62:WJG62))</f>
        <v>0</v>
      </c>
      <c r="WJK62" s="996">
        <f>MIN(WJK60,Application!$AO$630-SUM('15 Year Pro Forma'!$D$62:WJI62))</f>
        <v>0</v>
      </c>
      <c r="WJM62" s="996">
        <f>MIN(WJM60,Application!$AO$630-SUM('15 Year Pro Forma'!$D$62:WJK62))</f>
        <v>0</v>
      </c>
      <c r="WJO62" s="996">
        <f>MIN(WJO60,Application!$AO$630-SUM('15 Year Pro Forma'!$D$62:WJM62))</f>
        <v>0</v>
      </c>
      <c r="WJQ62" s="996">
        <f>MIN(WJQ60,Application!$AO$630-SUM('15 Year Pro Forma'!$D$62:WJO62))</f>
        <v>0</v>
      </c>
      <c r="WJS62" s="996">
        <f>MIN(WJS60,Application!$AO$630-SUM('15 Year Pro Forma'!$D$62:WJQ62))</f>
        <v>0</v>
      </c>
      <c r="WJU62" s="996">
        <f>MIN(WJU60,Application!$AO$630-SUM('15 Year Pro Forma'!$D$62:WJS62))</f>
        <v>0</v>
      </c>
      <c r="WJW62" s="996">
        <f>MIN(WJW60,Application!$AO$630-SUM('15 Year Pro Forma'!$D$62:WJU62))</f>
        <v>0</v>
      </c>
      <c r="WJY62" s="996">
        <f>MIN(WJY60,Application!$AO$630-SUM('15 Year Pro Forma'!$D$62:WJW62))</f>
        <v>0</v>
      </c>
      <c r="WKA62" s="996">
        <f>MIN(WKA60,Application!$AO$630-SUM('15 Year Pro Forma'!$D$62:WJY62))</f>
        <v>0</v>
      </c>
      <c r="WKC62" s="996">
        <f>MIN(WKC60,Application!$AO$630-SUM('15 Year Pro Forma'!$D$62:WKA62))</f>
        <v>0</v>
      </c>
      <c r="WKE62" s="996">
        <f>MIN(WKE60,Application!$AO$630-SUM('15 Year Pro Forma'!$D$62:WKC62))</f>
        <v>0</v>
      </c>
      <c r="WKG62" s="996">
        <f>MIN(WKG60,Application!$AO$630-SUM('15 Year Pro Forma'!$D$62:WKE62))</f>
        <v>0</v>
      </c>
      <c r="WKI62" s="996">
        <f>MIN(WKI60,Application!$AO$630-SUM('15 Year Pro Forma'!$D$62:WKG62))</f>
        <v>0</v>
      </c>
      <c r="WKK62" s="996">
        <f>MIN(WKK60,Application!$AO$630-SUM('15 Year Pro Forma'!$D$62:WKI62))</f>
        <v>0</v>
      </c>
      <c r="WKM62" s="996">
        <f>MIN(WKM60,Application!$AO$630-SUM('15 Year Pro Forma'!$D$62:WKK62))</f>
        <v>0</v>
      </c>
      <c r="WKO62" s="996">
        <f>MIN(WKO60,Application!$AO$630-SUM('15 Year Pro Forma'!$D$62:WKM62))</f>
        <v>0</v>
      </c>
      <c r="WKQ62" s="996">
        <f>MIN(WKQ60,Application!$AO$630-SUM('15 Year Pro Forma'!$D$62:WKO62))</f>
        <v>0</v>
      </c>
      <c r="WKS62" s="996">
        <f>MIN(WKS60,Application!$AO$630-SUM('15 Year Pro Forma'!$D$62:WKQ62))</f>
        <v>0</v>
      </c>
      <c r="WKU62" s="996">
        <f>MIN(WKU60,Application!$AO$630-SUM('15 Year Pro Forma'!$D$62:WKS62))</f>
        <v>0</v>
      </c>
      <c r="WKW62" s="996">
        <f>MIN(WKW60,Application!$AO$630-SUM('15 Year Pro Forma'!$D$62:WKU62))</f>
        <v>0</v>
      </c>
      <c r="WKY62" s="996">
        <f>MIN(WKY60,Application!$AO$630-SUM('15 Year Pro Forma'!$D$62:WKW62))</f>
        <v>0</v>
      </c>
      <c r="WLA62" s="996">
        <f>MIN(WLA60,Application!$AO$630-SUM('15 Year Pro Forma'!$D$62:WKY62))</f>
        <v>0</v>
      </c>
      <c r="WLC62" s="996">
        <f>MIN(WLC60,Application!$AO$630-SUM('15 Year Pro Forma'!$D$62:WLA62))</f>
        <v>0</v>
      </c>
      <c r="WLE62" s="996">
        <f>MIN(WLE60,Application!$AO$630-SUM('15 Year Pro Forma'!$D$62:WLC62))</f>
        <v>0</v>
      </c>
      <c r="WLG62" s="996">
        <f>MIN(WLG60,Application!$AO$630-SUM('15 Year Pro Forma'!$D$62:WLE62))</f>
        <v>0</v>
      </c>
      <c r="WLI62" s="996">
        <f>MIN(WLI60,Application!$AO$630-SUM('15 Year Pro Forma'!$D$62:WLG62))</f>
        <v>0</v>
      </c>
      <c r="WLK62" s="996">
        <f>MIN(WLK60,Application!$AO$630-SUM('15 Year Pro Forma'!$D$62:WLI62))</f>
        <v>0</v>
      </c>
      <c r="WLM62" s="996">
        <f>MIN(WLM60,Application!$AO$630-SUM('15 Year Pro Forma'!$D$62:WLK62))</f>
        <v>0</v>
      </c>
      <c r="WLO62" s="996">
        <f>MIN(WLO60,Application!$AO$630-SUM('15 Year Pro Forma'!$D$62:WLM62))</f>
        <v>0</v>
      </c>
      <c r="WLQ62" s="996">
        <f>MIN(WLQ60,Application!$AO$630-SUM('15 Year Pro Forma'!$D$62:WLO62))</f>
        <v>0</v>
      </c>
      <c r="WLS62" s="996">
        <f>MIN(WLS60,Application!$AO$630-SUM('15 Year Pro Forma'!$D$62:WLQ62))</f>
        <v>0</v>
      </c>
      <c r="WLU62" s="996">
        <f>MIN(WLU60,Application!$AO$630-SUM('15 Year Pro Forma'!$D$62:WLS62))</f>
        <v>0</v>
      </c>
      <c r="WLW62" s="996">
        <f>MIN(WLW60,Application!$AO$630-SUM('15 Year Pro Forma'!$D$62:WLU62))</f>
        <v>0</v>
      </c>
      <c r="WLY62" s="996">
        <f>MIN(WLY60,Application!$AO$630-SUM('15 Year Pro Forma'!$D$62:WLW62))</f>
        <v>0</v>
      </c>
      <c r="WMA62" s="996">
        <f>MIN(WMA60,Application!$AO$630-SUM('15 Year Pro Forma'!$D$62:WLY62))</f>
        <v>0</v>
      </c>
      <c r="WMC62" s="996">
        <f>MIN(WMC60,Application!$AO$630-SUM('15 Year Pro Forma'!$D$62:WMA62))</f>
        <v>0</v>
      </c>
      <c r="WME62" s="996">
        <f>MIN(WME60,Application!$AO$630-SUM('15 Year Pro Forma'!$D$62:WMC62))</f>
        <v>0</v>
      </c>
      <c r="WMG62" s="996">
        <f>MIN(WMG60,Application!$AO$630-SUM('15 Year Pro Forma'!$D$62:WME62))</f>
        <v>0</v>
      </c>
      <c r="WMI62" s="996">
        <f>MIN(WMI60,Application!$AO$630-SUM('15 Year Pro Forma'!$D$62:WMG62))</f>
        <v>0</v>
      </c>
      <c r="WMK62" s="996">
        <f>MIN(WMK60,Application!$AO$630-SUM('15 Year Pro Forma'!$D$62:WMI62))</f>
        <v>0</v>
      </c>
      <c r="WMM62" s="996">
        <f>MIN(WMM60,Application!$AO$630-SUM('15 Year Pro Forma'!$D$62:WMK62))</f>
        <v>0</v>
      </c>
      <c r="WMO62" s="996">
        <f>MIN(WMO60,Application!$AO$630-SUM('15 Year Pro Forma'!$D$62:WMM62))</f>
        <v>0</v>
      </c>
      <c r="WMQ62" s="996">
        <f>MIN(WMQ60,Application!$AO$630-SUM('15 Year Pro Forma'!$D$62:WMO62))</f>
        <v>0</v>
      </c>
      <c r="WMS62" s="996">
        <f>MIN(WMS60,Application!$AO$630-SUM('15 Year Pro Forma'!$D$62:WMQ62))</f>
        <v>0</v>
      </c>
      <c r="WMU62" s="996">
        <f>MIN(WMU60,Application!$AO$630-SUM('15 Year Pro Forma'!$D$62:WMS62))</f>
        <v>0</v>
      </c>
      <c r="WMW62" s="996">
        <f>MIN(WMW60,Application!$AO$630-SUM('15 Year Pro Forma'!$D$62:WMU62))</f>
        <v>0</v>
      </c>
      <c r="WMY62" s="996">
        <f>MIN(WMY60,Application!$AO$630-SUM('15 Year Pro Forma'!$D$62:WMW62))</f>
        <v>0</v>
      </c>
      <c r="WNA62" s="996">
        <f>MIN(WNA60,Application!$AO$630-SUM('15 Year Pro Forma'!$D$62:WMY62))</f>
        <v>0</v>
      </c>
      <c r="WNC62" s="996">
        <f>MIN(WNC60,Application!$AO$630-SUM('15 Year Pro Forma'!$D$62:WNA62))</f>
        <v>0</v>
      </c>
      <c r="WNE62" s="996">
        <f>MIN(WNE60,Application!$AO$630-SUM('15 Year Pro Forma'!$D$62:WNC62))</f>
        <v>0</v>
      </c>
      <c r="WNG62" s="996">
        <f>MIN(WNG60,Application!$AO$630-SUM('15 Year Pro Forma'!$D$62:WNE62))</f>
        <v>0</v>
      </c>
      <c r="WNI62" s="996">
        <f>MIN(WNI60,Application!$AO$630-SUM('15 Year Pro Forma'!$D$62:WNG62))</f>
        <v>0</v>
      </c>
      <c r="WNK62" s="996">
        <f>MIN(WNK60,Application!$AO$630-SUM('15 Year Pro Forma'!$D$62:WNI62))</f>
        <v>0</v>
      </c>
      <c r="WNM62" s="996">
        <f>MIN(WNM60,Application!$AO$630-SUM('15 Year Pro Forma'!$D$62:WNK62))</f>
        <v>0</v>
      </c>
      <c r="WNO62" s="996">
        <f>MIN(WNO60,Application!$AO$630-SUM('15 Year Pro Forma'!$D$62:WNM62))</f>
        <v>0</v>
      </c>
      <c r="WNQ62" s="996">
        <f>MIN(WNQ60,Application!$AO$630-SUM('15 Year Pro Forma'!$D$62:WNO62))</f>
        <v>0</v>
      </c>
      <c r="WNS62" s="996">
        <f>MIN(WNS60,Application!$AO$630-SUM('15 Year Pro Forma'!$D$62:WNQ62))</f>
        <v>0</v>
      </c>
      <c r="WNU62" s="996">
        <f>MIN(WNU60,Application!$AO$630-SUM('15 Year Pro Forma'!$D$62:WNS62))</f>
        <v>0</v>
      </c>
      <c r="WNW62" s="996">
        <f>MIN(WNW60,Application!$AO$630-SUM('15 Year Pro Forma'!$D$62:WNU62))</f>
        <v>0</v>
      </c>
      <c r="WNY62" s="996">
        <f>MIN(WNY60,Application!$AO$630-SUM('15 Year Pro Forma'!$D$62:WNW62))</f>
        <v>0</v>
      </c>
      <c r="WOA62" s="996">
        <f>MIN(WOA60,Application!$AO$630-SUM('15 Year Pro Forma'!$D$62:WNY62))</f>
        <v>0</v>
      </c>
      <c r="WOC62" s="996">
        <f>MIN(WOC60,Application!$AO$630-SUM('15 Year Pro Forma'!$D$62:WOA62))</f>
        <v>0</v>
      </c>
      <c r="WOE62" s="996">
        <f>MIN(WOE60,Application!$AO$630-SUM('15 Year Pro Forma'!$D$62:WOC62))</f>
        <v>0</v>
      </c>
      <c r="WOG62" s="996">
        <f>MIN(WOG60,Application!$AO$630-SUM('15 Year Pro Forma'!$D$62:WOE62))</f>
        <v>0</v>
      </c>
      <c r="WOI62" s="996">
        <f>MIN(WOI60,Application!$AO$630-SUM('15 Year Pro Forma'!$D$62:WOG62))</f>
        <v>0</v>
      </c>
      <c r="WOK62" s="996">
        <f>MIN(WOK60,Application!$AO$630-SUM('15 Year Pro Forma'!$D$62:WOI62))</f>
        <v>0</v>
      </c>
      <c r="WOM62" s="996">
        <f>MIN(WOM60,Application!$AO$630-SUM('15 Year Pro Forma'!$D$62:WOK62))</f>
        <v>0</v>
      </c>
      <c r="WOO62" s="996">
        <f>MIN(WOO60,Application!$AO$630-SUM('15 Year Pro Forma'!$D$62:WOM62))</f>
        <v>0</v>
      </c>
      <c r="WOQ62" s="996">
        <f>MIN(WOQ60,Application!$AO$630-SUM('15 Year Pro Forma'!$D$62:WOO62))</f>
        <v>0</v>
      </c>
      <c r="WOS62" s="996">
        <f>MIN(WOS60,Application!$AO$630-SUM('15 Year Pro Forma'!$D$62:WOQ62))</f>
        <v>0</v>
      </c>
      <c r="WOU62" s="996">
        <f>MIN(WOU60,Application!$AO$630-SUM('15 Year Pro Forma'!$D$62:WOS62))</f>
        <v>0</v>
      </c>
      <c r="WOW62" s="996">
        <f>MIN(WOW60,Application!$AO$630-SUM('15 Year Pro Forma'!$D$62:WOU62))</f>
        <v>0</v>
      </c>
      <c r="WOY62" s="996">
        <f>MIN(WOY60,Application!$AO$630-SUM('15 Year Pro Forma'!$D$62:WOW62))</f>
        <v>0</v>
      </c>
      <c r="WPA62" s="996">
        <f>MIN(WPA60,Application!$AO$630-SUM('15 Year Pro Forma'!$D$62:WOY62))</f>
        <v>0</v>
      </c>
      <c r="WPC62" s="996">
        <f>MIN(WPC60,Application!$AO$630-SUM('15 Year Pro Forma'!$D$62:WPA62))</f>
        <v>0</v>
      </c>
      <c r="WPE62" s="996">
        <f>MIN(WPE60,Application!$AO$630-SUM('15 Year Pro Forma'!$D$62:WPC62))</f>
        <v>0</v>
      </c>
      <c r="WPG62" s="996">
        <f>MIN(WPG60,Application!$AO$630-SUM('15 Year Pro Forma'!$D$62:WPE62))</f>
        <v>0</v>
      </c>
      <c r="WPI62" s="996">
        <f>MIN(WPI60,Application!$AO$630-SUM('15 Year Pro Forma'!$D$62:WPG62))</f>
        <v>0</v>
      </c>
      <c r="WPK62" s="996">
        <f>MIN(WPK60,Application!$AO$630-SUM('15 Year Pro Forma'!$D$62:WPI62))</f>
        <v>0</v>
      </c>
      <c r="WPM62" s="996">
        <f>MIN(WPM60,Application!$AO$630-SUM('15 Year Pro Forma'!$D$62:WPK62))</f>
        <v>0</v>
      </c>
      <c r="WPO62" s="996">
        <f>MIN(WPO60,Application!$AO$630-SUM('15 Year Pro Forma'!$D$62:WPM62))</f>
        <v>0</v>
      </c>
      <c r="WPQ62" s="996">
        <f>MIN(WPQ60,Application!$AO$630-SUM('15 Year Pro Forma'!$D$62:WPO62))</f>
        <v>0</v>
      </c>
      <c r="WPS62" s="996">
        <f>MIN(WPS60,Application!$AO$630-SUM('15 Year Pro Forma'!$D$62:WPQ62))</f>
        <v>0</v>
      </c>
      <c r="WPU62" s="996">
        <f>MIN(WPU60,Application!$AO$630-SUM('15 Year Pro Forma'!$D$62:WPS62))</f>
        <v>0</v>
      </c>
      <c r="WPW62" s="996">
        <f>MIN(WPW60,Application!$AO$630-SUM('15 Year Pro Forma'!$D$62:WPU62))</f>
        <v>0</v>
      </c>
      <c r="WPY62" s="996">
        <f>MIN(WPY60,Application!$AO$630-SUM('15 Year Pro Forma'!$D$62:WPW62))</f>
        <v>0</v>
      </c>
      <c r="WQA62" s="996">
        <f>MIN(WQA60,Application!$AO$630-SUM('15 Year Pro Forma'!$D$62:WPY62))</f>
        <v>0</v>
      </c>
      <c r="WQC62" s="996">
        <f>MIN(WQC60,Application!$AO$630-SUM('15 Year Pro Forma'!$D$62:WQA62))</f>
        <v>0</v>
      </c>
      <c r="WQE62" s="996">
        <f>MIN(WQE60,Application!$AO$630-SUM('15 Year Pro Forma'!$D$62:WQC62))</f>
        <v>0</v>
      </c>
      <c r="WQG62" s="996">
        <f>MIN(WQG60,Application!$AO$630-SUM('15 Year Pro Forma'!$D$62:WQE62))</f>
        <v>0</v>
      </c>
      <c r="WQI62" s="996">
        <f>MIN(WQI60,Application!$AO$630-SUM('15 Year Pro Forma'!$D$62:WQG62))</f>
        <v>0</v>
      </c>
      <c r="WQK62" s="996">
        <f>MIN(WQK60,Application!$AO$630-SUM('15 Year Pro Forma'!$D$62:WQI62))</f>
        <v>0</v>
      </c>
      <c r="WQM62" s="996">
        <f>MIN(WQM60,Application!$AO$630-SUM('15 Year Pro Forma'!$D$62:WQK62))</f>
        <v>0</v>
      </c>
      <c r="WQO62" s="996">
        <f>MIN(WQO60,Application!$AO$630-SUM('15 Year Pro Forma'!$D$62:WQM62))</f>
        <v>0</v>
      </c>
      <c r="WQQ62" s="996">
        <f>MIN(WQQ60,Application!$AO$630-SUM('15 Year Pro Forma'!$D$62:WQO62))</f>
        <v>0</v>
      </c>
      <c r="WQS62" s="996">
        <f>MIN(WQS60,Application!$AO$630-SUM('15 Year Pro Forma'!$D$62:WQQ62))</f>
        <v>0</v>
      </c>
      <c r="WQU62" s="996">
        <f>MIN(WQU60,Application!$AO$630-SUM('15 Year Pro Forma'!$D$62:WQS62))</f>
        <v>0</v>
      </c>
      <c r="WQW62" s="996">
        <f>MIN(WQW60,Application!$AO$630-SUM('15 Year Pro Forma'!$D$62:WQU62))</f>
        <v>0</v>
      </c>
      <c r="WQY62" s="996">
        <f>MIN(WQY60,Application!$AO$630-SUM('15 Year Pro Forma'!$D$62:WQW62))</f>
        <v>0</v>
      </c>
      <c r="WRA62" s="996">
        <f>MIN(WRA60,Application!$AO$630-SUM('15 Year Pro Forma'!$D$62:WQY62))</f>
        <v>0</v>
      </c>
      <c r="WRC62" s="996">
        <f>MIN(WRC60,Application!$AO$630-SUM('15 Year Pro Forma'!$D$62:WRA62))</f>
        <v>0</v>
      </c>
      <c r="WRE62" s="996">
        <f>MIN(WRE60,Application!$AO$630-SUM('15 Year Pro Forma'!$D$62:WRC62))</f>
        <v>0</v>
      </c>
      <c r="WRG62" s="996">
        <f>MIN(WRG60,Application!$AO$630-SUM('15 Year Pro Forma'!$D$62:WRE62))</f>
        <v>0</v>
      </c>
      <c r="WRI62" s="996">
        <f>MIN(WRI60,Application!$AO$630-SUM('15 Year Pro Forma'!$D$62:WRG62))</f>
        <v>0</v>
      </c>
      <c r="WRK62" s="996">
        <f>MIN(WRK60,Application!$AO$630-SUM('15 Year Pro Forma'!$D$62:WRI62))</f>
        <v>0</v>
      </c>
      <c r="WRM62" s="996">
        <f>MIN(WRM60,Application!$AO$630-SUM('15 Year Pro Forma'!$D$62:WRK62))</f>
        <v>0</v>
      </c>
      <c r="WRO62" s="996">
        <f>MIN(WRO60,Application!$AO$630-SUM('15 Year Pro Forma'!$D$62:WRM62))</f>
        <v>0</v>
      </c>
      <c r="WRQ62" s="996">
        <f>MIN(WRQ60,Application!$AO$630-SUM('15 Year Pro Forma'!$D$62:WRO62))</f>
        <v>0</v>
      </c>
      <c r="WRS62" s="996">
        <f>MIN(WRS60,Application!$AO$630-SUM('15 Year Pro Forma'!$D$62:WRQ62))</f>
        <v>0</v>
      </c>
      <c r="WRU62" s="996">
        <f>MIN(WRU60,Application!$AO$630-SUM('15 Year Pro Forma'!$D$62:WRS62))</f>
        <v>0</v>
      </c>
      <c r="WRW62" s="996">
        <f>MIN(WRW60,Application!$AO$630-SUM('15 Year Pro Forma'!$D$62:WRU62))</f>
        <v>0</v>
      </c>
      <c r="WRY62" s="996">
        <f>MIN(WRY60,Application!$AO$630-SUM('15 Year Pro Forma'!$D$62:WRW62))</f>
        <v>0</v>
      </c>
      <c r="WSA62" s="996">
        <f>MIN(WSA60,Application!$AO$630-SUM('15 Year Pro Forma'!$D$62:WRY62))</f>
        <v>0</v>
      </c>
      <c r="WSC62" s="996">
        <f>MIN(WSC60,Application!$AO$630-SUM('15 Year Pro Forma'!$D$62:WSA62))</f>
        <v>0</v>
      </c>
      <c r="WSE62" s="996">
        <f>MIN(WSE60,Application!$AO$630-SUM('15 Year Pro Forma'!$D$62:WSC62))</f>
        <v>0</v>
      </c>
      <c r="WSG62" s="996">
        <f>MIN(WSG60,Application!$AO$630-SUM('15 Year Pro Forma'!$D$62:WSE62))</f>
        <v>0</v>
      </c>
      <c r="WSI62" s="996">
        <f>MIN(WSI60,Application!$AO$630-SUM('15 Year Pro Forma'!$D$62:WSG62))</f>
        <v>0</v>
      </c>
      <c r="WSK62" s="996">
        <f>MIN(WSK60,Application!$AO$630-SUM('15 Year Pro Forma'!$D$62:WSI62))</f>
        <v>0</v>
      </c>
      <c r="WSM62" s="996">
        <f>MIN(WSM60,Application!$AO$630-SUM('15 Year Pro Forma'!$D$62:WSK62))</f>
        <v>0</v>
      </c>
      <c r="WSO62" s="996">
        <f>MIN(WSO60,Application!$AO$630-SUM('15 Year Pro Forma'!$D$62:WSM62))</f>
        <v>0</v>
      </c>
      <c r="WSQ62" s="996">
        <f>MIN(WSQ60,Application!$AO$630-SUM('15 Year Pro Forma'!$D$62:WSO62))</f>
        <v>0</v>
      </c>
      <c r="WSS62" s="996">
        <f>MIN(WSS60,Application!$AO$630-SUM('15 Year Pro Forma'!$D$62:WSQ62))</f>
        <v>0</v>
      </c>
      <c r="WSU62" s="996">
        <f>MIN(WSU60,Application!$AO$630-SUM('15 Year Pro Forma'!$D$62:WSS62))</f>
        <v>0</v>
      </c>
      <c r="WSW62" s="996">
        <f>MIN(WSW60,Application!$AO$630-SUM('15 Year Pro Forma'!$D$62:WSU62))</f>
        <v>0</v>
      </c>
      <c r="WSY62" s="996">
        <f>MIN(WSY60,Application!$AO$630-SUM('15 Year Pro Forma'!$D$62:WSW62))</f>
        <v>0</v>
      </c>
      <c r="WTA62" s="996">
        <f>MIN(WTA60,Application!$AO$630-SUM('15 Year Pro Forma'!$D$62:WSY62))</f>
        <v>0</v>
      </c>
      <c r="WTC62" s="996">
        <f>MIN(WTC60,Application!$AO$630-SUM('15 Year Pro Forma'!$D$62:WTA62))</f>
        <v>0</v>
      </c>
      <c r="WTE62" s="996">
        <f>MIN(WTE60,Application!$AO$630-SUM('15 Year Pro Forma'!$D$62:WTC62))</f>
        <v>0</v>
      </c>
      <c r="WTG62" s="996">
        <f>MIN(WTG60,Application!$AO$630-SUM('15 Year Pro Forma'!$D$62:WTE62))</f>
        <v>0</v>
      </c>
      <c r="WTI62" s="996">
        <f>MIN(WTI60,Application!$AO$630-SUM('15 Year Pro Forma'!$D$62:WTG62))</f>
        <v>0</v>
      </c>
      <c r="WTK62" s="996">
        <f>MIN(WTK60,Application!$AO$630-SUM('15 Year Pro Forma'!$D$62:WTI62))</f>
        <v>0</v>
      </c>
      <c r="WTM62" s="996">
        <f>MIN(WTM60,Application!$AO$630-SUM('15 Year Pro Forma'!$D$62:WTK62))</f>
        <v>0</v>
      </c>
      <c r="WTO62" s="996">
        <f>MIN(WTO60,Application!$AO$630-SUM('15 Year Pro Forma'!$D$62:WTM62))</f>
        <v>0</v>
      </c>
      <c r="WTQ62" s="996">
        <f>MIN(WTQ60,Application!$AO$630-SUM('15 Year Pro Forma'!$D$62:WTO62))</f>
        <v>0</v>
      </c>
      <c r="WTS62" s="996">
        <f>MIN(WTS60,Application!$AO$630-SUM('15 Year Pro Forma'!$D$62:WTQ62))</f>
        <v>0</v>
      </c>
      <c r="WTU62" s="996">
        <f>MIN(WTU60,Application!$AO$630-SUM('15 Year Pro Forma'!$D$62:WTS62))</f>
        <v>0</v>
      </c>
      <c r="WTW62" s="996">
        <f>MIN(WTW60,Application!$AO$630-SUM('15 Year Pro Forma'!$D$62:WTU62))</f>
        <v>0</v>
      </c>
      <c r="WTY62" s="996">
        <f>MIN(WTY60,Application!$AO$630-SUM('15 Year Pro Forma'!$D$62:WTW62))</f>
        <v>0</v>
      </c>
      <c r="WUA62" s="996">
        <f>MIN(WUA60,Application!$AO$630-SUM('15 Year Pro Forma'!$D$62:WTY62))</f>
        <v>0</v>
      </c>
      <c r="WUC62" s="996">
        <f>MIN(WUC60,Application!$AO$630-SUM('15 Year Pro Forma'!$D$62:WUA62))</f>
        <v>0</v>
      </c>
      <c r="WUE62" s="996">
        <f>MIN(WUE60,Application!$AO$630-SUM('15 Year Pro Forma'!$D$62:WUC62))</f>
        <v>0</v>
      </c>
      <c r="WUG62" s="996">
        <f>MIN(WUG60,Application!$AO$630-SUM('15 Year Pro Forma'!$D$62:WUE62))</f>
        <v>0</v>
      </c>
      <c r="WUI62" s="996">
        <f>MIN(WUI60,Application!$AO$630-SUM('15 Year Pro Forma'!$D$62:WUG62))</f>
        <v>0</v>
      </c>
      <c r="WUK62" s="996">
        <f>MIN(WUK60,Application!$AO$630-SUM('15 Year Pro Forma'!$D$62:WUI62))</f>
        <v>0</v>
      </c>
      <c r="WUM62" s="996">
        <f>MIN(WUM60,Application!$AO$630-SUM('15 Year Pro Forma'!$D$62:WUK62))</f>
        <v>0</v>
      </c>
      <c r="WUO62" s="996">
        <f>MIN(WUO60,Application!$AO$630-SUM('15 Year Pro Forma'!$D$62:WUM62))</f>
        <v>0</v>
      </c>
      <c r="WUQ62" s="996">
        <f>MIN(WUQ60,Application!$AO$630-SUM('15 Year Pro Forma'!$D$62:WUO62))</f>
        <v>0</v>
      </c>
      <c r="WUS62" s="996">
        <f>MIN(WUS60,Application!$AO$630-SUM('15 Year Pro Forma'!$D$62:WUQ62))</f>
        <v>0</v>
      </c>
      <c r="WUU62" s="996">
        <f>MIN(WUU60,Application!$AO$630-SUM('15 Year Pro Forma'!$D$62:WUS62))</f>
        <v>0</v>
      </c>
      <c r="WUW62" s="996">
        <f>MIN(WUW60,Application!$AO$630-SUM('15 Year Pro Forma'!$D$62:WUU62))</f>
        <v>0</v>
      </c>
      <c r="WUY62" s="996">
        <f>MIN(WUY60,Application!$AO$630-SUM('15 Year Pro Forma'!$D$62:WUW62))</f>
        <v>0</v>
      </c>
      <c r="WVA62" s="996">
        <f>MIN(WVA60,Application!$AO$630-SUM('15 Year Pro Forma'!$D$62:WUY62))</f>
        <v>0</v>
      </c>
      <c r="WVC62" s="996">
        <f>MIN(WVC60,Application!$AO$630-SUM('15 Year Pro Forma'!$D$62:WVA62))</f>
        <v>0</v>
      </c>
      <c r="WVE62" s="996">
        <f>MIN(WVE60,Application!$AO$630-SUM('15 Year Pro Forma'!$D$62:WVC62))</f>
        <v>0</v>
      </c>
      <c r="WVG62" s="996">
        <f>MIN(WVG60,Application!$AO$630-SUM('15 Year Pro Forma'!$D$62:WVE62))</f>
        <v>0</v>
      </c>
      <c r="WVI62" s="996">
        <f>MIN(WVI60,Application!$AO$630-SUM('15 Year Pro Forma'!$D$62:WVG62))</f>
        <v>0</v>
      </c>
      <c r="WVK62" s="996">
        <f>MIN(WVK60,Application!$AO$630-SUM('15 Year Pro Forma'!$D$62:WVI62))</f>
        <v>0</v>
      </c>
      <c r="WVM62" s="996">
        <f>MIN(WVM60,Application!$AO$630-SUM('15 Year Pro Forma'!$D$62:WVK62))</f>
        <v>0</v>
      </c>
      <c r="WVO62" s="996">
        <f>MIN(WVO60,Application!$AO$630-SUM('15 Year Pro Forma'!$D$62:WVM62))</f>
        <v>0</v>
      </c>
      <c r="WVQ62" s="996">
        <f>MIN(WVQ60,Application!$AO$630-SUM('15 Year Pro Forma'!$D$62:WVO62))</f>
        <v>0</v>
      </c>
      <c r="WVS62" s="996">
        <f>MIN(WVS60,Application!$AO$630-SUM('15 Year Pro Forma'!$D$62:WVQ62))</f>
        <v>0</v>
      </c>
      <c r="WVU62" s="996">
        <f>MIN(WVU60,Application!$AO$630-SUM('15 Year Pro Forma'!$D$62:WVS62))</f>
        <v>0</v>
      </c>
      <c r="WVW62" s="996">
        <f>MIN(WVW60,Application!$AO$630-SUM('15 Year Pro Forma'!$D$62:WVU62))</f>
        <v>0</v>
      </c>
      <c r="WVY62" s="996">
        <f>MIN(WVY60,Application!$AO$630-SUM('15 Year Pro Forma'!$D$62:WVW62))</f>
        <v>0</v>
      </c>
      <c r="WWA62" s="996">
        <f>MIN(WWA60,Application!$AO$630-SUM('15 Year Pro Forma'!$D$62:WVY62))</f>
        <v>0</v>
      </c>
      <c r="WWC62" s="996">
        <f>MIN(WWC60,Application!$AO$630-SUM('15 Year Pro Forma'!$D$62:WWA62))</f>
        <v>0</v>
      </c>
      <c r="WWE62" s="996">
        <f>MIN(WWE60,Application!$AO$630-SUM('15 Year Pro Forma'!$D$62:WWC62))</f>
        <v>0</v>
      </c>
      <c r="WWG62" s="996">
        <f>MIN(WWG60,Application!$AO$630-SUM('15 Year Pro Forma'!$D$62:WWE62))</f>
        <v>0</v>
      </c>
      <c r="WWI62" s="996">
        <f>MIN(WWI60,Application!$AO$630-SUM('15 Year Pro Forma'!$D$62:WWG62))</f>
        <v>0</v>
      </c>
      <c r="WWK62" s="996">
        <f>MIN(WWK60,Application!$AO$630-SUM('15 Year Pro Forma'!$D$62:WWI62))</f>
        <v>0</v>
      </c>
      <c r="WWM62" s="996">
        <f>MIN(WWM60,Application!$AO$630-SUM('15 Year Pro Forma'!$D$62:WWK62))</f>
        <v>0</v>
      </c>
      <c r="WWO62" s="996">
        <f>MIN(WWO60,Application!$AO$630-SUM('15 Year Pro Forma'!$D$62:WWM62))</f>
        <v>0</v>
      </c>
      <c r="WWQ62" s="996">
        <f>MIN(WWQ60,Application!$AO$630-SUM('15 Year Pro Forma'!$D$62:WWO62))</f>
        <v>0</v>
      </c>
      <c r="WWS62" s="996">
        <f>MIN(WWS60,Application!$AO$630-SUM('15 Year Pro Forma'!$D$62:WWQ62))</f>
        <v>0</v>
      </c>
      <c r="WWU62" s="996">
        <f>MIN(WWU60,Application!$AO$630-SUM('15 Year Pro Forma'!$D$62:WWS62))</f>
        <v>0</v>
      </c>
      <c r="WWW62" s="996">
        <f>MIN(WWW60,Application!$AO$630-SUM('15 Year Pro Forma'!$D$62:WWU62))</f>
        <v>0</v>
      </c>
      <c r="WWY62" s="996">
        <f>MIN(WWY60,Application!$AO$630-SUM('15 Year Pro Forma'!$D$62:WWW62))</f>
        <v>0</v>
      </c>
      <c r="WXA62" s="996">
        <f>MIN(WXA60,Application!$AO$630-SUM('15 Year Pro Forma'!$D$62:WWY62))</f>
        <v>0</v>
      </c>
      <c r="WXC62" s="996">
        <f>MIN(WXC60,Application!$AO$630-SUM('15 Year Pro Forma'!$D$62:WXA62))</f>
        <v>0</v>
      </c>
      <c r="WXE62" s="996">
        <f>MIN(WXE60,Application!$AO$630-SUM('15 Year Pro Forma'!$D$62:WXC62))</f>
        <v>0</v>
      </c>
      <c r="WXG62" s="996">
        <f>MIN(WXG60,Application!$AO$630-SUM('15 Year Pro Forma'!$D$62:WXE62))</f>
        <v>0</v>
      </c>
      <c r="WXI62" s="996">
        <f>MIN(WXI60,Application!$AO$630-SUM('15 Year Pro Forma'!$D$62:WXG62))</f>
        <v>0</v>
      </c>
      <c r="WXK62" s="996">
        <f>MIN(WXK60,Application!$AO$630-SUM('15 Year Pro Forma'!$D$62:WXI62))</f>
        <v>0</v>
      </c>
      <c r="WXM62" s="996">
        <f>MIN(WXM60,Application!$AO$630-SUM('15 Year Pro Forma'!$D$62:WXK62))</f>
        <v>0</v>
      </c>
      <c r="WXO62" s="996">
        <f>MIN(WXO60,Application!$AO$630-SUM('15 Year Pro Forma'!$D$62:WXM62))</f>
        <v>0</v>
      </c>
      <c r="WXQ62" s="996">
        <f>MIN(WXQ60,Application!$AO$630-SUM('15 Year Pro Forma'!$D$62:WXO62))</f>
        <v>0</v>
      </c>
      <c r="WXS62" s="996">
        <f>MIN(WXS60,Application!$AO$630-SUM('15 Year Pro Forma'!$D$62:WXQ62))</f>
        <v>0</v>
      </c>
      <c r="WXU62" s="996">
        <f>MIN(WXU60,Application!$AO$630-SUM('15 Year Pro Forma'!$D$62:WXS62))</f>
        <v>0</v>
      </c>
      <c r="WXW62" s="996">
        <f>MIN(WXW60,Application!$AO$630-SUM('15 Year Pro Forma'!$D$62:WXU62))</f>
        <v>0</v>
      </c>
      <c r="WXY62" s="996">
        <f>MIN(WXY60,Application!$AO$630-SUM('15 Year Pro Forma'!$D$62:WXW62))</f>
        <v>0</v>
      </c>
      <c r="WYA62" s="996">
        <f>MIN(WYA60,Application!$AO$630-SUM('15 Year Pro Forma'!$D$62:WXY62))</f>
        <v>0</v>
      </c>
      <c r="WYC62" s="996">
        <f>MIN(WYC60,Application!$AO$630-SUM('15 Year Pro Forma'!$D$62:WYA62))</f>
        <v>0</v>
      </c>
      <c r="WYE62" s="996">
        <f>MIN(WYE60,Application!$AO$630-SUM('15 Year Pro Forma'!$D$62:WYC62))</f>
        <v>0</v>
      </c>
      <c r="WYG62" s="996">
        <f>MIN(WYG60,Application!$AO$630-SUM('15 Year Pro Forma'!$D$62:WYE62))</f>
        <v>0</v>
      </c>
      <c r="WYI62" s="996">
        <f>MIN(WYI60,Application!$AO$630-SUM('15 Year Pro Forma'!$D$62:WYG62))</f>
        <v>0</v>
      </c>
      <c r="WYK62" s="996">
        <f>MIN(WYK60,Application!$AO$630-SUM('15 Year Pro Forma'!$D$62:WYI62))</f>
        <v>0</v>
      </c>
      <c r="WYM62" s="996">
        <f>MIN(WYM60,Application!$AO$630-SUM('15 Year Pro Forma'!$D$62:WYK62))</f>
        <v>0</v>
      </c>
      <c r="WYO62" s="996">
        <f>MIN(WYO60,Application!$AO$630-SUM('15 Year Pro Forma'!$D$62:WYM62))</f>
        <v>0</v>
      </c>
      <c r="WYQ62" s="996">
        <f>MIN(WYQ60,Application!$AO$630-SUM('15 Year Pro Forma'!$D$62:WYO62))</f>
        <v>0</v>
      </c>
      <c r="WYS62" s="996">
        <f>MIN(WYS60,Application!$AO$630-SUM('15 Year Pro Forma'!$D$62:WYQ62))</f>
        <v>0</v>
      </c>
      <c r="WYU62" s="996">
        <f>MIN(WYU60,Application!$AO$630-SUM('15 Year Pro Forma'!$D$62:WYS62))</f>
        <v>0</v>
      </c>
      <c r="WYW62" s="996">
        <f>MIN(WYW60,Application!$AO$630-SUM('15 Year Pro Forma'!$D$62:WYU62))</f>
        <v>0</v>
      </c>
      <c r="WYY62" s="996">
        <f>MIN(WYY60,Application!$AO$630-SUM('15 Year Pro Forma'!$D$62:WYW62))</f>
        <v>0</v>
      </c>
      <c r="WZA62" s="996">
        <f>MIN(WZA60,Application!$AO$630-SUM('15 Year Pro Forma'!$D$62:WYY62))</f>
        <v>0</v>
      </c>
      <c r="WZC62" s="996">
        <f>MIN(WZC60,Application!$AO$630-SUM('15 Year Pro Forma'!$D$62:WZA62))</f>
        <v>0</v>
      </c>
      <c r="WZE62" s="996">
        <f>MIN(WZE60,Application!$AO$630-SUM('15 Year Pro Forma'!$D$62:WZC62))</f>
        <v>0</v>
      </c>
      <c r="WZG62" s="996">
        <f>MIN(WZG60,Application!$AO$630-SUM('15 Year Pro Forma'!$D$62:WZE62))</f>
        <v>0</v>
      </c>
      <c r="WZI62" s="996">
        <f>MIN(WZI60,Application!$AO$630-SUM('15 Year Pro Forma'!$D$62:WZG62))</f>
        <v>0</v>
      </c>
      <c r="WZK62" s="996">
        <f>MIN(WZK60,Application!$AO$630-SUM('15 Year Pro Forma'!$D$62:WZI62))</f>
        <v>0</v>
      </c>
      <c r="WZM62" s="996">
        <f>MIN(WZM60,Application!$AO$630-SUM('15 Year Pro Forma'!$D$62:WZK62))</f>
        <v>0</v>
      </c>
      <c r="WZO62" s="996">
        <f>MIN(WZO60,Application!$AO$630-SUM('15 Year Pro Forma'!$D$62:WZM62))</f>
        <v>0</v>
      </c>
      <c r="WZQ62" s="996">
        <f>MIN(WZQ60,Application!$AO$630-SUM('15 Year Pro Forma'!$D$62:WZO62))</f>
        <v>0</v>
      </c>
      <c r="WZS62" s="996">
        <f>MIN(WZS60,Application!$AO$630-SUM('15 Year Pro Forma'!$D$62:WZQ62))</f>
        <v>0</v>
      </c>
      <c r="WZU62" s="996">
        <f>MIN(WZU60,Application!$AO$630-SUM('15 Year Pro Forma'!$D$62:WZS62))</f>
        <v>0</v>
      </c>
      <c r="WZW62" s="996">
        <f>MIN(WZW60,Application!$AO$630-SUM('15 Year Pro Forma'!$D$62:WZU62))</f>
        <v>0</v>
      </c>
      <c r="WZY62" s="996">
        <f>MIN(WZY60,Application!$AO$630-SUM('15 Year Pro Forma'!$D$62:WZW62))</f>
        <v>0</v>
      </c>
      <c r="XAA62" s="996">
        <f>MIN(XAA60,Application!$AO$630-SUM('15 Year Pro Forma'!$D$62:WZY62))</f>
        <v>0</v>
      </c>
      <c r="XAC62" s="996">
        <f>MIN(XAC60,Application!$AO$630-SUM('15 Year Pro Forma'!$D$62:XAA62))</f>
        <v>0</v>
      </c>
      <c r="XAE62" s="996">
        <f>MIN(XAE60,Application!$AO$630-SUM('15 Year Pro Forma'!$D$62:XAC62))</f>
        <v>0</v>
      </c>
      <c r="XAG62" s="996">
        <f>MIN(XAG60,Application!$AO$630-SUM('15 Year Pro Forma'!$D$62:XAE62))</f>
        <v>0</v>
      </c>
      <c r="XAI62" s="996">
        <f>MIN(XAI60,Application!$AO$630-SUM('15 Year Pro Forma'!$D$62:XAG62))</f>
        <v>0</v>
      </c>
      <c r="XAK62" s="996">
        <f>MIN(XAK60,Application!$AO$630-SUM('15 Year Pro Forma'!$D$62:XAI62))</f>
        <v>0</v>
      </c>
      <c r="XAM62" s="996">
        <f>MIN(XAM60,Application!$AO$630-SUM('15 Year Pro Forma'!$D$62:XAK62))</f>
        <v>0</v>
      </c>
      <c r="XAO62" s="996">
        <f>MIN(XAO60,Application!$AO$630-SUM('15 Year Pro Forma'!$D$62:XAM62))</f>
        <v>0</v>
      </c>
      <c r="XAQ62" s="996">
        <f>MIN(XAQ60,Application!$AO$630-SUM('15 Year Pro Forma'!$D$62:XAO62))</f>
        <v>0</v>
      </c>
      <c r="XAS62" s="996">
        <f>MIN(XAS60,Application!$AO$630-SUM('15 Year Pro Forma'!$D$62:XAQ62))</f>
        <v>0</v>
      </c>
      <c r="XAU62" s="996">
        <f>MIN(XAU60,Application!$AO$630-SUM('15 Year Pro Forma'!$D$62:XAS62))</f>
        <v>0</v>
      </c>
      <c r="XAW62" s="996">
        <f>MIN(XAW60,Application!$AO$630-SUM('15 Year Pro Forma'!$D$62:XAU62))</f>
        <v>0</v>
      </c>
      <c r="XAY62" s="996">
        <f>MIN(XAY60,Application!$AO$630-SUM('15 Year Pro Forma'!$D$62:XAW62))</f>
        <v>0</v>
      </c>
      <c r="XBA62" s="996">
        <f>MIN(XBA60,Application!$AO$630-SUM('15 Year Pro Forma'!$D$62:XAY62))</f>
        <v>0</v>
      </c>
      <c r="XBC62" s="996">
        <f>MIN(XBC60,Application!$AO$630-SUM('15 Year Pro Forma'!$D$62:XBA62))</f>
        <v>0</v>
      </c>
      <c r="XBE62" s="996">
        <f>MIN(XBE60,Application!$AO$630-SUM('15 Year Pro Forma'!$D$62:XBC62))</f>
        <v>0</v>
      </c>
      <c r="XBG62" s="996">
        <f>MIN(XBG60,Application!$AO$630-SUM('15 Year Pro Forma'!$D$62:XBE62))</f>
        <v>0</v>
      </c>
      <c r="XBI62" s="996">
        <f>MIN(XBI60,Application!$AO$630-SUM('15 Year Pro Forma'!$D$62:XBG62))</f>
        <v>0</v>
      </c>
      <c r="XBK62" s="996">
        <f>MIN(XBK60,Application!$AO$630-SUM('15 Year Pro Forma'!$D$62:XBI62))</f>
        <v>0</v>
      </c>
      <c r="XBM62" s="996">
        <f>MIN(XBM60,Application!$AO$630-SUM('15 Year Pro Forma'!$D$62:XBK62))</f>
        <v>0</v>
      </c>
      <c r="XBO62" s="996">
        <f>MIN(XBO60,Application!$AO$630-SUM('15 Year Pro Forma'!$D$62:XBM62))</f>
        <v>0</v>
      </c>
      <c r="XBQ62" s="996">
        <f>MIN(XBQ60,Application!$AO$630-SUM('15 Year Pro Forma'!$D$62:XBO62))</f>
        <v>0</v>
      </c>
      <c r="XBS62" s="996">
        <f>MIN(XBS60,Application!$AO$630-SUM('15 Year Pro Forma'!$D$62:XBQ62))</f>
        <v>0</v>
      </c>
      <c r="XBU62" s="996">
        <f>MIN(XBU60,Application!$AO$630-SUM('15 Year Pro Forma'!$D$62:XBS62))</f>
        <v>0</v>
      </c>
      <c r="XBW62" s="996">
        <f>MIN(XBW60,Application!$AO$630-SUM('15 Year Pro Forma'!$D$62:XBU62))</f>
        <v>0</v>
      </c>
      <c r="XBY62" s="996">
        <f>MIN(XBY60,Application!$AO$630-SUM('15 Year Pro Forma'!$D$62:XBW62))</f>
        <v>0</v>
      </c>
      <c r="XCA62" s="996">
        <f>MIN(XCA60,Application!$AO$630-SUM('15 Year Pro Forma'!$D$62:XBY62))</f>
        <v>0</v>
      </c>
      <c r="XCC62" s="996">
        <f>MIN(XCC60,Application!$AO$630-SUM('15 Year Pro Forma'!$D$62:XCA62))</f>
        <v>0</v>
      </c>
      <c r="XCE62" s="996">
        <f>MIN(XCE60,Application!$AO$630-SUM('15 Year Pro Forma'!$D$62:XCC62))</f>
        <v>0</v>
      </c>
      <c r="XCG62" s="996">
        <f>MIN(XCG60,Application!$AO$630-SUM('15 Year Pro Forma'!$D$62:XCE62))</f>
        <v>0</v>
      </c>
      <c r="XCI62" s="996">
        <f>MIN(XCI60,Application!$AO$630-SUM('15 Year Pro Forma'!$D$62:XCG62))</f>
        <v>0</v>
      </c>
      <c r="XCK62" s="996">
        <f>MIN(XCK60,Application!$AO$630-SUM('15 Year Pro Forma'!$D$62:XCI62))</f>
        <v>0</v>
      </c>
      <c r="XCM62" s="996">
        <f>MIN(XCM60,Application!$AO$630-SUM('15 Year Pro Forma'!$D$62:XCK62))</f>
        <v>0</v>
      </c>
      <c r="XCO62" s="996">
        <f>MIN(XCO60,Application!$AO$630-SUM('15 Year Pro Forma'!$D$62:XCM62))</f>
        <v>0</v>
      </c>
      <c r="XCQ62" s="996">
        <f>MIN(XCQ60,Application!$AO$630-SUM('15 Year Pro Forma'!$D$62:XCO62))</f>
        <v>0</v>
      </c>
      <c r="XCS62" s="996">
        <f>MIN(XCS60,Application!$AO$630-SUM('15 Year Pro Forma'!$D$62:XCQ62))</f>
        <v>0</v>
      </c>
      <c r="XCU62" s="996">
        <f>MIN(XCU60,Application!$AO$630-SUM('15 Year Pro Forma'!$D$62:XCS62))</f>
        <v>0</v>
      </c>
      <c r="XCW62" s="996">
        <f>MIN(XCW60,Application!$AO$630-SUM('15 Year Pro Forma'!$D$62:XCU62))</f>
        <v>0</v>
      </c>
      <c r="XCY62" s="996">
        <f>MIN(XCY60,Application!$AO$630-SUM('15 Year Pro Forma'!$D$62:XCW62))</f>
        <v>0</v>
      </c>
      <c r="XDA62" s="996">
        <f>MIN(XDA60,Application!$AO$630-SUM('15 Year Pro Forma'!$D$62:XCY62))</f>
        <v>0</v>
      </c>
      <c r="XDC62" s="996">
        <f>MIN(XDC60,Application!$AO$630-SUM('15 Year Pro Forma'!$D$62:XDA62))</f>
        <v>0</v>
      </c>
      <c r="XDE62" s="996">
        <f>MIN(XDE60,Application!$AO$630-SUM('15 Year Pro Forma'!$D$62:XDC62))</f>
        <v>0</v>
      </c>
      <c r="XDG62" s="996">
        <f>MIN(XDG60,Application!$AO$630-SUM('15 Year Pro Forma'!$D$62:XDE62))</f>
        <v>0</v>
      </c>
      <c r="XDI62" s="996">
        <f>MIN(XDI60,Application!$AO$630-SUM('15 Year Pro Forma'!$D$62:XDG62))</f>
        <v>0</v>
      </c>
      <c r="XDK62" s="996">
        <f>MIN(XDK60,Application!$AO$630-SUM('15 Year Pro Forma'!$D$62:XDI62))</f>
        <v>0</v>
      </c>
      <c r="XDM62" s="996">
        <f>MIN(XDM60,Application!$AO$630-SUM('15 Year Pro Forma'!$D$62:XDK62))</f>
        <v>0</v>
      </c>
      <c r="XDO62" s="996">
        <f>MIN(XDO60,Application!$AO$630-SUM('15 Year Pro Forma'!$D$62:XDM62))</f>
        <v>0</v>
      </c>
      <c r="XDQ62" s="996">
        <f>MIN(XDQ60,Application!$AO$630-SUM('15 Year Pro Forma'!$D$62:XDO62))</f>
        <v>0</v>
      </c>
      <c r="XDS62" s="996">
        <f>MIN(XDS60,Application!$AO$630-SUM('15 Year Pro Forma'!$D$62:XDQ62))</f>
        <v>0</v>
      </c>
      <c r="XDU62" s="996">
        <f>MIN(XDU60,Application!$AO$630-SUM('15 Year Pro Forma'!$D$62:XDS62))</f>
        <v>0</v>
      </c>
      <c r="XDW62" s="996">
        <f>MIN(XDW60,Application!$AO$630-SUM('15 Year Pro Forma'!$D$62:XDU62))</f>
        <v>0</v>
      </c>
      <c r="XDY62" s="996">
        <f>MIN(XDY60,Application!$AO$630-SUM('15 Year Pro Forma'!$D$62:XDW62))</f>
        <v>0</v>
      </c>
      <c r="XEA62" s="996">
        <f>MIN(XEA60,Application!$AO$630-SUM('15 Year Pro Forma'!$D$62:XDY62))</f>
        <v>0</v>
      </c>
      <c r="XEC62" s="996">
        <f>MIN(XEC60,Application!$AO$630-SUM('15 Year Pro Forma'!$D$62:XEA62))</f>
        <v>0</v>
      </c>
      <c r="XEE62" s="996">
        <f>MIN(XEE60,Application!$AO$630-SUM('15 Year Pro Forma'!$D$62:XEC62))</f>
        <v>0</v>
      </c>
      <c r="XEG62" s="996">
        <f>MIN(XEG60,Application!$AO$630-SUM('15 Year Pro Forma'!$D$62:XEE62))</f>
        <v>0</v>
      </c>
      <c r="XEI62" s="996">
        <f>MIN(XEI60,Application!$AO$630-SUM('15 Year Pro Forma'!$D$62:XEG62))</f>
        <v>0</v>
      </c>
      <c r="XEK62" s="996">
        <f>MIN(XEK60,Application!$AO$630-SUM('15 Year Pro Forma'!$D$62:XEI62))</f>
        <v>0</v>
      </c>
      <c r="XEM62" s="996">
        <f>MIN(XEM60,Application!$AO$630-SUM('15 Year Pro Forma'!$D$62:XEK62))</f>
        <v>0</v>
      </c>
      <c r="XEO62" s="996">
        <f>MIN(XEO60,Application!$AO$630-SUM('15 Year Pro Forma'!$D$62:XEM62))</f>
        <v>0</v>
      </c>
      <c r="XEQ62" s="996">
        <f>MIN(XEQ60,Application!$AO$630-SUM('15 Year Pro Forma'!$D$62:XEO62))</f>
        <v>0</v>
      </c>
      <c r="XES62" s="996">
        <f>MIN(XES60,Application!$AO$630-SUM('15 Year Pro Forma'!$D$62:XEQ62))</f>
        <v>0</v>
      </c>
      <c r="XEU62" s="996">
        <f>MIN(XEU60,Application!$AO$630-SUM('15 Year Pro Forma'!$D$62:XES62))</f>
        <v>0</v>
      </c>
      <c r="XEW62" s="996">
        <f>MIN(XEW60,Application!$AO$630-SUM('15 Year Pro Forma'!$D$62:XEU62))</f>
        <v>0</v>
      </c>
      <c r="XEY62" s="996">
        <f>MIN(XEY60,Application!$AO$630-SUM('15 Year Pro Forma'!$D$62:XEW62))</f>
        <v>0</v>
      </c>
      <c r="XFA62" s="996">
        <f>MIN(XFA60,Application!$AO$630-SUM('15 Year Pro Forma'!$D$62:XEY62))</f>
        <v>0</v>
      </c>
      <c r="XFC62" s="996">
        <f>MIN(XFC60,Application!$AO$630-SUM('15 Year Pro Forma'!$D$62:XFA62))</f>
        <v>0</v>
      </c>
    </row>
    <row r="63" spans="1:1023 1025:2047 2049:3071 3073:4095 4097:5119 5121:6143 6145:7167 7169:8191 8193:9215 9217:10239 10241:11263 11265:12287 12289:13311 13313:14335 14337:15359 15361:16383" s="996" customFormat="1">
      <c r="A63" s="2671" t="s">
        <v>2788</v>
      </c>
      <c r="B63" s="2671"/>
      <c r="C63" s="2671"/>
    </row>
    <row r="64" spans="1:1023 1025:2047 2049:3071 3073:4095 4097:5119 5121:6143 6145:7167 7169:8191 8193:9215 9217:10239 10241:11263 11265:12287 12289:13311 13313:14335 14337:15359 15361:16383" s="3" customFormat="1" ht="8.25" customHeight="1">
      <c r="C64" s="995"/>
      <c r="E64" s="994"/>
      <c r="F64" s="994"/>
      <c r="G64" s="994"/>
      <c r="H64" s="994"/>
      <c r="I64" s="994"/>
      <c r="J64" s="994"/>
      <c r="K64" s="994"/>
      <c r="L64" s="994"/>
      <c r="M64" s="994"/>
      <c r="N64" s="994"/>
      <c r="O64" s="994"/>
      <c r="P64" s="994"/>
      <c r="Q64" s="994"/>
      <c r="R64" s="994"/>
      <c r="S64" s="994"/>
      <c r="T64" s="994"/>
      <c r="U64" s="994"/>
      <c r="V64" s="994"/>
      <c r="W64" s="994"/>
      <c r="X64" s="994"/>
      <c r="Y64" s="994"/>
      <c r="Z64" s="994"/>
      <c r="AA64" s="994"/>
      <c r="AB64" s="994"/>
      <c r="AC64" s="994"/>
      <c r="AD64" s="994"/>
      <c r="AE64" s="994"/>
      <c r="AF64" s="994"/>
      <c r="AG64" s="994"/>
      <c r="AH64" s="994"/>
      <c r="AI64" s="994"/>
    </row>
    <row r="65" spans="1:35" s="3" customFormat="1">
      <c r="A65" s="3" t="s">
        <v>873</v>
      </c>
      <c r="C65" s="993">
        <v>0</v>
      </c>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94"/>
      <c r="AC65" s="994"/>
      <c r="AD65" s="994"/>
      <c r="AE65" s="994"/>
      <c r="AF65" s="994"/>
      <c r="AG65" s="994"/>
      <c r="AH65" s="994"/>
      <c r="AI65" s="994"/>
    </row>
    <row r="66" spans="1:35" s="996" customFormat="1">
      <c r="A66" s="998"/>
      <c r="B66" s="998"/>
      <c r="C66" s="997"/>
      <c r="E66" s="998">
        <f>$E60*$C$65</f>
        <v>0</v>
      </c>
      <c r="G66" s="994">
        <f>G60*$C$65</f>
        <v>0</v>
      </c>
      <c r="I66" s="994">
        <f>I60*$C$65</f>
        <v>0</v>
      </c>
      <c r="K66" s="994">
        <f>K60*$C$65</f>
        <v>0</v>
      </c>
      <c r="M66" s="994">
        <f>M60*$C$65</f>
        <v>0</v>
      </c>
      <c r="O66" s="994">
        <f>O60*$C$65</f>
        <v>0</v>
      </c>
      <c r="Q66" s="994">
        <f>Q60*$C$65</f>
        <v>0</v>
      </c>
      <c r="S66" s="994">
        <f>S60*$C$65</f>
        <v>0</v>
      </c>
      <c r="U66" s="994">
        <f>U60*$C$65</f>
        <v>0</v>
      </c>
      <c r="W66" s="994">
        <f>W60*$C$65</f>
        <v>0</v>
      </c>
      <c r="Y66" s="994">
        <f>Y60*$C$65</f>
        <v>0</v>
      </c>
      <c r="AA66" s="994">
        <f>AA60*$C$65</f>
        <v>0</v>
      </c>
      <c r="AC66" s="994">
        <f>AC60*$C$65</f>
        <v>0</v>
      </c>
      <c r="AE66" s="994">
        <f>AE60*$C$65</f>
        <v>0</v>
      </c>
      <c r="AG66" s="994">
        <f>AG60*$C$65</f>
        <v>0</v>
      </c>
    </row>
    <row r="67" spans="1:35" s="994" customFormat="1">
      <c r="A67" s="999"/>
      <c r="B67" s="999"/>
      <c r="C67" s="1004"/>
      <c r="E67" s="998">
        <f>$E60*$C$65</f>
        <v>0</v>
      </c>
      <c r="G67" s="994">
        <f>G60*$C$65</f>
        <v>0</v>
      </c>
      <c r="I67" s="994">
        <f>I60*$C$65</f>
        <v>0</v>
      </c>
      <c r="K67" s="994">
        <f>K60*$C$65</f>
        <v>0</v>
      </c>
      <c r="M67" s="994">
        <f>M60*$C$65</f>
        <v>0</v>
      </c>
      <c r="O67" s="994">
        <f>O60*$C$65</f>
        <v>0</v>
      </c>
      <c r="Q67" s="994">
        <f>Q60*$C$65</f>
        <v>0</v>
      </c>
      <c r="S67" s="994">
        <f>S60*$C$65</f>
        <v>0</v>
      </c>
      <c r="U67" s="994">
        <f>U60*$C$65</f>
        <v>0</v>
      </c>
      <c r="W67" s="994">
        <f>W60*$C$65</f>
        <v>0</v>
      </c>
      <c r="Y67" s="994">
        <f>Y60*$C$65</f>
        <v>0</v>
      </c>
      <c r="AA67" s="994">
        <f>AA60*$C$65</f>
        <v>0</v>
      </c>
      <c r="AC67" s="994">
        <f>AC60*$C$65</f>
        <v>0</v>
      </c>
      <c r="AE67" s="994">
        <f>AE60*$C$65</f>
        <v>0</v>
      </c>
      <c r="AG67" s="994">
        <f>AG60*$C$65</f>
        <v>0</v>
      </c>
    </row>
    <row r="68" spans="1:35" s="994" customFormat="1">
      <c r="A68" s="999"/>
      <c r="B68" s="999"/>
      <c r="C68" s="1004"/>
      <c r="E68" s="999"/>
      <c r="G68" s="994">
        <f t="shared" ref="G68:AG69" si="8190">E68*$C$66</f>
        <v>0</v>
      </c>
      <c r="I68" s="994">
        <f t="shared" si="8190"/>
        <v>0</v>
      </c>
      <c r="K68" s="994">
        <f t="shared" si="8190"/>
        <v>0</v>
      </c>
      <c r="M68" s="994">
        <f t="shared" si="8190"/>
        <v>0</v>
      </c>
      <c r="O68" s="994">
        <f t="shared" si="8190"/>
        <v>0</v>
      </c>
      <c r="Q68" s="994">
        <f t="shared" si="8190"/>
        <v>0</v>
      </c>
      <c r="S68" s="994">
        <f t="shared" si="8190"/>
        <v>0</v>
      </c>
      <c r="U68" s="994">
        <f t="shared" si="8190"/>
        <v>0</v>
      </c>
      <c r="W68" s="994">
        <f t="shared" si="8190"/>
        <v>0</v>
      </c>
      <c r="Y68" s="994">
        <f t="shared" si="8190"/>
        <v>0</v>
      </c>
      <c r="AA68" s="994">
        <f t="shared" si="8190"/>
        <v>0</v>
      </c>
      <c r="AC68" s="994">
        <f t="shared" si="8190"/>
        <v>0</v>
      </c>
      <c r="AE68" s="994">
        <f t="shared" si="8190"/>
        <v>0</v>
      </c>
      <c r="AG68" s="994">
        <f t="shared" si="8190"/>
        <v>0</v>
      </c>
    </row>
    <row r="69" spans="1:35" s="994" customFormat="1">
      <c r="A69" s="999"/>
      <c r="B69" s="999"/>
      <c r="C69" s="1004"/>
      <c r="E69" s="1001"/>
      <c r="G69" s="1002">
        <f t="shared" si="8190"/>
        <v>0</v>
      </c>
      <c r="I69" s="1002">
        <f t="shared" si="8190"/>
        <v>0</v>
      </c>
      <c r="K69" s="1002">
        <f t="shared" si="8190"/>
        <v>0</v>
      </c>
      <c r="M69" s="1002">
        <f t="shared" si="8190"/>
        <v>0</v>
      </c>
      <c r="O69" s="1002">
        <f t="shared" si="8190"/>
        <v>0</v>
      </c>
      <c r="Q69" s="1002">
        <f t="shared" si="8190"/>
        <v>0</v>
      </c>
      <c r="S69" s="1002">
        <f t="shared" si="8190"/>
        <v>0</v>
      </c>
      <c r="U69" s="1002">
        <f t="shared" si="8190"/>
        <v>0</v>
      </c>
      <c r="W69" s="1002">
        <f t="shared" si="8190"/>
        <v>0</v>
      </c>
      <c r="Y69" s="1002">
        <f t="shared" si="8190"/>
        <v>0</v>
      </c>
      <c r="AA69" s="1002">
        <f t="shared" si="8190"/>
        <v>0</v>
      </c>
      <c r="AC69" s="1002">
        <f t="shared" si="8190"/>
        <v>0</v>
      </c>
      <c r="AE69" s="1002">
        <f t="shared" si="8190"/>
        <v>0</v>
      </c>
      <c r="AG69" s="1002">
        <f t="shared" si="8190"/>
        <v>0</v>
      </c>
    </row>
    <row r="70" spans="1:35" s="994" customFormat="1">
      <c r="A70" s="996" t="s">
        <v>865</v>
      </c>
      <c r="C70" s="1004"/>
      <c r="E70" s="994">
        <f>SUM(E66:E69)</f>
        <v>0</v>
      </c>
      <c r="G70" s="994">
        <f>SUM(G66:G69)</f>
        <v>0</v>
      </c>
      <c r="I70" s="994">
        <f>SUM(I66:I69)</f>
        <v>0</v>
      </c>
      <c r="K70" s="994">
        <f>SUM(K66:K69)</f>
        <v>0</v>
      </c>
      <c r="M70" s="994">
        <f>SUM(M66:M69)</f>
        <v>0</v>
      </c>
      <c r="O70" s="994">
        <f>SUM(O66:O69)</f>
        <v>0</v>
      </c>
      <c r="Q70" s="994">
        <f>SUM(Q66:Q69)</f>
        <v>0</v>
      </c>
      <c r="S70" s="994">
        <f>SUM(S66:S69)</f>
        <v>0</v>
      </c>
      <c r="U70" s="994">
        <f>SUM(U66:U69)</f>
        <v>0</v>
      </c>
      <c r="W70" s="994">
        <f>SUM(W66:W69)</f>
        <v>0</v>
      </c>
      <c r="Y70" s="994">
        <f>SUM(Y66:Y69)</f>
        <v>0</v>
      </c>
      <c r="AA70" s="994">
        <f>SUM(AA66:AA69)</f>
        <v>0</v>
      </c>
      <c r="AC70" s="994">
        <f>SUM(AC66:AC69)</f>
        <v>0</v>
      </c>
      <c r="AE70" s="994">
        <f>SUM(AE66:AE69)</f>
        <v>0</v>
      </c>
      <c r="AG70" s="994">
        <f>SUM(AG66:AG69)</f>
        <v>0</v>
      </c>
    </row>
    <row r="71" spans="1:35" s="994" customFormat="1">
      <c r="A71" s="996"/>
      <c r="C71" s="1004"/>
    </row>
    <row r="72" spans="1:35" s="994" customFormat="1">
      <c r="A72" s="996" t="s">
        <v>1912</v>
      </c>
      <c r="C72" s="1004"/>
      <c r="E72" s="996">
        <f>E60-E62-E70</f>
        <v>0</v>
      </c>
      <c r="G72" s="996">
        <f>G60-G62-G70</f>
        <v>0</v>
      </c>
      <c r="I72" s="996">
        <f>I60-I62-I70</f>
        <v>0</v>
      </c>
      <c r="K72" s="996">
        <f>K60-K62-K70</f>
        <v>0</v>
      </c>
      <c r="M72" s="996">
        <f>M60-M62-M70</f>
        <v>0</v>
      </c>
      <c r="O72" s="996">
        <f>O60-O62-O70</f>
        <v>0</v>
      </c>
      <c r="Q72" s="996">
        <f>Q60-Q62-Q70</f>
        <v>0</v>
      </c>
      <c r="S72" s="996">
        <f>S60-S62-S70</f>
        <v>0</v>
      </c>
      <c r="U72" s="996">
        <f>U60-U62-U70</f>
        <v>0</v>
      </c>
      <c r="W72" s="996">
        <f>W60-W62-W70</f>
        <v>0</v>
      </c>
      <c r="Y72" s="996">
        <f>Y60-Y62-Y70</f>
        <v>471914.3320765564</v>
      </c>
      <c r="AA72" s="996">
        <f>AA60-AA62-AA70</f>
        <v>822199.06165231869</v>
      </c>
      <c r="AC72" s="996">
        <f>AC60-AC62-AC70</f>
        <v>875527.07183244359</v>
      </c>
      <c r="AE72" s="996">
        <f>AE60-AE62-AE70</f>
        <v>929680.10320110293</v>
      </c>
      <c r="AG72" s="996">
        <f>AG60-AG62-AG70</f>
        <v>984664.2255887317</v>
      </c>
    </row>
    <row r="73" spans="1:35" s="994" customFormat="1">
      <c r="A73" s="562"/>
      <c r="C73" s="1004"/>
    </row>
    <row r="74" spans="1:35" s="233" customFormat="1">
      <c r="A74" s="562"/>
      <c r="C74" s="192"/>
    </row>
    <row r="75" spans="1:35" s="233" customFormat="1">
      <c r="A75" s="994" t="s">
        <v>1911</v>
      </c>
      <c r="C75" s="192"/>
    </row>
    <row r="76" spans="1:35" s="233" customFormat="1">
      <c r="C76" s="192"/>
    </row>
    <row r="77" spans="1:35" s="249" customFormat="1" ht="30" customHeight="1">
      <c r="A77" s="2669" t="s">
        <v>1910</v>
      </c>
      <c r="B77" s="2670"/>
      <c r="C77" s="2670"/>
      <c r="D77" s="2670"/>
      <c r="E77" s="2670"/>
      <c r="F77" s="2670"/>
      <c r="G77" s="2670"/>
      <c r="H77" s="2670"/>
      <c r="I77" s="2670"/>
      <c r="J77" s="2670"/>
      <c r="K77" s="2670"/>
      <c r="L77" s="2670"/>
      <c r="M77" s="2670"/>
      <c r="N77" s="2670"/>
      <c r="O77" s="2670"/>
      <c r="P77" s="2670"/>
      <c r="Q77" s="2670"/>
      <c r="R77" s="2670"/>
      <c r="S77" s="2670"/>
      <c r="T77" s="2670"/>
      <c r="U77" s="2670"/>
      <c r="V77" s="2670"/>
      <c r="W77" s="2670"/>
      <c r="X77" s="2670"/>
      <c r="Y77" s="2670"/>
      <c r="Z77" s="2670"/>
      <c r="AA77" s="2670"/>
      <c r="AB77" s="2670"/>
      <c r="AC77" s="2670"/>
      <c r="AD77" s="2670"/>
      <c r="AE77" s="2670"/>
      <c r="AF77" s="2670"/>
      <c r="AG77" s="267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6" t="s">
        <v>991</v>
      </c>
    </row>
    <row r="2" spans="1:1" ht="15.75">
      <c r="A2" s="337"/>
    </row>
    <row r="3" spans="1:1" ht="15.75">
      <c r="A3" s="338" t="s">
        <v>986</v>
      </c>
    </row>
    <row r="4" spans="1:1" ht="15.75">
      <c r="A4" s="338" t="s">
        <v>987</v>
      </c>
    </row>
    <row r="5" spans="1:1" ht="15.75">
      <c r="A5" s="338" t="s">
        <v>988</v>
      </c>
    </row>
    <row r="6" spans="1:1" ht="15.75">
      <c r="A6" s="338" t="s">
        <v>990</v>
      </c>
    </row>
    <row r="7" spans="1:1" ht="15.75">
      <c r="A7" s="338" t="s">
        <v>989</v>
      </c>
    </row>
    <row r="8" spans="1:1" ht="15.75">
      <c r="A8" s="373" t="s">
        <v>1049</v>
      </c>
    </row>
    <row r="9" spans="1:1" ht="15.75">
      <c r="A9" s="338"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5" customFormat="1" ht="18" customHeight="1">
      <c r="A1" s="546" t="s">
        <v>1324</v>
      </c>
      <c r="D1" s="300"/>
    </row>
    <row r="2" spans="1:7" s="295" customFormat="1">
      <c r="A2" s="278" t="s">
        <v>904</v>
      </c>
      <c r="B2" s="280"/>
      <c r="C2" s="280"/>
      <c r="D2" s="277"/>
      <c r="E2" s="281"/>
      <c r="F2" s="280"/>
    </row>
    <row r="3" spans="1:7" s="378" customFormat="1" ht="80.25" customHeight="1">
      <c r="A3" s="297"/>
      <c r="B3" s="282" t="s">
        <v>905</v>
      </c>
      <c r="C3" s="282" t="s">
        <v>906</v>
      </c>
      <c r="D3" s="282" t="s">
        <v>907</v>
      </c>
      <c r="E3" s="279" t="s">
        <v>908</v>
      </c>
      <c r="F3" s="279"/>
      <c r="G3" s="381"/>
    </row>
    <row r="4" spans="1:7" s="379" customFormat="1">
      <c r="A4" s="283" t="s">
        <v>26</v>
      </c>
      <c r="B4" s="283"/>
      <c r="C4" s="283"/>
      <c r="D4" s="283"/>
      <c r="E4" s="302"/>
      <c r="F4" s="283"/>
      <c r="G4" s="382"/>
    </row>
    <row r="5" spans="1:7" s="379" customFormat="1">
      <c r="A5" s="394" t="s">
        <v>27</v>
      </c>
      <c r="B5" s="285">
        <f>'Sources and Uses Budget'!$C4</f>
        <v>850000</v>
      </c>
      <c r="C5" s="285">
        <f>'Sources and Uses Budget'!$C4</f>
        <v>850000</v>
      </c>
      <c r="D5" s="289">
        <f>C5-B5</f>
        <v>0</v>
      </c>
      <c r="E5" s="287"/>
      <c r="F5" s="286"/>
      <c r="G5" s="382"/>
    </row>
    <row r="6" spans="1:7" s="379" customFormat="1">
      <c r="A6" s="394" t="s">
        <v>28</v>
      </c>
      <c r="B6" s="285">
        <f>'Sources and Uses Budget'!$C5</f>
        <v>707898</v>
      </c>
      <c r="C6" s="285">
        <f>'Sources and Uses Budget'!$C5</f>
        <v>707898</v>
      </c>
      <c r="D6" s="289">
        <f t="shared" ref="D6:D77" si="0">C6-B6</f>
        <v>0</v>
      </c>
      <c r="E6" s="287"/>
      <c r="F6" s="286"/>
      <c r="G6" s="382"/>
    </row>
    <row r="7" spans="1:7" s="379" customFormat="1">
      <c r="A7" s="394" t="s">
        <v>29</v>
      </c>
      <c r="B7" s="285">
        <f>'Sources and Uses Budget'!$C6</f>
        <v>0</v>
      </c>
      <c r="C7" s="285">
        <f>'Sources and Uses Budget'!$C6</f>
        <v>0</v>
      </c>
      <c r="D7" s="289">
        <f t="shared" si="0"/>
        <v>0</v>
      </c>
      <c r="E7" s="287"/>
      <c r="F7" s="286"/>
      <c r="G7" s="382"/>
    </row>
    <row r="8" spans="1:7" s="379" customFormat="1">
      <c r="A8" s="394" t="s">
        <v>97</v>
      </c>
      <c r="B8" s="285">
        <f>'Sources and Uses Budget'!$C7</f>
        <v>0</v>
      </c>
      <c r="C8" s="285">
        <f>'Sources and Uses Budget'!$C7</f>
        <v>0</v>
      </c>
      <c r="D8" s="289">
        <f t="shared" si="0"/>
        <v>0</v>
      </c>
      <c r="E8" s="287"/>
      <c r="F8" s="286"/>
      <c r="G8" s="382"/>
    </row>
    <row r="9" spans="1:7" s="379" customFormat="1">
      <c r="A9" s="395" t="s">
        <v>602</v>
      </c>
      <c r="B9" s="289">
        <f>SUM(B5:B8)</f>
        <v>1557898</v>
      </c>
      <c r="C9" s="289">
        <f>SUM(C5:C8)</f>
        <v>1557898</v>
      </c>
      <c r="D9" s="289">
        <f t="shared" si="0"/>
        <v>0</v>
      </c>
      <c r="E9" s="287"/>
      <c r="F9" s="286"/>
      <c r="G9" s="382"/>
    </row>
    <row r="10" spans="1:7" s="379" customFormat="1">
      <c r="A10" s="394" t="s">
        <v>603</v>
      </c>
      <c r="B10" s="285">
        <f>'Sources and Uses Budget'!$C9</f>
        <v>0</v>
      </c>
      <c r="C10" s="285">
        <f>'Sources and Uses Budget'!$C9</f>
        <v>0</v>
      </c>
      <c r="D10" s="289">
        <f t="shared" si="0"/>
        <v>0</v>
      </c>
      <c r="E10" s="287"/>
      <c r="F10" s="286"/>
      <c r="G10" s="382"/>
    </row>
    <row r="11" spans="1:7" s="379" customFormat="1">
      <c r="A11" s="394" t="s">
        <v>604</v>
      </c>
      <c r="B11" s="285">
        <f>'Sources and Uses Budget'!$C10</f>
        <v>0</v>
      </c>
      <c r="C11" s="285">
        <f>'Sources and Uses Budget'!$C10</f>
        <v>0</v>
      </c>
      <c r="D11" s="289">
        <f t="shared" si="0"/>
        <v>0</v>
      </c>
      <c r="E11" s="287"/>
      <c r="F11" s="286"/>
      <c r="G11" s="382"/>
    </row>
    <row r="12" spans="1:7" s="379" customFormat="1">
      <c r="A12" s="395" t="s">
        <v>605</v>
      </c>
      <c r="B12" s="289">
        <f>SUM(B10:B11)</f>
        <v>0</v>
      </c>
      <c r="C12" s="289">
        <f>SUM(C10:C11)</f>
        <v>0</v>
      </c>
      <c r="D12" s="289">
        <f t="shared" si="0"/>
        <v>0</v>
      </c>
      <c r="E12" s="287"/>
      <c r="F12" s="286"/>
      <c r="G12" s="382"/>
    </row>
    <row r="13" spans="1:7" s="379" customFormat="1">
      <c r="A13" s="395" t="s">
        <v>84</v>
      </c>
      <c r="B13" s="289">
        <f>SUM(B9+B12)</f>
        <v>1557898</v>
      </c>
      <c r="C13" s="289">
        <f>SUM(C9+C12)</f>
        <v>1557898</v>
      </c>
      <c r="D13" s="289">
        <f t="shared" si="0"/>
        <v>0</v>
      </c>
      <c r="E13" s="287"/>
      <c r="F13" s="286"/>
      <c r="G13" s="382"/>
    </row>
    <row r="14" spans="1:7" s="379" customFormat="1">
      <c r="A14" s="396" t="s">
        <v>918</v>
      </c>
      <c r="B14" s="285">
        <f>'Sources and Uses Budget'!$C13</f>
        <v>0</v>
      </c>
      <c r="C14" s="285">
        <f>'Sources and Uses Budget'!$C13</f>
        <v>0</v>
      </c>
      <c r="D14" s="289">
        <f t="shared" si="0"/>
        <v>0</v>
      </c>
      <c r="E14" s="287"/>
      <c r="F14" s="286"/>
      <c r="G14" s="382"/>
    </row>
    <row r="15" spans="1:7" s="379" customFormat="1" ht="24">
      <c r="A15" s="394" t="s">
        <v>919</v>
      </c>
      <c r="B15" s="285">
        <f>'Sources and Uses Budget'!$C14</f>
        <v>0</v>
      </c>
      <c r="C15" s="285">
        <f>'Sources and Uses Budget'!$C14</f>
        <v>0</v>
      </c>
      <c r="D15" s="289">
        <f t="shared" si="0"/>
        <v>0</v>
      </c>
      <c r="E15" s="287"/>
      <c r="F15" s="286"/>
      <c r="G15" s="382"/>
    </row>
    <row r="16" spans="1:7" s="379" customFormat="1">
      <c r="A16" s="394" t="s">
        <v>1267</v>
      </c>
      <c r="B16" s="285">
        <f>'Sources and Uses Budget'!$C15</f>
        <v>0</v>
      </c>
      <c r="C16" s="285">
        <f>'Sources and Uses Budget'!$C15</f>
        <v>0</v>
      </c>
      <c r="D16" s="289">
        <f t="shared" si="0"/>
        <v>0</v>
      </c>
      <c r="E16" s="287"/>
      <c r="F16" s="286"/>
      <c r="G16" s="382"/>
    </row>
    <row r="17" spans="1:7" s="379" customFormat="1">
      <c r="A17" s="283" t="s">
        <v>606</v>
      </c>
      <c r="B17" s="283"/>
      <c r="C17" s="283"/>
      <c r="D17" s="283"/>
      <c r="E17" s="302"/>
      <c r="F17" s="283"/>
      <c r="G17" s="382"/>
    </row>
    <row r="18" spans="1:7" s="379" customFormat="1">
      <c r="A18" s="145" t="s">
        <v>607</v>
      </c>
      <c r="B18" s="285">
        <f>'Sources and Uses Budget'!$C17</f>
        <v>0</v>
      </c>
      <c r="C18" s="285">
        <f>'Sources and Uses Budget'!$C17</f>
        <v>0</v>
      </c>
      <c r="D18" s="289">
        <f t="shared" si="0"/>
        <v>0</v>
      </c>
      <c r="E18" s="287"/>
      <c r="F18" s="286"/>
      <c r="G18" s="382"/>
    </row>
    <row r="19" spans="1:7" s="379" customFormat="1">
      <c r="A19" s="145" t="s">
        <v>608</v>
      </c>
      <c r="B19" s="285">
        <f>'Sources and Uses Budget'!$C18</f>
        <v>0</v>
      </c>
      <c r="C19" s="285">
        <f>'Sources and Uses Budget'!$C18</f>
        <v>0</v>
      </c>
      <c r="D19" s="289">
        <f t="shared" si="0"/>
        <v>0</v>
      </c>
      <c r="E19" s="287"/>
      <c r="F19" s="286"/>
      <c r="G19" s="382"/>
    </row>
    <row r="20" spans="1:7" s="379" customFormat="1">
      <c r="A20" s="145" t="s">
        <v>609</v>
      </c>
      <c r="B20" s="285">
        <f>'Sources and Uses Budget'!$C19</f>
        <v>0</v>
      </c>
      <c r="C20" s="285">
        <f>'Sources and Uses Budget'!$C19</f>
        <v>0</v>
      </c>
      <c r="D20" s="289">
        <f t="shared" si="0"/>
        <v>0</v>
      </c>
      <c r="E20" s="287"/>
      <c r="F20" s="286"/>
      <c r="G20" s="382"/>
    </row>
    <row r="21" spans="1:7" s="379" customFormat="1">
      <c r="A21" s="145" t="s">
        <v>137</v>
      </c>
      <c r="B21" s="285">
        <f>'Sources and Uses Budget'!$C20</f>
        <v>0</v>
      </c>
      <c r="C21" s="285">
        <f>'Sources and Uses Budget'!$C20</f>
        <v>0</v>
      </c>
      <c r="D21" s="289">
        <f t="shared" si="0"/>
        <v>0</v>
      </c>
      <c r="E21" s="287"/>
      <c r="F21" s="286"/>
      <c r="G21" s="382"/>
    </row>
    <row r="22" spans="1:7" s="379" customFormat="1">
      <c r="A22" s="145" t="s">
        <v>138</v>
      </c>
      <c r="B22" s="285">
        <f>'Sources and Uses Budget'!$C21</f>
        <v>0</v>
      </c>
      <c r="C22" s="285">
        <f>'Sources and Uses Budget'!$C21</f>
        <v>0</v>
      </c>
      <c r="D22" s="289">
        <f t="shared" si="0"/>
        <v>0</v>
      </c>
      <c r="E22" s="287"/>
      <c r="F22" s="286"/>
      <c r="G22" s="382"/>
    </row>
    <row r="23" spans="1:7" s="379" customFormat="1">
      <c r="A23" s="145" t="s">
        <v>139</v>
      </c>
      <c r="B23" s="285">
        <f>'Sources and Uses Budget'!$C22</f>
        <v>0</v>
      </c>
      <c r="C23" s="285">
        <f>'Sources and Uses Budget'!$C22</f>
        <v>0</v>
      </c>
      <c r="D23" s="289">
        <f t="shared" si="0"/>
        <v>0</v>
      </c>
      <c r="E23" s="287"/>
      <c r="F23" s="286"/>
      <c r="G23" s="382"/>
    </row>
    <row r="24" spans="1:7" s="379" customFormat="1">
      <c r="A24" s="145" t="s">
        <v>140</v>
      </c>
      <c r="B24" s="285">
        <f>'Sources and Uses Budget'!$C23</f>
        <v>0</v>
      </c>
      <c r="C24" s="285">
        <f>'Sources and Uses Budget'!$C23</f>
        <v>0</v>
      </c>
      <c r="D24" s="289">
        <f t="shared" si="0"/>
        <v>0</v>
      </c>
      <c r="E24" s="287"/>
      <c r="F24" s="286"/>
      <c r="G24" s="382"/>
    </row>
    <row r="25" spans="1:7" s="379" customFormat="1">
      <c r="A25" s="541" t="s">
        <v>1752</v>
      </c>
      <c r="B25" s="285">
        <f>'Sources and Uses Budget'!$C24</f>
        <v>0</v>
      </c>
      <c r="C25" s="285">
        <f>'Sources and Uses Budget'!$C24</f>
        <v>0</v>
      </c>
      <c r="D25" s="289">
        <f t="shared" si="0"/>
        <v>0</v>
      </c>
      <c r="E25" s="287"/>
      <c r="F25" s="286"/>
      <c r="G25" s="382"/>
    </row>
    <row r="26" spans="1:7" s="379" customFormat="1">
      <c r="A26" s="155" t="str">
        <f>'Sources and Uses Budget'!A25</f>
        <v>Other: (Specify)</v>
      </c>
      <c r="B26" s="285">
        <f>'Sources and Uses Budget'!$C25</f>
        <v>0</v>
      </c>
      <c r="C26" s="285">
        <f>'Sources and Uses Budget'!$C25</f>
        <v>0</v>
      </c>
      <c r="D26" s="289">
        <f t="shared" si="0"/>
        <v>0</v>
      </c>
      <c r="E26" s="287"/>
      <c r="F26" s="286"/>
      <c r="G26" s="382"/>
    </row>
    <row r="27" spans="1:7" s="379" customFormat="1">
      <c r="A27" s="1052" t="s">
        <v>133</v>
      </c>
      <c r="B27" s="289">
        <f>SUM(B18:B26)</f>
        <v>0</v>
      </c>
      <c r="C27" s="289">
        <f>SUM(C18:C26)</f>
        <v>0</v>
      </c>
      <c r="D27" s="289">
        <f>SUM(D18:D26)</f>
        <v>0</v>
      </c>
      <c r="E27" s="287"/>
      <c r="F27" s="286"/>
      <c r="G27" s="382"/>
    </row>
    <row r="28" spans="1:7" s="379" customFormat="1">
      <c r="A28" s="290" t="s">
        <v>141</v>
      </c>
      <c r="B28" s="285">
        <f>'Sources and Uses Budget'!$C$27</f>
        <v>3120000</v>
      </c>
      <c r="C28" s="285">
        <f>'Sources and Uses Budget'!$C$27</f>
        <v>3120000</v>
      </c>
      <c r="D28" s="289">
        <f t="shared" si="0"/>
        <v>0</v>
      </c>
      <c r="E28" s="287"/>
      <c r="F28" s="286"/>
      <c r="G28" s="382"/>
    </row>
    <row r="29" spans="1:7" s="379" customFormat="1">
      <c r="A29" s="283" t="s">
        <v>142</v>
      </c>
      <c r="B29" s="283"/>
      <c r="C29" s="283"/>
      <c r="D29" s="283"/>
      <c r="E29" s="302"/>
      <c r="F29" s="283"/>
      <c r="G29" s="382"/>
    </row>
    <row r="30" spans="1:7" s="379" customFormat="1">
      <c r="A30" s="145" t="s">
        <v>607</v>
      </c>
      <c r="B30" s="285">
        <f>'Sources and Uses Budget'!$C29</f>
        <v>1550000</v>
      </c>
      <c r="C30" s="285">
        <f>'Sources and Uses Budget'!$C29</f>
        <v>1550000</v>
      </c>
      <c r="D30" s="289">
        <f t="shared" si="0"/>
        <v>0</v>
      </c>
      <c r="E30" s="287"/>
      <c r="F30" s="286"/>
      <c r="G30" s="382"/>
    </row>
    <row r="31" spans="1:7" s="379" customFormat="1">
      <c r="A31" s="145" t="s">
        <v>608</v>
      </c>
      <c r="B31" s="285">
        <f>'Sources and Uses Budget'!$C30</f>
        <v>34404859</v>
      </c>
      <c r="C31" s="285">
        <f>'Sources and Uses Budget'!$C30</f>
        <v>34404859</v>
      </c>
      <c r="D31" s="289">
        <f t="shared" si="0"/>
        <v>0</v>
      </c>
      <c r="E31" s="287"/>
      <c r="F31" s="286"/>
      <c r="G31" s="382"/>
    </row>
    <row r="32" spans="1:7" s="379" customFormat="1">
      <c r="A32" s="145" t="s">
        <v>609</v>
      </c>
      <c r="B32" s="285">
        <f>'Sources and Uses Budget'!$C31</f>
        <v>1404378</v>
      </c>
      <c r="C32" s="285">
        <f>'Sources and Uses Budget'!$C31</f>
        <v>1404378</v>
      </c>
      <c r="D32" s="289">
        <f t="shared" si="0"/>
        <v>0</v>
      </c>
      <c r="E32" s="287"/>
      <c r="F32" s="286"/>
      <c r="G32" s="382"/>
    </row>
    <row r="33" spans="1:7" s="379" customFormat="1">
      <c r="A33" s="145" t="s">
        <v>137</v>
      </c>
      <c r="B33" s="285">
        <f>'Sources and Uses Budget'!$C32</f>
        <v>963267</v>
      </c>
      <c r="C33" s="285">
        <f>'Sources and Uses Budget'!$C32</f>
        <v>963267</v>
      </c>
      <c r="D33" s="289">
        <f t="shared" si="0"/>
        <v>0</v>
      </c>
      <c r="E33" s="287"/>
      <c r="F33" s="286"/>
      <c r="G33" s="382"/>
    </row>
    <row r="34" spans="1:7" s="379" customFormat="1">
      <c r="A34" s="145" t="s">
        <v>138</v>
      </c>
      <c r="B34" s="285">
        <f>'Sources and Uses Budget'!$C33</f>
        <v>963267</v>
      </c>
      <c r="C34" s="285">
        <f>'Sources and Uses Budget'!$C33</f>
        <v>963267</v>
      </c>
      <c r="D34" s="289">
        <f t="shared" si="0"/>
        <v>0</v>
      </c>
      <c r="E34" s="287"/>
      <c r="F34" s="286"/>
      <c r="G34" s="382"/>
    </row>
    <row r="35" spans="1:7" s="379" customFormat="1">
      <c r="A35" s="145" t="s">
        <v>139</v>
      </c>
      <c r="B35" s="285">
        <f>'Sources and Uses Budget'!$C34</f>
        <v>0</v>
      </c>
      <c r="C35" s="285">
        <f>'Sources and Uses Budget'!$C34</f>
        <v>0</v>
      </c>
      <c r="D35" s="289">
        <f t="shared" si="0"/>
        <v>0</v>
      </c>
      <c r="E35" s="287"/>
      <c r="F35" s="286"/>
      <c r="G35" s="382"/>
    </row>
    <row r="36" spans="1:7" s="379" customFormat="1">
      <c r="A36" s="145" t="s">
        <v>140</v>
      </c>
      <c r="B36" s="285">
        <f>'Sources and Uses Budget'!$C35</f>
        <v>799873</v>
      </c>
      <c r="C36" s="285">
        <f>'Sources and Uses Budget'!$C35</f>
        <v>799873</v>
      </c>
      <c r="D36" s="289">
        <f t="shared" si="0"/>
        <v>0</v>
      </c>
      <c r="E36" s="287"/>
      <c r="F36" s="286"/>
      <c r="G36" s="382"/>
    </row>
    <row r="37" spans="1:7" s="379" customFormat="1">
      <c r="A37" s="303" t="s">
        <v>1752</v>
      </c>
      <c r="B37" s="285">
        <f>'Sources and Uses Budget'!$C36</f>
        <v>250000</v>
      </c>
      <c r="C37" s="285">
        <f>'Sources and Uses Budget'!$C36</f>
        <v>250000</v>
      </c>
      <c r="D37" s="289"/>
      <c r="E37" s="287"/>
      <c r="F37" s="286"/>
      <c r="G37" s="382"/>
    </row>
    <row r="38" spans="1:7" s="379" customFormat="1">
      <c r="A38" s="155" t="str">
        <f>'Sources and Uses Budget'!A37</f>
        <v>Other: (Specify)</v>
      </c>
      <c r="B38" s="285">
        <f>'Sources and Uses Budget'!$C37</f>
        <v>0</v>
      </c>
      <c r="C38" s="285">
        <f>'Sources and Uses Budget'!$C37</f>
        <v>0</v>
      </c>
      <c r="D38" s="289">
        <f t="shared" si="0"/>
        <v>0</v>
      </c>
      <c r="E38" s="287"/>
      <c r="F38" s="286"/>
      <c r="G38" s="382"/>
    </row>
    <row r="39" spans="1:7" s="379" customFormat="1">
      <c r="A39" s="290" t="s">
        <v>143</v>
      </c>
      <c r="B39" s="289">
        <f>SUM(B30:B38)</f>
        <v>40335644</v>
      </c>
      <c r="C39" s="289">
        <f>SUM(C30:C38)</f>
        <v>40335644</v>
      </c>
      <c r="D39" s="289">
        <f t="shared" si="0"/>
        <v>0</v>
      </c>
      <c r="E39" s="287"/>
      <c r="F39" s="286"/>
      <c r="G39" s="382"/>
    </row>
    <row r="40" spans="1:7" s="379" customFormat="1">
      <c r="A40" s="283" t="s">
        <v>144</v>
      </c>
      <c r="B40" s="283"/>
      <c r="C40" s="283"/>
      <c r="D40" s="283"/>
      <c r="E40" s="302"/>
      <c r="F40" s="283"/>
      <c r="G40" s="382"/>
    </row>
    <row r="41" spans="1:7" s="379" customFormat="1">
      <c r="A41" s="288" t="s">
        <v>145</v>
      </c>
      <c r="B41" s="285">
        <f>'Sources and Uses Budget'!$C40</f>
        <v>875000</v>
      </c>
      <c r="C41" s="285">
        <f>'Sources and Uses Budget'!$C40</f>
        <v>875000</v>
      </c>
      <c r="D41" s="289">
        <f t="shared" si="0"/>
        <v>0</v>
      </c>
      <c r="E41" s="287"/>
      <c r="F41" s="286"/>
      <c r="G41" s="382"/>
    </row>
    <row r="42" spans="1:7" s="379" customFormat="1">
      <c r="A42" s="288" t="s">
        <v>146</v>
      </c>
      <c r="B42" s="285">
        <f>'Sources and Uses Budget'!$C41</f>
        <v>125000</v>
      </c>
      <c r="C42" s="285">
        <f>'Sources and Uses Budget'!$C41</f>
        <v>125000</v>
      </c>
      <c r="D42" s="289">
        <f t="shared" si="0"/>
        <v>0</v>
      </c>
      <c r="E42" s="287"/>
      <c r="F42" s="286"/>
      <c r="G42" s="382"/>
    </row>
    <row r="43" spans="1:7" s="379" customFormat="1">
      <c r="A43" s="290" t="s">
        <v>147</v>
      </c>
      <c r="B43" s="289">
        <f>SUM(B41:B42)</f>
        <v>1000000</v>
      </c>
      <c r="C43" s="289">
        <f>SUM(C41:C42)</f>
        <v>1000000</v>
      </c>
      <c r="D43" s="289">
        <f t="shared" si="0"/>
        <v>0</v>
      </c>
      <c r="E43" s="287"/>
      <c r="F43" s="286"/>
      <c r="G43" s="382"/>
    </row>
    <row r="44" spans="1:7" s="379" customFormat="1">
      <c r="A44" s="290" t="s">
        <v>148</v>
      </c>
      <c r="B44" s="285">
        <f>'Sources and Uses Budget'!$C43</f>
        <v>0</v>
      </c>
      <c r="C44" s="285">
        <f>'Sources and Uses Budget'!$C43</f>
        <v>0</v>
      </c>
      <c r="D44" s="289">
        <f t="shared" si="0"/>
        <v>0</v>
      </c>
      <c r="E44" s="287"/>
      <c r="F44" s="286"/>
      <c r="G44" s="382"/>
    </row>
    <row r="45" spans="1:7" s="379" customFormat="1" ht="12" customHeight="1">
      <c r="A45" s="283" t="s">
        <v>149</v>
      </c>
      <c r="B45" s="283"/>
      <c r="C45" s="283"/>
      <c r="D45" s="283"/>
      <c r="E45" s="302"/>
      <c r="F45" s="283"/>
      <c r="G45" s="382"/>
    </row>
    <row r="46" spans="1:7" s="379" customFormat="1">
      <c r="A46" s="145" t="s">
        <v>150</v>
      </c>
      <c r="B46" s="285">
        <f>'Sources and Uses Budget'!$C45</f>
        <v>4399858</v>
      </c>
      <c r="C46" s="285">
        <f>'Sources and Uses Budget'!$C45</f>
        <v>4399858</v>
      </c>
      <c r="D46" s="289">
        <f t="shared" si="0"/>
        <v>0</v>
      </c>
      <c r="E46" s="287"/>
      <c r="F46" s="286"/>
      <c r="G46" s="382"/>
    </row>
    <row r="47" spans="1:7" s="379" customFormat="1">
      <c r="A47" s="145" t="s">
        <v>151</v>
      </c>
      <c r="B47" s="285">
        <f>'Sources and Uses Budget'!$C46</f>
        <v>530373</v>
      </c>
      <c r="C47" s="285">
        <f>'Sources and Uses Budget'!$C46</f>
        <v>530373</v>
      </c>
      <c r="D47" s="289">
        <f t="shared" si="0"/>
        <v>0</v>
      </c>
      <c r="E47" s="287"/>
      <c r="F47" s="286"/>
      <c r="G47" s="382"/>
    </row>
    <row r="48" spans="1:7" s="379" customFormat="1" ht="12" customHeight="1">
      <c r="A48" s="198" t="s">
        <v>152</v>
      </c>
      <c r="B48" s="285">
        <f>'Sources and Uses Budget'!$C47</f>
        <v>0</v>
      </c>
      <c r="C48" s="285">
        <f>'Sources and Uses Budget'!$C47</f>
        <v>0</v>
      </c>
      <c r="D48" s="289">
        <f t="shared" si="0"/>
        <v>0</v>
      </c>
      <c r="E48" s="287"/>
      <c r="F48" s="286"/>
      <c r="G48" s="382"/>
    </row>
    <row r="49" spans="1:7" s="379" customFormat="1">
      <c r="A49" s="145" t="s">
        <v>153</v>
      </c>
      <c r="B49" s="285">
        <f>'Sources and Uses Budget'!$C48</f>
        <v>191641</v>
      </c>
      <c r="C49" s="285">
        <f>'Sources and Uses Budget'!$C48</f>
        <v>191641</v>
      </c>
      <c r="D49" s="289">
        <f t="shared" si="0"/>
        <v>0</v>
      </c>
      <c r="E49" s="287"/>
      <c r="F49" s="286"/>
      <c r="G49" s="382"/>
    </row>
    <row r="50" spans="1:7" s="379" customFormat="1">
      <c r="A50" s="145" t="s">
        <v>57</v>
      </c>
      <c r="B50" s="285">
        <f>'Sources and Uses Budget'!$C49</f>
        <v>215000</v>
      </c>
      <c r="C50" s="285">
        <f>'Sources and Uses Budget'!$C49</f>
        <v>215000</v>
      </c>
      <c r="D50" s="289">
        <f t="shared" si="0"/>
        <v>0</v>
      </c>
      <c r="E50" s="287"/>
      <c r="F50" s="286"/>
      <c r="G50" s="382"/>
    </row>
    <row r="51" spans="1:7" s="379" customFormat="1">
      <c r="A51" s="145" t="s">
        <v>156</v>
      </c>
      <c r="B51" s="285">
        <f>'Sources and Uses Budget'!$C50</f>
        <v>50000</v>
      </c>
      <c r="C51" s="285">
        <f>'Sources and Uses Budget'!$C50</f>
        <v>50000</v>
      </c>
      <c r="D51" s="289">
        <f t="shared" si="0"/>
        <v>0</v>
      </c>
      <c r="E51" s="287"/>
      <c r="F51" s="286"/>
      <c r="G51" s="382"/>
    </row>
    <row r="52" spans="1:7" s="379" customFormat="1">
      <c r="A52" s="303" t="s">
        <v>154</v>
      </c>
      <c r="B52" s="285">
        <f>'Sources and Uses Budget'!$C51</f>
        <v>0</v>
      </c>
      <c r="C52" s="285">
        <f>'Sources and Uses Budget'!$C51</f>
        <v>0</v>
      </c>
      <c r="D52" s="289">
        <f t="shared" si="0"/>
        <v>0</v>
      </c>
      <c r="E52" s="287"/>
      <c r="F52" s="286"/>
      <c r="G52" s="382"/>
    </row>
    <row r="53" spans="1:7" s="379" customFormat="1">
      <c r="A53" s="145" t="s">
        <v>155</v>
      </c>
      <c r="B53" s="285">
        <f>'Sources and Uses Budget'!$C52</f>
        <v>0</v>
      </c>
      <c r="C53" s="285">
        <f>'Sources and Uses Budget'!$C52</f>
        <v>0</v>
      </c>
      <c r="D53" s="289">
        <f t="shared" si="0"/>
        <v>0</v>
      </c>
      <c r="E53" s="287"/>
      <c r="F53" s="286"/>
      <c r="G53" s="382"/>
    </row>
    <row r="54" spans="1:7" s="379" customFormat="1">
      <c r="A54" s="155" t="str">
        <f>'Sources and Uses Budget'!A53</f>
        <v>Other: (Specify)</v>
      </c>
      <c r="B54" s="285">
        <f>'Sources and Uses Budget'!$C53</f>
        <v>0</v>
      </c>
      <c r="C54" s="285">
        <f>'Sources and Uses Budget'!$C53</f>
        <v>0</v>
      </c>
      <c r="D54" s="289">
        <f t="shared" si="0"/>
        <v>0</v>
      </c>
      <c r="E54" s="287"/>
      <c r="F54" s="286"/>
      <c r="G54" s="382"/>
    </row>
    <row r="55" spans="1:7" s="380" customFormat="1">
      <c r="A55" s="290" t="s">
        <v>157</v>
      </c>
      <c r="B55" s="292">
        <f>SUM(B46:B54)</f>
        <v>5386872</v>
      </c>
      <c r="C55" s="292">
        <f>SUM(C46:C54)</f>
        <v>5386872</v>
      </c>
      <c r="D55" s="289">
        <f t="shared" si="0"/>
        <v>0</v>
      </c>
      <c r="E55" s="287"/>
      <c r="F55" s="286"/>
      <c r="G55" s="383"/>
    </row>
    <row r="56" spans="1:7" s="379" customFormat="1">
      <c r="A56" s="283" t="s">
        <v>419</v>
      </c>
      <c r="B56" s="283"/>
      <c r="C56" s="283"/>
      <c r="D56" s="283"/>
      <c r="E56" s="302"/>
      <c r="F56" s="283"/>
      <c r="G56" s="382"/>
    </row>
    <row r="57" spans="1:7" s="379" customFormat="1">
      <c r="A57" s="288" t="s">
        <v>158</v>
      </c>
      <c r="B57" s="285">
        <f>'Sources and Uses Budget'!$C56</f>
        <v>283326</v>
      </c>
      <c r="C57" s="285">
        <f>'Sources and Uses Budget'!$C56</f>
        <v>283326</v>
      </c>
      <c r="D57" s="289">
        <f t="shared" si="0"/>
        <v>0</v>
      </c>
      <c r="E57" s="287"/>
      <c r="F57" s="286"/>
      <c r="G57" s="382"/>
    </row>
    <row r="58" spans="1:7" s="379" customFormat="1" ht="12" customHeight="1">
      <c r="A58" s="288" t="s">
        <v>152</v>
      </c>
      <c r="B58" s="285">
        <f>'Sources and Uses Budget'!$C57</f>
        <v>0</v>
      </c>
      <c r="C58" s="285">
        <f>'Sources and Uses Budget'!$C57</f>
        <v>0</v>
      </c>
      <c r="D58" s="289">
        <f t="shared" si="0"/>
        <v>0</v>
      </c>
      <c r="E58" s="287"/>
      <c r="F58" s="286"/>
      <c r="G58" s="382"/>
    </row>
    <row r="59" spans="1:7" s="379" customFormat="1">
      <c r="A59" s="288" t="s">
        <v>156</v>
      </c>
      <c r="B59" s="285">
        <f>'Sources and Uses Budget'!$C58</f>
        <v>10000</v>
      </c>
      <c r="C59" s="285">
        <f>'Sources and Uses Budget'!$C58</f>
        <v>10000</v>
      </c>
      <c r="D59" s="289">
        <f t="shared" si="0"/>
        <v>0</v>
      </c>
      <c r="E59" s="287"/>
      <c r="F59" s="286"/>
      <c r="G59" s="382"/>
    </row>
    <row r="60" spans="1:7" s="379" customFormat="1">
      <c r="A60" s="288" t="s">
        <v>154</v>
      </c>
      <c r="B60" s="285">
        <f>'Sources and Uses Budget'!$C59</f>
        <v>0</v>
      </c>
      <c r="C60" s="285">
        <f>'Sources and Uses Budget'!$C59</f>
        <v>0</v>
      </c>
      <c r="D60" s="289">
        <f t="shared" si="0"/>
        <v>0</v>
      </c>
      <c r="E60" s="287"/>
      <c r="F60" s="286"/>
      <c r="G60" s="382"/>
    </row>
    <row r="61" spans="1:7" s="379" customFormat="1">
      <c r="A61" s="288" t="s">
        <v>155</v>
      </c>
      <c r="B61" s="285">
        <f>'Sources and Uses Budget'!$C60</f>
        <v>0</v>
      </c>
      <c r="C61" s="285">
        <f>'Sources and Uses Budget'!$C60</f>
        <v>0</v>
      </c>
      <c r="D61" s="289">
        <f t="shared" si="0"/>
        <v>0</v>
      </c>
      <c r="E61" s="287"/>
      <c r="F61" s="286"/>
      <c r="G61" s="382"/>
    </row>
    <row r="62" spans="1:7" s="379" customFormat="1">
      <c r="A62" s="1053" t="str">
        <f>'Sources and Uses Budget'!A61</f>
        <v>Other: (Specify)</v>
      </c>
      <c r="B62" s="285">
        <f>'Sources and Uses Budget'!$C61</f>
        <v>0</v>
      </c>
      <c r="C62" s="285">
        <f>'Sources and Uses Budget'!$C61</f>
        <v>0</v>
      </c>
      <c r="D62" s="289">
        <f t="shared" si="0"/>
        <v>0</v>
      </c>
      <c r="E62" s="287"/>
      <c r="F62" s="286"/>
      <c r="G62" s="382"/>
    </row>
    <row r="63" spans="1:7" s="379" customFormat="1" ht="13.7" customHeight="1">
      <c r="A63" s="290" t="s">
        <v>302</v>
      </c>
      <c r="B63" s="289">
        <f>SUM(B57:B62)</f>
        <v>293326</v>
      </c>
      <c r="C63" s="289">
        <f>SUM(C57:C62)</f>
        <v>293326</v>
      </c>
      <c r="D63" s="289">
        <f t="shared" si="0"/>
        <v>0</v>
      </c>
      <c r="E63" s="287"/>
      <c r="F63" s="286"/>
      <c r="G63" s="382"/>
    </row>
    <row r="64" spans="1:7" s="379" customFormat="1">
      <c r="A64" s="293" t="s">
        <v>303</v>
      </c>
      <c r="B64" s="289">
        <f>SUM(B9+B12+B14+B15+B17+B26+B28+B39+B43+B44+B55+B63)</f>
        <v>51693740</v>
      </c>
      <c r="C64" s="289">
        <f>SUM(C9+C12+C14+C15+C17+C26+C28+C39+C43+C44+C55+C63)</f>
        <v>51693740</v>
      </c>
      <c r="D64" s="289">
        <f t="shared" si="0"/>
        <v>0</v>
      </c>
      <c r="E64" s="287"/>
      <c r="F64" s="286"/>
      <c r="G64" s="382"/>
    </row>
    <row r="65" spans="1:7" s="379" customFormat="1" ht="24">
      <c r="A65" s="141" t="s">
        <v>1756</v>
      </c>
      <c r="B65" s="283"/>
      <c r="C65" s="283"/>
      <c r="D65" s="283"/>
      <c r="E65" s="302"/>
      <c r="F65" s="283"/>
      <c r="G65" s="382"/>
    </row>
    <row r="66" spans="1:7" s="379" customFormat="1">
      <c r="A66" s="145" t="s">
        <v>171</v>
      </c>
      <c r="B66" s="285">
        <f>'Sources and Uses Budget'!$C65</f>
        <v>100000</v>
      </c>
      <c r="C66" s="285">
        <f>'Sources and Uses Budget'!$C65</f>
        <v>100000</v>
      </c>
      <c r="D66" s="289">
        <f t="shared" si="0"/>
        <v>0</v>
      </c>
      <c r="E66" s="287"/>
      <c r="F66" s="286"/>
      <c r="G66" s="382"/>
    </row>
    <row r="67" spans="1:7" s="379" customFormat="1" ht="24">
      <c r="A67" s="303" t="s">
        <v>1753</v>
      </c>
      <c r="B67" s="285">
        <f>'Sources and Uses Budget'!$C66</f>
        <v>250000</v>
      </c>
      <c r="C67" s="285">
        <f>'Sources and Uses Budget'!$C66</f>
        <v>250000</v>
      </c>
      <c r="D67" s="289"/>
      <c r="E67" s="287"/>
      <c r="F67" s="286"/>
      <c r="G67" s="382"/>
    </row>
    <row r="68" spans="1:7" s="379" customFormat="1" ht="24">
      <c r="A68" s="303" t="s">
        <v>1754</v>
      </c>
      <c r="B68" s="285">
        <f>'Sources and Uses Budget'!$C67</f>
        <v>0</v>
      </c>
      <c r="C68" s="285">
        <f>'Sources and Uses Budget'!$C67</f>
        <v>0</v>
      </c>
      <c r="D68" s="289"/>
      <c r="E68" s="287"/>
      <c r="F68" s="286"/>
      <c r="G68" s="382"/>
    </row>
    <row r="69" spans="1:7" s="379" customFormat="1">
      <c r="A69" s="303" t="s">
        <v>1760</v>
      </c>
      <c r="B69" s="285">
        <f>'Sources and Uses Budget'!$C68</f>
        <v>0</v>
      </c>
      <c r="C69" s="285">
        <f>'Sources and Uses Budget'!$C68</f>
        <v>0</v>
      </c>
      <c r="D69" s="289"/>
      <c r="E69" s="287"/>
      <c r="F69" s="286"/>
      <c r="G69" s="382"/>
    </row>
    <row r="70" spans="1:7" s="379" customFormat="1">
      <c r="A70" s="155" t="str">
        <f>'Sources and Uses Budget'!A69</f>
        <v>Other: (Specify)</v>
      </c>
      <c r="B70" s="285">
        <f>'Sources and Uses Budget'!$C69</f>
        <v>0</v>
      </c>
      <c r="C70" s="285">
        <f>'Sources and Uses Budget'!$C69</f>
        <v>0</v>
      </c>
      <c r="D70" s="289">
        <f t="shared" si="0"/>
        <v>0</v>
      </c>
      <c r="E70" s="287"/>
      <c r="F70" s="286"/>
      <c r="G70" s="382"/>
    </row>
    <row r="71" spans="1:7" s="379" customFormat="1">
      <c r="A71" s="149" t="s">
        <v>1757</v>
      </c>
      <c r="B71" s="289">
        <f>SUM(B66:B70)</f>
        <v>350000</v>
      </c>
      <c r="C71" s="289">
        <f>SUM(C66:C70)</f>
        <v>350000</v>
      </c>
      <c r="D71" s="289">
        <f t="shared" si="0"/>
        <v>0</v>
      </c>
      <c r="E71" s="287"/>
      <c r="F71" s="286"/>
      <c r="G71" s="382"/>
    </row>
    <row r="72" spans="1:7" s="379" customFormat="1">
      <c r="A72" s="283" t="s">
        <v>611</v>
      </c>
      <c r="B72" s="283"/>
      <c r="C72" s="283"/>
      <c r="D72" s="283"/>
      <c r="E72" s="302"/>
      <c r="F72" s="283"/>
      <c r="G72" s="382"/>
    </row>
    <row r="73" spans="1:7" s="379" customFormat="1">
      <c r="A73" s="288" t="s">
        <v>612</v>
      </c>
      <c r="B73" s="285">
        <f>'Sources and Uses Budget'!$C72</f>
        <v>0</v>
      </c>
      <c r="C73" s="285">
        <f>'Sources and Uses Budget'!$C72</f>
        <v>0</v>
      </c>
      <c r="D73" s="289">
        <f t="shared" si="0"/>
        <v>0</v>
      </c>
      <c r="E73" s="287"/>
      <c r="F73" s="286"/>
      <c r="G73" s="382"/>
    </row>
    <row r="74" spans="1:7" s="379" customFormat="1">
      <c r="A74" s="288" t="s">
        <v>613</v>
      </c>
      <c r="B74" s="285">
        <f>'Sources and Uses Budget'!$C73</f>
        <v>0</v>
      </c>
      <c r="C74" s="285">
        <f>'Sources and Uses Budget'!$C73</f>
        <v>0</v>
      </c>
      <c r="D74" s="289">
        <f t="shared" si="0"/>
        <v>0</v>
      </c>
      <c r="E74" s="287"/>
      <c r="F74" s="286"/>
      <c r="G74" s="382"/>
    </row>
    <row r="75" spans="1:7" s="379" customFormat="1">
      <c r="A75" s="308" t="s">
        <v>1008</v>
      </c>
      <c r="B75" s="285">
        <f>'Sources and Uses Budget'!$C74</f>
        <v>0</v>
      </c>
      <c r="C75" s="285">
        <f>'Sources and Uses Budget'!$C74</f>
        <v>0</v>
      </c>
      <c r="D75" s="289">
        <f t="shared" si="0"/>
        <v>0</v>
      </c>
      <c r="E75" s="287"/>
      <c r="F75" s="286"/>
      <c r="G75" s="382"/>
    </row>
    <row r="76" spans="1:7" s="379" customFormat="1">
      <c r="A76" s="288" t="s">
        <v>614</v>
      </c>
      <c r="B76" s="285">
        <f>'Sources and Uses Budget'!$C75</f>
        <v>682325</v>
      </c>
      <c r="C76" s="285">
        <f>'Sources and Uses Budget'!$C75</f>
        <v>682325</v>
      </c>
      <c r="D76" s="289">
        <f t="shared" si="0"/>
        <v>0</v>
      </c>
      <c r="E76" s="287"/>
      <c r="F76" s="286"/>
      <c r="G76" s="382"/>
    </row>
    <row r="77" spans="1:7" s="379" customFormat="1">
      <c r="A77" s="291" t="s">
        <v>34</v>
      </c>
      <c r="B77" s="285">
        <f>'Sources and Uses Budget'!$C76</f>
        <v>0</v>
      </c>
      <c r="C77" s="285">
        <f>'Sources and Uses Budget'!$C76</f>
        <v>0</v>
      </c>
      <c r="D77" s="289">
        <f t="shared" si="0"/>
        <v>0</v>
      </c>
      <c r="E77" s="287"/>
      <c r="F77" s="286"/>
      <c r="G77" s="382"/>
    </row>
    <row r="78" spans="1:7" s="379" customFormat="1">
      <c r="A78" s="290" t="s">
        <v>615</v>
      </c>
      <c r="B78" s="289">
        <f>SUM(B73:B77)</f>
        <v>682325</v>
      </c>
      <c r="C78" s="289">
        <f>SUM(C73:C77)</f>
        <v>682325</v>
      </c>
      <c r="D78" s="289">
        <f t="shared" ref="D78:D106" si="1">C78-B78</f>
        <v>0</v>
      </c>
      <c r="E78" s="287"/>
      <c r="F78" s="286"/>
      <c r="G78" s="382"/>
    </row>
    <row r="79" spans="1:7" s="379" customFormat="1">
      <c r="A79" s="283" t="s">
        <v>1317</v>
      </c>
      <c r="B79" s="283"/>
      <c r="C79" s="283"/>
      <c r="D79" s="283"/>
      <c r="E79" s="302"/>
      <c r="F79" s="283"/>
      <c r="G79" s="382"/>
    </row>
    <row r="80" spans="1:7" s="379" customFormat="1">
      <c r="A80" s="543" t="s">
        <v>1319</v>
      </c>
      <c r="B80" s="285">
        <f>'Sources and Uses Budget'!$C79</f>
        <v>2009265</v>
      </c>
      <c r="C80" s="285">
        <f>'Sources and Uses Budget'!$C79</f>
        <v>2009265</v>
      </c>
      <c r="D80" s="289">
        <f t="shared" si="1"/>
        <v>0</v>
      </c>
      <c r="E80" s="287"/>
      <c r="F80" s="286"/>
      <c r="G80" s="382"/>
    </row>
    <row r="81" spans="1:7" s="379" customFormat="1">
      <c r="A81" s="543" t="s">
        <v>58</v>
      </c>
      <c r="B81" s="285">
        <f>'Sources and Uses Budget'!$C80</f>
        <v>500000</v>
      </c>
      <c r="C81" s="285">
        <f>'Sources and Uses Budget'!$C80</f>
        <v>500000</v>
      </c>
      <c r="D81" s="289">
        <f>C81-B81</f>
        <v>0</v>
      </c>
      <c r="E81" s="287"/>
      <c r="F81" s="286"/>
      <c r="G81" s="382"/>
    </row>
    <row r="82" spans="1:7" s="379" customFormat="1">
      <c r="A82" s="290" t="s">
        <v>1316</v>
      </c>
      <c r="B82" s="289">
        <f>SUM(B80:B81)</f>
        <v>2509265</v>
      </c>
      <c r="C82" s="289">
        <f>SUM(C80:C81)</f>
        <v>2509265</v>
      </c>
      <c r="D82" s="289">
        <f t="shared" si="1"/>
        <v>0</v>
      </c>
      <c r="E82" s="287"/>
      <c r="F82" s="286"/>
      <c r="G82" s="382"/>
    </row>
    <row r="83" spans="1:7" s="379" customFormat="1">
      <c r="A83" s="283" t="s">
        <v>775</v>
      </c>
      <c r="B83" s="283"/>
      <c r="C83" s="283"/>
      <c r="D83" s="283"/>
      <c r="E83" s="302"/>
      <c r="F83" s="283"/>
      <c r="G83" s="382"/>
    </row>
    <row r="84" spans="1:7" s="379" customFormat="1" ht="13.7" customHeight="1">
      <c r="A84" s="288" t="s">
        <v>776</v>
      </c>
      <c r="B84" s="285">
        <f>'Sources and Uses Budget'!$C83</f>
        <v>208476</v>
      </c>
      <c r="C84" s="285">
        <f>'Sources and Uses Budget'!$C83</f>
        <v>208476</v>
      </c>
      <c r="D84" s="289">
        <f t="shared" si="1"/>
        <v>0</v>
      </c>
      <c r="E84" s="287"/>
      <c r="F84" s="286"/>
      <c r="G84" s="382"/>
    </row>
    <row r="85" spans="1:7" s="379" customFormat="1">
      <c r="A85" s="288" t="s">
        <v>777</v>
      </c>
      <c r="B85" s="285">
        <f>'Sources and Uses Budget'!$C84</f>
        <v>0</v>
      </c>
      <c r="C85" s="285">
        <f>'Sources and Uses Budget'!$C84</f>
        <v>0</v>
      </c>
      <c r="D85" s="289">
        <f t="shared" si="1"/>
        <v>0</v>
      </c>
      <c r="E85" s="287"/>
      <c r="F85" s="286"/>
      <c r="G85" s="382"/>
    </row>
    <row r="86" spans="1:7" s="379" customFormat="1">
      <c r="A86" s="288" t="s">
        <v>778</v>
      </c>
      <c r="B86" s="285">
        <f>'Sources and Uses Budget'!$C85</f>
        <v>2826247</v>
      </c>
      <c r="C86" s="285">
        <f>'Sources and Uses Budget'!$C85</f>
        <v>2826247</v>
      </c>
      <c r="D86" s="289">
        <f t="shared" si="1"/>
        <v>0</v>
      </c>
      <c r="E86" s="287"/>
      <c r="F86" s="286"/>
      <c r="G86" s="382"/>
    </row>
    <row r="87" spans="1:7" s="379" customFormat="1">
      <c r="A87" s="288" t="s">
        <v>779</v>
      </c>
      <c r="B87" s="285">
        <f>'Sources and Uses Budget'!$C86</f>
        <v>332000</v>
      </c>
      <c r="C87" s="285">
        <f>'Sources and Uses Budget'!$C86</f>
        <v>332000</v>
      </c>
      <c r="D87" s="289">
        <f t="shared" si="1"/>
        <v>0</v>
      </c>
      <c r="E87" s="287"/>
      <c r="F87" s="286"/>
      <c r="G87" s="382"/>
    </row>
    <row r="88" spans="1:7" s="379" customFormat="1">
      <c r="A88" s="288" t="s">
        <v>780</v>
      </c>
      <c r="B88" s="285">
        <f>'Sources and Uses Budget'!$C87</f>
        <v>0</v>
      </c>
      <c r="C88" s="285">
        <f>'Sources and Uses Budget'!$C87</f>
        <v>0</v>
      </c>
      <c r="D88" s="289">
        <f t="shared" si="1"/>
        <v>0</v>
      </c>
      <c r="E88" s="287"/>
      <c r="F88" s="286"/>
      <c r="G88" s="382"/>
    </row>
    <row r="89" spans="1:7" s="379" customFormat="1">
      <c r="A89" s="288" t="s">
        <v>781</v>
      </c>
      <c r="B89" s="285">
        <f>'Sources and Uses Budget'!$C88</f>
        <v>50000</v>
      </c>
      <c r="C89" s="285">
        <f>'Sources and Uses Budget'!$C88</f>
        <v>50000</v>
      </c>
      <c r="D89" s="289">
        <f t="shared" si="1"/>
        <v>0</v>
      </c>
      <c r="E89" s="287"/>
      <c r="F89" s="286"/>
      <c r="G89" s="382"/>
    </row>
    <row r="90" spans="1:7" s="379" customFormat="1">
      <c r="A90" s="288" t="s">
        <v>782</v>
      </c>
      <c r="B90" s="285">
        <f>'Sources and Uses Budget'!$C89</f>
        <v>70000</v>
      </c>
      <c r="C90" s="285">
        <f>'Sources and Uses Budget'!$C89</f>
        <v>70000</v>
      </c>
      <c r="D90" s="289">
        <f t="shared" si="1"/>
        <v>0</v>
      </c>
      <c r="E90" s="287"/>
      <c r="F90" s="286"/>
      <c r="G90" s="382"/>
    </row>
    <row r="91" spans="1:7" s="379" customFormat="1">
      <c r="A91" s="288" t="s">
        <v>783</v>
      </c>
      <c r="B91" s="285">
        <f>'Sources and Uses Budget'!$C90</f>
        <v>15000</v>
      </c>
      <c r="C91" s="285">
        <f>'Sources and Uses Budget'!$C90</f>
        <v>15000</v>
      </c>
      <c r="D91" s="289">
        <f t="shared" si="1"/>
        <v>0</v>
      </c>
      <c r="E91" s="287"/>
      <c r="F91" s="286"/>
      <c r="G91" s="382"/>
    </row>
    <row r="92" spans="1:7" s="379" customFormat="1">
      <c r="A92" s="288" t="s">
        <v>373</v>
      </c>
      <c r="B92" s="285">
        <f>'Sources and Uses Budget'!$C91</f>
        <v>55000</v>
      </c>
      <c r="C92" s="285">
        <f>'Sources and Uses Budget'!$C91</f>
        <v>55000</v>
      </c>
      <c r="D92" s="289">
        <f t="shared" si="1"/>
        <v>0</v>
      </c>
      <c r="E92" s="287"/>
      <c r="F92" s="286"/>
      <c r="G92" s="382"/>
    </row>
    <row r="93" spans="1:7" s="379" customFormat="1">
      <c r="A93" s="543" t="s">
        <v>1318</v>
      </c>
      <c r="B93" s="285">
        <f>'Sources and Uses Budget'!$C92</f>
        <v>15000</v>
      </c>
      <c r="C93" s="285">
        <f>'Sources and Uses Budget'!$C92</f>
        <v>15000</v>
      </c>
      <c r="D93" s="289">
        <f t="shared" si="1"/>
        <v>0</v>
      </c>
      <c r="E93" s="287"/>
      <c r="F93" s="286"/>
      <c r="G93" s="382"/>
    </row>
    <row r="94" spans="1:7" s="379" customFormat="1">
      <c r="A94" s="291" t="s">
        <v>34</v>
      </c>
      <c r="B94" s="285">
        <f>'Sources and Uses Budget'!$C93</f>
        <v>0</v>
      </c>
      <c r="C94" s="285">
        <f>'Sources and Uses Budget'!$C93</f>
        <v>0</v>
      </c>
      <c r="D94" s="289">
        <f t="shared" si="1"/>
        <v>0</v>
      </c>
      <c r="E94" s="287"/>
      <c r="F94" s="286"/>
      <c r="G94" s="382"/>
    </row>
    <row r="95" spans="1:7" s="379" customFormat="1">
      <c r="A95" s="291" t="s">
        <v>34</v>
      </c>
      <c r="B95" s="285">
        <f>'Sources and Uses Budget'!$C94</f>
        <v>0</v>
      </c>
      <c r="C95" s="285">
        <f>'Sources and Uses Budget'!$C94</f>
        <v>0</v>
      </c>
      <c r="D95" s="289">
        <f t="shared" si="1"/>
        <v>0</v>
      </c>
      <c r="E95" s="287"/>
      <c r="F95" s="286"/>
      <c r="G95" s="382"/>
    </row>
    <row r="96" spans="1:7" s="379" customFormat="1">
      <c r="A96" s="291" t="s">
        <v>34</v>
      </c>
      <c r="B96" s="285">
        <f>'Sources and Uses Budget'!$C95</f>
        <v>0</v>
      </c>
      <c r="C96" s="285">
        <f>'Sources and Uses Budget'!$C95</f>
        <v>0</v>
      </c>
      <c r="D96" s="289">
        <f t="shared" si="1"/>
        <v>0</v>
      </c>
      <c r="E96" s="287"/>
      <c r="F96" s="286"/>
      <c r="G96" s="382"/>
    </row>
    <row r="97" spans="1:7" s="379" customFormat="1">
      <c r="A97" s="290" t="s">
        <v>784</v>
      </c>
      <c r="B97" s="289">
        <f>SUM(B84:B96)</f>
        <v>3571723</v>
      </c>
      <c r="C97" s="289">
        <f>SUM(C84:C96)</f>
        <v>3571723</v>
      </c>
      <c r="D97" s="289">
        <f t="shared" si="1"/>
        <v>0</v>
      </c>
      <c r="E97" s="287"/>
      <c r="F97" s="286"/>
      <c r="G97" s="382"/>
    </row>
    <row r="98" spans="1:7" s="379" customFormat="1">
      <c r="A98" s="290" t="s">
        <v>785</v>
      </c>
      <c r="B98" s="289">
        <f>SUM(B64+B71+B78+B82+B97)</f>
        <v>58807053</v>
      </c>
      <c r="C98" s="289">
        <f>SUM(C64+C71+C78+C82+C97)</f>
        <v>58807053</v>
      </c>
      <c r="D98" s="289">
        <f t="shared" si="1"/>
        <v>0</v>
      </c>
      <c r="E98" s="287"/>
      <c r="F98" s="286"/>
      <c r="G98" s="382"/>
    </row>
    <row r="99" spans="1:7" s="379" customFormat="1">
      <c r="A99" s="283" t="s">
        <v>786</v>
      </c>
      <c r="B99" s="283"/>
      <c r="C99" s="283"/>
      <c r="D99" s="283"/>
      <c r="E99" s="302"/>
      <c r="F99" s="283"/>
      <c r="G99" s="382"/>
    </row>
    <row r="100" spans="1:7" s="379" customFormat="1">
      <c r="A100" s="145" t="s">
        <v>787</v>
      </c>
      <c r="B100" s="285">
        <f>'Sources and Uses Budget'!$C99</f>
        <v>7318947</v>
      </c>
      <c r="C100" s="285">
        <f>'Sources and Uses Budget'!$C99</f>
        <v>7318947</v>
      </c>
      <c r="D100" s="289">
        <f t="shared" si="1"/>
        <v>0</v>
      </c>
      <c r="E100" s="287"/>
      <c r="F100" s="286"/>
      <c r="G100" s="382"/>
    </row>
    <row r="101" spans="1:7" s="379" customFormat="1">
      <c r="A101" s="303" t="s">
        <v>1758</v>
      </c>
      <c r="B101" s="285">
        <f>'Sources and Uses Budget'!$C100</f>
        <v>0</v>
      </c>
      <c r="C101" s="285">
        <f>'Sources and Uses Budget'!$C100</f>
        <v>0</v>
      </c>
      <c r="D101" s="289">
        <f t="shared" si="1"/>
        <v>0</v>
      </c>
      <c r="E101" s="287"/>
      <c r="F101" s="286"/>
      <c r="G101" s="382"/>
    </row>
    <row r="102" spans="1:7" s="379" customFormat="1">
      <c r="A102" s="145" t="s">
        <v>788</v>
      </c>
      <c r="B102" s="285">
        <f>'Sources and Uses Budget'!$C101</f>
        <v>0</v>
      </c>
      <c r="C102" s="285">
        <f>'Sources and Uses Budget'!$C101</f>
        <v>0</v>
      </c>
      <c r="D102" s="289">
        <f t="shared" si="1"/>
        <v>0</v>
      </c>
      <c r="E102" s="287"/>
      <c r="F102" s="286"/>
      <c r="G102" s="382"/>
    </row>
    <row r="103" spans="1:7" s="379" customFormat="1" ht="12" customHeight="1">
      <c r="A103" s="303" t="s">
        <v>1759</v>
      </c>
      <c r="B103" s="285">
        <f>'Sources and Uses Budget'!$C102</f>
        <v>0</v>
      </c>
      <c r="C103" s="285">
        <f>'Sources and Uses Budget'!$C102</f>
        <v>0</v>
      </c>
      <c r="D103" s="289">
        <f t="shared" si="1"/>
        <v>0</v>
      </c>
      <c r="E103" s="287"/>
      <c r="F103" s="286"/>
      <c r="G103" s="382"/>
    </row>
    <row r="104" spans="1:7" s="379" customFormat="1">
      <c r="A104" s="1053" t="str">
        <f>'Sources and Uses Budget'!A103</f>
        <v>Other: (Specify)</v>
      </c>
      <c r="B104" s="285">
        <f>'Sources and Uses Budget'!$C103</f>
        <v>0</v>
      </c>
      <c r="C104" s="285">
        <f>'Sources and Uses Budget'!$C103</f>
        <v>0</v>
      </c>
      <c r="D104" s="289">
        <f t="shared" si="1"/>
        <v>0</v>
      </c>
      <c r="E104" s="287"/>
      <c r="F104" s="286"/>
      <c r="G104" s="382"/>
    </row>
    <row r="105" spans="1:7" s="379" customFormat="1">
      <c r="A105" s="290" t="s">
        <v>789</v>
      </c>
      <c r="B105" s="289">
        <f>SUM(B100:B104)</f>
        <v>7318947</v>
      </c>
      <c r="C105" s="289">
        <f>SUM(C100:C104)</f>
        <v>7318947</v>
      </c>
      <c r="D105" s="289">
        <f t="shared" si="1"/>
        <v>0</v>
      </c>
      <c r="E105" s="287"/>
      <c r="F105" s="286"/>
      <c r="G105" s="382"/>
    </row>
    <row r="106" spans="1:7" s="379" customFormat="1">
      <c r="A106" s="290" t="s">
        <v>790</v>
      </c>
      <c r="B106" s="292">
        <f>SUM(B98+B105)</f>
        <v>66126000</v>
      </c>
      <c r="C106" s="292">
        <f>SUM(C98+C105)</f>
        <v>66126000</v>
      </c>
      <c r="D106" s="289">
        <f t="shared" si="1"/>
        <v>0</v>
      </c>
      <c r="E106" s="287"/>
      <c r="F106" s="286"/>
      <c r="G106" s="382"/>
    </row>
    <row r="107" spans="1:7" s="379" customFormat="1">
      <c r="A107" s="297" t="s">
        <v>791</v>
      </c>
      <c r="B107" s="298"/>
      <c r="C107" s="299"/>
      <c r="D107" s="301"/>
      <c r="E107" s="284"/>
      <c r="F107" s="296"/>
      <c r="G107" s="382"/>
    </row>
    <row r="108" spans="1:7" s="295" customFormat="1" ht="12" hidden="1" customHeight="1">
      <c r="A108" s="294"/>
    </row>
    <row r="109" spans="1:7" s="295" customFormat="1" ht="12" hidden="1" customHeight="1">
      <c r="A109" s="294"/>
    </row>
    <row r="110" spans="1:7" s="295" customFormat="1" ht="12" hidden="1" customHeight="1">
      <c r="A110" s="294"/>
    </row>
    <row r="111" spans="1:7" s="295" customFormat="1" ht="12" hidden="1" customHeight="1">
      <c r="A111" s="294"/>
    </row>
    <row r="112" spans="1:7" s="295" customFormat="1" ht="12" hidden="1" customHeight="1">
      <c r="A112" s="294"/>
    </row>
    <row r="113" spans="1:1" s="295" customFormat="1" ht="12" hidden="1" customHeight="1">
      <c r="A113" s="294"/>
    </row>
    <row r="114" spans="1:1" s="295" customFormat="1" ht="12" hidden="1" customHeight="1">
      <c r="A114" s="294"/>
    </row>
    <row r="115" spans="1:1" s="295" customFormat="1" ht="12" hidden="1" customHeight="1">
      <c r="A115" s="294"/>
    </row>
    <row r="116" spans="1:1" s="295" customFormat="1" ht="12" hidden="1" customHeight="1">
      <c r="A116" s="294"/>
    </row>
    <row r="117" spans="1:1" s="295" customFormat="1" ht="12" hidden="1" customHeight="1">
      <c r="A117" s="294"/>
    </row>
    <row r="118" spans="1:1" s="295" customFormat="1" ht="12" hidden="1" customHeight="1">
      <c r="A118" s="294"/>
    </row>
    <row r="119" spans="1:1" s="295" customFormat="1" ht="12" hidden="1" customHeight="1">
      <c r="A119" s="294"/>
    </row>
    <row r="120" spans="1:1" s="295" customFormat="1" ht="12" hidden="1" customHeight="1">
      <c r="A120" s="294"/>
    </row>
    <row r="121" spans="1:1" s="295" customFormat="1" ht="12" hidden="1" customHeight="1">
      <c r="A121" s="294"/>
    </row>
    <row r="122" spans="1:1" s="295" customFormat="1" ht="12" hidden="1" customHeight="1">
      <c r="A122" s="294"/>
    </row>
    <row r="123" spans="1:1" s="295" customFormat="1" ht="12" hidden="1" customHeight="1">
      <c r="A123" s="294"/>
    </row>
    <row r="124" spans="1:1" s="295" customFormat="1" ht="12" hidden="1" customHeight="1">
      <c r="A124" s="294"/>
    </row>
    <row r="125" spans="1:1" s="295" customFormat="1" ht="12" hidden="1" customHeight="1">
      <c r="A125" s="294"/>
    </row>
    <row r="126" spans="1:1" s="295" customFormat="1" ht="12" hidden="1" customHeight="1">
      <c r="A126" s="294"/>
    </row>
    <row r="127" spans="1:1" s="295" customFormat="1" ht="12" hidden="1" customHeight="1">
      <c r="A127" s="294"/>
    </row>
    <row r="128" spans="1:1" s="295" customFormat="1" ht="12" hidden="1" customHeight="1">
      <c r="A128" s="294"/>
    </row>
    <row r="129" spans="1:1" s="295" customFormat="1" ht="12" hidden="1" customHeight="1">
      <c r="A129" s="294"/>
    </row>
    <row r="130" spans="1:1" s="295" customFormat="1" ht="12" hidden="1" customHeight="1">
      <c r="A130" s="294"/>
    </row>
    <row r="131" spans="1:1" s="295" customFormat="1" ht="12" hidden="1" customHeight="1">
      <c r="A131" s="294"/>
    </row>
    <row r="132" spans="1:1" s="295" customFormat="1" ht="12" hidden="1" customHeight="1">
      <c r="A132" s="294"/>
    </row>
    <row r="133" spans="1:1" s="295" customFormat="1" ht="12" hidden="1" customHeight="1">
      <c r="A133" s="294"/>
    </row>
    <row r="134" spans="1:1" s="295" customFormat="1" ht="12" hidden="1" customHeight="1">
      <c r="A134" s="294"/>
    </row>
    <row r="135" spans="1:1" s="295" customFormat="1" ht="12" hidden="1" customHeight="1">
      <c r="A135" s="294"/>
    </row>
    <row r="136" spans="1:1" s="295" customFormat="1" ht="12" hidden="1" customHeight="1">
      <c r="A136" s="294"/>
    </row>
    <row r="137" spans="1:1" s="295" customFormat="1" ht="12" hidden="1" customHeight="1">
      <c r="A137" s="294"/>
    </row>
    <row r="138" spans="1:1" s="295" customFormat="1" ht="12" hidden="1" customHeight="1">
      <c r="A138" s="294"/>
    </row>
    <row r="139" spans="1:1" s="295" customFormat="1" ht="12" hidden="1" customHeight="1">
      <c r="A139" s="294"/>
    </row>
    <row r="140" spans="1:1" s="295" customFormat="1" ht="12" hidden="1" customHeight="1">
      <c r="A140" s="294"/>
    </row>
    <row r="141" spans="1:1" s="295" customFormat="1" ht="12" hidden="1" customHeight="1">
      <c r="A141" s="294"/>
    </row>
    <row r="142" spans="1:1" s="295" customFormat="1" ht="12" hidden="1" customHeight="1">
      <c r="A142" s="294"/>
    </row>
    <row r="143" spans="1:1" s="295" customFormat="1" ht="12" hidden="1" customHeight="1">
      <c r="A143" s="294"/>
    </row>
    <row r="144" spans="1:1" s="295" customFormat="1" ht="12" hidden="1" customHeight="1">
      <c r="A144" s="294"/>
    </row>
    <row r="145" spans="1:1" s="295" customFormat="1" ht="12" hidden="1" customHeight="1">
      <c r="A145" s="294"/>
    </row>
    <row r="146" spans="1:1" s="295" customFormat="1" ht="12" hidden="1" customHeight="1">
      <c r="A146" s="294"/>
    </row>
    <row r="147" spans="1:1" s="295" customFormat="1" ht="12" hidden="1" customHeight="1">
      <c r="A147" s="294"/>
    </row>
    <row r="148" spans="1:1" s="295" customFormat="1" ht="12" hidden="1" customHeight="1">
      <c r="A148" s="294"/>
    </row>
    <row r="149" spans="1:1" s="295" customFormat="1" ht="12" hidden="1" customHeight="1">
      <c r="A149" s="294"/>
    </row>
    <row r="150" spans="1:1" s="295" customFormat="1" ht="12" hidden="1" customHeight="1">
      <c r="A150" s="294"/>
    </row>
    <row r="151" spans="1:1" s="295" customFormat="1" ht="12" hidden="1" customHeight="1">
      <c r="A151" s="294"/>
    </row>
    <row r="152" spans="1:1" s="295" customFormat="1" ht="12" hidden="1" customHeight="1">
      <c r="A152" s="294"/>
    </row>
    <row r="153" spans="1:1" s="295" customFormat="1" ht="12" hidden="1" customHeight="1">
      <c r="A153" s="294"/>
    </row>
    <row r="154" spans="1:1" s="295" customFormat="1" ht="12" hidden="1" customHeight="1">
      <c r="A154" s="294"/>
    </row>
    <row r="155" spans="1:1" s="295" customFormat="1" ht="12" hidden="1" customHeight="1">
      <c r="A155" s="294"/>
    </row>
    <row r="156" spans="1:1" s="295" customFormat="1" ht="12" hidden="1" customHeight="1">
      <c r="A156" s="294"/>
    </row>
    <row r="157" spans="1:1" s="295" customFormat="1" ht="12" hidden="1" customHeight="1">
      <c r="A157" s="294"/>
    </row>
    <row r="158" spans="1:1" s="295" customFormat="1" ht="12" hidden="1" customHeight="1">
      <c r="A158" s="294"/>
    </row>
    <row r="159" spans="1:1" s="295" customFormat="1" ht="12" hidden="1" customHeight="1">
      <c r="A159" s="294"/>
    </row>
    <row r="160" spans="1:1" s="295" customFormat="1" ht="12" hidden="1" customHeight="1">
      <c r="A160" s="294"/>
    </row>
    <row r="161" spans="1:1" s="295" customFormat="1" ht="12" hidden="1" customHeight="1">
      <c r="A161" s="294"/>
    </row>
    <row r="162" spans="1:1" s="295" customFormat="1" ht="12" hidden="1" customHeight="1">
      <c r="A162" s="294"/>
    </row>
    <row r="163" spans="1:1" s="295" customFormat="1" ht="12" hidden="1" customHeight="1">
      <c r="A163" s="294"/>
    </row>
    <row r="164" spans="1:1" s="295" customFormat="1" ht="12" hidden="1" customHeight="1">
      <c r="A164" s="294"/>
    </row>
    <row r="165" spans="1:1" s="295" customFormat="1" ht="12" hidden="1" customHeight="1">
      <c r="A165" s="294"/>
    </row>
    <row r="166" spans="1:1" s="295" customFormat="1" ht="12" hidden="1" customHeight="1">
      <c r="A166" s="294"/>
    </row>
    <row r="167" spans="1:1" s="295" customFormat="1" ht="12" hidden="1" customHeight="1">
      <c r="A167" s="294"/>
    </row>
    <row r="168" spans="1:1" s="295" customFormat="1" ht="12" hidden="1" customHeight="1">
      <c r="A168" s="294"/>
    </row>
    <row r="169" spans="1:1" s="295" customFormat="1" ht="12" hidden="1" customHeight="1">
      <c r="A169" s="294"/>
    </row>
    <row r="170" spans="1:1" s="295" customFormat="1" ht="12" hidden="1" customHeight="1">
      <c r="A170" s="294"/>
    </row>
    <row r="171" spans="1:1" s="295" customFormat="1" ht="12" hidden="1" customHeight="1">
      <c r="A171" s="294"/>
    </row>
    <row r="172" spans="1:1" s="295" customFormat="1" ht="12" hidden="1" customHeight="1">
      <c r="A172" s="294"/>
    </row>
    <row r="173" spans="1:1" s="295" customFormat="1" ht="12" hidden="1" customHeight="1">
      <c r="A173" s="294"/>
    </row>
    <row r="174" spans="1:1" s="295" customFormat="1" ht="12" hidden="1" customHeight="1">
      <c r="A174" s="294"/>
    </row>
    <row r="175" spans="1:1" s="295" customFormat="1" ht="12" hidden="1" customHeight="1">
      <c r="A175" s="294"/>
    </row>
    <row r="176" spans="1:1" s="295" customFormat="1" ht="12" hidden="1" customHeight="1">
      <c r="A176" s="294"/>
    </row>
    <row r="177" spans="1:1" s="295" customFormat="1" ht="12" hidden="1" customHeight="1">
      <c r="A177" s="294"/>
    </row>
    <row r="178" spans="1:1" s="295" customFormat="1" ht="12" hidden="1" customHeight="1">
      <c r="A178" s="294"/>
    </row>
    <row r="179" spans="1:1" s="295" customFormat="1" ht="12" hidden="1" customHeight="1">
      <c r="A179" s="294"/>
    </row>
    <row r="180" spans="1:1" s="295" customFormat="1" ht="12" hidden="1" customHeight="1">
      <c r="A180" s="294"/>
    </row>
    <row r="181" spans="1:1" s="295" customFormat="1" ht="12" hidden="1" customHeight="1">
      <c r="A181" s="294"/>
    </row>
    <row r="182" spans="1:1" s="295" customFormat="1" ht="12" hidden="1" customHeight="1">
      <c r="A182" s="294"/>
    </row>
    <row r="183" spans="1:1" s="295" customFormat="1" ht="12" hidden="1" customHeight="1">
      <c r="A183" s="294"/>
    </row>
    <row r="184" spans="1:1" s="295" customFormat="1" ht="12" hidden="1" customHeight="1">
      <c r="A184" s="294"/>
    </row>
    <row r="185" spans="1:1" s="295" customFormat="1" ht="12" hidden="1" customHeight="1">
      <c r="A185" s="294"/>
    </row>
    <row r="186" spans="1:1" s="295" customFormat="1" ht="12" hidden="1" customHeight="1">
      <c r="A186" s="294"/>
    </row>
    <row r="187" spans="1:1" s="295" customFormat="1" ht="12" hidden="1" customHeight="1">
      <c r="A187" s="294"/>
    </row>
    <row r="188" spans="1:1" s="295" customFormat="1" ht="12" hidden="1" customHeight="1">
      <c r="A188" s="294"/>
    </row>
    <row r="189" spans="1:1" s="295" customFormat="1" ht="12" hidden="1" customHeight="1">
      <c r="A189" s="294"/>
    </row>
    <row r="190" spans="1:1" s="295" customFormat="1" ht="12" hidden="1" customHeight="1">
      <c r="A190" s="294"/>
    </row>
    <row r="191" spans="1:1" s="295" customFormat="1" ht="12" hidden="1" customHeight="1">
      <c r="A191" s="294"/>
    </row>
    <row r="192" spans="1:1" s="295" customFormat="1" ht="12" hidden="1" customHeight="1">
      <c r="A192" s="294"/>
    </row>
    <row r="193" spans="1:1" s="295" customFormat="1" ht="12" hidden="1" customHeight="1">
      <c r="A193" s="294"/>
    </row>
    <row r="194" spans="1:1" s="295" customFormat="1" ht="12" hidden="1" customHeight="1">
      <c r="A194" s="294"/>
    </row>
    <row r="195" spans="1:1" s="295" customFormat="1" ht="12" hidden="1" customHeight="1">
      <c r="A195" s="294"/>
    </row>
    <row r="196" spans="1:1" s="295" customFormat="1" ht="12" hidden="1" customHeight="1">
      <c r="A196" s="294"/>
    </row>
    <row r="197" spans="1:1" s="295" customFormat="1" ht="12" hidden="1" customHeight="1">
      <c r="A197" s="294"/>
    </row>
    <row r="198" spans="1:1" s="295" customFormat="1" ht="12" hidden="1" customHeight="1">
      <c r="A198" s="294"/>
    </row>
    <row r="199" spans="1:1" s="295" customFormat="1" ht="12" hidden="1" customHeight="1">
      <c r="A199" s="294"/>
    </row>
    <row r="200" spans="1:1" s="295" customFormat="1" ht="12" hidden="1" customHeight="1">
      <c r="A200" s="294"/>
    </row>
    <row r="201" spans="1:1" s="295" customFormat="1" ht="12" hidden="1" customHeight="1">
      <c r="A201" s="294"/>
    </row>
    <row r="202" spans="1:1" s="295" customFormat="1" ht="12" hidden="1" customHeight="1">
      <c r="A202" s="294"/>
    </row>
    <row r="203" spans="1:1" s="295" customFormat="1" ht="12" hidden="1" customHeight="1">
      <c r="A203" s="294"/>
    </row>
    <row r="204" spans="1:1" s="295" customFormat="1" ht="12" hidden="1" customHeight="1">
      <c r="A204" s="294"/>
    </row>
    <row r="205" spans="1:1" s="295" customFormat="1" ht="12" hidden="1" customHeight="1">
      <c r="A205" s="294"/>
    </row>
    <row r="206" spans="1:1" s="295" customFormat="1" ht="12" hidden="1" customHeight="1">
      <c r="A206" s="294"/>
    </row>
    <row r="207" spans="1:1" s="295" customFormat="1" ht="12" hidden="1" customHeight="1">
      <c r="A207" s="294"/>
    </row>
    <row r="208" spans="1:1" s="295" customFormat="1" ht="12" hidden="1" customHeight="1">
      <c r="A208" s="294"/>
    </row>
    <row r="209" spans="1:1" s="295" customFormat="1" ht="12" hidden="1" customHeight="1">
      <c r="A209" s="294"/>
    </row>
    <row r="210" spans="1:1" s="295" customFormat="1" ht="12" hidden="1" customHeight="1">
      <c r="A210" s="294"/>
    </row>
    <row r="211" spans="1:1" s="295" customFormat="1" ht="12" hidden="1" customHeight="1">
      <c r="A211" s="294"/>
    </row>
    <row r="212" spans="1:1" s="295" customFormat="1" ht="12" hidden="1" customHeight="1">
      <c r="A212" s="294"/>
    </row>
    <row r="213" spans="1:1" s="295" customFormat="1" ht="12" hidden="1" customHeight="1">
      <c r="A213" s="294"/>
    </row>
    <row r="214" spans="1:1" s="295" customFormat="1" ht="12" hidden="1" customHeight="1">
      <c r="A214" s="294"/>
    </row>
    <row r="215" spans="1:1" s="295" customFormat="1" ht="12" hidden="1" customHeight="1">
      <c r="A215" s="294"/>
    </row>
    <row r="216" spans="1:1" s="295" customFormat="1" ht="12" hidden="1" customHeight="1">
      <c r="A216" s="294"/>
    </row>
    <row r="217" spans="1:1" s="295" customFormat="1" ht="12" hidden="1" customHeight="1">
      <c r="A217" s="294"/>
    </row>
    <row r="218" spans="1:1" s="295" customFormat="1" ht="12" hidden="1" customHeight="1">
      <c r="A218" s="294"/>
    </row>
    <row r="219" spans="1:1" s="295" customFormat="1" ht="12" hidden="1" customHeight="1">
      <c r="A219" s="294"/>
    </row>
    <row r="220" spans="1:1" s="295" customFormat="1" ht="12" hidden="1" customHeight="1">
      <c r="A220" s="294"/>
    </row>
    <row r="221" spans="1:1" s="295" customFormat="1" ht="12" hidden="1" customHeight="1">
      <c r="A221" s="294"/>
    </row>
    <row r="222" spans="1:1" s="295" customFormat="1" ht="12" hidden="1" customHeight="1">
      <c r="A222" s="294"/>
    </row>
    <row r="223" spans="1:1" s="295" customFormat="1" ht="12" hidden="1" customHeight="1">
      <c r="A223" s="294"/>
    </row>
    <row r="224" spans="1:1" s="295" customFormat="1" ht="12" hidden="1" customHeight="1">
      <c r="A224" s="294"/>
    </row>
    <row r="225" spans="1:1" s="295" customFormat="1" ht="12" hidden="1" customHeight="1">
      <c r="A225" s="294"/>
    </row>
    <row r="226" spans="1:1" s="295" customFormat="1" ht="12" hidden="1" customHeight="1">
      <c r="A226" s="294"/>
    </row>
    <row r="227" spans="1:1" s="295" customFormat="1" ht="12" hidden="1" customHeight="1">
      <c r="A227" s="294"/>
    </row>
    <row r="228" spans="1:1" s="295" customFormat="1" ht="12" hidden="1" customHeight="1">
      <c r="A228" s="294"/>
    </row>
    <row r="229" spans="1:1" s="295" customFormat="1" ht="12" hidden="1" customHeight="1">
      <c r="A229" s="294"/>
    </row>
    <row r="230" spans="1:1" s="295" customFormat="1" ht="12" hidden="1" customHeight="1">
      <c r="A230" s="294"/>
    </row>
    <row r="231" spans="1:1" s="295" customFormat="1" ht="12" hidden="1" customHeight="1">
      <c r="A231" s="294"/>
    </row>
    <row r="232" spans="1:1" s="295" customFormat="1" ht="12" hidden="1" customHeight="1">
      <c r="A232" s="294"/>
    </row>
    <row r="233" spans="1:1" s="295" customFormat="1" ht="12" hidden="1" customHeight="1">
      <c r="A233" s="294"/>
    </row>
    <row r="234" spans="1:1" s="295" customFormat="1" ht="12" hidden="1" customHeight="1">
      <c r="A234" s="294"/>
    </row>
    <row r="235" spans="1:1" s="295" customFormat="1" ht="12" hidden="1" customHeight="1">
      <c r="A235" s="294"/>
    </row>
    <row r="236" spans="1:1" s="295" customFormat="1" ht="12" hidden="1" customHeight="1">
      <c r="A236" s="294"/>
    </row>
    <row r="237" spans="1:1" s="295" customFormat="1" ht="12" hidden="1" customHeight="1">
      <c r="A237" s="294"/>
    </row>
    <row r="238" spans="1:1" s="295" customFormat="1" ht="12" hidden="1" customHeight="1">
      <c r="A238" s="294"/>
    </row>
    <row r="239" spans="1:1" s="295" customFormat="1" ht="12" hidden="1" customHeight="1">
      <c r="A239" s="294"/>
    </row>
    <row r="240" spans="1:1" s="295" customFormat="1" ht="12" hidden="1" customHeight="1">
      <c r="A240" s="294"/>
    </row>
    <row r="241" spans="1:1" s="295" customFormat="1" ht="12" hidden="1" customHeight="1">
      <c r="A241" s="294"/>
    </row>
    <row r="242" spans="1:1" s="295" customFormat="1" ht="12" hidden="1" customHeight="1">
      <c r="A242" s="294"/>
    </row>
    <row r="243" spans="1:1" s="295" customFormat="1" ht="12" hidden="1" customHeight="1">
      <c r="A243" s="294"/>
    </row>
    <row r="244" spans="1:1" s="295" customFormat="1" ht="12" hidden="1" customHeight="1">
      <c r="A244" s="294"/>
    </row>
    <row r="245" spans="1:1" s="295" customFormat="1" ht="12" hidden="1" customHeight="1">
      <c r="A245" s="294"/>
    </row>
    <row r="246" spans="1:1" s="295" customFormat="1" ht="12" hidden="1" customHeight="1">
      <c r="A246" s="294"/>
    </row>
    <row r="247" spans="1:1" s="295" customFormat="1" ht="12" hidden="1" customHeight="1">
      <c r="A247" s="294"/>
    </row>
    <row r="248" spans="1:1" s="295" customFormat="1" ht="12" hidden="1" customHeight="1">
      <c r="A248" s="294"/>
    </row>
    <row r="249" spans="1:1" s="295" customFormat="1" ht="12" hidden="1" customHeight="1">
      <c r="A249" s="294"/>
    </row>
    <row r="250" spans="1:1" s="295" customFormat="1" ht="12" hidden="1" customHeight="1">
      <c r="A250" s="294"/>
    </row>
    <row r="251" spans="1:1" s="295" customFormat="1" ht="12" hidden="1" customHeight="1">
      <c r="A251" s="294"/>
    </row>
    <row r="252" spans="1:1" s="295" customFormat="1" ht="12" hidden="1" customHeight="1">
      <c r="A252" s="294"/>
    </row>
    <row r="253" spans="1:1" s="295" customFormat="1" ht="12" hidden="1" customHeight="1">
      <c r="A253" s="294"/>
    </row>
    <row r="254" spans="1:1" s="295" customFormat="1" ht="12" hidden="1" customHeight="1">
      <c r="A254" s="294"/>
    </row>
    <row r="255" spans="1:1" s="295" customFormat="1" ht="12" hidden="1" customHeight="1">
      <c r="A255" s="294"/>
    </row>
    <row r="256" spans="1:1" s="295" customFormat="1" ht="12" hidden="1" customHeight="1">
      <c r="A256" s="294"/>
    </row>
    <row r="257" spans="1:1" s="295" customFormat="1" ht="12" hidden="1" customHeight="1">
      <c r="A257" s="294"/>
    </row>
    <row r="258" spans="1:1" s="295" customFormat="1" ht="12" hidden="1" customHeight="1">
      <c r="A258" s="294"/>
    </row>
    <row r="259" spans="1:1" s="295" customFormat="1" ht="12" hidden="1" customHeight="1">
      <c r="A259" s="294"/>
    </row>
    <row r="260" spans="1:1" s="295" customFormat="1" ht="12" hidden="1" customHeight="1">
      <c r="A260" s="294"/>
    </row>
    <row r="261" spans="1:1" s="295" customFormat="1" ht="12" hidden="1" customHeight="1">
      <c r="A261" s="294"/>
    </row>
    <row r="262" spans="1:1" s="295" customFormat="1" ht="12" hidden="1" customHeight="1">
      <c r="A262" s="294"/>
    </row>
    <row r="263" spans="1:1" s="295" customFormat="1" ht="12" hidden="1" customHeight="1">
      <c r="A263" s="294"/>
    </row>
    <row r="264" spans="1:1" s="295" customFormat="1" ht="12" hidden="1" customHeight="1">
      <c r="A264" s="294"/>
    </row>
    <row r="265" spans="1:1" s="295" customFormat="1" ht="12" hidden="1" customHeight="1">
      <c r="A265" s="294"/>
    </row>
    <row r="266" spans="1:1" s="295" customFormat="1" ht="12" hidden="1" customHeight="1">
      <c r="A266" s="294"/>
    </row>
    <row r="267" spans="1:1" s="295" customFormat="1" ht="12" hidden="1" customHeight="1">
      <c r="A267" s="294"/>
    </row>
    <row r="268" spans="1:1" s="295" customFormat="1" ht="12" hidden="1" customHeight="1">
      <c r="A268" s="294"/>
    </row>
    <row r="269" spans="1:1" s="295" customFormat="1" ht="12" hidden="1" customHeight="1">
      <c r="A269" s="294"/>
    </row>
    <row r="270" spans="1:1" s="295" customFormat="1" ht="12" hidden="1" customHeight="1">
      <c r="A270" s="294"/>
    </row>
    <row r="271" spans="1:1" s="295" customFormat="1" ht="12" hidden="1" customHeight="1">
      <c r="A271" s="294"/>
    </row>
    <row r="272" spans="1:1" s="295" customFormat="1" ht="12" hidden="1" customHeight="1">
      <c r="A272" s="294"/>
    </row>
    <row r="273" spans="1:1" s="295" customFormat="1" ht="12" hidden="1" customHeight="1">
      <c r="A273" s="294"/>
    </row>
    <row r="274" spans="1:1" s="295" customFormat="1" ht="12" hidden="1" customHeight="1">
      <c r="A274" s="294"/>
    </row>
    <row r="275" spans="1:1" s="295" customFormat="1" ht="12" hidden="1" customHeight="1">
      <c r="A275" s="294"/>
    </row>
    <row r="276" spans="1:1" s="295" customFormat="1" ht="12" hidden="1" customHeight="1">
      <c r="A276" s="294"/>
    </row>
    <row r="277" spans="1:1" s="295" customFormat="1" ht="12" hidden="1" customHeight="1">
      <c r="A277" s="294"/>
    </row>
    <row r="278" spans="1:1" s="295" customFormat="1" ht="12" hidden="1" customHeight="1">
      <c r="A278" s="294"/>
    </row>
    <row r="279" spans="1:1" s="295" customFormat="1" ht="12" hidden="1" customHeight="1">
      <c r="A279" s="294"/>
    </row>
    <row r="280" spans="1:1" s="295" customFormat="1" ht="12" hidden="1" customHeight="1">
      <c r="A280" s="294"/>
    </row>
    <row r="281" spans="1:1" s="295" customFormat="1" ht="12" hidden="1" customHeight="1">
      <c r="A281" s="294"/>
    </row>
    <row r="282" spans="1:1" s="295" customFormat="1" ht="12" hidden="1" customHeight="1">
      <c r="A282" s="294"/>
    </row>
    <row r="283" spans="1:1" s="295" customFormat="1" ht="12" hidden="1" customHeight="1">
      <c r="A283" s="294"/>
    </row>
    <row r="284" spans="1:1" s="295" customFormat="1" ht="12" hidden="1" customHeight="1">
      <c r="A284" s="294"/>
    </row>
    <row r="285" spans="1:1" s="295" customFormat="1" ht="12" hidden="1" customHeight="1">
      <c r="A285" s="294"/>
    </row>
    <row r="286" spans="1:1" s="295" customFormat="1" ht="12" hidden="1" customHeight="1">
      <c r="A286" s="294"/>
    </row>
    <row r="287" spans="1:1" s="295" customFormat="1" ht="12" hidden="1" customHeight="1">
      <c r="A287" s="294"/>
    </row>
    <row r="288" spans="1:1" s="295" customFormat="1" ht="12" hidden="1" customHeight="1">
      <c r="A288" s="294"/>
    </row>
    <row r="289" spans="1:1" s="295" customFormat="1" ht="12" hidden="1" customHeight="1">
      <c r="A289" s="294"/>
    </row>
    <row r="290" spans="1:1" s="295" customFormat="1" ht="12" hidden="1" customHeight="1">
      <c r="A290" s="294"/>
    </row>
    <row r="291" spans="1:1" s="295" customFormat="1" ht="12" hidden="1" customHeight="1">
      <c r="A291" s="294"/>
    </row>
    <row r="292" spans="1:1" s="295" customFormat="1" ht="12" hidden="1" customHeight="1">
      <c r="A292" s="294"/>
    </row>
    <row r="293" spans="1:1" s="295" customFormat="1" ht="12" hidden="1" customHeight="1">
      <c r="A293" s="294"/>
    </row>
    <row r="294" spans="1:1" s="295" customFormat="1" ht="12" hidden="1" customHeight="1">
      <c r="A294" s="294"/>
    </row>
    <row r="295" spans="1:1" s="295" customFormat="1" ht="12" hidden="1" customHeight="1">
      <c r="A295" s="294"/>
    </row>
    <row r="296" spans="1:1" s="295" customFormat="1" ht="12" hidden="1" customHeight="1">
      <c r="A296" s="294"/>
    </row>
    <row r="297" spans="1:1" s="295" customFormat="1" ht="12" hidden="1" customHeight="1">
      <c r="A297" s="294"/>
    </row>
    <row r="298" spans="1:1" s="295" customFormat="1" ht="12" hidden="1" customHeight="1">
      <c r="A298" s="294"/>
    </row>
    <row r="299" spans="1:1" s="295" customFormat="1" ht="12" hidden="1" customHeight="1">
      <c r="A299" s="294"/>
    </row>
    <row r="300" spans="1:1" s="295" customFormat="1" ht="12" hidden="1" customHeight="1">
      <c r="A300" s="294"/>
    </row>
    <row r="301" spans="1:1" s="295" customFormat="1" ht="12" hidden="1" customHeight="1">
      <c r="A301" s="294"/>
    </row>
    <row r="302" spans="1:1" s="295" customFormat="1" ht="12" hidden="1" customHeight="1">
      <c r="A302" s="294"/>
    </row>
    <row r="303" spans="1:1" s="295" customFormat="1" ht="12" hidden="1" customHeight="1">
      <c r="A303" s="294"/>
    </row>
    <row r="304" spans="1:1" s="295" customFormat="1" ht="12" hidden="1" customHeight="1">
      <c r="A304" s="294"/>
    </row>
    <row r="305" spans="1:1" s="295" customFormat="1" ht="12" hidden="1" customHeight="1">
      <c r="A305" s="294"/>
    </row>
    <row r="306" spans="1:1" s="295" customFormat="1" ht="12" hidden="1" customHeight="1">
      <c r="A306" s="294"/>
    </row>
    <row r="307" spans="1:1" s="295" customFormat="1" ht="12" hidden="1" customHeight="1">
      <c r="A307" s="294"/>
    </row>
    <row r="308" spans="1:1" s="295" customFormat="1" ht="12" hidden="1" customHeight="1">
      <c r="A308" s="294"/>
    </row>
    <row r="309" spans="1:1" s="295" customFormat="1" ht="12" hidden="1" customHeight="1">
      <c r="A309" s="294"/>
    </row>
    <row r="310" spans="1:1" s="295" customFormat="1" ht="12" hidden="1" customHeight="1">
      <c r="A310" s="294"/>
    </row>
    <row r="311" spans="1:1" s="295" customFormat="1" ht="12" hidden="1" customHeight="1">
      <c r="A311" s="294"/>
    </row>
    <row r="312" spans="1:1" s="295" customFormat="1" ht="12" hidden="1" customHeight="1">
      <c r="A312" s="294"/>
    </row>
    <row r="313" spans="1:1" s="295" customFormat="1" ht="12" hidden="1" customHeight="1">
      <c r="A313" s="294"/>
    </row>
    <row r="314" spans="1:1" s="295" customFormat="1" ht="12" hidden="1" customHeight="1">
      <c r="A314" s="294"/>
    </row>
    <row r="315" spans="1:1" s="295" customFormat="1" ht="12" hidden="1" customHeight="1">
      <c r="A315" s="294"/>
    </row>
    <row r="316" spans="1:1" s="295" customFormat="1" ht="12" hidden="1" customHeight="1">
      <c r="A316" s="294"/>
    </row>
    <row r="317" spans="1:1" s="295" customFormat="1" ht="12" hidden="1" customHeight="1">
      <c r="A317" s="294"/>
    </row>
    <row r="318" spans="1:1" s="295" customFormat="1" ht="12" hidden="1" customHeight="1">
      <c r="A318" s="294"/>
    </row>
    <row r="319" spans="1:1" s="295" customFormat="1" ht="12" hidden="1" customHeight="1">
      <c r="A319" s="294"/>
    </row>
    <row r="320" spans="1:1" s="295" customFormat="1" ht="12" hidden="1" customHeight="1">
      <c r="A320" s="294"/>
    </row>
    <row r="321" spans="1:1" s="295" customFormat="1" ht="12" hidden="1" customHeight="1">
      <c r="A321" s="294"/>
    </row>
    <row r="322" spans="1:1" s="295" customFormat="1" ht="12" hidden="1" customHeight="1">
      <c r="A322" s="294"/>
    </row>
    <row r="323" spans="1:1" s="295" customFormat="1" ht="12" hidden="1" customHeight="1">
      <c r="A323" s="294"/>
    </row>
    <row r="324" spans="1:1" s="295" customFormat="1" ht="12" hidden="1" customHeight="1">
      <c r="A324" s="294"/>
    </row>
    <row r="325" spans="1:1" s="295" customFormat="1" ht="12" hidden="1" customHeight="1">
      <c r="A325" s="294"/>
    </row>
    <row r="326" spans="1:1" s="295" customFormat="1" ht="12" hidden="1" customHeight="1">
      <c r="A326" s="294"/>
    </row>
    <row r="327" spans="1:1" s="295" customFormat="1" ht="12" hidden="1" customHeight="1">
      <c r="A327" s="294"/>
    </row>
    <row r="328" spans="1:1" s="295" customFormat="1" ht="12" hidden="1" customHeight="1">
      <c r="A328" s="294"/>
    </row>
    <row r="329" spans="1:1" s="295" customFormat="1" ht="12" hidden="1" customHeight="1">
      <c r="A329" s="294"/>
    </row>
    <row r="330" spans="1:1" s="295" customFormat="1" ht="12" hidden="1" customHeight="1">
      <c r="A330" s="294"/>
    </row>
    <row r="331" spans="1:1" s="295" customFormat="1" ht="12" hidden="1" customHeight="1">
      <c r="A331" s="294"/>
    </row>
    <row r="332" spans="1:1" s="295" customFormat="1" ht="12" hidden="1" customHeight="1">
      <c r="A332" s="294"/>
    </row>
    <row r="333" spans="1:1" s="295" customFormat="1" ht="12" hidden="1" customHeight="1">
      <c r="A333" s="294"/>
    </row>
    <row r="334" spans="1:1" s="295" customFormat="1" ht="12" hidden="1" customHeight="1">
      <c r="A334" s="294"/>
    </row>
    <row r="335" spans="1:1" s="295" customFormat="1" ht="12" hidden="1" customHeight="1">
      <c r="A335" s="294"/>
    </row>
    <row r="336" spans="1:1" s="295" customFormat="1" ht="12" hidden="1" customHeight="1">
      <c r="A336" s="294"/>
    </row>
    <row r="337" spans="1:1" s="295" customFormat="1" ht="12" hidden="1" customHeight="1">
      <c r="A337" s="294"/>
    </row>
    <row r="338" spans="1:1" s="295" customFormat="1" ht="12" hidden="1" customHeight="1">
      <c r="A338" s="294"/>
    </row>
    <row r="339" spans="1:1" s="295" customFormat="1" ht="12" hidden="1" customHeight="1">
      <c r="A339" s="294"/>
    </row>
    <row r="340" spans="1:1" s="295" customFormat="1" ht="12" hidden="1" customHeight="1">
      <c r="A340" s="294"/>
    </row>
    <row r="341" spans="1:1" s="295" customFormat="1" ht="12" hidden="1" customHeight="1">
      <c r="A341" s="294"/>
    </row>
    <row r="342" spans="1:1" s="295" customFormat="1" ht="12" hidden="1" customHeight="1">
      <c r="A342" s="294"/>
    </row>
    <row r="343" spans="1:1" s="295" customFormat="1" ht="12" hidden="1" customHeight="1">
      <c r="A343" s="294"/>
    </row>
    <row r="344" spans="1:1" s="295" customFormat="1" ht="12" hidden="1" customHeight="1">
      <c r="A344" s="294"/>
    </row>
    <row r="345" spans="1:1" s="295" customFormat="1" ht="12" hidden="1" customHeight="1">
      <c r="A345" s="294"/>
    </row>
    <row r="346" spans="1:1" s="295" customFormat="1" ht="12" hidden="1" customHeight="1">
      <c r="A346" s="294"/>
    </row>
    <row r="347" spans="1:1" s="295" customFormat="1" ht="12" hidden="1" customHeight="1">
      <c r="A347" s="294"/>
    </row>
    <row r="348" spans="1:1" s="295" customFormat="1" ht="12" hidden="1" customHeight="1">
      <c r="A348" s="294"/>
    </row>
    <row r="349" spans="1:1" s="295" customFormat="1" ht="12" hidden="1" customHeight="1">
      <c r="A349" s="294"/>
    </row>
    <row r="350" spans="1:1" s="295" customFormat="1" ht="12" hidden="1" customHeight="1">
      <c r="A350" s="294"/>
    </row>
    <row r="351" spans="1:1" s="295" customFormat="1" ht="12" hidden="1" customHeight="1">
      <c r="A351" s="294"/>
    </row>
    <row r="352" spans="1:1" s="295" customFormat="1" ht="12" hidden="1" customHeight="1">
      <c r="A352" s="294"/>
    </row>
    <row r="353" spans="1:1" s="295" customFormat="1" ht="12" hidden="1" customHeight="1">
      <c r="A353" s="294"/>
    </row>
    <row r="354" spans="1:1" s="295" customFormat="1" ht="12" hidden="1" customHeight="1">
      <c r="A354" s="294"/>
    </row>
    <row r="355" spans="1:1" s="295" customFormat="1" ht="12" hidden="1" customHeight="1">
      <c r="A355" s="294"/>
    </row>
    <row r="356" spans="1:1" s="295" customFormat="1" ht="12" hidden="1" customHeight="1">
      <c r="A356" s="294"/>
    </row>
    <row r="357" spans="1:1" s="295" customFormat="1" ht="12" hidden="1" customHeight="1">
      <c r="A357" s="294"/>
    </row>
    <row r="358" spans="1:1" s="295" customFormat="1" ht="12" hidden="1" customHeight="1">
      <c r="A358" s="294"/>
    </row>
    <row r="359" spans="1:1" s="295" customFormat="1" ht="12" hidden="1" customHeight="1">
      <c r="A359" s="294"/>
    </row>
    <row r="360" spans="1:1" s="295" customFormat="1" ht="12" hidden="1" customHeight="1">
      <c r="A360" s="294"/>
    </row>
    <row r="361" spans="1:1" s="295" customFormat="1" ht="12" hidden="1" customHeight="1">
      <c r="A361" s="294"/>
    </row>
    <row r="362" spans="1:1" s="295" customFormat="1" ht="12" hidden="1" customHeight="1">
      <c r="A362" s="294"/>
    </row>
    <row r="363" spans="1:1" s="295" customFormat="1" ht="12" hidden="1" customHeight="1">
      <c r="A363" s="294"/>
    </row>
    <row r="364" spans="1:1" s="295" customFormat="1" ht="12" hidden="1" customHeight="1">
      <c r="A364" s="294"/>
    </row>
    <row r="365" spans="1:1" s="295" customFormat="1" ht="12" hidden="1" customHeight="1">
      <c r="A365" s="294"/>
    </row>
    <row r="366" spans="1:1" s="295" customFormat="1" ht="12" hidden="1" customHeight="1">
      <c r="A366" s="294"/>
    </row>
    <row r="367" spans="1:1" s="295" customFormat="1" ht="12" hidden="1" customHeight="1">
      <c r="A367" s="294"/>
    </row>
    <row r="368" spans="1:1" s="295" customFormat="1" ht="12" hidden="1" customHeight="1">
      <c r="A368" s="294"/>
    </row>
    <row r="369" spans="1:1" s="295" customFormat="1" ht="12" hidden="1" customHeight="1">
      <c r="A369" s="294"/>
    </row>
    <row r="370" spans="1:1" s="295" customFormat="1" ht="12" hidden="1" customHeight="1">
      <c r="A370" s="294"/>
    </row>
    <row r="371" spans="1:1" s="295" customFormat="1" ht="12" hidden="1" customHeight="1">
      <c r="A371" s="294"/>
    </row>
    <row r="372" spans="1:1" s="295" customFormat="1" ht="12" hidden="1" customHeight="1">
      <c r="A372" s="294"/>
    </row>
    <row r="373" spans="1:1" s="295" customFormat="1" ht="12" hidden="1" customHeight="1">
      <c r="A373" s="294"/>
    </row>
    <row r="374" spans="1:1" s="295" customFormat="1" ht="12" hidden="1" customHeight="1">
      <c r="A374" s="294"/>
    </row>
    <row r="375" spans="1:1" s="295" customFormat="1" ht="12" hidden="1" customHeight="1">
      <c r="A375" s="294"/>
    </row>
    <row r="376" spans="1:1" s="295" customFormat="1" ht="12" hidden="1" customHeight="1">
      <c r="A376" s="294"/>
    </row>
    <row r="377" spans="1:1" s="295" customFormat="1" ht="12" hidden="1" customHeight="1">
      <c r="A377" s="294"/>
    </row>
    <row r="378" spans="1:1" s="295" customFormat="1" ht="12" hidden="1" customHeight="1">
      <c r="A378" s="294"/>
    </row>
    <row r="379" spans="1:1" s="295" customFormat="1" ht="12" hidden="1" customHeight="1">
      <c r="A379" s="294"/>
    </row>
    <row r="380" spans="1:1" s="295" customFormat="1" ht="12" hidden="1" customHeight="1">
      <c r="A380" s="294"/>
    </row>
    <row r="381" spans="1:1" s="295" customFormat="1" ht="12" hidden="1" customHeight="1">
      <c r="A381" s="294"/>
    </row>
    <row r="382" spans="1:1" s="295" customFormat="1" ht="12" hidden="1" customHeight="1">
      <c r="A382" s="294"/>
    </row>
    <row r="383" spans="1:1" s="295" customFormat="1" ht="12" hidden="1" customHeight="1">
      <c r="A383" s="294"/>
    </row>
    <row r="384" spans="1:1" s="295" customFormat="1" ht="12" hidden="1" customHeight="1">
      <c r="A384" s="294"/>
    </row>
    <row r="385" spans="1:1" s="295" customFormat="1" ht="12" hidden="1" customHeight="1">
      <c r="A385" s="294"/>
    </row>
    <row r="386" spans="1:1" s="295" customFormat="1" ht="12" hidden="1" customHeight="1">
      <c r="A386" s="294"/>
    </row>
    <row r="387" spans="1:1" s="295" customFormat="1" ht="12" hidden="1" customHeight="1">
      <c r="A387" s="294"/>
    </row>
    <row r="388" spans="1:1" s="295" customFormat="1" ht="12" hidden="1" customHeight="1">
      <c r="A388" s="294"/>
    </row>
    <row r="389" spans="1:1" s="295" customFormat="1" ht="12" hidden="1" customHeight="1">
      <c r="A389" s="294"/>
    </row>
    <row r="390" spans="1:1" s="295" customFormat="1" ht="12" hidden="1" customHeight="1">
      <c r="A390" s="294"/>
    </row>
    <row r="391" spans="1:1" s="295" customFormat="1" ht="12" hidden="1" customHeight="1">
      <c r="A391" s="294"/>
    </row>
    <row r="392" spans="1:1" s="295" customFormat="1" ht="12" hidden="1" customHeight="1">
      <c r="A392" s="294"/>
    </row>
    <row r="393" spans="1:1" s="295" customFormat="1" ht="12" hidden="1" customHeight="1">
      <c r="A393" s="294"/>
    </row>
    <row r="394" spans="1:1" s="295" customFormat="1" ht="12" hidden="1" customHeight="1">
      <c r="A394" s="294"/>
    </row>
    <row r="395" spans="1:1" s="295" customFormat="1" ht="12" hidden="1" customHeight="1">
      <c r="A395" s="294"/>
    </row>
    <row r="396" spans="1:1" s="295" customFormat="1" ht="12" hidden="1" customHeight="1">
      <c r="A396" s="294"/>
    </row>
    <row r="397" spans="1:1" s="295" customFormat="1" ht="12" hidden="1" customHeight="1">
      <c r="A397" s="294"/>
    </row>
    <row r="398" spans="1:1" s="295" customFormat="1" ht="12" hidden="1" customHeight="1">
      <c r="A398" s="294"/>
    </row>
    <row r="399" spans="1:1" s="295" customFormat="1" ht="12" hidden="1" customHeight="1">
      <c r="A399" s="294"/>
    </row>
    <row r="400" spans="1:1" s="295" customFormat="1" ht="12" hidden="1" customHeight="1">
      <c r="A400" s="294"/>
    </row>
    <row r="401" spans="1:1" s="295" customFormat="1" ht="12" hidden="1" customHeight="1">
      <c r="A401" s="294"/>
    </row>
    <row r="402" spans="1:1" s="295" customFormat="1" ht="12" hidden="1" customHeight="1">
      <c r="A402" s="294"/>
    </row>
    <row r="403" spans="1:1" s="295" customFormat="1" ht="12" hidden="1" customHeight="1">
      <c r="A403" s="294"/>
    </row>
    <row r="404" spans="1:1" s="295" customFormat="1" ht="12" hidden="1" customHeight="1">
      <c r="A404" s="294"/>
    </row>
    <row r="405" spans="1:1" s="295" customFormat="1" ht="12" hidden="1" customHeight="1">
      <c r="A405" s="294"/>
    </row>
    <row r="406" spans="1:1" s="295" customFormat="1" ht="12" hidden="1" customHeight="1">
      <c r="A406" s="294"/>
    </row>
    <row r="407" spans="1:1" s="295" customFormat="1" ht="12" hidden="1" customHeight="1">
      <c r="A407" s="294"/>
    </row>
    <row r="408" spans="1:1" s="295" customFormat="1" ht="12" hidden="1" customHeight="1">
      <c r="A408" s="294"/>
    </row>
    <row r="409" spans="1:1" s="295" customFormat="1" ht="12" hidden="1" customHeight="1">
      <c r="A409" s="294"/>
    </row>
    <row r="410" spans="1:1" s="295" customFormat="1" ht="12" hidden="1" customHeight="1">
      <c r="A410" s="294"/>
    </row>
    <row r="411" spans="1:1" s="295" customFormat="1" ht="12" hidden="1" customHeight="1">
      <c r="A411" s="294"/>
    </row>
    <row r="412" spans="1:1" s="295" customFormat="1" ht="12" hidden="1" customHeight="1">
      <c r="A412" s="294"/>
    </row>
    <row r="413" spans="1:1" s="295" customFormat="1" ht="12" hidden="1" customHeight="1">
      <c r="A413" s="294"/>
    </row>
    <row r="414" spans="1:1" s="295" customFormat="1" ht="12" hidden="1" customHeight="1">
      <c r="A414" s="294"/>
    </row>
    <row r="415" spans="1:1" s="295" customFormat="1" ht="12" hidden="1" customHeight="1">
      <c r="A415" s="294"/>
    </row>
    <row r="416" spans="1:1" s="295" customFormat="1" ht="12" hidden="1" customHeight="1">
      <c r="A416" s="294"/>
    </row>
    <row r="417" spans="1:1" s="295" customFormat="1" ht="12" hidden="1" customHeight="1">
      <c r="A417" s="294"/>
    </row>
    <row r="418" spans="1:1" s="295" customFormat="1" ht="12" hidden="1" customHeight="1">
      <c r="A418" s="294"/>
    </row>
    <row r="419" spans="1:1" s="295" customFormat="1" ht="12" hidden="1" customHeight="1">
      <c r="A419" s="294"/>
    </row>
    <row r="420" spans="1:1" s="295" customFormat="1" ht="12" hidden="1" customHeight="1">
      <c r="A420" s="294"/>
    </row>
    <row r="421" spans="1:1" s="295" customFormat="1" ht="12" hidden="1" customHeight="1">
      <c r="A421" s="294"/>
    </row>
    <row r="422" spans="1:1" s="295" customFormat="1" ht="12" hidden="1" customHeight="1">
      <c r="A422" s="294"/>
    </row>
    <row r="423" spans="1:1" s="295" customFormat="1" ht="12" hidden="1" customHeight="1">
      <c r="A423" s="294"/>
    </row>
    <row r="424" spans="1:1" s="295" customFormat="1" ht="12" hidden="1" customHeight="1">
      <c r="A424" s="294"/>
    </row>
    <row r="425" spans="1:1" s="295" customFormat="1" ht="12" hidden="1" customHeight="1">
      <c r="A425" s="294"/>
    </row>
    <row r="426" spans="1:1" s="295" customFormat="1" ht="12" hidden="1" customHeight="1">
      <c r="A426" s="294"/>
    </row>
    <row r="427" spans="1:1" s="295" customFormat="1" ht="12" hidden="1" customHeight="1">
      <c r="A427" s="294"/>
    </row>
    <row r="428" spans="1:1" s="295" customFormat="1" ht="12" hidden="1" customHeight="1">
      <c r="A428" s="294"/>
    </row>
    <row r="429" spans="1:1" s="295" customFormat="1" ht="12" hidden="1" customHeight="1">
      <c r="A429" s="294"/>
    </row>
    <row r="430" spans="1:1" s="295" customFormat="1" ht="12" hidden="1" customHeight="1">
      <c r="A430" s="294"/>
    </row>
    <row r="431" spans="1:1" s="295" customFormat="1" ht="12" hidden="1" customHeight="1">
      <c r="A431" s="294"/>
    </row>
    <row r="432" spans="1:1" s="295" customFormat="1" ht="12" hidden="1" customHeight="1">
      <c r="A432" s="294"/>
    </row>
    <row r="433" spans="1:1" s="295" customFormat="1" ht="12" hidden="1" customHeight="1">
      <c r="A433" s="294"/>
    </row>
    <row r="434" spans="1:1" s="295" customFormat="1" ht="12" hidden="1" customHeight="1">
      <c r="A434" s="294"/>
    </row>
    <row r="435" spans="1:1" s="295" customFormat="1" ht="12" hidden="1" customHeight="1">
      <c r="A435" s="294"/>
    </row>
    <row r="436" spans="1:1" s="295" customFormat="1" ht="12" hidden="1" customHeight="1">
      <c r="A436" s="294"/>
    </row>
    <row r="437" spans="1:1" s="295" customFormat="1" ht="12" hidden="1" customHeight="1">
      <c r="A437" s="294"/>
    </row>
    <row r="438" spans="1:1" s="295" customFormat="1" ht="12" hidden="1" customHeight="1">
      <c r="A438" s="294"/>
    </row>
    <row r="439" spans="1:1" s="295" customFormat="1" ht="12" hidden="1" customHeight="1">
      <c r="A439" s="294"/>
    </row>
    <row r="440" spans="1:1" s="295" customFormat="1" ht="12" hidden="1" customHeight="1">
      <c r="A440" s="294"/>
    </row>
    <row r="441" spans="1:1" s="295" customFormat="1" ht="12" hidden="1" customHeight="1">
      <c r="A441" s="294"/>
    </row>
    <row r="442" spans="1:1" s="295" customFormat="1" ht="12" hidden="1" customHeight="1">
      <c r="A442" s="294"/>
    </row>
    <row r="443" spans="1:1" s="295" customFormat="1" ht="12" hidden="1" customHeight="1">
      <c r="A443" s="294"/>
    </row>
    <row r="444" spans="1:1" s="295" customFormat="1" ht="12" hidden="1" customHeight="1">
      <c r="A444" s="294"/>
    </row>
    <row r="445" spans="1:1" s="295" customFormat="1" ht="12" hidden="1" customHeight="1">
      <c r="A445" s="294"/>
    </row>
    <row r="446" spans="1:1" s="295" customFormat="1" ht="12" hidden="1" customHeight="1">
      <c r="A446" s="294"/>
    </row>
    <row r="447" spans="1:1" s="295" customFormat="1" ht="12" hidden="1" customHeight="1">
      <c r="A447" s="294"/>
    </row>
    <row r="448" spans="1:1" s="295" customFormat="1" ht="12" hidden="1" customHeight="1">
      <c r="A448" s="294"/>
    </row>
    <row r="449" spans="1:1" s="295" customFormat="1" ht="12" hidden="1" customHeight="1">
      <c r="A449" s="294"/>
    </row>
    <row r="450" spans="1:1" s="295" customFormat="1" ht="12" hidden="1" customHeight="1">
      <c r="A450" s="294"/>
    </row>
    <row r="451" spans="1:1" s="295" customFormat="1" ht="12" hidden="1" customHeight="1">
      <c r="A451" s="294"/>
    </row>
    <row r="452" spans="1:1" s="295" customFormat="1" ht="12" hidden="1" customHeight="1">
      <c r="A452" s="294"/>
    </row>
    <row r="453" spans="1:1" s="295" customFormat="1" ht="12" hidden="1" customHeight="1">
      <c r="A453" s="294"/>
    </row>
    <row r="454" spans="1:1" s="295" customFormat="1" ht="12" hidden="1" customHeight="1">
      <c r="A454" s="294"/>
    </row>
    <row r="455" spans="1:1" s="295" customFormat="1" ht="12" hidden="1" customHeight="1">
      <c r="A455" s="294"/>
    </row>
    <row r="456" spans="1:1" s="295" customFormat="1" ht="12" hidden="1" customHeight="1">
      <c r="A456" s="294"/>
    </row>
    <row r="457" spans="1:1" s="295" customFormat="1" ht="12" hidden="1" customHeight="1">
      <c r="A457" s="294"/>
    </row>
    <row r="458" spans="1:1" s="295" customFormat="1" ht="12" hidden="1" customHeight="1">
      <c r="A458" s="294"/>
    </row>
    <row r="459" spans="1:1" s="295" customFormat="1" ht="12" hidden="1" customHeight="1">
      <c r="A459" s="294"/>
    </row>
    <row r="460" spans="1:1" s="295" customFormat="1" ht="12" hidden="1" customHeight="1">
      <c r="A460" s="294"/>
    </row>
    <row r="461" spans="1:1" s="295" customFormat="1" ht="12" hidden="1" customHeight="1">
      <c r="A461" s="294"/>
    </row>
    <row r="462" spans="1:1" s="295" customFormat="1" ht="12" hidden="1" customHeight="1">
      <c r="A462" s="294"/>
    </row>
    <row r="463" spans="1:1" s="295" customFormat="1" ht="12" hidden="1" customHeight="1">
      <c r="A463" s="294"/>
    </row>
    <row r="464" spans="1:1" s="295" customFormat="1" ht="12" hidden="1" customHeight="1">
      <c r="A464" s="294"/>
    </row>
    <row r="465" spans="1:1" s="295" customFormat="1" ht="12" hidden="1" customHeight="1">
      <c r="A465" s="294"/>
    </row>
    <row r="466" spans="1:1" s="295" customFormat="1" ht="12" hidden="1" customHeight="1">
      <c r="A466" s="294"/>
    </row>
    <row r="467" spans="1:1" s="295" customFormat="1" ht="12" hidden="1" customHeight="1">
      <c r="A467" s="294"/>
    </row>
    <row r="468" spans="1:1" s="295" customFormat="1" ht="12" hidden="1" customHeight="1">
      <c r="A468" s="294"/>
    </row>
    <row r="469" spans="1:1" s="295" customFormat="1" ht="12" hidden="1" customHeight="1">
      <c r="A469" s="294"/>
    </row>
    <row r="470" spans="1:1" s="295" customFormat="1" ht="12" hidden="1" customHeight="1">
      <c r="A470" s="294"/>
    </row>
    <row r="471" spans="1:1" s="295" customFormat="1" ht="12" hidden="1" customHeight="1">
      <c r="A471" s="294"/>
    </row>
    <row r="472" spans="1:1" s="295" customFormat="1" ht="12" hidden="1" customHeight="1">
      <c r="A472" s="294"/>
    </row>
    <row r="473" spans="1:1" s="295" customFormat="1" ht="12" hidden="1" customHeight="1">
      <c r="A473" s="294"/>
    </row>
    <row r="474" spans="1:1" s="295" customFormat="1" ht="12" hidden="1" customHeight="1">
      <c r="A474" s="294"/>
    </row>
    <row r="475" spans="1:1" s="295" customFormat="1" ht="12" hidden="1" customHeight="1">
      <c r="A475" s="294"/>
    </row>
    <row r="476" spans="1:1" s="295" customFormat="1" ht="12" hidden="1" customHeight="1">
      <c r="A476" s="294"/>
    </row>
    <row r="477" spans="1:1" s="295" customFormat="1" ht="12" hidden="1" customHeight="1">
      <c r="A477" s="294"/>
    </row>
    <row r="478" spans="1:1" s="295" customFormat="1" ht="12" hidden="1" customHeight="1">
      <c r="A478" s="294"/>
    </row>
    <row r="479" spans="1:1" s="295" customFormat="1" ht="12" hidden="1" customHeight="1">
      <c r="A479" s="294"/>
    </row>
    <row r="480" spans="1:1" s="295" customFormat="1" ht="12" hidden="1" customHeight="1">
      <c r="A480" s="294"/>
    </row>
    <row r="481" spans="1:1" s="295" customFormat="1" ht="12" hidden="1" customHeight="1">
      <c r="A481" s="294"/>
    </row>
    <row r="482" spans="1:1" s="295" customFormat="1" ht="12" hidden="1" customHeight="1">
      <c r="A482" s="294"/>
    </row>
    <row r="483" spans="1:1" s="295" customFormat="1" ht="12" hidden="1" customHeight="1">
      <c r="A483" s="294"/>
    </row>
    <row r="484" spans="1:1" s="295" customFormat="1" ht="12" hidden="1" customHeight="1">
      <c r="A484" s="294"/>
    </row>
    <row r="485" spans="1:1" s="295" customFormat="1" ht="12" hidden="1" customHeight="1">
      <c r="A485" s="294"/>
    </row>
    <row r="486" spans="1:1" s="295" customFormat="1" ht="12" hidden="1" customHeight="1">
      <c r="A486" s="294"/>
    </row>
    <row r="487" spans="1:1" s="295" customFormat="1" ht="12" hidden="1" customHeight="1">
      <c r="A487" s="294"/>
    </row>
    <row r="488" spans="1:1" s="295" customFormat="1" ht="12" hidden="1" customHeight="1">
      <c r="A488" s="294"/>
    </row>
    <row r="489" spans="1:1" s="295" customFormat="1" ht="12" hidden="1" customHeight="1">
      <c r="A489" s="294"/>
    </row>
    <row r="490" spans="1:1" s="295" customFormat="1" ht="12" hidden="1" customHeight="1">
      <c r="A490" s="294"/>
    </row>
    <row r="491" spans="1:1" s="295" customFormat="1" ht="12" hidden="1" customHeight="1">
      <c r="A491" s="294"/>
    </row>
    <row r="492" spans="1:1" s="295" customFormat="1" ht="12" hidden="1" customHeight="1">
      <c r="A492" s="294"/>
    </row>
    <row r="493" spans="1:1" s="295" customFormat="1" ht="12" hidden="1" customHeight="1">
      <c r="A493" s="294"/>
    </row>
    <row r="494" spans="1:1" s="295" customFormat="1" ht="12" hidden="1" customHeight="1">
      <c r="A494" s="294"/>
    </row>
    <row r="495" spans="1:1" s="295" customFormat="1" ht="12" hidden="1" customHeight="1">
      <c r="A495" s="294"/>
    </row>
    <row r="496" spans="1:1" s="295" customFormat="1" ht="12" hidden="1" customHeight="1">
      <c r="A496" s="294"/>
    </row>
    <row r="497" spans="1:1" s="295" customFormat="1" ht="12" hidden="1" customHeight="1">
      <c r="A497" s="294"/>
    </row>
    <row r="498" spans="1:1" s="295" customFormat="1" ht="12" hidden="1" customHeight="1">
      <c r="A498" s="294"/>
    </row>
    <row r="499" spans="1:1" s="295" customFormat="1" ht="12" hidden="1" customHeight="1">
      <c r="A499" s="294"/>
    </row>
    <row r="500" spans="1:1" s="295" customFormat="1" ht="12" hidden="1" customHeight="1">
      <c r="A500" s="294"/>
    </row>
    <row r="501" spans="1:1" s="295" customFormat="1" ht="12" hidden="1" customHeight="1">
      <c r="A501" s="294"/>
    </row>
    <row r="502" spans="1:1" s="295" customFormat="1" ht="12" hidden="1" customHeight="1">
      <c r="A502" s="294"/>
    </row>
    <row r="503" spans="1:1" s="295" customFormat="1" ht="12" hidden="1" customHeight="1">
      <c r="A503" s="294"/>
    </row>
    <row r="504" spans="1:1" s="295" customFormat="1" ht="12" hidden="1" customHeight="1">
      <c r="A504" s="294"/>
    </row>
    <row r="505" spans="1:1" s="295" customFormat="1" ht="12" hidden="1" customHeight="1">
      <c r="A505" s="294"/>
    </row>
    <row r="506" spans="1:1" s="295" customFormat="1" ht="12" hidden="1" customHeight="1">
      <c r="A506" s="294"/>
    </row>
    <row r="507" spans="1:1" s="295" customFormat="1" ht="12" hidden="1" customHeight="1">
      <c r="A507" s="294"/>
    </row>
    <row r="508" spans="1:1" s="295" customFormat="1" ht="12" hidden="1" customHeight="1">
      <c r="A508" s="294"/>
    </row>
    <row r="509" spans="1:1" s="295" customFormat="1" ht="12" hidden="1" customHeight="1">
      <c r="A509" s="294"/>
    </row>
    <row r="510" spans="1:1" s="295" customFormat="1" ht="12" hidden="1" customHeight="1">
      <c r="A510" s="294"/>
    </row>
    <row r="511" spans="1:1" s="295" customFormat="1" ht="12" hidden="1" customHeight="1">
      <c r="A511" s="294"/>
    </row>
    <row r="512" spans="1:1" s="295" customFormat="1" ht="12" hidden="1" customHeight="1">
      <c r="A512" s="294"/>
    </row>
    <row r="513" spans="1:1" s="295" customFormat="1" ht="12" hidden="1" customHeight="1">
      <c r="A513" s="294"/>
    </row>
    <row r="514" spans="1:1" s="295" customFormat="1" ht="12" hidden="1" customHeight="1">
      <c r="A514" s="294"/>
    </row>
    <row r="515" spans="1:1" s="295" customFormat="1" ht="12" hidden="1" customHeight="1">
      <c r="A515" s="294"/>
    </row>
    <row r="516" spans="1:1" s="295" customFormat="1" ht="12" hidden="1" customHeight="1">
      <c r="A516" s="294"/>
    </row>
    <row r="517" spans="1:1" s="295" customFormat="1" ht="12" hidden="1" customHeight="1">
      <c r="A517" s="294"/>
    </row>
    <row r="518" spans="1:1" s="295" customFormat="1" ht="12" hidden="1" customHeight="1">
      <c r="A518" s="294"/>
    </row>
    <row r="519" spans="1:1" s="295" customFormat="1" ht="12" hidden="1" customHeight="1">
      <c r="A519" s="294"/>
    </row>
    <row r="520" spans="1:1" s="295" customFormat="1" ht="12" hidden="1" customHeight="1">
      <c r="A520" s="294"/>
    </row>
    <row r="521" spans="1:1" s="295" customFormat="1" ht="12" hidden="1" customHeight="1">
      <c r="A521" s="294"/>
    </row>
    <row r="522" spans="1:1" s="295" customFormat="1" ht="12" hidden="1" customHeight="1">
      <c r="A522" s="294"/>
    </row>
    <row r="523" spans="1:1" s="295" customFormat="1" ht="12" hidden="1" customHeight="1">
      <c r="A523" s="294"/>
    </row>
    <row r="524" spans="1:1" s="295" customFormat="1" ht="12" hidden="1" customHeight="1">
      <c r="A524" s="294"/>
    </row>
    <row r="525" spans="1:1" s="295" customFormat="1" ht="12" hidden="1" customHeight="1">
      <c r="A525" s="294"/>
    </row>
    <row r="526" spans="1:1" s="295" customFormat="1" ht="12" hidden="1" customHeight="1">
      <c r="A526" s="294"/>
    </row>
    <row r="527" spans="1:1" s="295" customFormat="1" ht="12" hidden="1" customHeight="1">
      <c r="A527" s="294"/>
    </row>
    <row r="528" spans="1:1" s="295" customFormat="1" ht="12" hidden="1" customHeight="1">
      <c r="A528" s="294"/>
    </row>
    <row r="529" spans="1:1" s="295" customFormat="1" ht="12" hidden="1" customHeight="1">
      <c r="A529" s="294"/>
    </row>
    <row r="530" spans="1:1" s="295" customFormat="1" ht="12" hidden="1" customHeight="1">
      <c r="A530" s="294"/>
    </row>
    <row r="531" spans="1:1" s="295" customFormat="1" ht="12" hidden="1" customHeight="1">
      <c r="A531" s="294"/>
    </row>
    <row r="532" spans="1:1" s="295" customFormat="1" ht="12" hidden="1" customHeight="1">
      <c r="A532" s="294"/>
    </row>
    <row r="533" spans="1:1" s="295" customFormat="1" ht="12" hidden="1" customHeight="1">
      <c r="A533" s="294"/>
    </row>
    <row r="534" spans="1:1" s="295" customFormat="1" ht="12" hidden="1" customHeight="1">
      <c r="A534" s="294"/>
    </row>
    <row r="535" spans="1:1" s="295" customFormat="1" ht="12" hidden="1" customHeight="1">
      <c r="A535" s="294"/>
    </row>
    <row r="536" spans="1:1" s="295" customFormat="1" ht="12" hidden="1" customHeight="1">
      <c r="A536" s="294"/>
    </row>
    <row r="537" spans="1:1" s="295" customFormat="1" ht="12" hidden="1" customHeight="1">
      <c r="A537" s="294"/>
    </row>
    <row r="538" spans="1:1" s="295" customFormat="1" ht="12" hidden="1" customHeight="1">
      <c r="A538" s="294"/>
    </row>
    <row r="539" spans="1:1" s="295" customFormat="1" ht="12" hidden="1" customHeight="1">
      <c r="A539" s="294"/>
    </row>
    <row r="540" spans="1:1" s="295" customFormat="1" ht="12" hidden="1" customHeight="1">
      <c r="A540" s="294"/>
    </row>
    <row r="541" spans="1:1" s="295" customFormat="1" ht="12" hidden="1" customHeight="1">
      <c r="A541" s="294"/>
    </row>
    <row r="542" spans="1:1" s="295" customFormat="1" ht="12" hidden="1" customHeight="1">
      <c r="A542" s="294"/>
    </row>
    <row r="543" spans="1:1" s="295" customFormat="1" ht="12" hidden="1" customHeight="1">
      <c r="A543" s="294"/>
    </row>
    <row r="544" spans="1:1" s="295" customFormat="1" ht="12" hidden="1" customHeight="1">
      <c r="A544" s="294"/>
    </row>
    <row r="545" spans="1:1" s="295" customFormat="1" ht="12" hidden="1" customHeight="1">
      <c r="A545" s="294"/>
    </row>
    <row r="546" spans="1:1" s="295" customFormat="1" ht="12" hidden="1" customHeight="1">
      <c r="A546" s="294"/>
    </row>
    <row r="547" spans="1:1" s="295" customFormat="1" ht="12" hidden="1" customHeight="1">
      <c r="A547" s="294"/>
    </row>
    <row r="548" spans="1:1" s="295" customFormat="1" ht="12" hidden="1" customHeight="1">
      <c r="A548" s="294"/>
    </row>
    <row r="549" spans="1:1" s="295" customFormat="1" ht="12" hidden="1" customHeight="1">
      <c r="A549" s="294"/>
    </row>
    <row r="550" spans="1:1" s="295" customFormat="1" ht="12" hidden="1" customHeight="1">
      <c r="A550" s="294"/>
    </row>
    <row r="551" spans="1:1" s="295" customFormat="1" ht="12" hidden="1" customHeight="1">
      <c r="A551" s="294"/>
    </row>
    <row r="552" spans="1:1" s="295" customFormat="1" ht="12" hidden="1" customHeight="1">
      <c r="A552" s="294"/>
    </row>
    <row r="553" spans="1:1" s="295" customFormat="1" ht="12" hidden="1" customHeight="1">
      <c r="A553" s="294"/>
    </row>
    <row r="554" spans="1:1" s="295" customFormat="1" ht="12" hidden="1" customHeight="1">
      <c r="A554" s="294"/>
    </row>
    <row r="555" spans="1:1" s="295" customFormat="1" ht="12" hidden="1" customHeight="1">
      <c r="A555" s="294"/>
    </row>
    <row r="556" spans="1:1" s="295" customFormat="1" ht="12" hidden="1" customHeight="1">
      <c r="A556" s="294"/>
    </row>
    <row r="557" spans="1:1" s="295" customFormat="1" ht="12" hidden="1" customHeight="1">
      <c r="A557" s="294"/>
    </row>
    <row r="558" spans="1:1" s="295" customFormat="1" ht="12" hidden="1" customHeight="1">
      <c r="A558" s="294"/>
    </row>
    <row r="559" spans="1:1" s="295" customFormat="1" ht="12" hidden="1" customHeight="1">
      <c r="A559" s="294"/>
    </row>
    <row r="560" spans="1:1" s="295" customFormat="1" ht="12" hidden="1" customHeight="1">
      <c r="A560" s="294"/>
    </row>
    <row r="561" spans="1:1" s="295" customFormat="1" ht="12" hidden="1" customHeight="1">
      <c r="A561" s="294"/>
    </row>
    <row r="562" spans="1:1" s="295" customFormat="1" ht="12" hidden="1" customHeight="1">
      <c r="A562" s="294"/>
    </row>
    <row r="563" spans="1:1" s="295" customFormat="1" ht="12" hidden="1" customHeight="1">
      <c r="A563" s="294"/>
    </row>
    <row r="564" spans="1:1" s="295" customFormat="1" ht="12" hidden="1" customHeight="1">
      <c r="A564" s="294"/>
    </row>
    <row r="565" spans="1:1" s="295" customFormat="1" ht="12" hidden="1" customHeight="1">
      <c r="A565" s="294"/>
    </row>
    <row r="566" spans="1:1" s="295" customFormat="1" ht="12" hidden="1" customHeight="1">
      <c r="A566" s="294"/>
    </row>
    <row r="567" spans="1:1" s="295" customFormat="1" ht="12" hidden="1" customHeight="1">
      <c r="A567" s="294"/>
    </row>
    <row r="568" spans="1:1" s="295" customFormat="1" ht="12" hidden="1" customHeight="1">
      <c r="A568" s="294"/>
    </row>
    <row r="569" spans="1:1" s="295" customFormat="1" ht="12" hidden="1" customHeight="1">
      <c r="A569" s="294"/>
    </row>
    <row r="570" spans="1:1" s="295" customFormat="1" ht="12" hidden="1" customHeight="1">
      <c r="A570" s="294"/>
    </row>
    <row r="571" spans="1:1" s="295" customFormat="1" ht="12" hidden="1" customHeight="1">
      <c r="A571" s="294"/>
    </row>
    <row r="572" spans="1:1" s="295" customFormat="1" ht="12" hidden="1" customHeight="1">
      <c r="A572" s="294"/>
    </row>
    <row r="573" spans="1:1" s="295" customFormat="1" ht="12" hidden="1" customHeight="1">
      <c r="A573" s="294"/>
    </row>
    <row r="574" spans="1:1" s="295" customFormat="1" ht="12" hidden="1" customHeight="1">
      <c r="A574" s="294"/>
    </row>
    <row r="575" spans="1:1" s="295" customFormat="1" ht="12" hidden="1" customHeight="1">
      <c r="A575" s="294"/>
    </row>
    <row r="576" spans="1:1" s="295" customFormat="1" ht="12" hidden="1" customHeight="1">
      <c r="A576" s="294"/>
    </row>
    <row r="577" spans="1:1" s="295" customFormat="1" ht="12" hidden="1" customHeight="1">
      <c r="A577" s="294"/>
    </row>
    <row r="578" spans="1:1" s="295" customFormat="1" ht="12" hidden="1" customHeight="1">
      <c r="A578" s="294"/>
    </row>
    <row r="579" spans="1:1" s="295" customFormat="1" ht="12" hidden="1" customHeight="1">
      <c r="A579" s="294"/>
    </row>
    <row r="580" spans="1:1" s="295" customFormat="1" ht="12" hidden="1" customHeight="1">
      <c r="A580" s="294"/>
    </row>
    <row r="581" spans="1:1" s="295" customFormat="1" ht="12" hidden="1" customHeight="1">
      <c r="A581" s="294"/>
    </row>
    <row r="582" spans="1:1" s="295" customFormat="1" ht="12" hidden="1" customHeight="1">
      <c r="A582" s="294"/>
    </row>
    <row r="583" spans="1:1" s="295" customFormat="1" ht="12" hidden="1" customHeight="1">
      <c r="A583" s="294"/>
    </row>
    <row r="584" spans="1:1" s="295" customFormat="1" ht="12" hidden="1" customHeight="1">
      <c r="A584" s="294"/>
    </row>
    <row r="585" spans="1:1" s="295" customFormat="1" ht="12" hidden="1" customHeight="1">
      <c r="A585" s="294"/>
    </row>
    <row r="586" spans="1:1" s="295" customFormat="1" ht="12" hidden="1" customHeight="1">
      <c r="A586" s="294"/>
    </row>
    <row r="587" spans="1:1" s="295" customFormat="1" ht="12" hidden="1" customHeight="1">
      <c r="A587" s="294"/>
    </row>
    <row r="588" spans="1:1" s="295" customFormat="1" ht="12" hidden="1" customHeight="1">
      <c r="A588" s="294"/>
    </row>
    <row r="589" spans="1:1" s="295" customFormat="1" ht="12" hidden="1" customHeight="1">
      <c r="A589" s="294"/>
    </row>
    <row r="590" spans="1:1" s="295" customFormat="1" ht="12" hidden="1" customHeight="1">
      <c r="A590" s="294"/>
    </row>
    <row r="591" spans="1:1" s="295" customFormat="1" ht="12" hidden="1" customHeight="1">
      <c r="A591" s="294"/>
    </row>
    <row r="592" spans="1:1" s="295" customFormat="1" ht="12" hidden="1" customHeight="1">
      <c r="A592" s="294"/>
    </row>
    <row r="593" spans="1:1" s="295" customFormat="1" ht="12" hidden="1" customHeight="1">
      <c r="A593" s="294"/>
    </row>
    <row r="594" spans="1:1" s="295" customFormat="1" ht="12" hidden="1" customHeight="1">
      <c r="A594" s="294"/>
    </row>
    <row r="595" spans="1:1" s="295" customFormat="1" ht="12" hidden="1" customHeight="1">
      <c r="A595" s="294"/>
    </row>
    <row r="596" spans="1:1" s="295" customFormat="1" ht="12" hidden="1" customHeight="1">
      <c r="A596" s="294"/>
    </row>
    <row r="597" spans="1:1" s="295" customFormat="1" ht="12" hidden="1" customHeight="1">
      <c r="A597" s="294"/>
    </row>
    <row r="598" spans="1:1" s="295" customFormat="1" ht="12" hidden="1" customHeight="1">
      <c r="A598" s="294"/>
    </row>
    <row r="599" spans="1:1" s="295" customFormat="1" ht="12" hidden="1" customHeight="1">
      <c r="A599" s="294"/>
    </row>
    <row r="600" spans="1:1" s="295" customFormat="1" ht="12" hidden="1" customHeight="1">
      <c r="A600" s="294"/>
    </row>
    <row r="601" spans="1:1" s="295" customFormat="1" ht="12" hidden="1" customHeight="1">
      <c r="A601" s="294"/>
    </row>
    <row r="602" spans="1:1" s="295" customFormat="1" ht="12" hidden="1" customHeight="1">
      <c r="A602" s="294"/>
    </row>
    <row r="603" spans="1:1" s="295" customFormat="1" ht="12" hidden="1" customHeight="1">
      <c r="A603" s="294"/>
    </row>
    <row r="604" spans="1:1" s="295" customFormat="1" ht="12" hidden="1" customHeight="1">
      <c r="A604" s="294"/>
    </row>
    <row r="605" spans="1:1" s="295" customFormat="1" ht="12" hidden="1" customHeight="1">
      <c r="A605" s="294"/>
    </row>
    <row r="606" spans="1:1" s="295" customFormat="1" ht="12" hidden="1" customHeight="1">
      <c r="A606" s="294"/>
    </row>
    <row r="607" spans="1:1" s="295" customFormat="1" ht="12" hidden="1" customHeight="1">
      <c r="A607" s="294"/>
    </row>
    <row r="608" spans="1:1" s="295" customFormat="1" ht="12" hidden="1" customHeight="1">
      <c r="A608" s="294"/>
    </row>
    <row r="609" spans="1:1" s="295" customFormat="1" ht="12" hidden="1" customHeight="1">
      <c r="A609" s="294"/>
    </row>
    <row r="610" spans="1:1" s="295" customFormat="1" ht="12" hidden="1" customHeight="1">
      <c r="A610" s="294"/>
    </row>
    <row r="611" spans="1:1" s="295" customFormat="1" ht="12" hidden="1" customHeight="1">
      <c r="A611" s="294"/>
    </row>
    <row r="612" spans="1:1" s="295" customFormat="1" ht="12" hidden="1" customHeight="1">
      <c r="A612" s="294"/>
    </row>
    <row r="613" spans="1:1" s="295" customFormat="1" ht="12" hidden="1" customHeight="1">
      <c r="A613" s="294"/>
    </row>
    <row r="614" spans="1:1" s="295" customFormat="1" ht="12" hidden="1" customHeight="1">
      <c r="A614" s="294"/>
    </row>
    <row r="615" spans="1:1" s="295" customFormat="1" ht="12" hidden="1" customHeight="1">
      <c r="A615" s="294"/>
    </row>
    <row r="616" spans="1:1" s="295" customFormat="1" ht="12" hidden="1" customHeight="1">
      <c r="A616" s="294"/>
    </row>
    <row r="617" spans="1:1" s="295" customFormat="1" ht="12" hidden="1" customHeight="1">
      <c r="A617" s="294"/>
    </row>
    <row r="618" spans="1:1" s="295" customFormat="1" ht="12" hidden="1" customHeight="1">
      <c r="A618" s="294"/>
    </row>
    <row r="619" spans="1:1" s="295" customFormat="1" ht="12" hidden="1" customHeight="1">
      <c r="A619" s="294"/>
    </row>
    <row r="620" spans="1:1" s="295" customFormat="1" ht="12" hidden="1" customHeight="1">
      <c r="A620" s="294"/>
    </row>
    <row r="621" spans="1:1" s="295" customFormat="1" ht="12" hidden="1" customHeight="1">
      <c r="A621" s="294"/>
    </row>
    <row r="622" spans="1:1" s="295" customFormat="1" ht="12" hidden="1" customHeight="1">
      <c r="A622" s="294"/>
    </row>
    <row r="623" spans="1:1" s="295" customFormat="1" ht="12" hidden="1" customHeight="1">
      <c r="A623" s="294"/>
    </row>
    <row r="624" spans="1:1" s="295" customFormat="1" ht="12" hidden="1" customHeight="1">
      <c r="A624" s="294"/>
    </row>
    <row r="625" spans="1:1" s="295" customFormat="1" ht="12" hidden="1" customHeight="1">
      <c r="A625" s="294"/>
    </row>
    <row r="626" spans="1:1" s="295" customFormat="1" ht="12" hidden="1" customHeight="1">
      <c r="A626" s="294"/>
    </row>
    <row r="627" spans="1:1" s="295" customFormat="1" ht="12" hidden="1" customHeight="1">
      <c r="A627" s="294"/>
    </row>
    <row r="628" spans="1:1" s="295" customFormat="1" ht="12" hidden="1" customHeight="1">
      <c r="A628" s="294"/>
    </row>
    <row r="629" spans="1:1" s="295" customFormat="1" ht="12" hidden="1" customHeight="1">
      <c r="A629" s="294"/>
    </row>
    <row r="630" spans="1:1" s="295" customFormat="1" ht="12" hidden="1" customHeight="1">
      <c r="A630" s="294"/>
    </row>
    <row r="631" spans="1:1" s="295" customFormat="1" ht="12" hidden="1" customHeight="1">
      <c r="A631" s="294"/>
    </row>
    <row r="632" spans="1:1" s="295" customFormat="1" ht="12" hidden="1" customHeight="1">
      <c r="A632" s="294"/>
    </row>
    <row r="633" spans="1:1" s="295" customFormat="1" ht="12" hidden="1" customHeight="1">
      <c r="A633" s="294"/>
    </row>
    <row r="634" spans="1:1" s="295" customFormat="1" ht="12" hidden="1" customHeight="1">
      <c r="A634" s="294"/>
    </row>
    <row r="635" spans="1:1" s="295" customFormat="1" ht="12" hidden="1" customHeight="1">
      <c r="A635" s="294"/>
    </row>
    <row r="636" spans="1:1" s="295" customFormat="1" ht="12" hidden="1" customHeight="1">
      <c r="A636" s="294"/>
    </row>
    <row r="637" spans="1:1" s="295" customFormat="1" ht="12" hidden="1" customHeight="1">
      <c r="A637" s="294"/>
    </row>
    <row r="638" spans="1:1" s="295" customFormat="1" ht="12" hidden="1" customHeight="1">
      <c r="A638" s="294"/>
    </row>
    <row r="639" spans="1:1" s="295" customFormat="1" ht="12" hidden="1" customHeight="1">
      <c r="A639" s="294"/>
    </row>
    <row r="640" spans="1:1" s="295" customFormat="1" ht="12" hidden="1" customHeight="1">
      <c r="A640" s="294"/>
    </row>
    <row r="641" spans="1:1" s="295" customFormat="1" ht="12" hidden="1" customHeight="1">
      <c r="A641" s="294"/>
    </row>
    <row r="642" spans="1:1" s="295" customFormat="1" ht="12" hidden="1" customHeight="1">
      <c r="A642" s="294"/>
    </row>
    <row r="643" spans="1:1" s="295" customFormat="1" ht="12" hidden="1" customHeight="1">
      <c r="A643" s="294"/>
    </row>
    <row r="644" spans="1:1" s="295" customFormat="1" ht="12" hidden="1" customHeight="1">
      <c r="A644" s="294"/>
    </row>
    <row r="645" spans="1:1" s="295" customFormat="1" ht="12" hidden="1" customHeight="1">
      <c r="A645" s="294"/>
    </row>
    <row r="646" spans="1:1" s="295" customFormat="1" ht="12" hidden="1" customHeight="1">
      <c r="A646" s="294"/>
    </row>
    <row r="647" spans="1:1" s="295" customFormat="1" ht="12" hidden="1" customHeight="1">
      <c r="A647" s="294"/>
    </row>
    <row r="648" spans="1:1" s="295" customFormat="1" ht="12" hidden="1" customHeight="1">
      <c r="A648" s="294"/>
    </row>
    <row r="649" spans="1:1" s="295" customFormat="1" ht="12" hidden="1" customHeight="1">
      <c r="A649" s="294"/>
    </row>
    <row r="650" spans="1:1" s="295" customFormat="1" ht="12" hidden="1" customHeight="1">
      <c r="A650" s="294"/>
    </row>
    <row r="651" spans="1:1" s="295" customFormat="1" ht="12" hidden="1" customHeight="1">
      <c r="A651" s="294"/>
    </row>
    <row r="652" spans="1:1" s="295" customFormat="1" ht="12" hidden="1" customHeight="1">
      <c r="A652" s="294"/>
    </row>
    <row r="653" spans="1:1" s="295" customFormat="1" ht="12" hidden="1" customHeight="1">
      <c r="A653" s="294"/>
    </row>
    <row r="654" spans="1:1" s="295" customFormat="1" ht="12" hidden="1" customHeight="1">
      <c r="A654" s="294"/>
    </row>
    <row r="655" spans="1:1" s="295" customFormat="1" ht="12" hidden="1" customHeight="1">
      <c r="A655" s="294"/>
    </row>
    <row r="656" spans="1:1" s="295" customFormat="1" ht="12" hidden="1" customHeight="1">
      <c r="A656" s="294"/>
    </row>
    <row r="657" spans="1:1" s="295" customFormat="1" ht="12" hidden="1" customHeight="1">
      <c r="A657" s="294"/>
    </row>
    <row r="658" spans="1:1" s="295" customFormat="1" ht="12" hidden="1" customHeight="1">
      <c r="A658" s="294"/>
    </row>
    <row r="659" spans="1:1" s="295" customFormat="1" ht="12" hidden="1" customHeight="1">
      <c r="A659" s="294"/>
    </row>
    <row r="660" spans="1:1" s="295" customFormat="1" ht="12" hidden="1" customHeight="1">
      <c r="A660" s="294"/>
    </row>
    <row r="661" spans="1:1" s="295" customFormat="1" ht="12" hidden="1" customHeight="1">
      <c r="A661" s="294"/>
    </row>
    <row r="662" spans="1:1" s="295" customFormat="1" ht="12" hidden="1" customHeight="1">
      <c r="A662" s="294"/>
    </row>
    <row r="663" spans="1:1" s="295" customFormat="1" ht="12" hidden="1" customHeight="1">
      <c r="A663" s="294"/>
    </row>
    <row r="664" spans="1:1" s="295" customFormat="1" ht="12" hidden="1" customHeight="1">
      <c r="A664" s="294"/>
    </row>
    <row r="665" spans="1:1" s="295" customFormat="1" ht="12" hidden="1" customHeight="1">
      <c r="A665" s="294"/>
    </row>
    <row r="666" spans="1:1" s="295" customFormat="1" ht="12" hidden="1" customHeight="1">
      <c r="A666" s="294"/>
    </row>
    <row r="667" spans="1:1" s="295" customFormat="1" ht="12" hidden="1" customHeight="1">
      <c r="A667" s="294"/>
    </row>
    <row r="668" spans="1:1" s="295" customFormat="1" ht="12" hidden="1" customHeight="1">
      <c r="A668" s="294"/>
    </row>
    <row r="669" spans="1:1" s="295" customFormat="1" ht="12" hidden="1" customHeight="1">
      <c r="A669" s="294"/>
    </row>
    <row r="670" spans="1:1" s="295" customFormat="1" ht="12" hidden="1" customHeight="1">
      <c r="A670" s="294"/>
    </row>
    <row r="671" spans="1:1" s="295" customFormat="1" ht="12" hidden="1" customHeight="1">
      <c r="A671" s="294"/>
    </row>
    <row r="672" spans="1:1" s="295" customFormat="1" ht="12" hidden="1" customHeight="1">
      <c r="A672" s="294"/>
    </row>
    <row r="673" spans="1:1" s="295" customFormat="1" ht="12" hidden="1" customHeight="1">
      <c r="A673" s="294"/>
    </row>
    <row r="674" spans="1:1" s="295" customFormat="1" ht="12" hidden="1" customHeight="1">
      <c r="A674" s="294"/>
    </row>
    <row r="675" spans="1:1" s="295" customFormat="1" ht="12" hidden="1" customHeight="1">
      <c r="A675" s="294"/>
    </row>
    <row r="676" spans="1:1" s="295" customFormat="1" ht="12" hidden="1" customHeight="1">
      <c r="A676" s="294"/>
    </row>
    <row r="677" spans="1:1" s="295" customFormat="1" ht="12" hidden="1" customHeight="1">
      <c r="A677" s="294"/>
    </row>
    <row r="678" spans="1:1" s="295" customFormat="1" ht="12" hidden="1" customHeight="1">
      <c r="A678" s="294"/>
    </row>
    <row r="679" spans="1:1" s="295" customFormat="1" ht="12" hidden="1" customHeight="1">
      <c r="A679" s="294"/>
    </row>
    <row r="680" spans="1:1" s="295" customFormat="1" ht="12" hidden="1" customHeight="1">
      <c r="A680" s="294"/>
    </row>
    <row r="681" spans="1:1" s="295" customFormat="1" ht="12" hidden="1" customHeight="1">
      <c r="A681" s="294"/>
    </row>
    <row r="682" spans="1:1" s="295" customFormat="1" ht="12" hidden="1" customHeight="1">
      <c r="A682" s="294"/>
    </row>
    <row r="683" spans="1:1" s="295" customFormat="1" ht="12" hidden="1" customHeight="1">
      <c r="A683" s="294"/>
    </row>
    <row r="684" spans="1:1" s="295" customFormat="1" ht="12" hidden="1" customHeight="1">
      <c r="A684" s="294"/>
    </row>
    <row r="685" spans="1:1" s="295" customFormat="1" ht="12" hidden="1" customHeight="1">
      <c r="A685" s="294"/>
    </row>
    <row r="686" spans="1:1" s="295" customFormat="1" ht="12" hidden="1" customHeight="1">
      <c r="A686" s="294"/>
    </row>
    <row r="687" spans="1:1" s="295" customFormat="1" ht="12" hidden="1" customHeight="1">
      <c r="A687" s="294"/>
    </row>
    <row r="688" spans="1:1" s="295" customFormat="1" ht="12" hidden="1" customHeight="1">
      <c r="A688" s="294"/>
    </row>
    <row r="689" spans="1:1" s="295" customFormat="1" ht="12" hidden="1" customHeight="1">
      <c r="A689" s="294"/>
    </row>
    <row r="690" spans="1:1" s="295" customFormat="1" ht="12" hidden="1" customHeight="1">
      <c r="A690" s="294"/>
    </row>
    <row r="691" spans="1:1" s="295" customFormat="1" ht="12" hidden="1" customHeight="1">
      <c r="A691" s="294"/>
    </row>
    <row r="692" spans="1:1" s="295" customFormat="1" ht="12" hidden="1" customHeight="1">
      <c r="A692" s="294"/>
    </row>
    <row r="693" spans="1:1" s="295" customFormat="1" ht="12" hidden="1" customHeight="1">
      <c r="A693" s="294"/>
    </row>
    <row r="694" spans="1:1" s="295" customFormat="1" ht="12" hidden="1" customHeight="1">
      <c r="A694" s="294"/>
    </row>
    <row r="695" spans="1:1" s="295" customFormat="1" ht="12" hidden="1" customHeight="1">
      <c r="A695" s="294"/>
    </row>
    <row r="696" spans="1:1" s="295" customFormat="1" ht="12" hidden="1" customHeight="1">
      <c r="A696" s="294"/>
    </row>
    <row r="697" spans="1:1" s="295" customFormat="1" ht="12" hidden="1" customHeight="1">
      <c r="A697" s="294"/>
    </row>
    <row r="698" spans="1:1" s="295" customFormat="1" ht="12" hidden="1" customHeight="1">
      <c r="A698" s="294"/>
    </row>
    <row r="699" spans="1:1" s="295" customFormat="1" ht="12" hidden="1" customHeight="1">
      <c r="A699" s="294"/>
    </row>
    <row r="700" spans="1:1" s="295" customFormat="1" ht="12" hidden="1" customHeight="1">
      <c r="A700" s="294"/>
    </row>
    <row r="701" spans="1:1" s="295" customFormat="1" ht="12" hidden="1" customHeight="1">
      <c r="A701" s="294"/>
    </row>
    <row r="702" spans="1:1" s="295" customFormat="1" ht="12" hidden="1" customHeight="1">
      <c r="A702" s="294"/>
    </row>
    <row r="703" spans="1:1" s="295" customFormat="1" ht="12" hidden="1" customHeight="1">
      <c r="A703" s="294"/>
    </row>
    <row r="704" spans="1:1" s="295" customFormat="1" ht="12" hidden="1" customHeight="1">
      <c r="A704" s="294"/>
    </row>
    <row r="705" spans="1:1" s="295" customFormat="1" ht="12" hidden="1" customHeight="1">
      <c r="A705" s="294"/>
    </row>
    <row r="706" spans="1:1" s="295" customFormat="1" ht="12" hidden="1" customHeight="1">
      <c r="A706" s="294"/>
    </row>
    <row r="707" spans="1:1" s="295" customFormat="1" ht="12" hidden="1" customHeight="1">
      <c r="A707" s="294"/>
    </row>
    <row r="708" spans="1:1" s="295" customFormat="1" ht="12" hidden="1" customHeight="1">
      <c r="A708" s="294"/>
    </row>
    <row r="709" spans="1:1" s="295" customFormat="1" ht="12" hidden="1" customHeight="1">
      <c r="A709" s="294"/>
    </row>
    <row r="710" spans="1:1" s="295" customFormat="1" ht="12" hidden="1" customHeight="1">
      <c r="A710" s="294"/>
    </row>
    <row r="711" spans="1:1" s="295" customFormat="1" ht="12" hidden="1" customHeight="1">
      <c r="A711" s="294"/>
    </row>
    <row r="712" spans="1:1" s="295" customFormat="1" ht="12" hidden="1" customHeight="1">
      <c r="A712" s="294"/>
    </row>
    <row r="713" spans="1:1" s="295" customFormat="1" ht="12" hidden="1" customHeight="1">
      <c r="A713" s="294"/>
    </row>
    <row r="714" spans="1:1" s="295" customFormat="1" ht="12" hidden="1" customHeight="1">
      <c r="A714" s="294"/>
    </row>
    <row r="715" spans="1:1" s="295" customFormat="1" ht="12" hidden="1" customHeight="1">
      <c r="A715" s="294"/>
    </row>
    <row r="716" spans="1:1" s="295" customFormat="1" ht="12" hidden="1" customHeight="1">
      <c r="A716" s="294"/>
    </row>
    <row r="717" spans="1:1" s="295" customFormat="1" ht="12" hidden="1" customHeight="1">
      <c r="A717" s="294"/>
    </row>
    <row r="718" spans="1:1" s="295" customFormat="1" ht="12" hidden="1" customHeight="1">
      <c r="A718" s="294"/>
    </row>
    <row r="719" spans="1:1" s="295" customFormat="1" ht="12" hidden="1" customHeight="1">
      <c r="A719" s="294"/>
    </row>
    <row r="720" spans="1:1" s="295" customFormat="1" ht="12" hidden="1" customHeight="1">
      <c r="A720" s="294"/>
    </row>
    <row r="721" spans="1:1" s="295" customFormat="1" ht="12" hidden="1" customHeight="1">
      <c r="A721" s="294"/>
    </row>
    <row r="722" spans="1:1" s="295" customFormat="1" ht="12" hidden="1" customHeight="1">
      <c r="A722" s="294"/>
    </row>
    <row r="723" spans="1:1" s="295" customFormat="1" ht="12" hidden="1" customHeight="1">
      <c r="A723" s="294"/>
    </row>
    <row r="724" spans="1:1" s="295" customFormat="1" ht="12" hidden="1" customHeight="1">
      <c r="A724" s="294"/>
    </row>
    <row r="725" spans="1:1" s="295" customFormat="1" ht="12" hidden="1" customHeight="1">
      <c r="A725" s="294"/>
    </row>
    <row r="726" spans="1:1" s="295" customFormat="1" ht="12" hidden="1" customHeight="1">
      <c r="A726" s="294"/>
    </row>
    <row r="727" spans="1:1" s="295" customFormat="1" ht="12" hidden="1" customHeight="1">
      <c r="A727" s="294"/>
    </row>
    <row r="728" spans="1:1" s="295" customFormat="1" ht="12" hidden="1" customHeight="1">
      <c r="A728" s="294"/>
    </row>
    <row r="729" spans="1:1" s="295" customFormat="1" ht="12" hidden="1" customHeight="1">
      <c r="A729" s="294"/>
    </row>
    <row r="730" spans="1:1" s="295" customFormat="1" ht="12" hidden="1" customHeight="1">
      <c r="A730" s="294"/>
    </row>
    <row r="731" spans="1:1" s="295" customFormat="1" ht="12" hidden="1" customHeight="1">
      <c r="A731" s="294"/>
    </row>
    <row r="732" spans="1:1" s="295" customFormat="1" ht="12" hidden="1" customHeight="1">
      <c r="A732" s="294"/>
    </row>
    <row r="733" spans="1:1" s="295" customFormat="1" ht="12" hidden="1" customHeight="1">
      <c r="A733" s="294"/>
    </row>
    <row r="734" spans="1:1" s="295" customFormat="1" ht="12" hidden="1" customHeight="1">
      <c r="A734" s="294"/>
    </row>
    <row r="735" spans="1:1" s="295" customFormat="1" ht="12" hidden="1" customHeight="1">
      <c r="A735" s="294"/>
    </row>
    <row r="736" spans="1:1" s="295" customFormat="1" ht="12" hidden="1" customHeight="1">
      <c r="A736" s="294"/>
    </row>
    <row r="737" spans="1:1" s="295" customFormat="1" ht="12" hidden="1" customHeight="1">
      <c r="A737" s="294"/>
    </row>
    <row r="738" spans="1:1" s="295" customFormat="1" ht="12" hidden="1" customHeight="1">
      <c r="A738" s="294"/>
    </row>
    <row r="739" spans="1:1" s="295" customFormat="1" ht="12" hidden="1" customHeight="1">
      <c r="A739" s="294"/>
    </row>
    <row r="740" spans="1:1" s="295" customFormat="1" ht="12" hidden="1" customHeight="1">
      <c r="A740" s="294"/>
    </row>
    <row r="741" spans="1:1" s="295" customFormat="1" ht="12" hidden="1" customHeight="1">
      <c r="A741" s="294"/>
    </row>
    <row r="742" spans="1:1" s="295" customFormat="1" ht="12" hidden="1" customHeight="1">
      <c r="A742" s="294"/>
    </row>
    <row r="743" spans="1:1" s="295" customFormat="1" ht="12" hidden="1" customHeight="1">
      <c r="A743" s="294"/>
    </row>
    <row r="744" spans="1:1" s="295" customFormat="1" ht="12" hidden="1" customHeight="1">
      <c r="A744" s="294"/>
    </row>
    <row r="745" spans="1:1" s="295" customFormat="1" ht="12" hidden="1" customHeight="1">
      <c r="A745" s="294"/>
    </row>
    <row r="746" spans="1:1" s="295" customFormat="1" ht="12" hidden="1" customHeight="1">
      <c r="A746" s="294"/>
    </row>
    <row r="747" spans="1:1" s="295" customFormat="1" ht="12" hidden="1" customHeight="1">
      <c r="A747" s="294"/>
    </row>
    <row r="748" spans="1:1" s="295" customFormat="1" ht="12" hidden="1" customHeight="1">
      <c r="A748" s="294"/>
    </row>
    <row r="749" spans="1:1" s="295" customFormat="1" ht="12" hidden="1" customHeight="1">
      <c r="A749" s="294"/>
    </row>
    <row r="750" spans="1:1" s="295" customFormat="1" ht="12" hidden="1" customHeight="1">
      <c r="A750" s="294"/>
    </row>
    <row r="751" spans="1:1" s="295" customFormat="1" ht="12" hidden="1" customHeight="1">
      <c r="A751" s="294"/>
    </row>
    <row r="752" spans="1:1" s="295" customFormat="1" ht="12" hidden="1" customHeight="1">
      <c r="A752" s="294"/>
    </row>
    <row r="753" spans="1:1" s="295" customFormat="1" ht="12" hidden="1" customHeight="1">
      <c r="A753" s="294"/>
    </row>
    <row r="754" spans="1:1" s="295" customFormat="1" ht="12" hidden="1" customHeight="1">
      <c r="A754" s="294"/>
    </row>
    <row r="755" spans="1:1" s="295" customFormat="1" ht="12" hidden="1" customHeight="1">
      <c r="A755" s="294"/>
    </row>
    <row r="756" spans="1:1" s="295" customFormat="1" ht="12" hidden="1" customHeight="1">
      <c r="A756" s="294"/>
    </row>
    <row r="757" spans="1:1" s="295" customFormat="1" ht="12" hidden="1" customHeight="1">
      <c r="A757" s="294"/>
    </row>
    <row r="758" spans="1:1" s="295" customFormat="1" ht="12" hidden="1" customHeight="1">
      <c r="A758" s="294"/>
    </row>
    <row r="759" spans="1:1" s="295" customFormat="1" ht="12" hidden="1" customHeight="1">
      <c r="A759" s="294"/>
    </row>
    <row r="760" spans="1:1" s="295" customFormat="1" ht="12" hidden="1" customHeight="1">
      <c r="A760" s="294"/>
    </row>
    <row r="761" spans="1:1" s="295" customFormat="1" ht="12" hidden="1" customHeight="1">
      <c r="A761" s="294"/>
    </row>
    <row r="762" spans="1:1" s="295" customFormat="1" ht="12" hidden="1" customHeight="1">
      <c r="A762" s="294"/>
    </row>
    <row r="763" spans="1:1" s="295" customFormat="1" ht="12" hidden="1" customHeight="1">
      <c r="A763" s="294"/>
    </row>
    <row r="764" spans="1:1" s="295" customFormat="1" ht="12" hidden="1" customHeight="1">
      <c r="A764" s="294"/>
    </row>
    <row r="765" spans="1:1" s="295" customFormat="1" ht="12" hidden="1" customHeight="1">
      <c r="A765" s="294"/>
    </row>
    <row r="766" spans="1:1" s="295" customFormat="1" ht="12" hidden="1" customHeight="1">
      <c r="A766" s="294"/>
    </row>
    <row r="767" spans="1:1" s="295" customFormat="1" ht="12" hidden="1" customHeight="1">
      <c r="A767" s="294"/>
    </row>
    <row r="768" spans="1:1" s="295" customFormat="1" ht="12" hidden="1" customHeight="1">
      <c r="A768" s="294"/>
    </row>
    <row r="769" spans="1:1" s="295" customFormat="1" ht="12" hidden="1" customHeight="1">
      <c r="A769" s="294"/>
    </row>
    <row r="770" spans="1:1" s="295" customFormat="1" ht="12" hidden="1" customHeight="1">
      <c r="A770" s="294"/>
    </row>
    <row r="771" spans="1:1" s="295" customFormat="1" ht="12" hidden="1" customHeight="1">
      <c r="A771" s="294"/>
    </row>
    <row r="772" spans="1:1" s="295" customFormat="1" ht="12" hidden="1" customHeight="1">
      <c r="A772" s="294"/>
    </row>
    <row r="773" spans="1:1" s="295" customFormat="1" ht="12" hidden="1" customHeight="1">
      <c r="A773" s="294"/>
    </row>
    <row r="774" spans="1:1" s="295" customFormat="1" ht="12" hidden="1" customHeight="1">
      <c r="A774" s="294"/>
    </row>
    <row r="775" spans="1:1" s="295" customFormat="1" ht="12" hidden="1" customHeight="1">
      <c r="A775" s="294"/>
    </row>
    <row r="776" spans="1:1" s="295" customFormat="1" ht="12" hidden="1" customHeight="1">
      <c r="A776" s="294"/>
    </row>
    <row r="777" spans="1:1" s="295" customFormat="1" ht="12" hidden="1" customHeight="1">
      <c r="A777" s="294"/>
    </row>
    <row r="778" spans="1:1" s="295" customFormat="1" ht="12" hidden="1" customHeight="1">
      <c r="A778" s="294"/>
    </row>
    <row r="779" spans="1:1" s="295" customFormat="1" ht="12" hidden="1" customHeight="1">
      <c r="A779" s="294"/>
    </row>
    <row r="780" spans="1:1" s="295" customFormat="1" ht="12" hidden="1" customHeight="1">
      <c r="A780" s="294"/>
    </row>
    <row r="781" spans="1:1" s="295" customFormat="1" ht="12" hidden="1" customHeight="1">
      <c r="A781" s="294"/>
    </row>
    <row r="782" spans="1:1" s="295" customFormat="1" ht="12" hidden="1" customHeight="1">
      <c r="A782" s="294"/>
    </row>
    <row r="783" spans="1:1" s="295" customFormat="1" ht="12" hidden="1" customHeight="1">
      <c r="A783" s="294"/>
    </row>
    <row r="784" spans="1:1" s="295" customFormat="1" ht="12" hidden="1" customHeight="1">
      <c r="A784" s="294"/>
    </row>
    <row r="785" spans="1:1" s="295" customFormat="1" ht="12" hidden="1" customHeight="1">
      <c r="A785" s="294"/>
    </row>
    <row r="786" spans="1:1" s="295" customFormat="1" ht="12" hidden="1" customHeight="1">
      <c r="A786" s="294"/>
    </row>
    <row r="787" spans="1:1" s="295" customFormat="1" ht="12" hidden="1" customHeight="1">
      <c r="A787" s="294"/>
    </row>
    <row r="788" spans="1:1" s="295" customFormat="1" ht="12" hidden="1" customHeight="1">
      <c r="A788" s="294"/>
    </row>
    <row r="789" spans="1:1" s="295" customFormat="1" ht="12" hidden="1" customHeight="1">
      <c r="A789" s="294"/>
    </row>
    <row r="790" spans="1:1" s="295" customFormat="1" ht="12" hidden="1" customHeight="1">
      <c r="A790" s="294"/>
    </row>
    <row r="791" spans="1:1" s="295" customFormat="1" ht="12" hidden="1" customHeight="1">
      <c r="A791" s="294"/>
    </row>
    <row r="792" spans="1:1" s="295" customFormat="1" ht="12" hidden="1" customHeight="1">
      <c r="A792" s="294"/>
    </row>
    <row r="793" spans="1:1" s="295" customFormat="1" ht="12" hidden="1" customHeight="1">
      <c r="A793" s="294"/>
    </row>
    <row r="794" spans="1:1" s="295" customFormat="1" ht="12" hidden="1" customHeight="1">
      <c r="A794" s="294"/>
    </row>
    <row r="795" spans="1:1" s="295" customFormat="1" ht="12" hidden="1" customHeight="1">
      <c r="A795" s="294"/>
    </row>
    <row r="796" spans="1:1" s="295" customFormat="1" ht="12" hidden="1" customHeight="1">
      <c r="A796" s="294"/>
    </row>
    <row r="797" spans="1:1" s="295" customFormat="1" ht="12" hidden="1" customHeight="1">
      <c r="A797" s="294"/>
    </row>
    <row r="798" spans="1:1" s="295" customFormat="1" ht="12" hidden="1" customHeight="1">
      <c r="A798" s="294"/>
    </row>
    <row r="799" spans="1:1" s="295" customFormat="1" ht="12" hidden="1" customHeight="1">
      <c r="A799" s="294"/>
    </row>
    <row r="800" spans="1:1" s="295" customFormat="1" ht="12" hidden="1" customHeight="1">
      <c r="A800" s="294"/>
    </row>
    <row r="801" spans="1:1" s="295" customFormat="1" ht="12" hidden="1" customHeight="1">
      <c r="A801" s="294"/>
    </row>
    <row r="802" spans="1:1" s="295" customFormat="1" ht="12" hidden="1" customHeight="1">
      <c r="A802" s="294"/>
    </row>
    <row r="803" spans="1:1" s="295" customFormat="1" ht="12" hidden="1" customHeight="1">
      <c r="A803" s="294"/>
    </row>
    <row r="804" spans="1:1" s="295" customFormat="1" ht="12" hidden="1" customHeight="1">
      <c r="A804" s="294"/>
    </row>
    <row r="805" spans="1:1" s="295" customFormat="1" ht="12" hidden="1" customHeight="1">
      <c r="A805" s="294"/>
    </row>
    <row r="806" spans="1:1" s="295" customFormat="1" ht="12" hidden="1" customHeight="1">
      <c r="A806" s="294"/>
    </row>
    <row r="807" spans="1:1" s="295" customFormat="1" ht="12" hidden="1" customHeight="1">
      <c r="A807" s="294"/>
    </row>
    <row r="808" spans="1:1" s="295" customFormat="1" ht="12" hidden="1" customHeight="1">
      <c r="A808" s="294"/>
    </row>
    <row r="809" spans="1:1" s="295" customFormat="1" ht="12" hidden="1" customHeight="1">
      <c r="A809" s="294"/>
    </row>
    <row r="810" spans="1:1" s="295" customFormat="1" ht="12" hidden="1" customHeight="1">
      <c r="A810" s="294"/>
    </row>
    <row r="811" spans="1:1" s="295" customFormat="1" ht="12" hidden="1" customHeight="1">
      <c r="A811" s="294"/>
    </row>
    <row r="812" spans="1:1" s="295" customFormat="1" ht="12" hidden="1" customHeight="1">
      <c r="A812" s="294"/>
    </row>
    <row r="813" spans="1:1" s="295" customFormat="1" ht="12" hidden="1" customHeight="1">
      <c r="A813" s="294"/>
    </row>
    <row r="814" spans="1:1" s="295" customFormat="1" ht="12" hidden="1" customHeight="1">
      <c r="A814" s="294"/>
    </row>
    <row r="815" spans="1:1" s="295" customFormat="1" ht="12" hidden="1" customHeight="1">
      <c r="A815" s="294"/>
    </row>
    <row r="816" spans="1:1" s="295" customFormat="1" ht="12" hidden="1" customHeight="1">
      <c r="A816" s="294"/>
    </row>
    <row r="817" spans="1:1" s="295" customFormat="1" ht="12" hidden="1" customHeight="1">
      <c r="A817" s="294"/>
    </row>
    <row r="818" spans="1:1" s="295" customFormat="1" ht="12" hidden="1" customHeight="1">
      <c r="A818" s="294"/>
    </row>
    <row r="819" spans="1:1" s="295" customFormat="1" ht="12" hidden="1" customHeight="1">
      <c r="A819" s="294"/>
    </row>
    <row r="820" spans="1:1" s="295" customFormat="1" ht="12" hidden="1" customHeight="1">
      <c r="A820" s="294"/>
    </row>
    <row r="821" spans="1:1" s="295" customFormat="1" ht="12" hidden="1" customHeight="1">
      <c r="A821" s="294"/>
    </row>
    <row r="822" spans="1:1" s="295" customFormat="1" ht="12" hidden="1" customHeight="1">
      <c r="A822" s="294"/>
    </row>
    <row r="823" spans="1:1" s="295" customFormat="1" ht="12" hidden="1" customHeight="1">
      <c r="A823" s="294"/>
    </row>
    <row r="824" spans="1:1" s="295" customFormat="1" ht="12" hidden="1" customHeight="1">
      <c r="A824" s="294"/>
    </row>
    <row r="825" spans="1:1" s="295" customFormat="1" ht="12" hidden="1" customHeight="1">
      <c r="A825" s="294"/>
    </row>
    <row r="826" spans="1:1" s="295" customFormat="1" ht="12" hidden="1" customHeight="1">
      <c r="A826" s="294"/>
    </row>
    <row r="827" spans="1:1" s="295" customFormat="1" ht="12" hidden="1" customHeight="1">
      <c r="A827" s="294"/>
    </row>
    <row r="828" spans="1:1" s="295" customFormat="1" ht="12" hidden="1" customHeight="1">
      <c r="A828" s="294"/>
    </row>
    <row r="829" spans="1:1" s="295" customFormat="1" ht="12" hidden="1" customHeight="1">
      <c r="A829" s="294"/>
    </row>
    <row r="830" spans="1:1" s="295" customFormat="1" ht="12" hidden="1" customHeight="1">
      <c r="A830" s="294"/>
    </row>
    <row r="831" spans="1:1" s="295" customFormat="1" ht="12" hidden="1" customHeight="1">
      <c r="A831" s="294"/>
    </row>
    <row r="832" spans="1:1" s="295" customFormat="1" ht="12" hidden="1" customHeight="1">
      <c r="A832" s="294"/>
    </row>
    <row r="833" spans="1:1" s="295" customFormat="1" ht="12" hidden="1" customHeight="1">
      <c r="A833" s="294"/>
    </row>
    <row r="834" spans="1:1" s="295" customFormat="1" ht="12" hidden="1" customHeight="1">
      <c r="A834" s="294"/>
    </row>
    <row r="835" spans="1:1" s="295" customFormat="1" ht="12" hidden="1" customHeight="1">
      <c r="A835" s="294"/>
    </row>
    <row r="836" spans="1:1" s="295" customFormat="1" ht="12" hidden="1" customHeight="1">
      <c r="A836" s="294"/>
    </row>
    <row r="837" spans="1:1" s="295" customFormat="1" ht="12" hidden="1" customHeight="1">
      <c r="A837" s="294"/>
    </row>
    <row r="838" spans="1:1" s="295" customFormat="1" ht="12" hidden="1" customHeight="1">
      <c r="A838" s="294"/>
    </row>
    <row r="839" spans="1:1" s="295" customFormat="1" ht="12" hidden="1" customHeight="1">
      <c r="A839" s="294"/>
    </row>
    <row r="840" spans="1:1" s="295" customFormat="1" ht="12" hidden="1" customHeight="1">
      <c r="A840" s="294"/>
    </row>
    <row r="841" spans="1:1" s="295" customFormat="1" ht="12" hidden="1" customHeight="1">
      <c r="A841" s="294"/>
    </row>
    <row r="842" spans="1:1" s="295" customFormat="1" ht="12" hidden="1" customHeight="1">
      <c r="A842" s="294"/>
    </row>
    <row r="843" spans="1:1" s="295" customFormat="1" ht="12" hidden="1" customHeight="1">
      <c r="A843" s="294"/>
    </row>
    <row r="844" spans="1:1" s="295" customFormat="1" ht="12" hidden="1" customHeight="1">
      <c r="A844" s="294"/>
    </row>
    <row r="845" spans="1:1" s="295" customFormat="1" ht="12" hidden="1" customHeight="1">
      <c r="A845" s="294"/>
    </row>
    <row r="846" spans="1:1" s="295" customFormat="1" ht="12" hidden="1" customHeight="1">
      <c r="A846" s="294"/>
    </row>
    <row r="847" spans="1:1" s="295" customFormat="1" ht="12" hidden="1" customHeight="1">
      <c r="A847" s="294"/>
    </row>
    <row r="848" spans="1:1" s="295" customFormat="1" ht="12" hidden="1" customHeight="1">
      <c r="A848" s="294"/>
    </row>
    <row r="849" spans="1:1" s="295" customFormat="1" ht="12" hidden="1" customHeight="1">
      <c r="A849" s="294"/>
    </row>
    <row r="850" spans="1:1" s="295" customFormat="1" ht="12" hidden="1" customHeight="1">
      <c r="A850" s="294"/>
    </row>
    <row r="851" spans="1:1" s="295" customFormat="1" ht="12" hidden="1" customHeight="1">
      <c r="A851" s="294"/>
    </row>
    <row r="852" spans="1:1" s="295" customFormat="1" ht="12" hidden="1" customHeight="1">
      <c r="A852" s="294"/>
    </row>
    <row r="853" spans="1:1" s="295" customFormat="1" ht="12" hidden="1" customHeight="1">
      <c r="A853" s="294"/>
    </row>
    <row r="854" spans="1:1" s="295" customFormat="1" ht="12" hidden="1" customHeight="1">
      <c r="A854" s="294"/>
    </row>
    <row r="855" spans="1:1" s="295" customFormat="1" ht="12" hidden="1" customHeight="1">
      <c r="A855" s="294"/>
    </row>
    <row r="856" spans="1:1" s="295" customFormat="1" ht="12" hidden="1" customHeight="1">
      <c r="A856" s="294"/>
    </row>
    <row r="857" spans="1:1" s="295" customFormat="1" ht="12" hidden="1" customHeight="1">
      <c r="A857" s="294"/>
    </row>
    <row r="858" spans="1:1" s="295" customFormat="1" ht="12" hidden="1" customHeight="1">
      <c r="A858" s="294"/>
    </row>
    <row r="859" spans="1:1" s="295" customFormat="1" ht="12" hidden="1" customHeight="1">
      <c r="A859" s="294"/>
    </row>
    <row r="860" spans="1:1" s="295" customFormat="1" ht="12" hidden="1" customHeight="1">
      <c r="A860" s="294"/>
    </row>
    <row r="861" spans="1:1" s="295" customFormat="1" ht="12" hidden="1" customHeight="1">
      <c r="A861" s="294"/>
    </row>
    <row r="862" spans="1:1" s="295" customFormat="1" ht="12" hidden="1" customHeight="1">
      <c r="A862" s="294"/>
    </row>
    <row r="863" spans="1:1" s="295" customFormat="1" ht="12" hidden="1" customHeight="1">
      <c r="A863" s="294"/>
    </row>
    <row r="864" spans="1:1" s="295" customFormat="1" ht="12" hidden="1" customHeight="1">
      <c r="A864" s="294"/>
    </row>
    <row r="865" spans="1:1" s="295" customFormat="1" ht="12" hidden="1" customHeight="1">
      <c r="A865" s="294"/>
    </row>
    <row r="866" spans="1:1" s="295" customFormat="1" ht="12" hidden="1" customHeight="1">
      <c r="A866" s="294"/>
    </row>
    <row r="867" spans="1:1" s="295" customFormat="1" ht="12" hidden="1" customHeight="1">
      <c r="A867" s="294"/>
    </row>
    <row r="868" spans="1:1" s="295" customFormat="1" ht="12" hidden="1" customHeight="1">
      <c r="A868" s="294"/>
    </row>
    <row r="869" spans="1:1" s="295" customFormat="1" ht="12" hidden="1" customHeight="1">
      <c r="A869" s="294"/>
    </row>
    <row r="870" spans="1:1" s="295" customFormat="1" ht="12" hidden="1" customHeight="1">
      <c r="A870" s="294"/>
    </row>
    <row r="871" spans="1:1" s="295" customFormat="1" ht="12" hidden="1" customHeight="1">
      <c r="A871" s="294"/>
    </row>
    <row r="872" spans="1:1" s="295" customFormat="1" ht="12" hidden="1" customHeight="1">
      <c r="A872" s="294"/>
    </row>
    <row r="873" spans="1:1" s="295" customFormat="1" ht="12" hidden="1" customHeight="1">
      <c r="A873" s="294"/>
    </row>
    <row r="874" spans="1:1" s="295" customFormat="1" ht="12" hidden="1" customHeight="1">
      <c r="A874" s="294"/>
    </row>
    <row r="875" spans="1:1" s="295" customFormat="1" ht="12" hidden="1" customHeight="1">
      <c r="A875" s="294"/>
    </row>
    <row r="876" spans="1:1" s="295" customFormat="1" ht="12" hidden="1" customHeight="1">
      <c r="A876" s="294"/>
    </row>
    <row r="877" spans="1:1" s="295" customFormat="1" ht="12" hidden="1" customHeight="1">
      <c r="A877" s="294"/>
    </row>
    <row r="878" spans="1:1" s="295" customFormat="1" ht="12" hidden="1" customHeight="1">
      <c r="A878" s="294"/>
    </row>
    <row r="879" spans="1:1" s="295" customFormat="1" ht="12" hidden="1" customHeight="1">
      <c r="A879" s="294"/>
    </row>
    <row r="880" spans="1:1" s="295" customFormat="1" ht="12" hidden="1" customHeight="1">
      <c r="A880" s="294"/>
    </row>
    <row r="881" spans="1:1" s="295" customFormat="1" ht="12" hidden="1" customHeight="1">
      <c r="A881" s="294"/>
    </row>
    <row r="882" spans="1:1" s="295" customFormat="1" ht="12" hidden="1" customHeight="1">
      <c r="A882" s="294"/>
    </row>
    <row r="883" spans="1:1" s="295" customFormat="1" ht="12" hidden="1" customHeight="1">
      <c r="A883" s="294"/>
    </row>
    <row r="884" spans="1:1" s="295" customFormat="1" ht="12" hidden="1" customHeight="1">
      <c r="A884" s="294"/>
    </row>
    <row r="885" spans="1:1" s="295" customFormat="1" ht="12" hidden="1" customHeight="1">
      <c r="A885" s="294"/>
    </row>
    <row r="886" spans="1:1" s="295" customFormat="1" ht="12" hidden="1" customHeight="1">
      <c r="A886" s="294"/>
    </row>
    <row r="887" spans="1:1" s="295" customFormat="1" ht="12" hidden="1" customHeight="1">
      <c r="A887" s="294"/>
    </row>
    <row r="888" spans="1:1" s="295" customFormat="1" ht="12" hidden="1" customHeight="1">
      <c r="A888" s="294"/>
    </row>
    <row r="889" spans="1:1" s="295" customFormat="1" ht="12" hidden="1" customHeight="1">
      <c r="A889" s="294"/>
    </row>
    <row r="890" spans="1:1" s="295" customFormat="1" ht="12" hidden="1" customHeight="1">
      <c r="A890" s="294"/>
    </row>
    <row r="891" spans="1:1" s="295" customFormat="1" ht="12" hidden="1" customHeight="1">
      <c r="A891" s="294"/>
    </row>
    <row r="892" spans="1:1" s="295" customFormat="1" ht="12" hidden="1" customHeight="1">
      <c r="A892" s="294"/>
    </row>
    <row r="893" spans="1:1" s="295" customFormat="1" ht="12" hidden="1" customHeight="1">
      <c r="A893" s="294"/>
    </row>
    <row r="894" spans="1:1" s="295" customFormat="1" ht="12" hidden="1" customHeight="1">
      <c r="A894" s="294"/>
    </row>
    <row r="895" spans="1:1" s="295" customFormat="1" ht="12" hidden="1" customHeight="1">
      <c r="A895" s="294"/>
    </row>
    <row r="896" spans="1:1" s="295" customFormat="1" ht="12" hidden="1" customHeight="1">
      <c r="A896" s="294"/>
    </row>
    <row r="897" spans="1:1" s="295" customFormat="1" ht="12" hidden="1" customHeight="1">
      <c r="A897" s="294"/>
    </row>
    <row r="898" spans="1:1" s="295" customFormat="1" ht="12" hidden="1" customHeight="1">
      <c r="A898" s="294"/>
    </row>
    <row r="899" spans="1:1" s="295" customFormat="1" ht="12" hidden="1" customHeight="1">
      <c r="A899" s="294"/>
    </row>
    <row r="900" spans="1:1" s="295" customFormat="1" ht="12" hidden="1" customHeight="1">
      <c r="A900" s="294"/>
    </row>
    <row r="901" spans="1:1" s="295" customFormat="1" ht="12" hidden="1" customHeight="1">
      <c r="A901" s="294"/>
    </row>
    <row r="902" spans="1:1" s="295" customFormat="1" ht="12" hidden="1" customHeight="1">
      <c r="A902" s="294"/>
    </row>
    <row r="903" spans="1:1" s="295" customFormat="1" ht="12" hidden="1" customHeight="1">
      <c r="A903" s="294"/>
    </row>
    <row r="904" spans="1:1" s="295" customFormat="1" ht="12" hidden="1" customHeight="1">
      <c r="A904" s="294"/>
    </row>
    <row r="905" spans="1:1" s="295" customFormat="1" ht="12" hidden="1" customHeight="1">
      <c r="A905" s="294"/>
    </row>
    <row r="906" spans="1:1" s="295" customFormat="1" ht="12" hidden="1" customHeight="1">
      <c r="A906" s="294"/>
    </row>
    <row r="907" spans="1:1" s="295" customFormat="1" ht="12" hidden="1" customHeight="1">
      <c r="A907" s="294"/>
    </row>
    <row r="908" spans="1:1" s="295" customFormat="1" ht="12" hidden="1" customHeight="1">
      <c r="A908" s="294"/>
    </row>
    <row r="909" spans="1:1" s="295" customFormat="1" ht="12" hidden="1" customHeight="1">
      <c r="A909" s="294"/>
    </row>
    <row r="910" spans="1:1" s="295" customFormat="1" ht="12" hidden="1" customHeight="1">
      <c r="A910" s="294"/>
    </row>
    <row r="911" spans="1:1" s="295" customFormat="1" ht="12" hidden="1" customHeight="1">
      <c r="A911" s="294"/>
    </row>
    <row r="912" spans="1:1" s="295" customFormat="1" ht="12" hidden="1" customHeight="1">
      <c r="A912" s="294"/>
    </row>
    <row r="913" spans="1:1" s="295" customFormat="1" ht="12" hidden="1" customHeight="1">
      <c r="A913" s="294"/>
    </row>
    <row r="914" spans="1:1" s="295" customFormat="1" ht="12" hidden="1" customHeight="1">
      <c r="A914" s="294"/>
    </row>
    <row r="915" spans="1:1" s="295" customFormat="1" ht="12" hidden="1" customHeight="1">
      <c r="A915" s="294"/>
    </row>
    <row r="916" spans="1:1" s="295" customFormat="1" ht="12" hidden="1" customHeight="1">
      <c r="A916" s="294"/>
    </row>
    <row r="917" spans="1:1" s="295" customFormat="1" ht="12" hidden="1" customHeight="1">
      <c r="A917" s="294"/>
    </row>
    <row r="918" spans="1:1" s="295" customFormat="1" ht="12" hidden="1" customHeight="1">
      <c r="A918" s="294"/>
    </row>
    <row r="919" spans="1:1" s="295" customFormat="1" ht="12" hidden="1" customHeight="1">
      <c r="A919" s="294"/>
    </row>
    <row r="920" spans="1:1" s="295" customFormat="1" ht="12" hidden="1" customHeight="1">
      <c r="A920" s="294"/>
    </row>
    <row r="921" spans="1:1" s="295" customFormat="1" ht="12" hidden="1" customHeight="1">
      <c r="A921" s="294"/>
    </row>
    <row r="922" spans="1:1" s="295" customFormat="1" ht="12" hidden="1" customHeight="1">
      <c r="A922" s="294"/>
    </row>
    <row r="923" spans="1:1" s="295" customFormat="1" ht="12" hidden="1" customHeight="1">
      <c r="A923" s="294"/>
    </row>
    <row r="924" spans="1:1" s="295" customFormat="1" ht="12" hidden="1" customHeight="1">
      <c r="A924" s="294"/>
    </row>
    <row r="925" spans="1:1" s="295" customFormat="1" ht="12" hidden="1" customHeight="1">
      <c r="A925" s="294"/>
    </row>
    <row r="926" spans="1:1" s="295" customFormat="1" ht="12" hidden="1" customHeight="1">
      <c r="A926" s="294"/>
    </row>
    <row r="927" spans="1:1" s="295" customFormat="1" ht="12" hidden="1" customHeight="1">
      <c r="A927" s="294"/>
    </row>
    <row r="928" spans="1:1" s="295" customFormat="1" ht="12" hidden="1" customHeight="1">
      <c r="A928" s="294"/>
    </row>
    <row r="929" spans="1:1" s="295" customFormat="1" ht="12" hidden="1" customHeight="1">
      <c r="A929" s="294"/>
    </row>
    <row r="930" spans="1:1" s="295" customFormat="1" ht="12" hidden="1" customHeight="1">
      <c r="A930" s="294"/>
    </row>
    <row r="931" spans="1:1" s="295" customFormat="1" ht="12" hidden="1" customHeight="1">
      <c r="A931" s="294"/>
    </row>
    <row r="932" spans="1:1" s="295" customFormat="1" ht="12" hidden="1" customHeight="1">
      <c r="A932" s="294"/>
    </row>
    <row r="933" spans="1:1" s="295" customFormat="1" ht="12" hidden="1" customHeight="1">
      <c r="A933" s="294"/>
    </row>
    <row r="934" spans="1:1" s="295" customFormat="1" ht="12" hidden="1" customHeight="1">
      <c r="A934" s="294"/>
    </row>
    <row r="935" spans="1:1" s="295" customFormat="1" ht="12" hidden="1" customHeight="1">
      <c r="A935" s="294"/>
    </row>
    <row r="936" spans="1:1" s="295" customFormat="1" ht="12" hidden="1" customHeight="1">
      <c r="A936" s="294"/>
    </row>
    <row r="937" spans="1:1" s="295" customFormat="1" ht="12" hidden="1" customHeight="1">
      <c r="A937" s="294"/>
    </row>
    <row r="938" spans="1:1" s="295" customFormat="1" ht="12" hidden="1" customHeight="1">
      <c r="A938" s="294"/>
    </row>
    <row r="939" spans="1:1" s="295" customFormat="1" ht="12" hidden="1" customHeight="1">
      <c r="A939" s="294"/>
    </row>
    <row r="940" spans="1:1" s="295" customFormat="1" ht="12" hidden="1" customHeight="1">
      <c r="A940" s="294"/>
    </row>
    <row r="941" spans="1:1" s="295" customFormat="1" ht="12" hidden="1" customHeight="1">
      <c r="A941" s="294"/>
    </row>
    <row r="942" spans="1:1" s="295" customFormat="1" ht="12" hidden="1" customHeight="1">
      <c r="A942" s="294"/>
    </row>
    <row r="943" spans="1:1" s="295" customFormat="1" ht="12" hidden="1" customHeight="1">
      <c r="A943" s="294"/>
    </row>
    <row r="944" spans="1:1" s="295" customFormat="1" ht="12" hidden="1" customHeight="1">
      <c r="A944" s="294"/>
    </row>
    <row r="945" spans="1:1" s="295" customFormat="1" ht="12" hidden="1" customHeight="1">
      <c r="A945" s="294"/>
    </row>
    <row r="946" spans="1:1" s="295" customFormat="1" ht="12" hidden="1" customHeight="1">
      <c r="A946" s="294"/>
    </row>
    <row r="947" spans="1:1" s="295" customFormat="1" ht="12" hidden="1" customHeight="1">
      <c r="A947" s="294"/>
    </row>
    <row r="948" spans="1:1" s="295" customFormat="1" ht="12" hidden="1" customHeight="1">
      <c r="A948" s="294"/>
    </row>
    <row r="949" spans="1:1" s="295" customFormat="1" ht="12" hidden="1" customHeight="1">
      <c r="A949" s="294"/>
    </row>
    <row r="950" spans="1:1" s="295" customFormat="1" ht="12" hidden="1" customHeight="1">
      <c r="A950" s="294"/>
    </row>
    <row r="951" spans="1:1" s="295" customFormat="1" ht="12" hidden="1" customHeight="1">
      <c r="A951" s="294"/>
    </row>
    <row r="952" spans="1:1" s="295" customFormat="1" ht="12" hidden="1" customHeight="1">
      <c r="A952" s="294"/>
    </row>
    <row r="953" spans="1:1" s="295" customFormat="1" ht="12" hidden="1" customHeight="1">
      <c r="A953" s="294"/>
    </row>
    <row r="954" spans="1:1" s="295" customFormat="1" ht="12" hidden="1" customHeight="1">
      <c r="A954" s="294"/>
    </row>
    <row r="955" spans="1:1" s="295" customFormat="1" ht="12" hidden="1" customHeight="1">
      <c r="A955" s="294"/>
    </row>
    <row r="956" spans="1:1" s="295" customFormat="1" ht="12" hidden="1" customHeight="1">
      <c r="A956" s="294"/>
    </row>
    <row r="957" spans="1:1" s="295" customFormat="1" ht="12" hidden="1" customHeight="1">
      <c r="A957" s="294"/>
    </row>
    <row r="958" spans="1:1" s="295" customFormat="1" ht="12" hidden="1" customHeight="1">
      <c r="A958" s="294"/>
    </row>
    <row r="959" spans="1:1" s="295" customFormat="1" ht="12" hidden="1" customHeight="1">
      <c r="A959" s="294"/>
    </row>
    <row r="960" spans="1:1" s="295" customFormat="1" ht="12" hidden="1" customHeight="1">
      <c r="A960" s="294"/>
    </row>
    <row r="961" spans="1:1" s="295" customFormat="1" ht="12" hidden="1" customHeight="1">
      <c r="A961" s="294"/>
    </row>
    <row r="962" spans="1:1" s="295" customFormat="1" ht="12" hidden="1" customHeight="1">
      <c r="A962" s="294"/>
    </row>
    <row r="963" spans="1:1" s="295" customFormat="1" ht="12" hidden="1" customHeight="1">
      <c r="A963" s="294"/>
    </row>
    <row r="964" spans="1:1" s="295" customFormat="1" ht="12" hidden="1" customHeight="1">
      <c r="A964" s="294"/>
    </row>
    <row r="965" spans="1:1" s="295" customFormat="1" ht="12" hidden="1" customHeight="1">
      <c r="A965" s="294"/>
    </row>
    <row r="966" spans="1:1" s="295" customFormat="1" ht="12" hidden="1" customHeight="1">
      <c r="A966" s="294"/>
    </row>
    <row r="967" spans="1:1" s="295" customFormat="1" ht="12" hidden="1" customHeight="1">
      <c r="A967" s="294"/>
    </row>
    <row r="968" spans="1:1" s="295" customFormat="1" ht="12" hidden="1" customHeight="1">
      <c r="A968" s="294"/>
    </row>
    <row r="969" spans="1:1" s="295" customFormat="1" ht="12" hidden="1" customHeight="1">
      <c r="A969" s="294"/>
    </row>
    <row r="970" spans="1:1" s="295" customFormat="1" ht="12" hidden="1" customHeight="1">
      <c r="A970" s="294"/>
    </row>
    <row r="971" spans="1:1" s="295" customFormat="1" ht="12" hidden="1" customHeight="1">
      <c r="A971" s="294"/>
    </row>
    <row r="972" spans="1:1" s="295" customFormat="1" ht="12" hidden="1" customHeight="1">
      <c r="A972" s="294"/>
    </row>
    <row r="973" spans="1:1" s="295" customFormat="1" ht="12" hidden="1" customHeight="1">
      <c r="A973" s="294"/>
    </row>
    <row r="974" spans="1:1" s="295" customFormat="1" ht="12" hidden="1" customHeight="1">
      <c r="A974" s="294"/>
    </row>
    <row r="975" spans="1:1" s="295" customFormat="1" ht="12" hidden="1" customHeight="1">
      <c r="A975" s="294"/>
    </row>
    <row r="976" spans="1:1" s="295" customFormat="1" ht="12" hidden="1" customHeight="1">
      <c r="A976" s="294"/>
    </row>
    <row r="977" spans="1:1" s="295" customFormat="1" ht="12" hidden="1" customHeight="1">
      <c r="A977" s="294"/>
    </row>
    <row r="978" spans="1:1" s="295" customFormat="1" ht="12" hidden="1" customHeight="1">
      <c r="A978" s="294"/>
    </row>
    <row r="979" spans="1:1" s="295" customFormat="1" ht="12" hidden="1" customHeight="1">
      <c r="A979" s="294"/>
    </row>
    <row r="980" spans="1:1" s="295" customFormat="1" ht="12" hidden="1" customHeight="1">
      <c r="A980" s="294"/>
    </row>
    <row r="981" spans="1:1" s="295" customFormat="1" ht="12" hidden="1" customHeight="1">
      <c r="A981" s="294"/>
    </row>
    <row r="982" spans="1:1" s="295" customFormat="1" ht="12" hidden="1" customHeight="1">
      <c r="A982" s="294"/>
    </row>
    <row r="983" spans="1:1" s="295" customFormat="1" ht="12" hidden="1" customHeight="1">
      <c r="A983" s="294"/>
    </row>
    <row r="984" spans="1:1" s="295" customFormat="1" ht="12" hidden="1" customHeight="1">
      <c r="A984" s="294"/>
    </row>
    <row r="985" spans="1:1" s="295" customFormat="1" ht="12" hidden="1" customHeight="1">
      <c r="A985" s="294"/>
    </row>
    <row r="986" spans="1:1" s="295" customFormat="1" ht="12" hidden="1" customHeight="1">
      <c r="A986" s="294"/>
    </row>
    <row r="987" spans="1:1" s="295" customFormat="1" ht="12" hidden="1" customHeight="1">
      <c r="A987" s="294"/>
    </row>
    <row r="988" spans="1:1" s="295" customFormat="1" ht="12" hidden="1" customHeight="1">
      <c r="A988" s="294"/>
    </row>
    <row r="989" spans="1:1" s="295" customFormat="1" ht="12" hidden="1" customHeight="1">
      <c r="A989" s="294"/>
    </row>
    <row r="990" spans="1:1" s="295" customFormat="1" ht="12" hidden="1" customHeight="1">
      <c r="A990" s="294"/>
    </row>
    <row r="991" spans="1:1" s="295" customFormat="1" ht="12" hidden="1" customHeight="1">
      <c r="A991" s="294"/>
    </row>
    <row r="992" spans="1:1" s="295" customFormat="1" ht="12" hidden="1" customHeight="1">
      <c r="A992" s="294"/>
    </row>
    <row r="993" spans="1:1" s="295" customFormat="1" ht="12" hidden="1" customHeight="1">
      <c r="A993" s="294"/>
    </row>
    <row r="994" spans="1:1" s="295" customFormat="1" ht="12" hidden="1" customHeight="1">
      <c r="A994" s="294"/>
    </row>
    <row r="995" spans="1:1" s="295" customFormat="1" ht="12" hidden="1" customHeight="1">
      <c r="A995" s="294"/>
    </row>
    <row r="996" spans="1:1" s="295" customFormat="1" ht="12" hidden="1" customHeight="1">
      <c r="A996" s="294"/>
    </row>
    <row r="997" spans="1:1" s="295" customFormat="1" ht="12" hidden="1" customHeight="1">
      <c r="A997" s="294"/>
    </row>
    <row r="998" spans="1:1" s="295" customFormat="1" ht="12" hidden="1" customHeight="1">
      <c r="A998" s="294"/>
    </row>
    <row r="999" spans="1:1" s="295" customFormat="1" ht="12" hidden="1" customHeight="1">
      <c r="A999" s="294"/>
    </row>
    <row r="1000" spans="1:1" s="295" customFormat="1" ht="12" hidden="1" customHeight="1">
      <c r="A1000" s="294"/>
    </row>
    <row r="1001" spans="1:1" s="295" customFormat="1" ht="12" hidden="1" customHeight="1">
      <c r="A1001" s="294"/>
    </row>
    <row r="1002" spans="1:1" s="295" customFormat="1" ht="12" hidden="1" customHeight="1">
      <c r="A1002" s="294"/>
    </row>
    <row r="1003" spans="1:1" s="295" customFormat="1" ht="12" hidden="1" customHeight="1">
      <c r="A1003" s="294"/>
    </row>
    <row r="1004" spans="1:1" s="295" customFormat="1" ht="12" hidden="1" customHeight="1">
      <c r="A1004" s="294"/>
    </row>
    <row r="1005" spans="1:1" s="295" customFormat="1" ht="12" hidden="1" customHeight="1">
      <c r="A1005" s="294"/>
    </row>
    <row r="1006" spans="1:1" s="295" customFormat="1" ht="12" hidden="1" customHeight="1">
      <c r="A1006" s="294"/>
    </row>
    <row r="1007" spans="1:1" s="295" customFormat="1" ht="12" hidden="1" customHeight="1">
      <c r="A1007" s="294"/>
    </row>
    <row r="1008" spans="1:1" s="295" customFormat="1" ht="12" hidden="1" customHeight="1">
      <c r="A1008" s="294"/>
    </row>
    <row r="1009" spans="1:1" s="295" customFormat="1" ht="12" hidden="1" customHeight="1">
      <c r="A1009" s="294"/>
    </row>
    <row r="1010" spans="1:1" s="295" customFormat="1" ht="12" hidden="1" customHeight="1">
      <c r="A1010" s="294"/>
    </row>
    <row r="1011" spans="1:1" s="295" customFormat="1" ht="12" hidden="1" customHeight="1">
      <c r="A1011" s="294"/>
    </row>
    <row r="1012" spans="1:1" s="295" customFormat="1" ht="12" hidden="1" customHeight="1">
      <c r="A1012" s="294"/>
    </row>
    <row r="1013" spans="1:1" s="295" customFormat="1" ht="12" hidden="1" customHeight="1">
      <c r="A1013" s="294"/>
    </row>
    <row r="1014" spans="1:1" s="295" customFormat="1" ht="12" hidden="1" customHeight="1">
      <c r="A1014" s="294"/>
    </row>
    <row r="1015" spans="1:1" s="295" customFormat="1" ht="12" hidden="1" customHeight="1">
      <c r="A1015" s="294"/>
    </row>
    <row r="1016" spans="1:1" s="295" customFormat="1" ht="12" hidden="1" customHeight="1">
      <c r="A1016" s="294"/>
    </row>
    <row r="1017" spans="1:1" s="295" customFormat="1" ht="12" hidden="1" customHeight="1">
      <c r="A1017" s="294"/>
    </row>
    <row r="1018" spans="1:1" s="295" customFormat="1" ht="12" hidden="1" customHeight="1">
      <c r="A1018" s="294"/>
    </row>
    <row r="1019" spans="1:1" s="295" customFormat="1" ht="12" hidden="1" customHeight="1">
      <c r="A1019" s="294"/>
    </row>
    <row r="1020" spans="1:1" s="295" customFormat="1" ht="12" hidden="1" customHeight="1">
      <c r="A1020" s="294"/>
    </row>
    <row r="1021" spans="1:1" s="295" customFormat="1" ht="12" hidden="1" customHeight="1">
      <c r="A1021" s="294"/>
    </row>
    <row r="1022" spans="1:1" s="295" customFormat="1" ht="12" hidden="1" customHeight="1">
      <c r="A1022" s="294"/>
    </row>
    <row r="1023" spans="1:1" s="295" customFormat="1" ht="12" hidden="1" customHeight="1">
      <c r="A1023" s="294"/>
    </row>
    <row r="1024" spans="1:1" s="295" customFormat="1" ht="12" hidden="1" customHeight="1">
      <c r="A1024" s="294"/>
    </row>
    <row r="1025" spans="1:1" s="295" customFormat="1" ht="12" hidden="1" customHeight="1">
      <c r="A1025" s="294"/>
    </row>
    <row r="1026" spans="1:1" s="295" customFormat="1" ht="12" hidden="1" customHeight="1">
      <c r="A1026" s="294"/>
    </row>
    <row r="1027" spans="1:1" s="295" customFormat="1" ht="12" hidden="1" customHeight="1">
      <c r="A1027" s="294"/>
    </row>
    <row r="1028" spans="1:1" s="295" customFormat="1" ht="12" hidden="1" customHeight="1">
      <c r="A1028" s="294"/>
    </row>
    <row r="1029" spans="1:1" s="295" customFormat="1" ht="12" hidden="1" customHeight="1">
      <c r="A1029" s="294"/>
    </row>
    <row r="1030" spans="1:1" s="295" customFormat="1" ht="12" hidden="1" customHeight="1">
      <c r="A1030" s="294"/>
    </row>
    <row r="1031" spans="1:1" s="295" customFormat="1" ht="12" hidden="1" customHeight="1">
      <c r="A1031" s="294"/>
    </row>
    <row r="1032" spans="1:1" s="295" customFormat="1" ht="12" hidden="1" customHeight="1">
      <c r="A1032" s="294"/>
    </row>
    <row r="1033" spans="1:1" s="295" customFormat="1" ht="12" hidden="1" customHeight="1">
      <c r="A1033" s="294"/>
    </row>
    <row r="1034" spans="1:1" s="295" customFormat="1" ht="12" hidden="1" customHeight="1">
      <c r="A1034" s="294"/>
    </row>
    <row r="1035" spans="1:1" s="295" customFormat="1" ht="12" hidden="1" customHeight="1">
      <c r="A1035" s="294"/>
    </row>
    <row r="1036" spans="1:1" s="295" customFormat="1" ht="12" hidden="1" customHeight="1">
      <c r="A1036" s="294"/>
    </row>
    <row r="1037" spans="1:1" s="295" customFormat="1" ht="12" hidden="1" customHeight="1">
      <c r="A1037" s="294"/>
    </row>
    <row r="1038" spans="1:1" s="295" customFormat="1" ht="12" hidden="1" customHeight="1">
      <c r="A1038" s="294"/>
    </row>
    <row r="1039" spans="1:1" s="295" customFormat="1" ht="12" hidden="1" customHeight="1">
      <c r="A1039" s="294"/>
    </row>
    <row r="1040" spans="1:1" s="295" customFormat="1" ht="12" hidden="1" customHeight="1">
      <c r="A1040" s="294"/>
    </row>
    <row r="1041" spans="1:1" s="295" customFormat="1" ht="12" hidden="1" customHeight="1">
      <c r="A1041" s="294"/>
    </row>
    <row r="1042" spans="1:1" s="295" customFormat="1" ht="12" hidden="1" customHeight="1">
      <c r="A1042" s="294"/>
    </row>
    <row r="1043" spans="1:1" s="295" customFormat="1" ht="12" hidden="1" customHeight="1">
      <c r="A1043" s="294"/>
    </row>
    <row r="1044" spans="1:1" s="295" customFormat="1" ht="12" hidden="1" customHeight="1">
      <c r="A1044" s="294"/>
    </row>
    <row r="1045" spans="1:1" s="295" customFormat="1" ht="12" hidden="1" customHeight="1">
      <c r="A1045" s="294"/>
    </row>
    <row r="1046" spans="1:1" s="295" customFormat="1" ht="12" hidden="1" customHeight="1">
      <c r="A1046" s="294"/>
    </row>
    <row r="1047" spans="1:1" s="295" customFormat="1" ht="12" hidden="1" customHeight="1">
      <c r="A1047" s="294"/>
    </row>
    <row r="1048" spans="1:1" s="295" customFormat="1" ht="12" hidden="1" customHeight="1">
      <c r="A1048" s="294"/>
    </row>
    <row r="1049" spans="1:1" s="295" customFormat="1" ht="12" hidden="1" customHeight="1">
      <c r="A1049" s="294"/>
    </row>
    <row r="1050" spans="1:1" s="295" customFormat="1" ht="12" hidden="1" customHeight="1">
      <c r="A1050" s="294"/>
    </row>
    <row r="1051" spans="1:1" s="295" customFormat="1" ht="12" hidden="1" customHeight="1">
      <c r="A1051" s="294"/>
    </row>
    <row r="1052" spans="1:1" s="295" customFormat="1" ht="12" hidden="1" customHeight="1">
      <c r="A1052" s="294"/>
    </row>
    <row r="1053" spans="1:1" s="295" customFormat="1" ht="12" hidden="1" customHeight="1">
      <c r="A1053" s="294"/>
    </row>
    <row r="1054" spans="1:1" s="295" customFormat="1" ht="12" hidden="1" customHeight="1">
      <c r="A1054" s="294"/>
    </row>
    <row r="1055" spans="1:1" s="295" customFormat="1" ht="12" hidden="1" customHeight="1">
      <c r="A1055" s="294"/>
    </row>
    <row r="1056" spans="1:1" s="295" customFormat="1" ht="12" hidden="1" customHeight="1">
      <c r="A1056" s="294"/>
    </row>
    <row r="1057" spans="1:1" s="295" customFormat="1" ht="12" hidden="1" customHeight="1">
      <c r="A1057" s="294"/>
    </row>
    <row r="1058" spans="1:1" s="295" customFormat="1" ht="12" hidden="1" customHeight="1">
      <c r="A1058" s="294"/>
    </row>
    <row r="1059" spans="1:1" s="295" customFormat="1" ht="12" hidden="1" customHeight="1">
      <c r="A1059" s="294"/>
    </row>
    <row r="1060" spans="1:1" s="295" customFormat="1" ht="12" hidden="1" customHeight="1">
      <c r="A1060" s="294"/>
    </row>
    <row r="1061" spans="1:1" s="295" customFormat="1" ht="12" hidden="1" customHeight="1">
      <c r="A1061" s="294"/>
    </row>
    <row r="1062" spans="1:1" s="295" customFormat="1" ht="12" hidden="1" customHeight="1">
      <c r="A1062" s="294"/>
    </row>
    <row r="1063" spans="1:1" s="295" customFormat="1" ht="12" hidden="1" customHeight="1">
      <c r="A1063" s="294"/>
    </row>
    <row r="1064" spans="1:1" s="295" customFormat="1" ht="12" hidden="1" customHeight="1">
      <c r="A1064" s="294"/>
    </row>
    <row r="1065" spans="1:1" s="295" customFormat="1" ht="12" hidden="1" customHeight="1">
      <c r="A1065" s="294"/>
    </row>
    <row r="1066" spans="1:1" s="295" customFormat="1" ht="12" hidden="1" customHeight="1">
      <c r="A1066" s="294"/>
    </row>
    <row r="1067" spans="1:1" s="295" customFormat="1" ht="12" hidden="1" customHeight="1">
      <c r="A1067" s="294"/>
    </row>
    <row r="1068" spans="1:1" s="295" customFormat="1" ht="12" hidden="1" customHeight="1">
      <c r="A1068" s="294"/>
    </row>
    <row r="1069" spans="1:1" s="295" customFormat="1" ht="12" hidden="1" customHeight="1">
      <c r="A1069" s="294"/>
    </row>
    <row r="1070" spans="1:1" s="295" customFormat="1" ht="12" hidden="1" customHeight="1">
      <c r="A1070" s="294"/>
    </row>
    <row r="1071" spans="1:1" s="295" customFormat="1" ht="12" hidden="1" customHeight="1">
      <c r="A1071" s="294"/>
    </row>
    <row r="1072" spans="1:1" s="295" customFormat="1" ht="12" hidden="1" customHeight="1">
      <c r="A1072" s="294"/>
    </row>
    <row r="1073" spans="1:1" s="295" customFormat="1" ht="12" hidden="1" customHeight="1">
      <c r="A1073" s="294"/>
    </row>
    <row r="1074" spans="1:1" s="295" customFormat="1" ht="12" hidden="1" customHeight="1">
      <c r="A1074" s="294"/>
    </row>
    <row r="1075" spans="1:1" s="295" customFormat="1" ht="12" hidden="1" customHeight="1">
      <c r="A1075" s="294"/>
    </row>
    <row r="1076" spans="1:1" s="295" customFormat="1" ht="12" hidden="1" customHeight="1">
      <c r="A1076" s="294"/>
    </row>
    <row r="1077" spans="1:1" s="295" customFormat="1" ht="12" hidden="1" customHeight="1">
      <c r="A1077" s="294"/>
    </row>
    <row r="1078" spans="1:1" s="295" customFormat="1" ht="12" hidden="1" customHeight="1">
      <c r="A1078" s="294"/>
    </row>
    <row r="1079" spans="1:1" s="295" customFormat="1" ht="12" hidden="1" customHeight="1">
      <c r="A1079" s="294"/>
    </row>
    <row r="1080" spans="1:1" s="295" customFormat="1" ht="12" hidden="1" customHeight="1">
      <c r="A1080" s="294"/>
    </row>
    <row r="1081" spans="1:1" s="295" customFormat="1" ht="12" hidden="1" customHeight="1">
      <c r="A1081" s="294"/>
    </row>
    <row r="1082" spans="1:1" s="295" customFormat="1" ht="12" hidden="1" customHeight="1">
      <c r="A1082" s="294"/>
    </row>
    <row r="1083" spans="1:1" s="295" customFormat="1" ht="12" hidden="1" customHeight="1">
      <c r="A1083" s="294"/>
    </row>
    <row r="1084" spans="1:1" s="295" customFormat="1" ht="12" hidden="1" customHeight="1">
      <c r="A1084" s="294"/>
    </row>
    <row r="1085" spans="1:1" s="295" customFormat="1" ht="12" hidden="1" customHeight="1">
      <c r="A1085" s="294"/>
    </row>
    <row r="1086" spans="1:1" s="295" customFormat="1" ht="12" hidden="1" customHeight="1">
      <c r="A1086" s="294"/>
    </row>
    <row r="1087" spans="1:1" s="295" customFormat="1" ht="12" hidden="1" customHeight="1">
      <c r="A1087" s="294"/>
    </row>
    <row r="1088" spans="1:1" s="295" customFormat="1" ht="12" hidden="1" customHeight="1">
      <c r="A1088" s="294"/>
    </row>
    <row r="1089" spans="1:1" s="295" customFormat="1" ht="12" hidden="1" customHeight="1">
      <c r="A1089" s="294"/>
    </row>
    <row r="1090" spans="1:1" s="295" customFormat="1" ht="12" hidden="1" customHeight="1">
      <c r="A1090" s="294"/>
    </row>
    <row r="1091" spans="1:1" s="295" customFormat="1" ht="12" hidden="1" customHeight="1">
      <c r="A1091" s="294"/>
    </row>
    <row r="1092" spans="1:1" s="295" customFormat="1" ht="12" hidden="1" customHeight="1">
      <c r="A1092" s="294"/>
    </row>
    <row r="1093" spans="1:1" s="295" customFormat="1" ht="12" hidden="1" customHeight="1">
      <c r="A1093" s="294"/>
    </row>
    <row r="1094" spans="1:1" s="295" customFormat="1" ht="12" hidden="1" customHeight="1">
      <c r="A1094" s="294"/>
    </row>
    <row r="1095" spans="1:1" s="295" customFormat="1" ht="12" hidden="1" customHeight="1">
      <c r="A1095" s="294"/>
    </row>
    <row r="1096" spans="1:1" s="295" customFormat="1" ht="12" hidden="1" customHeight="1">
      <c r="A1096" s="294"/>
    </row>
    <row r="1097" spans="1:1" s="295" customFormat="1" ht="12" hidden="1" customHeight="1">
      <c r="A1097" s="294"/>
    </row>
    <row r="1098" spans="1:1" s="295" customFormat="1" ht="12" hidden="1" customHeight="1">
      <c r="A1098" s="294"/>
    </row>
    <row r="1099" spans="1:1" s="295" customFormat="1" ht="12" hidden="1" customHeight="1">
      <c r="A1099" s="294"/>
    </row>
    <row r="1100" spans="1:1" s="295" customFormat="1" ht="12" hidden="1" customHeight="1">
      <c r="A1100" s="294"/>
    </row>
    <row r="1101" spans="1:1" s="295" customFormat="1" ht="12" hidden="1" customHeight="1">
      <c r="A1101" s="294"/>
    </row>
    <row r="1102" spans="1:1" s="295" customFormat="1" ht="12" hidden="1" customHeight="1">
      <c r="A1102" s="294"/>
    </row>
    <row r="1103" spans="1:1" s="295" customFormat="1" ht="12" hidden="1" customHeight="1">
      <c r="A1103" s="294"/>
    </row>
    <row r="1104" spans="1:1" s="295" customFormat="1" ht="12" hidden="1" customHeight="1">
      <c r="A1104" s="294"/>
    </row>
    <row r="1105" spans="1:1" s="295" customFormat="1" ht="12" hidden="1" customHeight="1">
      <c r="A1105" s="294"/>
    </row>
    <row r="1106" spans="1:1" s="295" customFormat="1" ht="12" hidden="1" customHeight="1">
      <c r="A1106" s="294"/>
    </row>
    <row r="1107" spans="1:1" s="295" customFormat="1" ht="12" hidden="1" customHeight="1">
      <c r="A1107" s="294"/>
    </row>
    <row r="1108" spans="1:1" s="295" customFormat="1" ht="12" hidden="1" customHeight="1">
      <c r="A1108" s="294"/>
    </row>
    <row r="1109" spans="1:1" s="295" customFormat="1" ht="12" hidden="1" customHeight="1">
      <c r="A1109" s="294"/>
    </row>
    <row r="1110" spans="1:1" s="295" customFormat="1" ht="12" hidden="1" customHeight="1">
      <c r="A1110" s="294"/>
    </row>
    <row r="1111" spans="1:1" s="295" customFormat="1" ht="12" hidden="1" customHeight="1">
      <c r="A1111" s="294"/>
    </row>
    <row r="1112" spans="1:1" s="295" customFormat="1" ht="12" hidden="1" customHeight="1">
      <c r="A1112" s="294"/>
    </row>
    <row r="1113" spans="1:1" s="295" customFormat="1" ht="12" hidden="1" customHeight="1">
      <c r="A1113" s="294"/>
    </row>
    <row r="1114" spans="1:1" s="295" customFormat="1" ht="12" hidden="1" customHeight="1">
      <c r="A1114" s="294"/>
    </row>
    <row r="1115" spans="1:1" s="295" customFormat="1" ht="12" hidden="1" customHeight="1">
      <c r="A1115" s="294"/>
    </row>
    <row r="1116" spans="1:1" s="295" customFormat="1" ht="12" hidden="1" customHeight="1">
      <c r="A1116" s="294"/>
    </row>
    <row r="1117" spans="1:1" s="295" customFormat="1" ht="12" hidden="1" customHeight="1">
      <c r="A1117" s="294"/>
    </row>
    <row r="1118" spans="1:1" s="295" customFormat="1" ht="12" hidden="1" customHeight="1">
      <c r="A1118" s="294"/>
    </row>
    <row r="1119" spans="1:1" s="295" customFormat="1" ht="12" hidden="1" customHeight="1">
      <c r="A1119" s="294"/>
    </row>
    <row r="1120" spans="1:1" s="295" customFormat="1" ht="12" hidden="1" customHeight="1">
      <c r="A1120" s="294"/>
    </row>
    <row r="1121" spans="1:1" s="295" customFormat="1" ht="12" hidden="1" customHeight="1">
      <c r="A1121" s="294"/>
    </row>
    <row r="1122" spans="1:1" s="295" customFormat="1" ht="12" hidden="1" customHeight="1">
      <c r="A1122" s="294"/>
    </row>
    <row r="1123" spans="1:1" s="295" customFormat="1" ht="12" hidden="1" customHeight="1">
      <c r="A1123" s="294"/>
    </row>
    <row r="1124" spans="1:1" s="295" customFormat="1" ht="12" hidden="1" customHeight="1">
      <c r="A1124" s="294"/>
    </row>
    <row r="1125" spans="1:1" s="295" customFormat="1" ht="12" hidden="1" customHeight="1">
      <c r="A1125" s="294"/>
    </row>
    <row r="1126" spans="1:1" s="295" customFormat="1" ht="12" hidden="1" customHeight="1">
      <c r="A1126" s="294"/>
    </row>
    <row r="1127" spans="1:1" s="295" customFormat="1" ht="12" hidden="1" customHeight="1">
      <c r="A1127" s="294"/>
    </row>
    <row r="1128" spans="1:1" s="295" customFormat="1" ht="12" hidden="1" customHeight="1">
      <c r="A1128" s="294"/>
    </row>
    <row r="1129" spans="1:1" s="295" customFormat="1" ht="12" hidden="1" customHeight="1">
      <c r="A1129" s="294"/>
    </row>
    <row r="1130" spans="1:1" s="295" customFormat="1" ht="12" hidden="1" customHeight="1">
      <c r="A1130" s="294"/>
    </row>
    <row r="1131" spans="1:1" s="295" customFormat="1" ht="12" hidden="1" customHeight="1">
      <c r="A1131" s="294"/>
    </row>
    <row r="1132" spans="1:1" s="295" customFormat="1" ht="12" hidden="1" customHeight="1">
      <c r="A1132" s="294"/>
    </row>
    <row r="1133" spans="1:1" s="295" customFormat="1" ht="12" hidden="1" customHeight="1">
      <c r="A1133" s="294"/>
    </row>
    <row r="1134" spans="1:1" s="295" customFormat="1" ht="12" hidden="1" customHeight="1">
      <c r="A1134" s="294"/>
    </row>
    <row r="1135" spans="1:1" s="295" customFormat="1" ht="12" hidden="1" customHeight="1">
      <c r="A1135" s="294"/>
    </row>
    <row r="1136" spans="1:1" s="295" customFormat="1" ht="12" hidden="1" customHeight="1">
      <c r="A1136" s="294"/>
    </row>
    <row r="1137" spans="1:1" s="295" customFormat="1" ht="12" hidden="1" customHeight="1">
      <c r="A1137" s="294"/>
    </row>
    <row r="1138" spans="1:1" s="295" customFormat="1" ht="12" hidden="1" customHeight="1">
      <c r="A1138" s="294"/>
    </row>
    <row r="1139" spans="1:1" s="295" customFormat="1" ht="12" hidden="1" customHeight="1">
      <c r="A1139" s="294"/>
    </row>
    <row r="1140" spans="1:1" s="295" customFormat="1" ht="12" hidden="1" customHeight="1">
      <c r="A1140" s="294"/>
    </row>
    <row r="1141" spans="1:1" s="295" customFormat="1" ht="12" hidden="1" customHeight="1">
      <c r="A1141" s="294"/>
    </row>
    <row r="1142" spans="1:1" s="295" customFormat="1" ht="12" hidden="1" customHeight="1">
      <c r="A1142" s="294"/>
    </row>
    <row r="1143" spans="1:1" s="295" customFormat="1" ht="12" hidden="1" customHeight="1">
      <c r="A1143" s="294"/>
    </row>
    <row r="1144" spans="1:1" s="295" customFormat="1" ht="12" hidden="1" customHeight="1">
      <c r="A1144" s="294"/>
    </row>
    <row r="1145" spans="1:1" s="295" customFormat="1" ht="12" hidden="1" customHeight="1">
      <c r="A1145" s="294"/>
    </row>
    <row r="1146" spans="1:1" s="295" customFormat="1" ht="12" hidden="1" customHeight="1">
      <c r="A1146" s="294"/>
    </row>
    <row r="1147" spans="1:1" s="295" customFormat="1" ht="12" hidden="1" customHeight="1">
      <c r="A1147" s="294"/>
    </row>
    <row r="1148" spans="1:1" s="295" customFormat="1" ht="12" hidden="1" customHeight="1">
      <c r="A1148" s="294"/>
    </row>
    <row r="1149" spans="1:1" s="295" customFormat="1" ht="12" hidden="1" customHeight="1">
      <c r="A1149" s="294"/>
    </row>
    <row r="1150" spans="1:1" s="295" customFormat="1" ht="12" hidden="1" customHeight="1">
      <c r="A1150" s="294"/>
    </row>
    <row r="1151" spans="1:1" s="295" customFormat="1" ht="12" hidden="1" customHeight="1">
      <c r="A1151" s="294"/>
    </row>
    <row r="1152" spans="1:1" s="295" customFormat="1" ht="12" hidden="1" customHeight="1">
      <c r="A1152" s="294"/>
    </row>
    <row r="1153" spans="1:1" s="295" customFormat="1" ht="12" hidden="1" customHeight="1">
      <c r="A1153" s="294"/>
    </row>
    <row r="1154" spans="1:1" s="295" customFormat="1" ht="12" hidden="1" customHeight="1">
      <c r="A1154" s="294"/>
    </row>
    <row r="1155" spans="1:1" s="295" customFormat="1" ht="12" hidden="1" customHeight="1">
      <c r="A1155" s="294"/>
    </row>
    <row r="1156" spans="1:1" s="295" customFormat="1" ht="12" hidden="1" customHeight="1">
      <c r="A1156" s="294"/>
    </row>
    <row r="1157" spans="1:1" s="295" customFormat="1" ht="12" hidden="1" customHeight="1">
      <c r="A1157" s="294"/>
    </row>
    <row r="1158" spans="1:1" s="295" customFormat="1" ht="12" hidden="1" customHeight="1">
      <c r="A1158" s="294"/>
    </row>
    <row r="1159" spans="1:1" s="295" customFormat="1" ht="12" hidden="1" customHeight="1">
      <c r="A1159" s="294"/>
    </row>
    <row r="1160" spans="1:1" s="295" customFormat="1" ht="12" hidden="1" customHeight="1">
      <c r="A1160" s="294"/>
    </row>
    <row r="1161" spans="1:1" s="295" customFormat="1" ht="12" hidden="1" customHeight="1">
      <c r="A1161" s="294"/>
    </row>
    <row r="1162" spans="1:1" s="295" customFormat="1" ht="12" hidden="1" customHeight="1">
      <c r="A1162" s="294"/>
    </row>
    <row r="1163" spans="1:1" s="295" customFormat="1" ht="12" hidden="1" customHeight="1">
      <c r="A1163" s="294"/>
    </row>
    <row r="1164" spans="1:1" s="295" customFormat="1" ht="12" hidden="1" customHeight="1">
      <c r="A1164" s="294"/>
    </row>
    <row r="1165" spans="1:1" s="295" customFormat="1" ht="12" hidden="1" customHeight="1">
      <c r="A1165" s="294"/>
    </row>
    <row r="1166" spans="1:1" s="295" customFormat="1" ht="12" hidden="1" customHeight="1">
      <c r="A1166" s="294"/>
    </row>
    <row r="1167" spans="1:1" s="295" customFormat="1" ht="12" hidden="1" customHeight="1">
      <c r="A1167" s="294"/>
    </row>
    <row r="1168" spans="1:1" s="295" customFormat="1" ht="12" hidden="1" customHeight="1">
      <c r="A1168" s="294"/>
    </row>
    <row r="1169" spans="1:1" s="295" customFormat="1" ht="12" hidden="1" customHeight="1">
      <c r="A1169" s="294"/>
    </row>
    <row r="1170" spans="1:1" s="295" customFormat="1" ht="12" hidden="1" customHeight="1">
      <c r="A1170" s="294"/>
    </row>
    <row r="1171" spans="1:1" s="295" customFormat="1" ht="12" hidden="1" customHeight="1">
      <c r="A1171" s="294"/>
    </row>
    <row r="1172" spans="1:1" s="295" customFormat="1" ht="12" hidden="1" customHeight="1">
      <c r="A1172" s="294"/>
    </row>
    <row r="1173" spans="1:1" s="295" customFormat="1" ht="12" hidden="1" customHeight="1">
      <c r="A1173" s="294"/>
    </row>
    <row r="1174" spans="1:1" s="295" customFormat="1" ht="12" hidden="1" customHeight="1">
      <c r="A1174" s="294"/>
    </row>
    <row r="1175" spans="1:1" s="295" customFormat="1" ht="12" hidden="1" customHeight="1">
      <c r="A1175" s="294"/>
    </row>
    <row r="1176" spans="1:1" s="295" customFormat="1" ht="12" hidden="1" customHeight="1">
      <c r="A1176" s="294"/>
    </row>
    <row r="1177" spans="1:1" s="295" customFormat="1" ht="12" hidden="1" customHeight="1">
      <c r="A1177" s="294"/>
    </row>
    <row r="1178" spans="1:1" s="295" customFormat="1" ht="12" hidden="1" customHeight="1">
      <c r="A1178" s="294"/>
    </row>
    <row r="1179" spans="1:1" s="295" customFormat="1" ht="12" hidden="1" customHeight="1">
      <c r="A1179" s="294"/>
    </row>
    <row r="1180" spans="1:1" s="295" customFormat="1" ht="12" hidden="1" customHeight="1">
      <c r="A1180" s="294"/>
    </row>
    <row r="1181" spans="1:1" s="295" customFormat="1" ht="12" hidden="1" customHeight="1">
      <c r="A1181" s="294"/>
    </row>
    <row r="1182" spans="1:1" s="295" customFormat="1" ht="12" hidden="1" customHeight="1">
      <c r="A1182" s="294"/>
    </row>
    <row r="1183" spans="1:1" s="295" customFormat="1" ht="12" hidden="1" customHeight="1">
      <c r="A1183" s="294"/>
    </row>
    <row r="1184" spans="1:1" s="295" customFormat="1" ht="12" hidden="1" customHeight="1">
      <c r="A1184" s="294"/>
    </row>
    <row r="1185" spans="1:1" s="295" customFormat="1" ht="12" hidden="1" customHeight="1">
      <c r="A1185" s="294"/>
    </row>
    <row r="1186" spans="1:1" s="295" customFormat="1" ht="12" hidden="1" customHeight="1">
      <c r="A1186" s="294"/>
    </row>
    <row r="1187" spans="1:1" s="295" customFormat="1" ht="12" hidden="1" customHeight="1">
      <c r="A1187" s="294"/>
    </row>
    <row r="1188" spans="1:1" s="295" customFormat="1" ht="12" hidden="1" customHeight="1">
      <c r="A1188" s="294"/>
    </row>
    <row r="1189" spans="1:1" s="295" customFormat="1" ht="12" hidden="1" customHeight="1">
      <c r="A1189" s="294"/>
    </row>
    <row r="1190" spans="1:1" s="295" customFormat="1" ht="12" hidden="1" customHeight="1">
      <c r="A1190" s="294"/>
    </row>
    <row r="1191" spans="1:1" s="295" customFormat="1" ht="12" hidden="1" customHeight="1">
      <c r="A1191" s="294"/>
    </row>
    <row r="1192" spans="1:1" s="295" customFormat="1" ht="12" hidden="1" customHeight="1">
      <c r="A1192" s="294"/>
    </row>
    <row r="1193" spans="1:1" s="295" customFormat="1" ht="12" hidden="1" customHeight="1">
      <c r="A1193" s="294"/>
    </row>
    <row r="1194" spans="1:1" s="295" customFormat="1" ht="12" hidden="1" customHeight="1">
      <c r="A1194" s="294"/>
    </row>
    <row r="1195" spans="1:1" s="295" customFormat="1" ht="12" hidden="1" customHeight="1">
      <c r="A1195" s="294"/>
    </row>
    <row r="1196" spans="1:1" s="295" customFormat="1" ht="12" hidden="1" customHeight="1">
      <c r="A1196" s="294"/>
    </row>
    <row r="1197" spans="1:1" s="295" customFormat="1" ht="12" hidden="1" customHeight="1">
      <c r="A1197" s="294"/>
    </row>
    <row r="1198" spans="1:1" s="295" customFormat="1" ht="12" hidden="1" customHeight="1">
      <c r="A1198" s="294"/>
    </row>
    <row r="1199" spans="1:1" s="295" customFormat="1" ht="12" hidden="1" customHeight="1">
      <c r="A1199" s="294"/>
    </row>
    <row r="1200" spans="1:1" s="295" customFormat="1" ht="12" hidden="1" customHeight="1">
      <c r="A1200" s="294"/>
    </row>
    <row r="1201" spans="1:1" s="295" customFormat="1" ht="12" hidden="1" customHeight="1">
      <c r="A1201" s="294"/>
    </row>
    <row r="1202" spans="1:1" s="295" customFormat="1" ht="12" hidden="1" customHeight="1">
      <c r="A1202" s="294"/>
    </row>
    <row r="1203" spans="1:1" s="295" customFormat="1" ht="12" hidden="1" customHeight="1">
      <c r="A1203" s="294"/>
    </row>
    <row r="1204" spans="1:1" s="295" customFormat="1" ht="12" hidden="1" customHeight="1">
      <c r="A1204" s="294"/>
    </row>
    <row r="1205" spans="1:1" s="295" customFormat="1" ht="12" hidden="1" customHeight="1">
      <c r="A1205" s="294"/>
    </row>
    <row r="1206" spans="1:1" s="295" customFormat="1" ht="12" hidden="1" customHeight="1">
      <c r="A1206" s="294"/>
    </row>
    <row r="1207" spans="1:1" s="295" customFormat="1" ht="12" hidden="1" customHeight="1">
      <c r="A1207" s="294"/>
    </row>
    <row r="1208" spans="1:1" s="295" customFormat="1" ht="12" hidden="1" customHeight="1">
      <c r="A1208" s="294"/>
    </row>
    <row r="1209" spans="1:1" s="295" customFormat="1" ht="12" hidden="1" customHeight="1">
      <c r="A1209" s="294"/>
    </row>
    <row r="1210" spans="1:1" s="295" customFormat="1" ht="12" hidden="1" customHeight="1">
      <c r="A1210" s="294"/>
    </row>
    <row r="1211" spans="1:1" s="295" customFormat="1" ht="12" hidden="1" customHeight="1">
      <c r="A1211" s="294"/>
    </row>
    <row r="1212" spans="1:1" s="295" customFormat="1" ht="12" hidden="1" customHeight="1">
      <c r="A1212" s="294"/>
    </row>
    <row r="1213" spans="1:1" s="295" customFormat="1" ht="12" hidden="1" customHeight="1">
      <c r="A1213" s="294"/>
    </row>
    <row r="1214" spans="1:1" s="295" customFormat="1" ht="12" hidden="1" customHeight="1">
      <c r="A1214" s="294"/>
    </row>
    <row r="1215" spans="1:1" s="295" customFormat="1" ht="12" hidden="1" customHeight="1">
      <c r="A1215" s="294"/>
    </row>
    <row r="1216" spans="1:1" s="295" customFormat="1" ht="12" hidden="1" customHeight="1">
      <c r="A1216" s="294"/>
    </row>
    <row r="1217" spans="1:1" s="295" customFormat="1" ht="12" hidden="1" customHeight="1">
      <c r="A1217" s="294"/>
    </row>
    <row r="1218" spans="1:1" s="295" customFormat="1" ht="12" hidden="1" customHeight="1">
      <c r="A1218" s="294"/>
    </row>
    <row r="1219" spans="1:1" s="295" customFormat="1" ht="12" hidden="1" customHeight="1">
      <c r="A1219" s="294"/>
    </row>
    <row r="1220" spans="1:1" s="295" customFormat="1" ht="12" hidden="1" customHeight="1">
      <c r="A1220" s="294"/>
    </row>
    <row r="1221" spans="1:1" s="295" customFormat="1" ht="12" hidden="1" customHeight="1">
      <c r="A1221" s="294"/>
    </row>
    <row r="1222" spans="1:1" s="295" customFormat="1" ht="12" hidden="1" customHeight="1">
      <c r="A1222" s="294"/>
    </row>
    <row r="1223" spans="1:1" s="295" customFormat="1" ht="12" hidden="1" customHeight="1">
      <c r="A1223" s="294"/>
    </row>
    <row r="1224" spans="1:1" s="295" customFormat="1" ht="12" hidden="1" customHeight="1">
      <c r="A1224" s="294"/>
    </row>
    <row r="1225" spans="1:1" s="295" customFormat="1" ht="12" hidden="1" customHeight="1">
      <c r="A1225" s="294"/>
    </row>
    <row r="1226" spans="1:1" s="295" customFormat="1" ht="12" hidden="1" customHeight="1">
      <c r="A1226" s="294"/>
    </row>
    <row r="1227" spans="1:1" s="295" customFormat="1" ht="12" hidden="1" customHeight="1">
      <c r="A1227" s="294"/>
    </row>
    <row r="1228" spans="1:1" s="295" customFormat="1" ht="12" hidden="1" customHeight="1">
      <c r="A1228" s="294"/>
    </row>
    <row r="1229" spans="1:1" s="295" customFormat="1" ht="12" hidden="1" customHeight="1">
      <c r="A1229" s="294"/>
    </row>
    <row r="1230" spans="1:1" s="295" customFormat="1" ht="12" hidden="1" customHeight="1">
      <c r="A1230" s="294"/>
    </row>
    <row r="1231" spans="1:1" s="295" customFormat="1" ht="12" hidden="1" customHeight="1">
      <c r="A1231" s="294"/>
    </row>
    <row r="1232" spans="1:1" s="295" customFormat="1" ht="12" hidden="1" customHeight="1">
      <c r="A1232" s="294"/>
    </row>
    <row r="1233" spans="1:1" s="295" customFormat="1" ht="12" hidden="1" customHeight="1">
      <c r="A1233" s="294"/>
    </row>
    <row r="1234" spans="1:1" s="295" customFormat="1" ht="12" hidden="1" customHeight="1">
      <c r="A1234" s="294"/>
    </row>
    <row r="1235" spans="1:1" s="295" customFormat="1" ht="12" hidden="1" customHeight="1">
      <c r="A1235" s="294"/>
    </row>
    <row r="1236" spans="1:1" s="295" customFormat="1" ht="12" hidden="1" customHeight="1">
      <c r="A1236" s="294"/>
    </row>
    <row r="1237" spans="1:1" s="295" customFormat="1" ht="12" hidden="1" customHeight="1">
      <c r="A1237" s="294"/>
    </row>
    <row r="1238" spans="1:1" s="295" customFormat="1" ht="12" hidden="1" customHeight="1">
      <c r="A1238" s="294"/>
    </row>
    <row r="1239" spans="1:1" s="295" customFormat="1" ht="12" hidden="1" customHeight="1">
      <c r="A1239" s="294"/>
    </row>
    <row r="1240" spans="1:1" s="295" customFormat="1" ht="12" hidden="1" customHeight="1">
      <c r="A1240" s="294"/>
    </row>
    <row r="1241" spans="1:1" s="295" customFormat="1" ht="12" hidden="1" customHeight="1">
      <c r="A1241" s="294"/>
    </row>
    <row r="1242" spans="1:1" s="295" customFormat="1" ht="12" hidden="1" customHeight="1">
      <c r="A1242" s="294"/>
    </row>
    <row r="1243" spans="1:1" s="295" customFormat="1" ht="12" hidden="1" customHeight="1">
      <c r="A1243" s="294"/>
    </row>
    <row r="1244" spans="1:1" s="295" customFormat="1" ht="12" hidden="1" customHeight="1">
      <c r="A1244" s="294"/>
    </row>
    <row r="1245" spans="1:1" s="295" customFormat="1" ht="12" hidden="1" customHeight="1">
      <c r="A1245" s="294"/>
    </row>
    <row r="1246" spans="1:1" s="295" customFormat="1" ht="12" hidden="1" customHeight="1">
      <c r="A1246" s="294"/>
    </row>
    <row r="1247" spans="1:1" s="295" customFormat="1" ht="12" hidden="1" customHeight="1">
      <c r="A1247" s="294"/>
    </row>
    <row r="1248" spans="1:1" s="295" customFormat="1" ht="12" hidden="1" customHeight="1">
      <c r="A1248" s="294"/>
    </row>
    <row r="1249" spans="1:1" s="295" customFormat="1" ht="12" hidden="1" customHeight="1">
      <c r="A1249" s="294"/>
    </row>
    <row r="1250" spans="1:1" s="295" customFormat="1" ht="12" hidden="1" customHeight="1">
      <c r="A1250" s="294"/>
    </row>
    <row r="1251" spans="1:1" s="295" customFormat="1" ht="12" hidden="1" customHeight="1">
      <c r="A1251" s="294"/>
    </row>
    <row r="1252" spans="1:1" s="295" customFormat="1" ht="12" hidden="1" customHeight="1">
      <c r="A1252" s="294"/>
    </row>
    <row r="1253" spans="1:1" s="295" customFormat="1" ht="12" hidden="1" customHeight="1">
      <c r="A1253" s="294"/>
    </row>
    <row r="1254" spans="1:1" s="295" customFormat="1" ht="12" hidden="1" customHeight="1">
      <c r="A1254" s="294"/>
    </row>
    <row r="1255" spans="1:1" s="295" customFormat="1" ht="12" hidden="1" customHeight="1">
      <c r="A1255" s="294"/>
    </row>
    <row r="1256" spans="1:1" s="295" customFormat="1" ht="12" hidden="1" customHeight="1">
      <c r="A1256" s="294"/>
    </row>
    <row r="1257" spans="1:1" s="295" customFormat="1" ht="12" hidden="1" customHeight="1">
      <c r="A1257" s="294"/>
    </row>
    <row r="1258" spans="1:1" s="295" customFormat="1" ht="12" hidden="1" customHeight="1">
      <c r="A1258" s="294"/>
    </row>
    <row r="1259" spans="1:1" s="295" customFormat="1" ht="12" hidden="1" customHeight="1">
      <c r="A1259" s="294"/>
    </row>
    <row r="1260" spans="1:1" s="295" customFormat="1" ht="12" hidden="1" customHeight="1">
      <c r="A1260" s="294"/>
    </row>
    <row r="1261" spans="1:1" s="295" customFormat="1" ht="12" hidden="1" customHeight="1">
      <c r="A1261" s="294"/>
    </row>
    <row r="1262" spans="1:1" s="295" customFormat="1" ht="12" hidden="1" customHeight="1">
      <c r="A1262" s="294"/>
    </row>
    <row r="1263" spans="1:1" s="295" customFormat="1" ht="12" hidden="1" customHeight="1">
      <c r="A1263" s="294"/>
    </row>
    <row r="1264" spans="1:1" s="295" customFormat="1" ht="12" hidden="1" customHeight="1">
      <c r="A1264" s="294"/>
    </row>
    <row r="1265" spans="1:1" s="295" customFormat="1" ht="12" hidden="1" customHeight="1">
      <c r="A1265" s="294"/>
    </row>
    <row r="1266" spans="1:1" s="295" customFormat="1" ht="12" hidden="1" customHeight="1">
      <c r="A1266" s="294"/>
    </row>
    <row r="1267" spans="1:1" s="295" customFormat="1" ht="12" hidden="1" customHeight="1">
      <c r="A1267" s="294"/>
    </row>
    <row r="1268" spans="1:1" s="295" customFormat="1" ht="12" hidden="1" customHeight="1">
      <c r="A1268" s="294"/>
    </row>
    <row r="1269" spans="1:1" s="295" customFormat="1" ht="12" hidden="1" customHeight="1">
      <c r="A1269" s="294"/>
    </row>
    <row r="1270" spans="1:1" s="295" customFormat="1" ht="12" hidden="1" customHeight="1">
      <c r="A1270" s="294"/>
    </row>
    <row r="1271" spans="1:1" s="295" customFormat="1" ht="12" hidden="1" customHeight="1">
      <c r="A1271" s="294"/>
    </row>
    <row r="1272" spans="1:1" s="295" customFormat="1" ht="12" hidden="1" customHeight="1">
      <c r="A1272" s="294"/>
    </row>
    <row r="1273" spans="1:1" s="295" customFormat="1" ht="12" hidden="1" customHeight="1">
      <c r="A1273" s="294"/>
    </row>
    <row r="1274" spans="1:1" s="295" customFormat="1" ht="12" hidden="1" customHeight="1">
      <c r="A1274" s="294"/>
    </row>
    <row r="1275" spans="1:1" s="295" customFormat="1" ht="12" hidden="1" customHeight="1">
      <c r="A1275" s="294"/>
    </row>
    <row r="1276" spans="1:1" s="295" customFormat="1" ht="12" hidden="1" customHeight="1">
      <c r="A1276" s="294"/>
    </row>
    <row r="1277" spans="1:1" s="295" customFormat="1" ht="12" hidden="1" customHeight="1">
      <c r="A1277" s="294"/>
    </row>
    <row r="1278" spans="1:1" s="295" customFormat="1" ht="12" hidden="1" customHeight="1">
      <c r="A1278" s="294"/>
    </row>
    <row r="1279" spans="1:1" s="295" customFormat="1" ht="12" hidden="1" customHeight="1">
      <c r="A1279" s="294"/>
    </row>
    <row r="1280" spans="1:1" s="295" customFormat="1" ht="12" hidden="1" customHeight="1">
      <c r="A1280" s="294"/>
    </row>
    <row r="1281" spans="1:1" s="295" customFormat="1" ht="12" hidden="1" customHeight="1">
      <c r="A1281" s="294"/>
    </row>
    <row r="1282" spans="1:1" s="295" customFormat="1" ht="12" hidden="1" customHeight="1">
      <c r="A1282" s="294"/>
    </row>
    <row r="1283" spans="1:1" s="295" customFormat="1" ht="12" hidden="1" customHeight="1">
      <c r="A1283" s="294"/>
    </row>
    <row r="1284" spans="1:1" s="295" customFormat="1" ht="12" hidden="1" customHeight="1">
      <c r="A1284" s="294"/>
    </row>
    <row r="1285" spans="1:1" s="295" customFormat="1" ht="12" hidden="1" customHeight="1">
      <c r="A1285" s="294"/>
    </row>
    <row r="1286" spans="1:1" s="295" customFormat="1" ht="12" hidden="1" customHeight="1">
      <c r="A1286" s="294"/>
    </row>
    <row r="1287" spans="1:1" s="295" customFormat="1" ht="12" hidden="1" customHeight="1">
      <c r="A1287" s="294"/>
    </row>
    <row r="1288" spans="1:1" s="295" customFormat="1" ht="12" hidden="1" customHeight="1">
      <c r="A1288" s="294"/>
    </row>
    <row r="1289" spans="1:1" s="295" customFormat="1" ht="12" hidden="1" customHeight="1">
      <c r="A1289" s="294"/>
    </row>
    <row r="1290" spans="1:1" s="295" customFormat="1" ht="12" hidden="1" customHeight="1">
      <c r="A1290" s="294"/>
    </row>
    <row r="1291" spans="1:1" s="295" customFormat="1" ht="12" hidden="1" customHeight="1">
      <c r="A1291" s="294"/>
    </row>
    <row r="1292" spans="1:1" s="295" customFormat="1" ht="12" hidden="1" customHeight="1">
      <c r="A1292" s="294"/>
    </row>
    <row r="1293" spans="1:1" s="295" customFormat="1" ht="12" hidden="1" customHeight="1">
      <c r="A1293" s="294"/>
    </row>
    <row r="1294" spans="1:1" s="295" customFormat="1" ht="12" hidden="1" customHeight="1">
      <c r="A1294" s="294"/>
    </row>
    <row r="1295" spans="1:1" s="295" customFormat="1" ht="12" hidden="1" customHeight="1">
      <c r="A1295" s="294"/>
    </row>
    <row r="1296" spans="1:1" s="295" customFormat="1" ht="12" hidden="1" customHeight="1">
      <c r="A1296" s="294"/>
    </row>
    <row r="1297" spans="1:1" s="295" customFormat="1" ht="12" hidden="1" customHeight="1">
      <c r="A1297" s="294"/>
    </row>
    <row r="1298" spans="1:1" s="295" customFormat="1" ht="12" hidden="1" customHeight="1">
      <c r="A1298" s="294"/>
    </row>
    <row r="1299" spans="1:1" s="295" customFormat="1" ht="12" hidden="1" customHeight="1">
      <c r="A1299" s="294"/>
    </row>
    <row r="1300" spans="1:1" s="295" customFormat="1" ht="12" hidden="1" customHeight="1">
      <c r="A1300" s="294"/>
    </row>
    <row r="1301" spans="1:1" s="295" customFormat="1" ht="12" hidden="1" customHeight="1">
      <c r="A1301" s="294"/>
    </row>
    <row r="1302" spans="1:1" s="295" customFormat="1" ht="12" hidden="1" customHeight="1">
      <c r="A1302" s="294"/>
    </row>
    <row r="1303" spans="1:1" s="295" customFormat="1" ht="12" hidden="1" customHeight="1">
      <c r="A1303" s="294"/>
    </row>
    <row r="1304" spans="1:1" s="295" customFormat="1" ht="12" hidden="1" customHeight="1">
      <c r="A1304" s="294"/>
    </row>
    <row r="1305" spans="1:1" s="295" customFormat="1" ht="12" hidden="1" customHeight="1">
      <c r="A1305" s="294"/>
    </row>
    <row r="1306" spans="1:1" s="295" customFormat="1" ht="12" hidden="1" customHeight="1">
      <c r="A1306" s="294"/>
    </row>
    <row r="1307" spans="1:1" s="295" customFormat="1" ht="12" hidden="1" customHeight="1">
      <c r="A1307" s="294"/>
    </row>
    <row r="1308" spans="1:1" s="295" customFormat="1" ht="12" hidden="1" customHeight="1">
      <c r="A1308" s="294"/>
    </row>
    <row r="1309" spans="1:1" s="295" customFormat="1" ht="12" hidden="1" customHeight="1">
      <c r="A1309" s="294"/>
    </row>
    <row r="1310" spans="1:1" s="295" customFormat="1" ht="12" hidden="1" customHeight="1">
      <c r="A1310" s="294"/>
    </row>
    <row r="1311" spans="1:1" s="295" customFormat="1" ht="12" hidden="1" customHeight="1">
      <c r="A1311" s="294"/>
    </row>
    <row r="1312" spans="1:1" s="295" customFormat="1" ht="12" hidden="1" customHeight="1">
      <c r="A1312" s="294"/>
    </row>
    <row r="1313" spans="1:1" s="295" customFormat="1" ht="12" hidden="1" customHeight="1">
      <c r="A1313" s="294"/>
    </row>
    <row r="1314" spans="1:1" s="295" customFormat="1" ht="12" hidden="1" customHeight="1">
      <c r="A1314" s="294"/>
    </row>
    <row r="1315" spans="1:1" s="295" customFormat="1" ht="12" hidden="1" customHeight="1">
      <c r="A1315" s="294"/>
    </row>
    <row r="1316" spans="1:1" s="295" customFormat="1" ht="12" hidden="1" customHeight="1">
      <c r="A1316" s="294"/>
    </row>
    <row r="1317" spans="1:1" s="295" customFormat="1" ht="12" hidden="1" customHeight="1">
      <c r="A1317" s="294"/>
    </row>
    <row r="1318" spans="1:1" s="295" customFormat="1" ht="12" hidden="1" customHeight="1">
      <c r="A1318" s="294"/>
    </row>
    <row r="1319" spans="1:1" s="295" customFormat="1" ht="12" hidden="1" customHeight="1">
      <c r="A1319" s="294"/>
    </row>
    <row r="1320" spans="1:1" s="295" customFormat="1" ht="12" hidden="1" customHeight="1">
      <c r="A1320" s="294"/>
    </row>
    <row r="1321" spans="1:1" s="295" customFormat="1" ht="12" hidden="1" customHeight="1">
      <c r="A1321" s="294"/>
    </row>
    <row r="1322" spans="1:1" s="295" customFormat="1" ht="12" hidden="1" customHeight="1">
      <c r="A1322" s="294"/>
    </row>
    <row r="1323" spans="1:1" s="295" customFormat="1" ht="12" hidden="1" customHeight="1">
      <c r="A1323" s="294"/>
    </row>
    <row r="1324" spans="1:1" s="295" customFormat="1" ht="12" hidden="1" customHeight="1">
      <c r="A1324" s="294"/>
    </row>
    <row r="1325" spans="1:1" s="295" customFormat="1" ht="12" hidden="1" customHeight="1">
      <c r="A1325" s="294"/>
    </row>
    <row r="1326" spans="1:1" s="295" customFormat="1" ht="12" hidden="1" customHeight="1">
      <c r="A1326" s="294"/>
    </row>
    <row r="1327" spans="1:1" s="295" customFormat="1" ht="12" hidden="1" customHeight="1">
      <c r="A1327" s="294"/>
    </row>
    <row r="1328" spans="1:1" s="295" customFormat="1" ht="12" hidden="1" customHeight="1">
      <c r="A1328" s="294"/>
    </row>
    <row r="1329" spans="1:1" s="295" customFormat="1" ht="12" hidden="1" customHeight="1">
      <c r="A1329" s="294"/>
    </row>
    <row r="1330" spans="1:1" s="295" customFormat="1" ht="12" hidden="1" customHeight="1">
      <c r="A1330" s="294"/>
    </row>
    <row r="1331" spans="1:1" s="295" customFormat="1" ht="12" hidden="1" customHeight="1">
      <c r="A1331" s="294"/>
    </row>
    <row r="1332" spans="1:1" s="295" customFormat="1" ht="12" hidden="1" customHeight="1">
      <c r="A1332" s="294"/>
    </row>
    <row r="1333" spans="1:1" s="295" customFormat="1" ht="12" hidden="1" customHeight="1">
      <c r="A1333" s="294"/>
    </row>
    <row r="1334" spans="1:1" s="295" customFormat="1" ht="12" hidden="1" customHeight="1">
      <c r="A1334" s="294"/>
    </row>
    <row r="1335" spans="1:1" s="295" customFormat="1" ht="12" hidden="1" customHeight="1">
      <c r="A1335" s="294"/>
    </row>
    <row r="1336" spans="1:1" s="295" customFormat="1" ht="12" hidden="1" customHeight="1">
      <c r="A1336" s="294"/>
    </row>
    <row r="1337" spans="1:1" s="295" customFormat="1" ht="12" hidden="1" customHeight="1">
      <c r="A1337" s="294"/>
    </row>
    <row r="1338" spans="1:1" s="295" customFormat="1" ht="12" hidden="1" customHeight="1">
      <c r="A1338" s="294"/>
    </row>
    <row r="1339" spans="1:1" s="295" customFormat="1" ht="12" hidden="1" customHeight="1">
      <c r="A1339" s="294"/>
    </row>
    <row r="1340" spans="1:1" s="295" customFormat="1" ht="12" hidden="1" customHeight="1">
      <c r="A1340" s="294"/>
    </row>
    <row r="1341" spans="1:1" s="295" customFormat="1" ht="12" hidden="1" customHeight="1">
      <c r="A1341" s="294"/>
    </row>
    <row r="1342" spans="1:1" s="295" customFormat="1" ht="12" hidden="1" customHeight="1">
      <c r="A1342" s="294"/>
    </row>
    <row r="1343" spans="1:1" s="295" customFormat="1" ht="12" hidden="1" customHeight="1">
      <c r="A1343" s="294"/>
    </row>
    <row r="1344" spans="1:1" s="295" customFormat="1" ht="12" hidden="1" customHeight="1">
      <c r="A1344" s="294"/>
    </row>
    <row r="1345" spans="1:1" s="295" customFormat="1" ht="12" hidden="1" customHeight="1">
      <c r="A1345" s="294"/>
    </row>
    <row r="1346" spans="1:1" s="295" customFormat="1" ht="12" hidden="1" customHeight="1">
      <c r="A1346" s="294"/>
    </row>
    <row r="1347" spans="1:1" s="295" customFormat="1" ht="12" hidden="1" customHeight="1">
      <c r="A1347" s="294"/>
    </row>
    <row r="1348" spans="1:1" s="295" customFormat="1" ht="12" hidden="1" customHeight="1">
      <c r="A1348" s="294"/>
    </row>
    <row r="1349" spans="1:1" s="295" customFormat="1" ht="12" hidden="1" customHeight="1">
      <c r="A1349" s="294"/>
    </row>
    <row r="1350" spans="1:1" s="295" customFormat="1" ht="12" hidden="1" customHeight="1">
      <c r="A1350" s="294"/>
    </row>
    <row r="1351" spans="1:1" s="295" customFormat="1" ht="12" hidden="1" customHeight="1">
      <c r="A1351" s="294"/>
    </row>
    <row r="1352" spans="1:1" s="295" customFormat="1" ht="12" hidden="1" customHeight="1">
      <c r="A1352" s="294"/>
    </row>
    <row r="1353" spans="1:1" s="295" customFormat="1" ht="12" hidden="1" customHeight="1">
      <c r="A1353" s="294"/>
    </row>
    <row r="1354" spans="1:1" s="295" customFormat="1" ht="12" hidden="1" customHeight="1">
      <c r="A1354" s="294"/>
    </row>
    <row r="1355" spans="1:1" s="295" customFormat="1" ht="12" hidden="1" customHeight="1">
      <c r="A1355" s="294"/>
    </row>
    <row r="1356" spans="1:1" s="295" customFormat="1" ht="12" hidden="1" customHeight="1">
      <c r="A1356" s="294"/>
    </row>
    <row r="1357" spans="1:1" s="295" customFormat="1" ht="12" hidden="1" customHeight="1">
      <c r="A1357" s="294"/>
    </row>
    <row r="1358" spans="1:1" s="295" customFormat="1" ht="12" hidden="1" customHeight="1">
      <c r="A1358" s="294"/>
    </row>
    <row r="1359" spans="1:1" s="295" customFormat="1" ht="12" hidden="1" customHeight="1">
      <c r="A1359" s="294"/>
    </row>
    <row r="1360" spans="1:1" s="295" customFormat="1" ht="12" hidden="1" customHeight="1">
      <c r="A1360" s="294"/>
    </row>
    <row r="1361" spans="1:1" s="295" customFormat="1" ht="12" hidden="1" customHeight="1">
      <c r="A1361" s="294"/>
    </row>
    <row r="1362" spans="1:1" s="295" customFormat="1" ht="12" hidden="1" customHeight="1">
      <c r="A1362" s="294"/>
    </row>
    <row r="1363" spans="1:1" s="295" customFormat="1" ht="12" hidden="1" customHeight="1">
      <c r="A1363" s="294"/>
    </row>
    <row r="1364" spans="1:1" s="295" customFormat="1" ht="12" hidden="1" customHeight="1">
      <c r="A1364" s="294"/>
    </row>
    <row r="1365" spans="1:1" s="295" customFormat="1" ht="12" hidden="1" customHeight="1">
      <c r="A1365" s="294"/>
    </row>
    <row r="1366" spans="1:1" s="295" customFormat="1" ht="12" hidden="1" customHeight="1">
      <c r="A1366" s="294"/>
    </row>
    <row r="1367" spans="1:1" s="295" customFormat="1" ht="12" hidden="1" customHeight="1">
      <c r="A1367" s="294"/>
    </row>
    <row r="1368" spans="1:1" s="295" customFormat="1" ht="12" hidden="1" customHeight="1">
      <c r="A1368" s="294"/>
    </row>
    <row r="1369" spans="1:1" s="295" customFormat="1" ht="12" hidden="1" customHeight="1">
      <c r="A1369" s="294"/>
    </row>
    <row r="1370" spans="1:1" s="295" customFormat="1" ht="12" hidden="1" customHeight="1">
      <c r="A1370" s="294"/>
    </row>
    <row r="1371" spans="1:1" s="295" customFormat="1" ht="12" hidden="1" customHeight="1">
      <c r="A1371" s="294"/>
    </row>
    <row r="1372" spans="1:1" s="295" customFormat="1" ht="12" hidden="1" customHeight="1">
      <c r="A1372" s="294"/>
    </row>
    <row r="1373" spans="1:1" s="295" customFormat="1" ht="12" hidden="1" customHeight="1">
      <c r="A1373" s="294"/>
    </row>
    <row r="1374" spans="1:1" s="295" customFormat="1" ht="12" hidden="1" customHeight="1">
      <c r="A1374" s="294"/>
    </row>
    <row r="1375" spans="1:1" s="295" customFormat="1" ht="12" hidden="1" customHeight="1">
      <c r="A1375" s="294"/>
    </row>
    <row r="1376" spans="1:1" s="295" customFormat="1" ht="12" hidden="1" customHeight="1">
      <c r="A1376" s="294"/>
    </row>
    <row r="1377" spans="1:1" s="295" customFormat="1" ht="12" hidden="1" customHeight="1">
      <c r="A1377" s="294"/>
    </row>
    <row r="1378" spans="1:1" s="295" customFormat="1" ht="12" hidden="1" customHeight="1">
      <c r="A1378" s="294"/>
    </row>
    <row r="1379" spans="1:1" s="295" customFormat="1" ht="12" hidden="1" customHeight="1">
      <c r="A1379" s="294"/>
    </row>
    <row r="1380" spans="1:1" s="295" customFormat="1" ht="12" hidden="1" customHeight="1">
      <c r="A1380" s="294"/>
    </row>
    <row r="1381" spans="1:1" s="295" customFormat="1" ht="12" hidden="1" customHeight="1">
      <c r="A1381" s="294"/>
    </row>
    <row r="1382" spans="1:1" s="295" customFormat="1" ht="12" hidden="1" customHeight="1">
      <c r="A1382" s="294"/>
    </row>
    <row r="1383" spans="1:1" s="295" customFormat="1" ht="12" hidden="1" customHeight="1">
      <c r="A1383" s="294"/>
    </row>
    <row r="1384" spans="1:1" s="295" customFormat="1" ht="12" hidden="1" customHeight="1">
      <c r="A1384" s="294"/>
    </row>
    <row r="1385" spans="1:1" s="295" customFormat="1" ht="12" hidden="1" customHeight="1">
      <c r="A1385" s="294"/>
    </row>
    <row r="1386" spans="1:1" s="295" customFormat="1" ht="12" hidden="1" customHeight="1">
      <c r="A1386" s="294"/>
    </row>
    <row r="1387" spans="1:1" s="295" customFormat="1" ht="12" hidden="1" customHeight="1">
      <c r="A1387" s="294"/>
    </row>
    <row r="1388" spans="1:1" s="295" customFormat="1" ht="12" hidden="1" customHeight="1">
      <c r="A1388" s="294"/>
    </row>
    <row r="1389" spans="1:1" s="295" customFormat="1" ht="12" hidden="1" customHeight="1">
      <c r="A1389" s="294"/>
    </row>
    <row r="1390" spans="1:1" s="295" customFormat="1" ht="12" hidden="1" customHeight="1">
      <c r="A1390" s="294"/>
    </row>
    <row r="1391" spans="1:1" s="295" customFormat="1" ht="12" hidden="1" customHeight="1">
      <c r="A1391" s="294"/>
    </row>
    <row r="1392" spans="1:1" s="295" customFormat="1" ht="12" hidden="1" customHeight="1">
      <c r="A1392" s="294"/>
    </row>
    <row r="1393" spans="1:1" s="295" customFormat="1" ht="12" hidden="1" customHeight="1">
      <c r="A1393" s="294"/>
    </row>
    <row r="1394" spans="1:1" s="295" customFormat="1" ht="12" hidden="1" customHeight="1">
      <c r="A1394" s="294"/>
    </row>
    <row r="1395" spans="1:1" s="295" customFormat="1" ht="12" hidden="1" customHeight="1">
      <c r="A1395" s="294"/>
    </row>
    <row r="1396" spans="1:1" s="295" customFormat="1" ht="12" hidden="1" customHeight="1">
      <c r="A1396" s="294"/>
    </row>
    <row r="1397" spans="1:1" s="295" customFormat="1" ht="12" hidden="1" customHeight="1">
      <c r="A1397" s="294"/>
    </row>
    <row r="1398" spans="1:1" s="295" customFormat="1" ht="12" hidden="1" customHeight="1">
      <c r="A1398" s="294"/>
    </row>
    <row r="1399" spans="1:1" s="295" customFormat="1" ht="12" hidden="1" customHeight="1">
      <c r="A1399" s="294"/>
    </row>
    <row r="1400" spans="1:1" s="295" customFormat="1" ht="12" hidden="1" customHeight="1">
      <c r="A1400" s="294"/>
    </row>
    <row r="1401" spans="1:1" s="295" customFormat="1" ht="12" hidden="1" customHeight="1">
      <c r="A1401" s="294"/>
    </row>
    <row r="1402" spans="1:1" s="295" customFormat="1" ht="12" hidden="1" customHeight="1">
      <c r="A1402" s="294"/>
    </row>
    <row r="1403" spans="1:1" s="295" customFormat="1" ht="12" hidden="1" customHeight="1">
      <c r="A1403" s="294"/>
    </row>
    <row r="1404" spans="1:1" s="295" customFormat="1" ht="12" hidden="1" customHeight="1">
      <c r="A1404" s="294"/>
    </row>
    <row r="1405" spans="1:1" s="295" customFormat="1" ht="12" hidden="1" customHeight="1">
      <c r="A1405" s="294"/>
    </row>
    <row r="1406" spans="1:1" s="295" customFormat="1" ht="12" hidden="1" customHeight="1">
      <c r="A1406" s="294"/>
    </row>
    <row r="1407" spans="1:1" s="295" customFormat="1" ht="12" hidden="1" customHeight="1">
      <c r="A1407" s="294"/>
    </row>
    <row r="1408" spans="1:1" s="295" customFormat="1" ht="12" hidden="1" customHeight="1">
      <c r="A1408" s="294"/>
    </row>
    <row r="1409" spans="1:1" s="295" customFormat="1" ht="12" hidden="1" customHeight="1">
      <c r="A1409" s="294"/>
    </row>
    <row r="1410" spans="1:1" s="295" customFormat="1" ht="12" hidden="1" customHeight="1">
      <c r="A1410" s="294"/>
    </row>
    <row r="1411" spans="1:1" s="295" customFormat="1" ht="12" hidden="1" customHeight="1">
      <c r="A1411" s="294"/>
    </row>
    <row r="1412" spans="1:1" s="295" customFormat="1" ht="12" hidden="1" customHeight="1">
      <c r="A1412" s="294"/>
    </row>
    <row r="1413" spans="1:1" s="295" customFormat="1" ht="12" hidden="1" customHeight="1">
      <c r="A1413" s="294"/>
    </row>
    <row r="1414" spans="1:1" s="295" customFormat="1" ht="12" hidden="1" customHeight="1">
      <c r="A1414" s="294"/>
    </row>
    <row r="1415" spans="1:1" s="295" customFormat="1" ht="12" hidden="1" customHeight="1">
      <c r="A1415" s="294"/>
    </row>
    <row r="1416" spans="1:1" s="295" customFormat="1" ht="12" hidden="1" customHeight="1">
      <c r="A1416" s="294"/>
    </row>
    <row r="1417" spans="1:1" s="295" customFormat="1" ht="12" hidden="1" customHeight="1">
      <c r="A1417" s="294"/>
    </row>
    <row r="1418" spans="1:1" s="295" customFormat="1" ht="12" hidden="1" customHeight="1">
      <c r="A1418" s="294"/>
    </row>
    <row r="1419" spans="1:1" s="295" customFormat="1" ht="12" hidden="1" customHeight="1">
      <c r="A1419" s="294"/>
    </row>
    <row r="1420" spans="1:1" s="295" customFormat="1" ht="12" hidden="1" customHeight="1">
      <c r="A1420" s="294"/>
    </row>
    <row r="1421" spans="1:1" s="295" customFormat="1" ht="12" hidden="1" customHeight="1">
      <c r="A1421" s="294"/>
    </row>
    <row r="1422" spans="1:1" s="295" customFormat="1" ht="12" hidden="1" customHeight="1">
      <c r="A1422" s="294"/>
    </row>
    <row r="1423" spans="1:1" s="295" customFormat="1" ht="12" hidden="1" customHeight="1">
      <c r="A1423" s="294"/>
    </row>
    <row r="1424" spans="1:1" s="295" customFormat="1" ht="12" hidden="1" customHeight="1">
      <c r="A1424" s="294"/>
    </row>
    <row r="1425" spans="1:1" s="295" customFormat="1" ht="12" hidden="1" customHeight="1">
      <c r="A1425" s="294"/>
    </row>
    <row r="1426" spans="1:1" s="295" customFormat="1" ht="12" hidden="1" customHeight="1">
      <c r="A1426" s="294"/>
    </row>
    <row r="1427" spans="1:1" s="295" customFormat="1" ht="12" hidden="1" customHeight="1">
      <c r="A1427" s="294"/>
    </row>
    <row r="1428" spans="1:1" s="295" customFormat="1" ht="12" hidden="1" customHeight="1">
      <c r="A1428" s="294"/>
    </row>
    <row r="1429" spans="1:1" s="295" customFormat="1" ht="12" hidden="1" customHeight="1">
      <c r="A1429" s="294"/>
    </row>
    <row r="1430" spans="1:1" s="295" customFormat="1" ht="12" hidden="1" customHeight="1">
      <c r="A1430" s="294"/>
    </row>
    <row r="1431" spans="1:1" s="295" customFormat="1" ht="12" hidden="1" customHeight="1">
      <c r="A1431" s="294"/>
    </row>
    <row r="1432" spans="1:1" s="295" customFormat="1" ht="12" hidden="1" customHeight="1">
      <c r="A1432" s="294"/>
    </row>
    <row r="1433" spans="1:1" s="295" customFormat="1" ht="12" hidden="1" customHeight="1">
      <c r="A1433" s="294"/>
    </row>
    <row r="1434" spans="1:1" s="295" customFormat="1" ht="12" hidden="1" customHeight="1">
      <c r="A1434" s="294"/>
    </row>
    <row r="1435" spans="1:1" s="295" customFormat="1" ht="12" hidden="1" customHeight="1">
      <c r="A1435" s="294"/>
    </row>
    <row r="1436" spans="1:1" s="295" customFormat="1" ht="12" hidden="1" customHeight="1">
      <c r="A1436" s="294"/>
    </row>
    <row r="1437" spans="1:1" s="295" customFormat="1" ht="12" hidden="1" customHeight="1">
      <c r="A1437" s="294"/>
    </row>
    <row r="1438" spans="1:1" s="295" customFormat="1" ht="12" hidden="1" customHeight="1">
      <c r="A1438" s="294"/>
    </row>
    <row r="1439" spans="1:1" s="295" customFormat="1" ht="12" hidden="1" customHeight="1">
      <c r="A1439" s="294"/>
    </row>
    <row r="1440" spans="1:1" s="295" customFormat="1" ht="12" hidden="1" customHeight="1">
      <c r="A1440" s="294"/>
    </row>
    <row r="1441" spans="1:1" s="295" customFormat="1" ht="12" hidden="1" customHeight="1">
      <c r="A1441" s="294"/>
    </row>
    <row r="1442" spans="1:1" s="295" customFormat="1" ht="12" hidden="1" customHeight="1">
      <c r="A1442" s="294"/>
    </row>
    <row r="1443" spans="1:1" s="295" customFormat="1" ht="12" hidden="1" customHeight="1">
      <c r="A1443" s="294"/>
    </row>
    <row r="1444" spans="1:1" s="295" customFormat="1" ht="12" hidden="1" customHeight="1">
      <c r="A1444" s="294"/>
    </row>
    <row r="1445" spans="1:1" s="295" customFormat="1" ht="12" hidden="1" customHeight="1">
      <c r="A1445" s="294"/>
    </row>
    <row r="1446" spans="1:1" s="295" customFormat="1" ht="12" hidden="1" customHeight="1">
      <c r="A1446" s="294"/>
    </row>
    <row r="1447" spans="1:1" s="295" customFormat="1" ht="12" hidden="1" customHeight="1">
      <c r="A1447" s="294"/>
    </row>
    <row r="1448" spans="1:1" s="295" customFormat="1" ht="12" hidden="1" customHeight="1">
      <c r="A1448" s="294"/>
    </row>
    <row r="1449" spans="1:1" s="295" customFormat="1" ht="12" hidden="1" customHeight="1">
      <c r="A1449" s="294"/>
    </row>
    <row r="1450" spans="1:1" s="295" customFormat="1" ht="12" hidden="1" customHeight="1">
      <c r="A1450" s="294"/>
    </row>
    <row r="1451" spans="1:1" s="295" customFormat="1" ht="12" hidden="1" customHeight="1">
      <c r="A1451" s="294"/>
    </row>
    <row r="1452" spans="1:1" s="295" customFormat="1" ht="12" hidden="1" customHeight="1">
      <c r="A1452" s="294"/>
    </row>
    <row r="1453" spans="1:1" s="295" customFormat="1" ht="12" hidden="1" customHeight="1">
      <c r="A1453" s="294"/>
    </row>
    <row r="1454" spans="1:1" s="295" customFormat="1" ht="12" hidden="1" customHeight="1">
      <c r="A1454" s="294"/>
    </row>
    <row r="1455" spans="1:1" s="295" customFormat="1" ht="12" hidden="1" customHeight="1">
      <c r="A1455" s="294"/>
    </row>
    <row r="1456" spans="1:1" s="295" customFormat="1" ht="12" hidden="1" customHeight="1">
      <c r="A1456" s="294"/>
    </row>
    <row r="1457" spans="1:1" s="295" customFormat="1" ht="12" hidden="1" customHeight="1">
      <c r="A1457" s="294"/>
    </row>
    <row r="1458" spans="1:1" s="295" customFormat="1" ht="12" hidden="1" customHeight="1">
      <c r="A1458" s="294"/>
    </row>
    <row r="1459" spans="1:1" s="295" customFormat="1" ht="12" hidden="1" customHeight="1">
      <c r="A1459" s="294"/>
    </row>
    <row r="1460" spans="1:1" s="295" customFormat="1" ht="12" hidden="1" customHeight="1">
      <c r="A1460" s="294"/>
    </row>
    <row r="1461" spans="1:1" s="295" customFormat="1" ht="12" hidden="1" customHeight="1">
      <c r="A1461" s="294"/>
    </row>
    <row r="1462" spans="1:1" s="295" customFormat="1" ht="12" hidden="1" customHeight="1">
      <c r="A1462" s="294"/>
    </row>
    <row r="1463" spans="1:1" s="295" customFormat="1" ht="12" hidden="1" customHeight="1">
      <c r="A1463" s="294"/>
    </row>
    <row r="1464" spans="1:1" s="295" customFormat="1" ht="12" hidden="1" customHeight="1">
      <c r="A1464" s="294"/>
    </row>
    <row r="1465" spans="1:1" s="295" customFormat="1" ht="12" hidden="1" customHeight="1">
      <c r="A1465" s="294"/>
    </row>
    <row r="1466" spans="1:1" s="295" customFormat="1" ht="12" hidden="1" customHeight="1">
      <c r="A1466" s="294"/>
    </row>
    <row r="1467" spans="1:1" s="295" customFormat="1" ht="12" hidden="1" customHeight="1">
      <c r="A1467" s="294"/>
    </row>
    <row r="1468" spans="1:1" s="295" customFormat="1" ht="12" hidden="1" customHeight="1">
      <c r="A1468" s="294"/>
    </row>
    <row r="1469" spans="1:1" s="295" customFormat="1" ht="12" hidden="1" customHeight="1">
      <c r="A1469" s="294"/>
    </row>
    <row r="1470" spans="1:1" s="295" customFormat="1" ht="12" hidden="1" customHeight="1">
      <c r="A1470" s="294"/>
    </row>
    <row r="1471" spans="1:1" s="295" customFormat="1" ht="12" hidden="1" customHeight="1">
      <c r="A1471" s="294"/>
    </row>
    <row r="1472" spans="1:1" s="295" customFormat="1" ht="12" hidden="1" customHeight="1">
      <c r="A1472" s="294"/>
    </row>
    <row r="1473" spans="1:1" s="295" customFormat="1" ht="12" hidden="1" customHeight="1">
      <c r="A1473" s="294"/>
    </row>
    <row r="1474" spans="1:1" s="295" customFormat="1" ht="12" hidden="1" customHeight="1">
      <c r="A1474" s="294"/>
    </row>
    <row r="1475" spans="1:1" s="295" customFormat="1" ht="12" hidden="1" customHeight="1">
      <c r="A1475" s="294"/>
    </row>
    <row r="1476" spans="1:1" s="295" customFormat="1" ht="12" hidden="1" customHeight="1">
      <c r="A1476" s="294"/>
    </row>
    <row r="1477" spans="1:1" s="295" customFormat="1" ht="12" hidden="1" customHeight="1">
      <c r="A1477" s="294"/>
    </row>
    <row r="1478" spans="1:1" s="295" customFormat="1" ht="12" hidden="1" customHeight="1">
      <c r="A1478" s="294"/>
    </row>
    <row r="1479" spans="1:1" s="295" customFormat="1" ht="12" hidden="1" customHeight="1">
      <c r="A1479" s="294"/>
    </row>
    <row r="1480" spans="1:1" s="295" customFormat="1" ht="12" hidden="1" customHeight="1">
      <c r="A1480" s="294"/>
    </row>
    <row r="1481" spans="1:1" s="295" customFormat="1" ht="12" hidden="1" customHeight="1">
      <c r="A1481" s="294"/>
    </row>
    <row r="1482" spans="1:1" s="295" customFormat="1" ht="12" hidden="1" customHeight="1">
      <c r="A1482" s="294"/>
    </row>
    <row r="1483" spans="1:1" s="295" customFormat="1" ht="12" hidden="1" customHeight="1">
      <c r="A1483" s="294"/>
    </row>
    <row r="1484" spans="1:1" s="295" customFormat="1" ht="12" hidden="1" customHeight="1">
      <c r="A1484" s="294"/>
    </row>
    <row r="1485" spans="1:1" s="295" customFormat="1" ht="12" hidden="1" customHeight="1">
      <c r="A1485" s="294"/>
    </row>
    <row r="1486" spans="1:1" s="295" customFormat="1" ht="12" hidden="1" customHeight="1">
      <c r="A1486" s="294"/>
    </row>
    <row r="1487" spans="1:1" s="295" customFormat="1" ht="12" hidden="1" customHeight="1">
      <c r="A1487" s="294"/>
    </row>
    <row r="1488" spans="1:1" s="295" customFormat="1" ht="12" hidden="1" customHeight="1">
      <c r="A1488" s="294"/>
    </row>
    <row r="1489" spans="1:1" s="295" customFormat="1" ht="12" hidden="1" customHeight="1">
      <c r="A1489" s="294"/>
    </row>
    <row r="1490" spans="1:1" s="295" customFormat="1" ht="12" hidden="1" customHeight="1">
      <c r="A1490" s="294"/>
    </row>
    <row r="1491" spans="1:1" s="295" customFormat="1" ht="12" hidden="1" customHeight="1">
      <c r="A1491" s="294"/>
    </row>
    <row r="1492" spans="1:1" s="295" customFormat="1" ht="12" hidden="1" customHeight="1">
      <c r="A1492" s="294"/>
    </row>
    <row r="1493" spans="1:1" s="295" customFormat="1" ht="12" hidden="1" customHeight="1">
      <c r="A1493" s="294"/>
    </row>
    <row r="1494" spans="1:1" s="295" customFormat="1" ht="12" hidden="1" customHeight="1">
      <c r="A1494" s="294"/>
    </row>
    <row r="1495" spans="1:1" s="295" customFormat="1" ht="12" hidden="1" customHeight="1">
      <c r="A1495" s="294"/>
    </row>
    <row r="1496" spans="1:1" s="295" customFormat="1" ht="12" hidden="1" customHeight="1">
      <c r="A1496" s="294"/>
    </row>
    <row r="1497" spans="1:1" s="295" customFormat="1" ht="12" hidden="1" customHeight="1">
      <c r="A1497" s="294"/>
    </row>
    <row r="1498" spans="1:1" s="295" customFormat="1" ht="12" hidden="1" customHeight="1">
      <c r="A1498" s="294"/>
    </row>
    <row r="1499" spans="1:1" s="295" customFormat="1" ht="12" hidden="1" customHeight="1">
      <c r="A1499" s="294"/>
    </row>
    <row r="1500" spans="1:1" s="295" customFormat="1" ht="12" hidden="1" customHeight="1">
      <c r="A1500" s="294"/>
    </row>
    <row r="1501" spans="1:1" s="295" customFormat="1" ht="12" hidden="1" customHeight="1">
      <c r="A1501" s="294"/>
    </row>
    <row r="1502" spans="1:1" s="295" customFormat="1" ht="12" hidden="1" customHeight="1">
      <c r="A1502" s="294"/>
    </row>
    <row r="1503" spans="1:1" s="295" customFormat="1" ht="12" hidden="1" customHeight="1">
      <c r="A1503" s="294"/>
    </row>
    <row r="1504" spans="1:1" s="295" customFormat="1" ht="12" hidden="1" customHeight="1">
      <c r="A1504" s="294"/>
    </row>
    <row r="1505" spans="1:1" s="295" customFormat="1" ht="12" hidden="1" customHeight="1">
      <c r="A1505" s="294"/>
    </row>
    <row r="1506" spans="1:1" s="295" customFormat="1" ht="12" hidden="1" customHeight="1">
      <c r="A1506" s="294"/>
    </row>
    <row r="1507" spans="1:1" s="295" customFormat="1" ht="12" hidden="1" customHeight="1">
      <c r="A1507" s="294"/>
    </row>
    <row r="1508" spans="1:1" s="295" customFormat="1" ht="12" hidden="1" customHeight="1">
      <c r="A1508" s="294"/>
    </row>
    <row r="1509" spans="1:1" s="295" customFormat="1" ht="12" hidden="1" customHeight="1">
      <c r="A1509" s="294"/>
    </row>
    <row r="1510" spans="1:1" s="295" customFormat="1" ht="12" hidden="1" customHeight="1">
      <c r="A1510" s="294"/>
    </row>
    <row r="1511" spans="1:1" s="295" customFormat="1" ht="12" hidden="1" customHeight="1">
      <c r="A1511" s="294"/>
    </row>
    <row r="1512" spans="1:1" s="295" customFormat="1" ht="12" hidden="1" customHeight="1">
      <c r="A1512" s="294"/>
    </row>
    <row r="1513" spans="1:1" s="295" customFormat="1" ht="12" hidden="1" customHeight="1">
      <c r="A1513" s="294"/>
    </row>
    <row r="1514" spans="1:1" s="295" customFormat="1" ht="12" hidden="1" customHeight="1">
      <c r="A1514" s="294"/>
    </row>
    <row r="1515" spans="1:1" s="295" customFormat="1" ht="12" hidden="1" customHeight="1">
      <c r="A1515" s="294"/>
    </row>
    <row r="1516" spans="1:1" s="295" customFormat="1" ht="12" hidden="1" customHeight="1">
      <c r="A1516" s="294"/>
    </row>
    <row r="1517" spans="1:1" s="295" customFormat="1" ht="12" hidden="1" customHeight="1">
      <c r="A1517" s="294"/>
    </row>
    <row r="1518" spans="1:1" s="295" customFormat="1" ht="12" hidden="1" customHeight="1">
      <c r="A1518" s="294"/>
    </row>
    <row r="1519" spans="1:1" s="295" customFormat="1" ht="12" hidden="1" customHeight="1">
      <c r="A1519" s="294"/>
    </row>
    <row r="1520" spans="1:1" s="295" customFormat="1" ht="12" hidden="1" customHeight="1">
      <c r="A1520" s="294"/>
    </row>
    <row r="1521" spans="1:1" s="295" customFormat="1" ht="12" hidden="1" customHeight="1">
      <c r="A1521" s="294"/>
    </row>
    <row r="1522" spans="1:1" s="295" customFormat="1" ht="12" hidden="1" customHeight="1">
      <c r="A1522" s="294"/>
    </row>
    <row r="1523" spans="1:1" s="295" customFormat="1" ht="12" hidden="1" customHeight="1">
      <c r="A1523" s="294"/>
    </row>
    <row r="1524" spans="1:1" s="295" customFormat="1" ht="12" hidden="1" customHeight="1">
      <c r="A1524" s="294"/>
    </row>
    <row r="1525" spans="1:1" s="295" customFormat="1" ht="12" hidden="1" customHeight="1">
      <c r="A1525" s="294"/>
    </row>
    <row r="1526" spans="1:1" s="295" customFormat="1" ht="12" hidden="1" customHeight="1">
      <c r="A1526" s="294"/>
    </row>
    <row r="1527" spans="1:1" s="295" customFormat="1" ht="12" hidden="1" customHeight="1">
      <c r="A1527" s="294"/>
    </row>
    <row r="1528" spans="1:1" s="295" customFormat="1" ht="12" hidden="1" customHeight="1">
      <c r="A1528" s="294"/>
    </row>
    <row r="1529" spans="1:1" s="295" customFormat="1" ht="12" hidden="1" customHeight="1">
      <c r="A1529" s="294"/>
    </row>
    <row r="1530" spans="1:1" s="295" customFormat="1" ht="12" hidden="1" customHeight="1">
      <c r="A1530" s="294"/>
    </row>
    <row r="1531" spans="1:1" s="295" customFormat="1" ht="12" hidden="1" customHeight="1">
      <c r="A1531" s="294"/>
    </row>
    <row r="1532" spans="1:1" s="295" customFormat="1" ht="12" hidden="1" customHeight="1">
      <c r="A1532" s="294"/>
    </row>
    <row r="1533" spans="1:1" s="295" customFormat="1" ht="12" hidden="1" customHeight="1">
      <c r="A1533" s="294"/>
    </row>
    <row r="1534" spans="1:1" s="295" customFormat="1" ht="12" hidden="1" customHeight="1">
      <c r="A1534" s="294"/>
    </row>
    <row r="1535" spans="1:1" s="295" customFormat="1" ht="12" hidden="1" customHeight="1">
      <c r="A1535" s="294"/>
    </row>
    <row r="1536" spans="1:1" s="295" customFormat="1" ht="12" hidden="1" customHeight="1">
      <c r="A1536" s="294"/>
    </row>
    <row r="1537" spans="1:1" s="295" customFormat="1" ht="12" hidden="1" customHeight="1">
      <c r="A1537" s="294"/>
    </row>
    <row r="1538" spans="1:1" s="295" customFormat="1" ht="12" hidden="1" customHeight="1">
      <c r="A1538" s="294"/>
    </row>
    <row r="1539" spans="1:1" s="295" customFormat="1" ht="12" hidden="1" customHeight="1">
      <c r="A1539" s="294"/>
    </row>
    <row r="1540" spans="1:1" s="295" customFormat="1" ht="12" hidden="1" customHeight="1">
      <c r="A1540" s="294"/>
    </row>
    <row r="1541" spans="1:1" s="295" customFormat="1" ht="12" hidden="1" customHeight="1">
      <c r="A1541" s="294"/>
    </row>
    <row r="1542" spans="1:1" s="295" customFormat="1" ht="12" hidden="1" customHeight="1">
      <c r="A1542" s="294"/>
    </row>
    <row r="1543" spans="1:1" s="295" customFormat="1" ht="12" hidden="1" customHeight="1">
      <c r="A1543" s="294"/>
    </row>
    <row r="1544" spans="1:1" s="295" customFormat="1" ht="12" hidden="1" customHeight="1">
      <c r="A1544" s="294"/>
    </row>
    <row r="1545" spans="1:1" s="295" customFormat="1" ht="12" hidden="1" customHeight="1">
      <c r="A1545" s="294"/>
    </row>
    <row r="1546" spans="1:1" s="295" customFormat="1" ht="12" hidden="1" customHeight="1">
      <c r="A1546" s="294"/>
    </row>
    <row r="1547" spans="1:1" s="295" customFormat="1" ht="12" hidden="1" customHeight="1">
      <c r="A1547" s="294"/>
    </row>
    <row r="1548" spans="1:1" s="295" customFormat="1" ht="12" hidden="1" customHeight="1">
      <c r="A1548" s="294"/>
    </row>
    <row r="1549" spans="1:1" s="295" customFormat="1" ht="12" hidden="1" customHeight="1">
      <c r="A1549" s="294"/>
    </row>
    <row r="1550" spans="1:1" s="295" customFormat="1" ht="12" hidden="1" customHeight="1">
      <c r="A1550" s="294"/>
    </row>
    <row r="1551" spans="1:1" s="295" customFormat="1" ht="12" hidden="1" customHeight="1">
      <c r="A1551" s="294"/>
    </row>
    <row r="1552" spans="1:1" s="295" customFormat="1" ht="12" hidden="1" customHeight="1">
      <c r="A1552" s="294"/>
    </row>
    <row r="1553" spans="1:1" s="295" customFormat="1" ht="12" hidden="1" customHeight="1">
      <c r="A1553" s="294"/>
    </row>
    <row r="1554" spans="1:1" s="295" customFormat="1" ht="12" hidden="1" customHeight="1">
      <c r="A1554" s="294"/>
    </row>
    <row r="1555" spans="1:1" s="295" customFormat="1" ht="12" hidden="1" customHeight="1">
      <c r="A1555" s="294"/>
    </row>
    <row r="1556" spans="1:1" s="295" customFormat="1" ht="12" hidden="1" customHeight="1">
      <c r="A1556" s="294"/>
    </row>
    <row r="1557" spans="1:1" s="295" customFormat="1" ht="12" hidden="1" customHeight="1">
      <c r="A1557" s="294"/>
    </row>
    <row r="1558" spans="1:1" s="295" customFormat="1" ht="12" hidden="1" customHeight="1">
      <c r="A1558" s="294"/>
    </row>
    <row r="1559" spans="1:1" s="295" customFormat="1" ht="12" hidden="1" customHeight="1">
      <c r="A1559" s="294"/>
    </row>
    <row r="1560" spans="1:1" s="295" customFormat="1" ht="12" hidden="1" customHeight="1">
      <c r="A1560" s="294"/>
    </row>
    <row r="1561" spans="1:1" s="295" customFormat="1" ht="12" hidden="1" customHeight="1">
      <c r="A1561" s="294"/>
    </row>
    <row r="1562" spans="1:1" s="295" customFormat="1" ht="12" hidden="1" customHeight="1">
      <c r="A1562" s="294"/>
    </row>
    <row r="1563" spans="1:1" s="295" customFormat="1" ht="12" hidden="1" customHeight="1">
      <c r="A1563" s="294"/>
    </row>
    <row r="1564" spans="1:1" s="295" customFormat="1" ht="12" hidden="1" customHeight="1">
      <c r="A1564" s="294"/>
    </row>
    <row r="1565" spans="1:1" s="295" customFormat="1" ht="12" hidden="1" customHeight="1">
      <c r="A1565" s="294"/>
    </row>
    <row r="1566" spans="1:1" s="295" customFormat="1" ht="12" hidden="1" customHeight="1">
      <c r="A1566" s="294"/>
    </row>
    <row r="1567" spans="1:1" s="295" customFormat="1" ht="12" hidden="1" customHeight="1">
      <c r="A1567" s="294"/>
    </row>
    <row r="1568" spans="1:1" s="295" customFormat="1" ht="12" hidden="1" customHeight="1">
      <c r="A1568" s="294"/>
    </row>
    <row r="1569" spans="1:1" s="295" customFormat="1" ht="12" hidden="1" customHeight="1">
      <c r="A1569" s="294"/>
    </row>
    <row r="1570" spans="1:1" s="295" customFormat="1" ht="12" hidden="1" customHeight="1">
      <c r="A1570" s="294"/>
    </row>
    <row r="1571" spans="1:1" s="295" customFormat="1" ht="12" hidden="1" customHeight="1">
      <c r="A1571" s="294"/>
    </row>
    <row r="1572" spans="1:1" s="295" customFormat="1" ht="12" hidden="1" customHeight="1">
      <c r="A1572" s="294"/>
    </row>
    <row r="1573" spans="1:1" s="295" customFormat="1" ht="12" hidden="1" customHeight="1">
      <c r="A1573" s="294"/>
    </row>
    <row r="1574" spans="1:1" s="295" customFormat="1" ht="12" hidden="1" customHeight="1">
      <c r="A1574" s="294"/>
    </row>
    <row r="1575" spans="1:1" s="295" customFormat="1" ht="12" hidden="1" customHeight="1">
      <c r="A1575" s="294"/>
    </row>
    <row r="1576" spans="1:1" s="295" customFormat="1" ht="12" hidden="1" customHeight="1">
      <c r="A1576" s="294"/>
    </row>
    <row r="1577" spans="1:1" s="295" customFormat="1" ht="12" hidden="1" customHeight="1">
      <c r="A1577" s="294"/>
    </row>
    <row r="1578" spans="1:1" s="295" customFormat="1" ht="12" hidden="1" customHeight="1">
      <c r="A1578" s="294"/>
    </row>
    <row r="1579" spans="1:1" s="295" customFormat="1" ht="12" hidden="1" customHeight="1">
      <c r="A1579" s="294"/>
    </row>
    <row r="1580" spans="1:1" s="295" customFormat="1" ht="12" hidden="1" customHeight="1">
      <c r="A1580" s="294"/>
    </row>
    <row r="1581" spans="1:1" s="295" customFormat="1" ht="12" hidden="1" customHeight="1">
      <c r="A1581" s="294"/>
    </row>
    <row r="1582" spans="1:1" s="295" customFormat="1" ht="12" hidden="1" customHeight="1">
      <c r="A1582" s="294"/>
    </row>
    <row r="1583" spans="1:1" s="295" customFormat="1" ht="12" hidden="1" customHeight="1">
      <c r="A1583" s="294"/>
    </row>
    <row r="1584" spans="1:1" s="295" customFormat="1" ht="12" hidden="1" customHeight="1">
      <c r="A1584" s="294"/>
    </row>
    <row r="1585" spans="1:1" s="295" customFormat="1" ht="12" hidden="1" customHeight="1">
      <c r="A1585" s="294"/>
    </row>
    <row r="1586" spans="1:1" s="295" customFormat="1" ht="12" hidden="1" customHeight="1">
      <c r="A1586" s="294"/>
    </row>
    <row r="1587" spans="1:1" s="295" customFormat="1" ht="12" hidden="1" customHeight="1">
      <c r="A1587" s="294"/>
    </row>
    <row r="1588" spans="1:1" s="295" customFormat="1" ht="12" hidden="1" customHeight="1">
      <c r="A1588" s="294"/>
    </row>
    <row r="1589" spans="1:1" s="295" customFormat="1" ht="12" hidden="1" customHeight="1">
      <c r="A1589" s="294"/>
    </row>
    <row r="1590" spans="1:1" s="295" customFormat="1" ht="12" hidden="1" customHeight="1">
      <c r="A1590" s="294"/>
    </row>
    <row r="1591" spans="1:1" s="295" customFormat="1" ht="12" hidden="1" customHeight="1">
      <c r="A1591" s="294"/>
    </row>
    <row r="1592" spans="1:1" s="295" customFormat="1" ht="12" hidden="1" customHeight="1">
      <c r="A1592" s="294"/>
    </row>
    <row r="1593" spans="1:1" s="295" customFormat="1" ht="12" hidden="1" customHeight="1">
      <c r="A1593" s="294"/>
    </row>
    <row r="1594" spans="1:1" s="295" customFormat="1" ht="12" hidden="1" customHeight="1">
      <c r="A1594" s="294"/>
    </row>
    <row r="1595" spans="1:1" s="295" customFormat="1" ht="12" hidden="1" customHeight="1">
      <c r="A1595" s="294"/>
    </row>
    <row r="1596" spans="1:1" s="295" customFormat="1" ht="12" hidden="1" customHeight="1">
      <c r="A1596" s="294"/>
    </row>
    <row r="1597" spans="1:1" s="295" customFormat="1" ht="12" hidden="1" customHeight="1">
      <c r="A1597" s="294"/>
    </row>
    <row r="1598" spans="1:1" s="295" customFormat="1" ht="12" hidden="1" customHeight="1">
      <c r="A1598" s="294"/>
    </row>
    <row r="1599" spans="1:1" s="295" customFormat="1" ht="12" hidden="1" customHeight="1">
      <c r="A1599" s="294"/>
    </row>
    <row r="1600" spans="1:1" s="295" customFormat="1" ht="12" hidden="1" customHeight="1">
      <c r="A1600" s="294"/>
    </row>
    <row r="1601" spans="1:1" s="295" customFormat="1" ht="12" hidden="1" customHeight="1">
      <c r="A1601" s="294"/>
    </row>
    <row r="1602" spans="1:1" s="295" customFormat="1" ht="12" hidden="1" customHeight="1">
      <c r="A1602" s="294"/>
    </row>
    <row r="1603" spans="1:1" s="295" customFormat="1" ht="12" hidden="1" customHeight="1">
      <c r="A1603" s="294"/>
    </row>
    <row r="1604" spans="1:1" s="295" customFormat="1" ht="12" hidden="1" customHeight="1">
      <c r="A1604" s="294"/>
    </row>
    <row r="1605" spans="1:1" s="295" customFormat="1" ht="12" hidden="1" customHeight="1">
      <c r="A1605" s="294"/>
    </row>
    <row r="1606" spans="1:1" s="295" customFormat="1" ht="12" hidden="1" customHeight="1">
      <c r="A1606" s="294"/>
    </row>
    <row r="1607" spans="1:1" s="295" customFormat="1" ht="12" hidden="1" customHeight="1">
      <c r="A1607" s="294"/>
    </row>
    <row r="1608" spans="1:1" s="295" customFormat="1" ht="12" hidden="1" customHeight="1">
      <c r="A1608" s="294"/>
    </row>
    <row r="1609" spans="1:1" s="295" customFormat="1" ht="12" hidden="1" customHeight="1">
      <c r="A1609" s="294"/>
    </row>
    <row r="1610" spans="1:1" s="295" customFormat="1" ht="12" hidden="1" customHeight="1">
      <c r="A1610" s="294"/>
    </row>
    <row r="1611" spans="1:1" s="295" customFormat="1" ht="12" hidden="1" customHeight="1">
      <c r="A1611" s="294"/>
    </row>
    <row r="1612" spans="1:1" s="295" customFormat="1" ht="12" hidden="1" customHeight="1">
      <c r="A1612" s="294"/>
    </row>
    <row r="1613" spans="1:1" s="295" customFormat="1" ht="12" hidden="1" customHeight="1">
      <c r="A1613" s="294"/>
    </row>
    <row r="1614" spans="1:1" s="295" customFormat="1" ht="12" hidden="1" customHeight="1">
      <c r="A1614" s="294"/>
    </row>
    <row r="1615" spans="1:1" s="295" customFormat="1" ht="12" hidden="1" customHeight="1">
      <c r="A1615" s="294"/>
    </row>
    <row r="1616" spans="1:1" s="295" customFormat="1" ht="12" hidden="1" customHeight="1">
      <c r="A1616" s="294"/>
    </row>
    <row r="1617" spans="1:1" s="295" customFormat="1" ht="12" hidden="1" customHeight="1">
      <c r="A1617" s="294"/>
    </row>
    <row r="1618" spans="1:1" s="295" customFormat="1" ht="12" hidden="1" customHeight="1">
      <c r="A1618" s="294"/>
    </row>
    <row r="1619" spans="1:1" s="295" customFormat="1" ht="12" hidden="1" customHeight="1">
      <c r="A1619" s="294"/>
    </row>
    <row r="1620" spans="1:1" s="295" customFormat="1" ht="12" hidden="1" customHeight="1">
      <c r="A1620" s="294"/>
    </row>
    <row r="1621" spans="1:1" s="295" customFormat="1" ht="12" hidden="1" customHeight="1">
      <c r="A1621" s="294"/>
    </row>
    <row r="1622" spans="1:1" s="295" customFormat="1" ht="12" hidden="1" customHeight="1">
      <c r="A1622" s="294"/>
    </row>
    <row r="1623" spans="1:1" s="295" customFormat="1" ht="12" hidden="1" customHeight="1">
      <c r="A1623" s="294"/>
    </row>
    <row r="1624" spans="1:1" s="295" customFormat="1" ht="12" hidden="1" customHeight="1">
      <c r="A1624" s="294"/>
    </row>
    <row r="1625" spans="1:1" s="295" customFormat="1" ht="12" hidden="1" customHeight="1">
      <c r="A1625" s="294"/>
    </row>
    <row r="1626" spans="1:1" s="295" customFormat="1" ht="12" hidden="1" customHeight="1">
      <c r="A1626" s="294"/>
    </row>
    <row r="1627" spans="1:1" s="295" customFormat="1" ht="12" hidden="1" customHeight="1">
      <c r="A1627" s="294"/>
    </row>
    <row r="1628" spans="1:1" s="295" customFormat="1" ht="12" hidden="1" customHeight="1">
      <c r="A1628" s="294"/>
    </row>
    <row r="1629" spans="1:1" s="295" customFormat="1" ht="12" hidden="1" customHeight="1">
      <c r="A1629" s="294"/>
    </row>
    <row r="1630" spans="1:1" s="295" customFormat="1" ht="12" hidden="1" customHeight="1">
      <c r="A1630" s="294"/>
    </row>
    <row r="1631" spans="1:1" s="295" customFormat="1" ht="12" hidden="1" customHeight="1">
      <c r="A1631" s="294"/>
    </row>
    <row r="1632" spans="1:1" s="295" customFormat="1" ht="12" hidden="1" customHeight="1">
      <c r="A1632" s="294"/>
    </row>
    <row r="1633" spans="1:1" s="295" customFormat="1" ht="12" hidden="1" customHeight="1">
      <c r="A1633" s="294"/>
    </row>
    <row r="1634" spans="1:1" s="295" customFormat="1" ht="12" hidden="1" customHeight="1">
      <c r="A1634" s="294"/>
    </row>
    <row r="1635" spans="1:1" s="295" customFormat="1" ht="12" hidden="1" customHeight="1">
      <c r="A1635" s="294"/>
    </row>
    <row r="1636" spans="1:1" s="295" customFormat="1" ht="12" hidden="1" customHeight="1">
      <c r="A1636" s="294"/>
    </row>
    <row r="1637" spans="1:1" s="295" customFormat="1" ht="12" hidden="1" customHeight="1">
      <c r="A1637" s="294"/>
    </row>
    <row r="1638" spans="1:1" s="295" customFormat="1" ht="12" hidden="1" customHeight="1">
      <c r="A1638" s="294"/>
    </row>
    <row r="1639" spans="1:1" s="295" customFormat="1" ht="12" hidden="1" customHeight="1">
      <c r="A1639" s="294"/>
    </row>
    <row r="1640" spans="1:1" s="295" customFormat="1" ht="12" hidden="1" customHeight="1">
      <c r="A1640" s="294"/>
    </row>
    <row r="1641" spans="1:1" s="295" customFormat="1" ht="12" hidden="1" customHeight="1">
      <c r="A1641" s="294"/>
    </row>
    <row r="1642" spans="1:1" s="295" customFormat="1" ht="12" hidden="1" customHeight="1">
      <c r="A1642" s="294"/>
    </row>
    <row r="1643" spans="1:1" s="295" customFormat="1" ht="12" hidden="1" customHeight="1">
      <c r="A1643" s="294"/>
    </row>
    <row r="1644" spans="1:1" s="295" customFormat="1" ht="12" hidden="1" customHeight="1">
      <c r="A1644" s="294"/>
    </row>
    <row r="1645" spans="1:1" s="295" customFormat="1" ht="12" hidden="1" customHeight="1">
      <c r="A1645" s="294"/>
    </row>
    <row r="1646" spans="1:1" s="295" customFormat="1" ht="12" hidden="1" customHeight="1">
      <c r="A1646" s="294"/>
    </row>
    <row r="1647" spans="1:1" s="295" customFormat="1" ht="12" hidden="1" customHeight="1">
      <c r="A1647" s="294"/>
    </row>
    <row r="1648" spans="1:1" s="295" customFormat="1" ht="12" hidden="1" customHeight="1">
      <c r="A1648" s="294"/>
    </row>
    <row r="1649" spans="1:1" s="295" customFormat="1" ht="12" hidden="1" customHeight="1">
      <c r="A1649" s="294"/>
    </row>
    <row r="1650" spans="1:1" s="295" customFormat="1" ht="12" hidden="1" customHeight="1">
      <c r="A1650" s="294"/>
    </row>
    <row r="1651" spans="1:1" s="295" customFormat="1" ht="12" hidden="1" customHeight="1">
      <c r="A1651" s="294"/>
    </row>
    <row r="1652" spans="1:1" s="295" customFormat="1" ht="12" hidden="1" customHeight="1">
      <c r="A1652" s="294"/>
    </row>
    <row r="1653" spans="1:1" s="295" customFormat="1" ht="12" hidden="1" customHeight="1">
      <c r="A1653" s="294"/>
    </row>
    <row r="1654" spans="1:1" s="295" customFormat="1" ht="12" hidden="1" customHeight="1">
      <c r="A1654" s="294"/>
    </row>
    <row r="1655" spans="1:1" s="295" customFormat="1" ht="12" hidden="1" customHeight="1">
      <c r="A1655" s="294"/>
    </row>
    <row r="1656" spans="1:1" s="295" customFormat="1" ht="12" hidden="1" customHeight="1">
      <c r="A1656" s="294"/>
    </row>
    <row r="1657" spans="1:1" s="295" customFormat="1" ht="12" hidden="1" customHeight="1">
      <c r="A1657" s="294"/>
    </row>
    <row r="1658" spans="1:1" s="295" customFormat="1" ht="12" hidden="1" customHeight="1">
      <c r="A1658" s="294"/>
    </row>
    <row r="1659" spans="1:1" s="295" customFormat="1" ht="12" hidden="1" customHeight="1">
      <c r="A1659" s="294"/>
    </row>
    <row r="1660" spans="1:1" s="295" customFormat="1" ht="12" hidden="1" customHeight="1">
      <c r="A1660" s="294"/>
    </row>
    <row r="1661" spans="1:1" s="295" customFormat="1" ht="12" hidden="1" customHeight="1">
      <c r="A1661" s="294"/>
    </row>
    <row r="1662" spans="1:1" s="295" customFormat="1" ht="12" hidden="1" customHeight="1">
      <c r="A1662" s="294"/>
    </row>
    <row r="1663" spans="1:1" s="295" customFormat="1" ht="12" hidden="1" customHeight="1">
      <c r="A1663" s="294"/>
    </row>
    <row r="1664" spans="1:1" s="295" customFormat="1" ht="12" hidden="1" customHeight="1">
      <c r="A1664" s="294"/>
    </row>
    <row r="1665" spans="1:1" s="295" customFormat="1" ht="12" hidden="1" customHeight="1">
      <c r="A1665" s="294"/>
    </row>
    <row r="1666" spans="1:1" s="295" customFormat="1" ht="12" hidden="1" customHeight="1">
      <c r="A1666" s="294"/>
    </row>
    <row r="1667" spans="1:1" s="295" customFormat="1" ht="12" hidden="1" customHeight="1">
      <c r="A1667" s="294"/>
    </row>
    <row r="1668" spans="1:1" s="295" customFormat="1" ht="12" hidden="1" customHeight="1">
      <c r="A1668" s="294"/>
    </row>
    <row r="1669" spans="1:1" s="295" customFormat="1" ht="12" hidden="1" customHeight="1">
      <c r="A1669" s="294"/>
    </row>
    <row r="1670" spans="1:1" s="295" customFormat="1" ht="12" hidden="1" customHeight="1">
      <c r="A1670" s="294"/>
    </row>
    <row r="1671" spans="1:1" s="295" customFormat="1" ht="12" hidden="1" customHeight="1">
      <c r="A1671" s="294"/>
    </row>
    <row r="1672" spans="1:1" s="295" customFormat="1" ht="12" hidden="1" customHeight="1">
      <c r="A1672" s="294"/>
    </row>
    <row r="1673" spans="1:1" s="295" customFormat="1" ht="12" hidden="1" customHeight="1">
      <c r="A1673" s="294"/>
    </row>
    <row r="1674" spans="1:1" s="295" customFormat="1" ht="12" hidden="1" customHeight="1">
      <c r="A1674" s="294"/>
    </row>
    <row r="1675" spans="1:1" s="295" customFormat="1" ht="12" hidden="1" customHeight="1">
      <c r="A1675" s="294"/>
    </row>
    <row r="1676" spans="1:1" s="295" customFormat="1" ht="12" hidden="1" customHeight="1">
      <c r="A1676" s="294"/>
    </row>
    <row r="1677" spans="1:1" s="295" customFormat="1" ht="12" hidden="1" customHeight="1">
      <c r="A1677" s="294"/>
    </row>
    <row r="1678" spans="1:1" s="295" customFormat="1" ht="12" hidden="1" customHeight="1">
      <c r="A1678" s="294"/>
    </row>
    <row r="1679" spans="1:1" s="295" customFormat="1" ht="12" hidden="1" customHeight="1">
      <c r="A1679" s="294"/>
    </row>
    <row r="1680" spans="1:1" s="295" customFormat="1" ht="12" hidden="1" customHeight="1">
      <c r="A1680" s="294"/>
    </row>
    <row r="1681" spans="1:1" s="295" customFormat="1" ht="12" hidden="1" customHeight="1">
      <c r="A1681" s="294"/>
    </row>
    <row r="1682" spans="1:1" s="295" customFormat="1" ht="12" hidden="1" customHeight="1">
      <c r="A1682" s="294"/>
    </row>
    <row r="1683" spans="1:1" s="295" customFormat="1" ht="12" hidden="1" customHeight="1">
      <c r="A1683" s="294"/>
    </row>
    <row r="1684" spans="1:1" s="295" customFormat="1" ht="12" hidden="1" customHeight="1">
      <c r="A1684" s="294"/>
    </row>
    <row r="1685" spans="1:1" s="295" customFormat="1" ht="12" hidden="1" customHeight="1">
      <c r="A1685" s="294"/>
    </row>
    <row r="1686" spans="1:1" s="295" customFormat="1" ht="12" hidden="1" customHeight="1">
      <c r="A1686" s="294"/>
    </row>
    <row r="1687" spans="1:1" s="295" customFormat="1" ht="12" hidden="1" customHeight="1">
      <c r="A1687" s="294"/>
    </row>
    <row r="1688" spans="1:1" s="295" customFormat="1" ht="12" hidden="1" customHeight="1">
      <c r="A1688" s="294"/>
    </row>
    <row r="1689" spans="1:1" s="295" customFormat="1" ht="12" hidden="1" customHeight="1">
      <c r="A1689" s="294"/>
    </row>
    <row r="1690" spans="1:1" s="295" customFormat="1" ht="12" hidden="1" customHeight="1">
      <c r="A1690" s="294"/>
    </row>
    <row r="1691" spans="1:1" s="295" customFormat="1" ht="12" hidden="1" customHeight="1">
      <c r="A1691" s="294"/>
    </row>
    <row r="1692" spans="1:1" s="295" customFormat="1" ht="12" hidden="1" customHeight="1">
      <c r="A1692" s="294"/>
    </row>
    <row r="1693" spans="1:1" s="295" customFormat="1" ht="12" hidden="1" customHeight="1">
      <c r="A1693" s="294"/>
    </row>
    <row r="1694" spans="1:1" s="295" customFormat="1" ht="12" hidden="1" customHeight="1">
      <c r="A1694" s="294"/>
    </row>
    <row r="1695" spans="1:1" s="295" customFormat="1" ht="12" hidden="1" customHeight="1">
      <c r="A1695" s="294"/>
    </row>
    <row r="1696" spans="1:1" s="295" customFormat="1" ht="12" hidden="1" customHeight="1">
      <c r="A1696" s="294"/>
    </row>
    <row r="1697" spans="1:1" s="295" customFormat="1" ht="12" hidden="1" customHeight="1">
      <c r="A1697" s="294"/>
    </row>
    <row r="1698" spans="1:1" s="295" customFormat="1" ht="12" hidden="1" customHeight="1">
      <c r="A1698" s="294"/>
    </row>
    <row r="1699" spans="1:1" s="295" customFormat="1" ht="12" hidden="1" customHeight="1">
      <c r="A1699" s="294"/>
    </row>
    <row r="1700" spans="1:1" s="295" customFormat="1" ht="12" hidden="1" customHeight="1">
      <c r="A1700" s="294"/>
    </row>
    <row r="1701" spans="1:1" s="295" customFormat="1" ht="12" hidden="1" customHeight="1">
      <c r="A1701" s="294"/>
    </row>
    <row r="1702" spans="1:1" s="295" customFormat="1" ht="12" hidden="1" customHeight="1">
      <c r="A1702" s="294"/>
    </row>
    <row r="1703" spans="1:1" s="295" customFormat="1" ht="12" hidden="1" customHeight="1">
      <c r="A1703" s="294"/>
    </row>
    <row r="1704" spans="1:1" s="295" customFormat="1" ht="12" hidden="1" customHeight="1">
      <c r="A1704" s="294"/>
    </row>
    <row r="1705" spans="1:1" s="295" customFormat="1" ht="12" hidden="1" customHeight="1">
      <c r="A1705" s="294"/>
    </row>
    <row r="1706" spans="1:1" s="295" customFormat="1" ht="12" hidden="1" customHeight="1">
      <c r="A1706" s="294"/>
    </row>
    <row r="1707" spans="1:1" s="295" customFormat="1" ht="12" hidden="1" customHeight="1">
      <c r="A1707" s="294"/>
    </row>
    <row r="1708" spans="1:1" s="295" customFormat="1" ht="12" hidden="1" customHeight="1">
      <c r="A1708" s="294"/>
    </row>
    <row r="1709" spans="1:1" s="295" customFormat="1" ht="12" hidden="1" customHeight="1">
      <c r="A1709" s="294"/>
    </row>
    <row r="1710" spans="1:1" s="295" customFormat="1" ht="12" hidden="1" customHeight="1">
      <c r="A1710" s="294"/>
    </row>
    <row r="1711" spans="1:1" s="295" customFormat="1" ht="12" hidden="1" customHeight="1">
      <c r="A1711" s="294"/>
    </row>
    <row r="1712" spans="1:1" s="295" customFormat="1" ht="12" hidden="1" customHeight="1">
      <c r="A1712" s="294"/>
    </row>
    <row r="1713" spans="1:1" s="295" customFormat="1" ht="12" hidden="1" customHeight="1">
      <c r="A1713" s="294"/>
    </row>
    <row r="1714" spans="1:1" s="295" customFormat="1" ht="12" hidden="1" customHeight="1">
      <c r="A1714" s="294"/>
    </row>
    <row r="1715" spans="1:1" s="295" customFormat="1" ht="12" hidden="1" customHeight="1">
      <c r="A1715" s="294"/>
    </row>
    <row r="1716" spans="1:1" s="295" customFormat="1" ht="12" hidden="1" customHeight="1">
      <c r="A1716" s="294"/>
    </row>
    <row r="1717" spans="1:1" s="295" customFormat="1" ht="12" hidden="1" customHeight="1">
      <c r="A1717" s="294"/>
    </row>
    <row r="1718" spans="1:1" s="295" customFormat="1" ht="12" hidden="1" customHeight="1">
      <c r="A1718" s="294"/>
    </row>
    <row r="1719" spans="1:1" s="295" customFormat="1" ht="12" hidden="1" customHeight="1">
      <c r="A1719" s="294"/>
    </row>
    <row r="1720" spans="1:1" s="295" customFormat="1" ht="12" hidden="1" customHeight="1">
      <c r="A1720" s="294"/>
    </row>
    <row r="1721" spans="1:1" s="295" customFormat="1" ht="12" hidden="1" customHeight="1">
      <c r="A1721" s="294"/>
    </row>
    <row r="1722" spans="1:1" s="295" customFormat="1" ht="12" hidden="1" customHeight="1">
      <c r="A1722" s="294"/>
    </row>
    <row r="1723" spans="1:1" s="295" customFormat="1" ht="12" hidden="1" customHeight="1">
      <c r="A1723" s="294"/>
    </row>
    <row r="1724" spans="1:1" s="295" customFormat="1" ht="12" hidden="1" customHeight="1">
      <c r="A1724" s="294"/>
    </row>
    <row r="1725" spans="1:1" s="295" customFormat="1" ht="12" hidden="1" customHeight="1">
      <c r="A1725" s="294"/>
    </row>
    <row r="1726" spans="1:1" s="295" customFormat="1" ht="12" hidden="1" customHeight="1">
      <c r="A1726" s="294"/>
    </row>
    <row r="1727" spans="1:1" s="295" customFormat="1" ht="12" hidden="1" customHeight="1">
      <c r="A1727" s="294"/>
    </row>
    <row r="1728" spans="1:1" s="295" customFormat="1" ht="12" hidden="1" customHeight="1">
      <c r="A1728" s="294"/>
    </row>
    <row r="1729" spans="1:1" s="295" customFormat="1" ht="12" hidden="1" customHeight="1">
      <c r="A1729" s="294"/>
    </row>
    <row r="1730" spans="1:1" s="295" customFormat="1" ht="12" hidden="1" customHeight="1">
      <c r="A1730" s="294"/>
    </row>
    <row r="1731" spans="1:1" s="295" customFormat="1" ht="12" hidden="1" customHeight="1">
      <c r="A1731" s="294"/>
    </row>
    <row r="1732" spans="1:1" s="295" customFormat="1" ht="12" hidden="1" customHeight="1">
      <c r="A1732" s="294"/>
    </row>
    <row r="1733" spans="1:1" s="295" customFormat="1" ht="12" hidden="1" customHeight="1">
      <c r="A1733" s="294"/>
    </row>
    <row r="1734" spans="1:1" s="295" customFormat="1" ht="12" hidden="1" customHeight="1">
      <c r="A1734" s="294"/>
    </row>
    <row r="1735" spans="1:1" s="295" customFormat="1" ht="12" hidden="1" customHeight="1">
      <c r="A1735" s="294"/>
    </row>
    <row r="1736" spans="1:1" s="295" customFormat="1" ht="12" hidden="1" customHeight="1">
      <c r="A1736" s="294"/>
    </row>
    <row r="1737" spans="1:1" s="295" customFormat="1" ht="12" hidden="1" customHeight="1">
      <c r="A1737" s="294"/>
    </row>
    <row r="1738" spans="1:1" s="295" customFormat="1" ht="12" hidden="1" customHeight="1">
      <c r="A1738" s="294"/>
    </row>
    <row r="1739" spans="1:1" s="295" customFormat="1" ht="12" hidden="1" customHeight="1">
      <c r="A1739" s="294"/>
    </row>
    <row r="1740" spans="1:1" s="295" customFormat="1" ht="12" hidden="1" customHeight="1">
      <c r="A1740" s="294"/>
    </row>
    <row r="1741" spans="1:1" s="295" customFormat="1" ht="12" hidden="1" customHeight="1">
      <c r="A1741" s="294"/>
    </row>
    <row r="1742" spans="1:1" s="295" customFormat="1" ht="12" hidden="1" customHeight="1">
      <c r="A1742" s="294"/>
    </row>
    <row r="1743" spans="1:1" s="295" customFormat="1" ht="12" hidden="1" customHeight="1">
      <c r="A1743" s="294"/>
    </row>
    <row r="1744" spans="1:1" s="295" customFormat="1" ht="12" hidden="1" customHeight="1">
      <c r="A1744" s="294"/>
    </row>
    <row r="1745" spans="1:1" s="295" customFormat="1" ht="12" hidden="1" customHeight="1">
      <c r="A1745" s="294"/>
    </row>
    <row r="1746" spans="1:1" s="295" customFormat="1" ht="12" hidden="1" customHeight="1">
      <c r="A1746" s="294"/>
    </row>
    <row r="1747" spans="1:1" s="295" customFormat="1" ht="12" hidden="1" customHeight="1">
      <c r="A1747" s="294"/>
    </row>
    <row r="1748" spans="1:1" s="295" customFormat="1" ht="12" hidden="1" customHeight="1">
      <c r="A1748" s="294"/>
    </row>
    <row r="1749" spans="1:1" s="295" customFormat="1" ht="12" hidden="1" customHeight="1">
      <c r="A1749" s="294"/>
    </row>
    <row r="1750" spans="1:1" s="295" customFormat="1" ht="12" hidden="1" customHeight="1">
      <c r="A1750" s="294"/>
    </row>
    <row r="1751" spans="1:1" s="295" customFormat="1" ht="12" hidden="1" customHeight="1">
      <c r="A1751" s="294"/>
    </row>
    <row r="1752" spans="1:1" s="295" customFormat="1" ht="12" hidden="1" customHeight="1">
      <c r="A1752" s="294"/>
    </row>
    <row r="1753" spans="1:1" s="295" customFormat="1" ht="12" hidden="1" customHeight="1">
      <c r="A1753" s="294"/>
    </row>
    <row r="1754" spans="1:1" s="295" customFormat="1" ht="12" hidden="1" customHeight="1">
      <c r="A1754" s="294"/>
    </row>
    <row r="1755" spans="1:1" s="295" customFormat="1" ht="12" hidden="1" customHeight="1">
      <c r="A1755" s="294"/>
    </row>
    <row r="1756" spans="1:1" s="295" customFormat="1" ht="12" hidden="1" customHeight="1">
      <c r="A1756" s="294"/>
    </row>
    <row r="1757" spans="1:1" s="295" customFormat="1" ht="12" hidden="1" customHeight="1">
      <c r="A1757" s="294"/>
    </row>
    <row r="1758" spans="1:1" s="295" customFormat="1" ht="12" hidden="1" customHeight="1">
      <c r="A1758" s="294"/>
    </row>
    <row r="1759" spans="1:1" s="295" customFormat="1" ht="12" hidden="1" customHeight="1">
      <c r="A1759" s="294"/>
    </row>
    <row r="1760" spans="1:1" s="295" customFormat="1" ht="12" hidden="1" customHeight="1">
      <c r="A1760" s="294"/>
    </row>
    <row r="1761" spans="1:1" s="295" customFormat="1" ht="12" hidden="1" customHeight="1">
      <c r="A1761" s="294"/>
    </row>
    <row r="1762" spans="1:1" s="295" customFormat="1" ht="12" hidden="1" customHeight="1">
      <c r="A1762" s="294"/>
    </row>
    <row r="1763" spans="1:1" s="295" customFormat="1" ht="12" hidden="1" customHeight="1">
      <c r="A1763" s="294"/>
    </row>
    <row r="1764" spans="1:1" s="295" customFormat="1" ht="12" hidden="1" customHeight="1">
      <c r="A1764" s="294"/>
    </row>
    <row r="1765" spans="1:1" s="295" customFormat="1" ht="12" hidden="1" customHeight="1">
      <c r="A1765" s="294"/>
    </row>
    <row r="1766" spans="1:1" s="295" customFormat="1" ht="12" hidden="1" customHeight="1">
      <c r="A1766" s="294"/>
    </row>
    <row r="1767" spans="1:1" s="295" customFormat="1" ht="12" hidden="1" customHeight="1">
      <c r="A1767" s="294"/>
    </row>
    <row r="1768" spans="1:1" s="295" customFormat="1" ht="12" hidden="1" customHeight="1">
      <c r="A1768" s="294"/>
    </row>
    <row r="1769" spans="1:1" s="295" customFormat="1" ht="12" hidden="1" customHeight="1">
      <c r="A1769" s="294"/>
    </row>
    <row r="1770" spans="1:1" s="295" customFormat="1" ht="12" hidden="1" customHeight="1">
      <c r="A1770" s="294"/>
    </row>
    <row r="1771" spans="1:1" s="295" customFormat="1" ht="12" hidden="1" customHeight="1">
      <c r="A1771" s="294"/>
    </row>
    <row r="1772" spans="1:1" s="295" customFormat="1" ht="12" hidden="1" customHeight="1">
      <c r="A1772" s="294"/>
    </row>
    <row r="1773" spans="1:1" s="295" customFormat="1" ht="12" hidden="1" customHeight="1">
      <c r="A1773" s="294"/>
    </row>
    <row r="1774" spans="1:1" s="295" customFormat="1" ht="12" hidden="1" customHeight="1">
      <c r="A1774" s="294"/>
    </row>
    <row r="1775" spans="1:1" s="295" customFormat="1" ht="12" hidden="1" customHeight="1">
      <c r="A1775" s="294"/>
    </row>
    <row r="1776" spans="1:1" s="295" customFormat="1" ht="12" hidden="1" customHeight="1">
      <c r="A1776" s="294"/>
    </row>
    <row r="1777" spans="1:1" s="295" customFormat="1" ht="12" hidden="1" customHeight="1">
      <c r="A1777" s="294"/>
    </row>
    <row r="1778" spans="1:1" s="295" customFormat="1" ht="12" hidden="1" customHeight="1">
      <c r="A1778" s="294"/>
    </row>
    <row r="1779" spans="1:1" s="295" customFormat="1" ht="12" hidden="1" customHeight="1">
      <c r="A1779" s="294"/>
    </row>
    <row r="1780" spans="1:1" s="295" customFormat="1" ht="12" hidden="1" customHeight="1">
      <c r="A1780" s="294"/>
    </row>
    <row r="1781" spans="1:1" s="295" customFormat="1" ht="12" hidden="1" customHeight="1">
      <c r="A1781" s="294"/>
    </row>
    <row r="1782" spans="1:1" s="295" customFormat="1" ht="12" hidden="1" customHeight="1">
      <c r="A1782" s="294"/>
    </row>
    <row r="1783" spans="1:1" s="295" customFormat="1" ht="12" hidden="1" customHeight="1">
      <c r="A1783" s="294"/>
    </row>
    <row r="1784" spans="1:1" s="295" customFormat="1" ht="12" hidden="1" customHeight="1">
      <c r="A1784" s="294"/>
    </row>
    <row r="1785" spans="1:1" s="295" customFormat="1" ht="12" hidden="1" customHeight="1">
      <c r="A1785" s="294"/>
    </row>
    <row r="1786" spans="1:1" s="295" customFormat="1" ht="12" hidden="1" customHeight="1">
      <c r="A1786" s="294"/>
    </row>
    <row r="1787" spans="1:1" s="295" customFormat="1" ht="12" hidden="1" customHeight="1">
      <c r="A1787" s="294"/>
    </row>
    <row r="1788" spans="1:1" s="295" customFormat="1" ht="12" hidden="1" customHeight="1">
      <c r="A1788" s="294"/>
    </row>
    <row r="1789" spans="1:1" s="295" customFormat="1" ht="12" hidden="1" customHeight="1">
      <c r="A1789" s="294"/>
    </row>
    <row r="1790" spans="1:1" s="295" customFormat="1" ht="12" hidden="1" customHeight="1">
      <c r="A1790" s="294"/>
    </row>
    <row r="1791" spans="1:1" s="295" customFormat="1" ht="12" hidden="1" customHeight="1">
      <c r="A1791" s="294"/>
    </row>
    <row r="1792" spans="1:1" s="295" customFormat="1" ht="12" hidden="1" customHeight="1">
      <c r="A1792" s="294"/>
    </row>
    <row r="1793" spans="1:1" s="295" customFormat="1" ht="12" hidden="1" customHeight="1">
      <c r="A1793" s="294"/>
    </row>
    <row r="1794" spans="1:1" s="295" customFormat="1" ht="12" hidden="1" customHeight="1">
      <c r="A1794" s="294"/>
    </row>
    <row r="1795" spans="1:1" s="295" customFormat="1" ht="12" hidden="1" customHeight="1">
      <c r="A1795" s="294"/>
    </row>
    <row r="1796" spans="1:1" s="295" customFormat="1" ht="12" hidden="1" customHeight="1">
      <c r="A1796" s="294"/>
    </row>
    <row r="1797" spans="1:1" s="295" customFormat="1" ht="12" hidden="1" customHeight="1">
      <c r="A1797" s="294"/>
    </row>
    <row r="1798" spans="1:1" s="295" customFormat="1" ht="12" hidden="1" customHeight="1">
      <c r="A1798" s="294"/>
    </row>
    <row r="1799" spans="1:1" s="295" customFormat="1" ht="12" hidden="1" customHeight="1">
      <c r="A1799" s="294"/>
    </row>
    <row r="1800" spans="1:1" s="295" customFormat="1" ht="12" hidden="1" customHeight="1">
      <c r="A1800" s="294"/>
    </row>
    <row r="1801" spans="1:1" s="295" customFormat="1" ht="12" hidden="1" customHeight="1">
      <c r="A1801" s="294"/>
    </row>
    <row r="1802" spans="1:1" s="295" customFormat="1" ht="12" hidden="1" customHeight="1">
      <c r="A1802" s="294"/>
    </row>
    <row r="1803" spans="1:1" s="295" customFormat="1" ht="12" hidden="1" customHeight="1">
      <c r="A1803" s="294"/>
    </row>
    <row r="1804" spans="1:1" s="295" customFormat="1" ht="12" hidden="1" customHeight="1">
      <c r="A1804" s="294"/>
    </row>
    <row r="1805" spans="1:1" s="295" customFormat="1" ht="12" hidden="1" customHeight="1">
      <c r="A1805" s="294"/>
    </row>
    <row r="1806" spans="1:1" s="295" customFormat="1" ht="12" hidden="1" customHeight="1">
      <c r="A1806" s="294"/>
    </row>
    <row r="1807" spans="1:1" s="295" customFormat="1" ht="12" hidden="1" customHeight="1">
      <c r="A1807" s="294"/>
    </row>
    <row r="1808" spans="1:1" s="295" customFormat="1" ht="12" hidden="1" customHeight="1">
      <c r="A1808" s="294"/>
    </row>
    <row r="1809" spans="1:1" s="295" customFormat="1" ht="12" hidden="1" customHeight="1">
      <c r="A1809" s="294"/>
    </row>
    <row r="1810" spans="1:1" s="295" customFormat="1" ht="12" hidden="1" customHeight="1">
      <c r="A1810" s="294"/>
    </row>
    <row r="1811" spans="1:1" s="295" customFormat="1" ht="12" hidden="1" customHeight="1">
      <c r="A1811" s="294"/>
    </row>
    <row r="1812" spans="1:1" s="295" customFormat="1" ht="12" hidden="1" customHeight="1">
      <c r="A1812" s="294"/>
    </row>
    <row r="1813" spans="1:1" s="295" customFormat="1" ht="12" hidden="1" customHeight="1">
      <c r="A1813" s="294"/>
    </row>
    <row r="1814" spans="1:1" s="295" customFormat="1" ht="12" hidden="1" customHeight="1">
      <c r="A1814" s="294"/>
    </row>
    <row r="1815" spans="1:1" s="295" customFormat="1" ht="12" hidden="1" customHeight="1">
      <c r="A1815" s="294"/>
    </row>
    <row r="1816" spans="1:1" s="295" customFormat="1" ht="12" hidden="1" customHeight="1">
      <c r="A1816" s="294"/>
    </row>
    <row r="1817" spans="1:1" s="295" customFormat="1" ht="12" hidden="1" customHeight="1">
      <c r="A1817" s="294"/>
    </row>
    <row r="1818" spans="1:1" s="295" customFormat="1" ht="12" hidden="1" customHeight="1">
      <c r="A1818" s="294"/>
    </row>
    <row r="1819" spans="1:1" s="295" customFormat="1" ht="12" hidden="1" customHeight="1">
      <c r="A1819" s="294"/>
    </row>
    <row r="1820" spans="1:1" s="295" customFormat="1" ht="12" hidden="1" customHeight="1">
      <c r="A1820" s="294"/>
    </row>
    <row r="1821" spans="1:1" s="295" customFormat="1" ht="12" hidden="1" customHeight="1">
      <c r="A1821" s="294"/>
    </row>
    <row r="1822" spans="1:1" s="295" customFormat="1" ht="12" hidden="1" customHeight="1">
      <c r="A1822" s="294"/>
    </row>
    <row r="1823" spans="1:1" s="295" customFormat="1" ht="12" hidden="1" customHeight="1">
      <c r="A1823" s="294"/>
    </row>
    <row r="1824" spans="1:1" s="295" customFormat="1" ht="12" hidden="1" customHeight="1">
      <c r="A1824" s="294"/>
    </row>
    <row r="1825" spans="1:1" s="295" customFormat="1" ht="12" hidden="1" customHeight="1">
      <c r="A1825" s="294"/>
    </row>
    <row r="1826" spans="1:1" s="295" customFormat="1" ht="12" hidden="1" customHeight="1">
      <c r="A1826" s="294"/>
    </row>
    <row r="1827" spans="1:1" s="295" customFormat="1" ht="12" hidden="1" customHeight="1">
      <c r="A1827" s="294"/>
    </row>
    <row r="1828" spans="1:1" s="295" customFormat="1" ht="12" hidden="1" customHeight="1">
      <c r="A1828" s="294"/>
    </row>
    <row r="1829" spans="1:1" s="295" customFormat="1" ht="12" hidden="1" customHeight="1">
      <c r="A1829" s="294"/>
    </row>
    <row r="1830" spans="1:1" s="295" customFormat="1" ht="12" hidden="1" customHeight="1">
      <c r="A1830" s="294"/>
    </row>
    <row r="1831" spans="1:1" s="295" customFormat="1" ht="12" hidden="1" customHeight="1">
      <c r="A1831" s="294"/>
    </row>
    <row r="1832" spans="1:1" s="295" customFormat="1" ht="12" hidden="1" customHeight="1">
      <c r="A1832" s="294"/>
    </row>
    <row r="1833" spans="1:1" s="295" customFormat="1" ht="12" hidden="1" customHeight="1">
      <c r="A1833" s="294"/>
    </row>
    <row r="1834" spans="1:1" s="295" customFormat="1" ht="12" hidden="1" customHeight="1">
      <c r="A1834" s="294"/>
    </row>
    <row r="1835" spans="1:1" s="295" customFormat="1" ht="12" hidden="1" customHeight="1">
      <c r="A1835" s="294"/>
    </row>
    <row r="1836" spans="1:1" s="295" customFormat="1" ht="12" hidden="1" customHeight="1">
      <c r="A1836" s="294"/>
    </row>
    <row r="1837" spans="1:1" s="295" customFormat="1" ht="12" hidden="1" customHeight="1">
      <c r="A1837" s="294"/>
    </row>
    <row r="1838" spans="1:1" s="295" customFormat="1" ht="12" hidden="1" customHeight="1">
      <c r="A1838" s="294"/>
    </row>
    <row r="1839" spans="1:1" s="295" customFormat="1" ht="12" hidden="1" customHeight="1">
      <c r="A1839" s="294"/>
    </row>
    <row r="1840" spans="1:1" s="295" customFormat="1" ht="12" hidden="1" customHeight="1">
      <c r="A1840" s="294"/>
    </row>
    <row r="1841" spans="1:1" s="295" customFormat="1" ht="12" hidden="1" customHeight="1">
      <c r="A1841" s="294"/>
    </row>
    <row r="1842" spans="1:1" s="295" customFormat="1" ht="12" hidden="1" customHeight="1">
      <c r="A1842" s="294"/>
    </row>
    <row r="1843" spans="1:1" s="295" customFormat="1" ht="12" hidden="1" customHeight="1">
      <c r="A1843" s="294"/>
    </row>
    <row r="1844" spans="1:1" s="295" customFormat="1" ht="12" hidden="1" customHeight="1">
      <c r="A1844" s="294"/>
    </row>
    <row r="1845" spans="1:1" s="295" customFormat="1" ht="12" hidden="1" customHeight="1">
      <c r="A1845" s="294"/>
    </row>
    <row r="1846" spans="1:1" s="295" customFormat="1" ht="12" hidden="1" customHeight="1">
      <c r="A1846" s="294"/>
    </row>
    <row r="1847" spans="1:1" s="295" customFormat="1" ht="12" hidden="1" customHeight="1">
      <c r="A1847" s="294"/>
    </row>
    <row r="1848" spans="1:1" s="295" customFormat="1" ht="12" hidden="1" customHeight="1">
      <c r="A1848" s="294"/>
    </row>
    <row r="1849" spans="1:1" s="295" customFormat="1" ht="12" hidden="1" customHeight="1">
      <c r="A1849" s="294"/>
    </row>
    <row r="1850" spans="1:1" s="295" customFormat="1" ht="12" hidden="1" customHeight="1">
      <c r="A1850" s="294"/>
    </row>
    <row r="1851" spans="1:1" s="295" customFormat="1" ht="12" hidden="1" customHeight="1">
      <c r="A1851" s="294"/>
    </row>
    <row r="1852" spans="1:1" s="295" customFormat="1" ht="12" hidden="1" customHeight="1">
      <c r="A1852" s="294"/>
    </row>
    <row r="1853" spans="1:1" s="295" customFormat="1" ht="12" hidden="1" customHeight="1">
      <c r="A1853" s="294"/>
    </row>
    <row r="1854" spans="1:1" s="295" customFormat="1" ht="12" hidden="1" customHeight="1">
      <c r="A1854" s="294"/>
    </row>
    <row r="1855" spans="1:1" s="295" customFormat="1" ht="12" hidden="1" customHeight="1">
      <c r="A1855" s="294"/>
    </row>
    <row r="1856" spans="1:1" s="295" customFormat="1" ht="12" hidden="1" customHeight="1">
      <c r="A1856" s="294"/>
    </row>
    <row r="1857" spans="1:1" s="295" customFormat="1" ht="12" hidden="1" customHeight="1">
      <c r="A1857" s="294"/>
    </row>
    <row r="1858" spans="1:1" s="295" customFormat="1" ht="12" hidden="1" customHeight="1">
      <c r="A1858" s="294"/>
    </row>
    <row r="1859" spans="1:1" s="295" customFormat="1" ht="12" hidden="1" customHeight="1">
      <c r="A1859" s="294"/>
    </row>
    <row r="1860" spans="1:1" s="295" customFormat="1" ht="12" hidden="1" customHeight="1">
      <c r="A1860" s="294"/>
    </row>
    <row r="1861" spans="1:1" s="295" customFormat="1" ht="12" hidden="1" customHeight="1">
      <c r="A1861" s="294"/>
    </row>
    <row r="1862" spans="1:1" s="295" customFormat="1" ht="12" hidden="1" customHeight="1">
      <c r="A1862" s="294"/>
    </row>
    <row r="1863" spans="1:1" s="295" customFormat="1" ht="12" hidden="1" customHeight="1">
      <c r="A1863" s="294"/>
    </row>
    <row r="1864" spans="1:1" s="295" customFormat="1" ht="12" hidden="1" customHeight="1">
      <c r="A1864" s="294"/>
    </row>
    <row r="1865" spans="1:1" s="295" customFormat="1" ht="12" hidden="1" customHeight="1">
      <c r="A1865" s="294"/>
    </row>
    <row r="1866" spans="1:1" s="295" customFormat="1" ht="12" hidden="1" customHeight="1">
      <c r="A1866" s="294"/>
    </row>
    <row r="1867" spans="1:1" s="295" customFormat="1" ht="12" hidden="1" customHeight="1">
      <c r="A1867" s="294"/>
    </row>
    <row r="1868" spans="1:1" s="295" customFormat="1" ht="12" hidden="1" customHeight="1">
      <c r="A1868" s="294"/>
    </row>
    <row r="1869" spans="1:1" s="295" customFormat="1" ht="12" hidden="1" customHeight="1">
      <c r="A1869" s="294"/>
    </row>
    <row r="1870" spans="1:1" s="295" customFormat="1" ht="12" hidden="1" customHeight="1">
      <c r="A1870" s="294"/>
    </row>
    <row r="1871" spans="1:1" s="295" customFormat="1" ht="12" hidden="1" customHeight="1">
      <c r="A1871" s="294"/>
    </row>
    <row r="1872" spans="1:1" s="295" customFormat="1" ht="12" hidden="1" customHeight="1">
      <c r="A1872" s="294"/>
    </row>
    <row r="1873" spans="1:1" s="295" customFormat="1" ht="12" hidden="1" customHeight="1">
      <c r="A1873" s="294"/>
    </row>
    <row r="1874" spans="1:1" s="295" customFormat="1" ht="12" hidden="1" customHeight="1">
      <c r="A1874" s="294"/>
    </row>
    <row r="1875" spans="1:1" s="295" customFormat="1" ht="12" hidden="1" customHeight="1">
      <c r="A1875" s="294"/>
    </row>
    <row r="1876" spans="1:1" s="295" customFormat="1" ht="12" hidden="1" customHeight="1">
      <c r="A1876" s="294"/>
    </row>
    <row r="1877" spans="1:1" s="295" customFormat="1" ht="12" hidden="1" customHeight="1">
      <c r="A1877" s="294"/>
    </row>
    <row r="1878" spans="1:1" s="295" customFormat="1" ht="12" hidden="1" customHeight="1">
      <c r="A1878" s="294"/>
    </row>
    <row r="1879" spans="1:1" s="295" customFormat="1" ht="12" hidden="1" customHeight="1">
      <c r="A1879" s="294"/>
    </row>
    <row r="1880" spans="1:1" s="295" customFormat="1" ht="12" hidden="1" customHeight="1">
      <c r="A1880" s="294"/>
    </row>
    <row r="1881" spans="1:1" s="295" customFormat="1" ht="12" hidden="1" customHeight="1">
      <c r="A1881" s="294"/>
    </row>
    <row r="1882" spans="1:1" s="295" customFormat="1" ht="12" hidden="1" customHeight="1">
      <c r="A1882" s="294"/>
    </row>
    <row r="1883" spans="1:1" s="295" customFormat="1" ht="12" hidden="1" customHeight="1">
      <c r="A1883" s="294"/>
    </row>
    <row r="1884" spans="1:1" s="295" customFormat="1" ht="12" hidden="1" customHeight="1">
      <c r="A1884" s="294"/>
    </row>
    <row r="1885" spans="1:1" s="295" customFormat="1" ht="12" hidden="1" customHeight="1">
      <c r="A1885" s="294"/>
    </row>
    <row r="1886" spans="1:1" s="295" customFormat="1" ht="12" hidden="1" customHeight="1">
      <c r="A1886" s="294"/>
    </row>
    <row r="1887" spans="1:1" s="295" customFormat="1" ht="12" hidden="1" customHeight="1">
      <c r="A1887" s="294"/>
    </row>
    <row r="1888" spans="1:1" s="295" customFormat="1" ht="12" hidden="1" customHeight="1">
      <c r="A1888" s="294"/>
    </row>
    <row r="1889" spans="1:1" s="295" customFormat="1" ht="12" hidden="1" customHeight="1">
      <c r="A1889" s="294"/>
    </row>
    <row r="1890" spans="1:1" s="295" customFormat="1" ht="12" hidden="1" customHeight="1">
      <c r="A1890" s="294"/>
    </row>
    <row r="1891" spans="1:1" s="295" customFormat="1" ht="12" hidden="1" customHeight="1">
      <c r="A1891" s="294"/>
    </row>
    <row r="1892" spans="1:1" s="295" customFormat="1" ht="12" hidden="1" customHeight="1">
      <c r="A1892" s="294"/>
    </row>
    <row r="1893" spans="1:1" s="295" customFormat="1" ht="12" hidden="1" customHeight="1">
      <c r="A1893" s="294"/>
    </row>
    <row r="1894" spans="1:1" s="295" customFormat="1" ht="12" hidden="1" customHeight="1">
      <c r="A1894" s="294"/>
    </row>
    <row r="1895" spans="1:1" s="295" customFormat="1" ht="12" hidden="1" customHeight="1">
      <c r="A1895" s="294"/>
    </row>
    <row r="1896" spans="1:1" s="295" customFormat="1" ht="12" hidden="1" customHeight="1">
      <c r="A1896" s="294"/>
    </row>
    <row r="1897" spans="1:1" s="295" customFormat="1" ht="12" hidden="1" customHeight="1">
      <c r="A1897" s="294"/>
    </row>
    <row r="1898" spans="1:1" s="295" customFormat="1" ht="12" hidden="1" customHeight="1">
      <c r="A1898" s="294"/>
    </row>
    <row r="1899" spans="1:1" s="295" customFormat="1" ht="12" hidden="1" customHeight="1">
      <c r="A1899" s="294"/>
    </row>
    <row r="1900" spans="1:1" s="295" customFormat="1" ht="12" hidden="1" customHeight="1">
      <c r="A1900" s="294"/>
    </row>
    <row r="1901" spans="1:1" s="295" customFormat="1" ht="12" hidden="1" customHeight="1">
      <c r="A1901" s="294"/>
    </row>
    <row r="1902" spans="1:1" s="295" customFormat="1" ht="12" hidden="1" customHeight="1">
      <c r="A1902" s="294"/>
    </row>
    <row r="1903" spans="1:1" s="295" customFormat="1" ht="12" hidden="1" customHeight="1">
      <c r="A1903" s="294"/>
    </row>
    <row r="1904" spans="1:1" s="295" customFormat="1" ht="12" hidden="1" customHeight="1">
      <c r="A1904" s="294"/>
    </row>
    <row r="1905" spans="1:1" s="295" customFormat="1" ht="12" hidden="1" customHeight="1">
      <c r="A1905" s="294"/>
    </row>
    <row r="1906" spans="1:1" s="295" customFormat="1" ht="12" hidden="1" customHeight="1">
      <c r="A1906" s="294"/>
    </row>
    <row r="1907" spans="1:1" s="295" customFormat="1" ht="12" hidden="1" customHeight="1">
      <c r="A1907" s="294"/>
    </row>
    <row r="1908" spans="1:1" s="295" customFormat="1" ht="12" hidden="1" customHeight="1">
      <c r="A1908" s="294"/>
    </row>
    <row r="1909" spans="1:1" s="295" customFormat="1" ht="12" hidden="1" customHeight="1">
      <c r="A1909" s="294"/>
    </row>
    <row r="1910" spans="1:1" s="295" customFormat="1" ht="12" hidden="1" customHeight="1">
      <c r="A1910" s="294"/>
    </row>
    <row r="1911" spans="1:1" s="295" customFormat="1" ht="12" hidden="1" customHeight="1">
      <c r="A1911" s="294"/>
    </row>
    <row r="1912" spans="1:1" s="295" customFormat="1" ht="12" hidden="1" customHeight="1">
      <c r="A1912" s="294"/>
    </row>
    <row r="1913" spans="1:1" s="295" customFormat="1" ht="12" hidden="1" customHeight="1">
      <c r="A1913" s="294"/>
    </row>
    <row r="1914" spans="1:1" s="295" customFormat="1" ht="12" hidden="1" customHeight="1">
      <c r="A1914" s="294"/>
    </row>
    <row r="1915" spans="1:1" s="295" customFormat="1" ht="12" hidden="1" customHeight="1">
      <c r="A1915" s="294"/>
    </row>
    <row r="1916" spans="1:1" s="295" customFormat="1" ht="12" hidden="1" customHeight="1">
      <c r="A1916" s="294"/>
    </row>
    <row r="1917" spans="1:1" s="295" customFormat="1" ht="12" hidden="1" customHeight="1">
      <c r="A1917" s="294"/>
    </row>
    <row r="1918" spans="1:1" s="295" customFormat="1" ht="12" hidden="1" customHeight="1">
      <c r="A1918" s="294"/>
    </row>
    <row r="1919" spans="1:1" s="295" customFormat="1" ht="12" hidden="1" customHeight="1">
      <c r="A1919" s="294"/>
    </row>
    <row r="1920" spans="1:1" s="295" customFormat="1" ht="12" hidden="1" customHeight="1">
      <c r="A1920" s="294"/>
    </row>
    <row r="1921" spans="1:1" s="295" customFormat="1" ht="12" hidden="1" customHeight="1">
      <c r="A1921" s="294"/>
    </row>
    <row r="1922" spans="1:1" s="295" customFormat="1" ht="12" hidden="1" customHeight="1">
      <c r="A1922" s="294"/>
    </row>
    <row r="1923" spans="1:1" s="295" customFormat="1" ht="12" hidden="1" customHeight="1">
      <c r="A1923" s="294"/>
    </row>
    <row r="1924" spans="1:1" s="295" customFormat="1" ht="12" hidden="1" customHeight="1">
      <c r="A1924" s="294"/>
    </row>
    <row r="1925" spans="1:1" s="295" customFormat="1" ht="12" hidden="1" customHeight="1">
      <c r="A1925" s="294"/>
    </row>
    <row r="1926" spans="1:1" s="295" customFormat="1" ht="12" hidden="1" customHeight="1">
      <c r="A1926" s="294"/>
    </row>
    <row r="1927" spans="1:1" s="295" customFormat="1" ht="12" hidden="1" customHeight="1">
      <c r="A1927" s="294"/>
    </row>
    <row r="1928" spans="1:1" s="295" customFormat="1" ht="12" hidden="1" customHeight="1">
      <c r="A1928" s="294"/>
    </row>
    <row r="1929" spans="1:1" s="295" customFormat="1" ht="12" hidden="1" customHeight="1">
      <c r="A1929" s="294"/>
    </row>
    <row r="1930" spans="1:1" s="295" customFormat="1" ht="12" hidden="1" customHeight="1">
      <c r="A1930" s="294"/>
    </row>
    <row r="1931" spans="1:1" s="295" customFormat="1" ht="12" hidden="1" customHeight="1">
      <c r="A1931" s="294"/>
    </row>
    <row r="1932" spans="1:1" s="295" customFormat="1" ht="12" hidden="1" customHeight="1">
      <c r="A1932" s="294"/>
    </row>
    <row r="1933" spans="1:1" s="295" customFormat="1" ht="12" hidden="1" customHeight="1">
      <c r="A1933" s="294"/>
    </row>
    <row r="1934" spans="1:1" s="295" customFormat="1" ht="12" hidden="1" customHeight="1">
      <c r="A1934" s="294"/>
    </row>
    <row r="1935" spans="1:1" s="295" customFormat="1" ht="12" hidden="1" customHeight="1">
      <c r="A1935" s="294"/>
    </row>
    <row r="1936" spans="1:1" s="295" customFormat="1" ht="12" hidden="1" customHeight="1">
      <c r="A1936" s="294"/>
    </row>
    <row r="1937" spans="1:1" s="295" customFormat="1" ht="12" hidden="1" customHeight="1">
      <c r="A1937" s="294"/>
    </row>
    <row r="1938" spans="1:1" s="295" customFormat="1" ht="12" hidden="1" customHeight="1">
      <c r="A1938" s="294"/>
    </row>
    <row r="1939" spans="1:1" s="295" customFormat="1" ht="12" hidden="1" customHeight="1">
      <c r="A1939" s="294"/>
    </row>
    <row r="1940" spans="1:1" s="295" customFormat="1" ht="12" hidden="1" customHeight="1">
      <c r="A1940" s="294"/>
    </row>
    <row r="1941" spans="1:1" s="295" customFormat="1" ht="12" hidden="1" customHeight="1">
      <c r="A1941" s="294"/>
    </row>
    <row r="1942" spans="1:1" s="295" customFormat="1" ht="12" hidden="1" customHeight="1">
      <c r="A1942" s="294"/>
    </row>
    <row r="1943" spans="1:1" s="295" customFormat="1" ht="12" hidden="1" customHeight="1">
      <c r="A1943" s="294"/>
    </row>
    <row r="1944" spans="1:1" s="295" customFormat="1" ht="12" hidden="1" customHeight="1">
      <c r="A1944" s="294"/>
    </row>
    <row r="1945" spans="1:1" s="295" customFormat="1" ht="12" hidden="1" customHeight="1">
      <c r="A1945" s="294"/>
    </row>
    <row r="1946" spans="1:1" s="295" customFormat="1" ht="12" hidden="1" customHeight="1">
      <c r="A1946" s="294"/>
    </row>
    <row r="1947" spans="1:1" s="295" customFormat="1" ht="12" hidden="1" customHeight="1">
      <c r="A1947" s="294"/>
    </row>
    <row r="1948" spans="1:1" s="295" customFormat="1" ht="12" hidden="1" customHeight="1">
      <c r="A1948" s="294"/>
    </row>
    <row r="1949" spans="1:1" s="295" customFormat="1" ht="12" hidden="1" customHeight="1">
      <c r="A1949" s="294"/>
    </row>
    <row r="1950" spans="1:1" s="295" customFormat="1" ht="12" hidden="1" customHeight="1">
      <c r="A1950" s="294"/>
    </row>
    <row r="1951" spans="1:1" s="295" customFormat="1" ht="12" hidden="1" customHeight="1">
      <c r="A1951" s="294"/>
    </row>
    <row r="1952" spans="1:1" s="295" customFormat="1" ht="12" hidden="1" customHeight="1">
      <c r="A1952" s="294"/>
    </row>
    <row r="1953" spans="1:1" s="295" customFormat="1" ht="12" hidden="1" customHeight="1">
      <c r="A1953" s="294"/>
    </row>
    <row r="1954" spans="1:1" s="295" customFormat="1" ht="12" hidden="1" customHeight="1">
      <c r="A1954" s="294"/>
    </row>
    <row r="1955" spans="1:1" s="295" customFormat="1" ht="12" hidden="1" customHeight="1">
      <c r="A1955" s="294"/>
    </row>
    <row r="1956" spans="1:1" s="295" customFormat="1" ht="12" hidden="1" customHeight="1">
      <c r="A1956" s="294"/>
    </row>
    <row r="1957" spans="1:1" s="295" customFormat="1" ht="12" hidden="1" customHeight="1">
      <c r="A1957" s="294"/>
    </row>
    <row r="1958" spans="1:1" s="295" customFormat="1" ht="12" hidden="1" customHeight="1">
      <c r="A1958" s="294"/>
    </row>
    <row r="1959" spans="1:1" s="295" customFormat="1" ht="12" hidden="1" customHeight="1">
      <c r="A1959" s="294"/>
    </row>
    <row r="1960" spans="1:1" s="295" customFormat="1" ht="12" hidden="1" customHeight="1">
      <c r="A1960" s="294"/>
    </row>
    <row r="1961" spans="1:1" s="295" customFormat="1" ht="12" hidden="1" customHeight="1">
      <c r="A1961" s="294"/>
    </row>
    <row r="1962" spans="1:1" s="295" customFormat="1" ht="12" hidden="1" customHeight="1">
      <c r="A1962" s="294"/>
    </row>
    <row r="1963" spans="1:1" s="295" customFormat="1" ht="12" hidden="1" customHeight="1">
      <c r="A1963" s="294"/>
    </row>
    <row r="1964" spans="1:1" s="295" customFormat="1" ht="12" hidden="1" customHeight="1">
      <c r="A1964" s="294"/>
    </row>
    <row r="1965" spans="1:1" s="295" customFormat="1" ht="12" hidden="1" customHeight="1">
      <c r="A1965" s="294"/>
    </row>
    <row r="1966" spans="1:1" s="295" customFormat="1" ht="12" hidden="1" customHeight="1">
      <c r="A1966" s="294"/>
    </row>
    <row r="1967" spans="1:1" s="295" customFormat="1" ht="12" hidden="1" customHeight="1">
      <c r="A1967" s="294"/>
    </row>
    <row r="1968" spans="1:1" s="295" customFormat="1" ht="12" hidden="1" customHeight="1">
      <c r="A1968" s="294"/>
    </row>
    <row r="1969" spans="1:1" s="295" customFormat="1" ht="12" hidden="1" customHeight="1">
      <c r="A1969" s="294"/>
    </row>
    <row r="1970" spans="1:1" s="295" customFormat="1" ht="12" hidden="1" customHeight="1">
      <c r="A1970" s="294"/>
    </row>
    <row r="1971" spans="1:1" s="295" customFormat="1" ht="12" hidden="1" customHeight="1">
      <c r="A1971" s="294"/>
    </row>
    <row r="1972" spans="1:1" s="295" customFormat="1" ht="12" hidden="1" customHeight="1">
      <c r="A1972" s="294"/>
    </row>
    <row r="1973" spans="1:1" s="295" customFormat="1" ht="12" hidden="1" customHeight="1">
      <c r="A1973" s="294"/>
    </row>
    <row r="1974" spans="1:1" s="295" customFormat="1" ht="12" hidden="1" customHeight="1">
      <c r="A1974" s="294"/>
    </row>
    <row r="1975" spans="1:1" s="295" customFormat="1" ht="12" hidden="1" customHeight="1">
      <c r="A1975" s="294"/>
    </row>
    <row r="1976" spans="1:1" s="295" customFormat="1" ht="12" hidden="1" customHeight="1">
      <c r="A1976" s="294"/>
    </row>
    <row r="1977" spans="1:1" s="295" customFormat="1" ht="12" hidden="1" customHeight="1">
      <c r="A1977" s="294"/>
    </row>
    <row r="1978" spans="1:1" s="295" customFormat="1" ht="12" hidden="1" customHeight="1">
      <c r="A1978" s="294"/>
    </row>
    <row r="1979" spans="1:1" s="295" customFormat="1" ht="12" hidden="1" customHeight="1">
      <c r="A1979" s="294"/>
    </row>
    <row r="1980" spans="1:1" s="295" customFormat="1" ht="12" hidden="1" customHeight="1">
      <c r="A1980" s="294"/>
    </row>
    <row r="1981" spans="1:1" s="295" customFormat="1" ht="12" hidden="1" customHeight="1">
      <c r="A1981" s="294"/>
    </row>
    <row r="1982" spans="1:1" s="295" customFormat="1" ht="12" hidden="1" customHeight="1">
      <c r="A1982" s="294"/>
    </row>
    <row r="1983" spans="1:1" s="295" customFormat="1" ht="12" hidden="1" customHeight="1">
      <c r="A1983" s="294"/>
    </row>
    <row r="1984" spans="1:1" s="295" customFormat="1" ht="12" hidden="1" customHeight="1">
      <c r="A1984" s="294"/>
    </row>
    <row r="1985" spans="1:1" s="295" customFormat="1" ht="12" hidden="1" customHeight="1">
      <c r="A1985" s="294"/>
    </row>
    <row r="1986" spans="1:1" s="295" customFormat="1" ht="12" hidden="1" customHeight="1">
      <c r="A1986" s="294"/>
    </row>
    <row r="1987" spans="1:1" s="295" customFormat="1" ht="12" hidden="1" customHeight="1">
      <c r="A1987" s="294"/>
    </row>
    <row r="1988" spans="1:1" s="295" customFormat="1" ht="12" hidden="1" customHeight="1">
      <c r="A1988" s="294"/>
    </row>
    <row r="1989" spans="1:1" s="295" customFormat="1" ht="12" hidden="1" customHeight="1">
      <c r="A1989" s="294"/>
    </row>
    <row r="1990" spans="1:1" s="295" customFormat="1" ht="12" hidden="1" customHeight="1">
      <c r="A1990" s="294"/>
    </row>
    <row r="1991" spans="1:1" s="295" customFormat="1" ht="12" hidden="1" customHeight="1">
      <c r="A1991" s="294"/>
    </row>
    <row r="1992" spans="1:1" s="295" customFormat="1" ht="12" hidden="1" customHeight="1">
      <c r="A1992" s="294"/>
    </row>
    <row r="1993" spans="1:1" s="295" customFormat="1" ht="12" hidden="1" customHeight="1">
      <c r="A1993" s="294"/>
    </row>
    <row r="1994" spans="1:1" s="295" customFormat="1" ht="12" hidden="1" customHeight="1">
      <c r="A1994" s="294"/>
    </row>
    <row r="1995" spans="1:1" s="295" customFormat="1" ht="12" hidden="1" customHeight="1">
      <c r="A1995" s="294"/>
    </row>
    <row r="1996" spans="1:1" s="295" customFormat="1" ht="12" hidden="1" customHeight="1">
      <c r="A1996" s="294"/>
    </row>
    <row r="1997" spans="1:1" s="295" customFormat="1" ht="12" hidden="1" customHeight="1">
      <c r="A1997" s="294"/>
    </row>
    <row r="1998" spans="1:1" s="295" customFormat="1" ht="12" hidden="1" customHeight="1">
      <c r="A1998" s="294"/>
    </row>
    <row r="1999" spans="1:1" s="295" customFormat="1" ht="12" hidden="1" customHeight="1">
      <c r="A1999" s="294"/>
    </row>
    <row r="2000" spans="1:1" s="295" customFormat="1" ht="12" hidden="1" customHeight="1">
      <c r="A2000" s="294"/>
    </row>
    <row r="2001" spans="1:1" s="295" customFormat="1" ht="12" hidden="1" customHeight="1">
      <c r="A2001" s="294"/>
    </row>
    <row r="2002" spans="1:1" s="295" customFormat="1" ht="12" hidden="1" customHeight="1">
      <c r="A2002" s="294"/>
    </row>
    <row r="2003" spans="1:1" s="295" customFormat="1" ht="12" hidden="1" customHeight="1">
      <c r="A2003" s="294"/>
    </row>
    <row r="2004" spans="1:1" s="295" customFormat="1" ht="12" hidden="1" customHeight="1">
      <c r="A2004" s="294"/>
    </row>
    <row r="2005" spans="1:1" s="295" customFormat="1" ht="12" hidden="1" customHeight="1">
      <c r="A2005" s="294"/>
    </row>
    <row r="2006" spans="1:1" s="295" customFormat="1" ht="12" hidden="1" customHeight="1">
      <c r="A2006" s="294"/>
    </row>
    <row r="2007" spans="1:1" s="295" customFormat="1" ht="12" hidden="1" customHeight="1">
      <c r="A2007" s="294"/>
    </row>
    <row r="2008" spans="1:1" s="295" customFormat="1" ht="12" hidden="1" customHeight="1">
      <c r="A2008" s="294"/>
    </row>
    <row r="2009" spans="1:1" s="295" customFormat="1" ht="12" hidden="1" customHeight="1">
      <c r="A2009" s="294"/>
    </row>
    <row r="2010" spans="1:1" s="295" customFormat="1" ht="12" hidden="1" customHeight="1">
      <c r="A2010" s="294"/>
    </row>
    <row r="2011" spans="1:1" s="295" customFormat="1" ht="12" hidden="1" customHeight="1">
      <c r="A2011" s="294"/>
    </row>
    <row r="2012" spans="1:1" s="295" customFormat="1" ht="12" hidden="1" customHeight="1">
      <c r="A2012" s="294"/>
    </row>
    <row r="2013" spans="1:1" s="295" customFormat="1" ht="12" hidden="1" customHeight="1">
      <c r="A2013" s="294"/>
    </row>
    <row r="2014" spans="1:1" s="295" customFormat="1" ht="12" hidden="1" customHeight="1">
      <c r="A2014" s="294"/>
    </row>
    <row r="2015" spans="1:1" s="295" customFormat="1" ht="12" hidden="1" customHeight="1">
      <c r="A2015" s="294"/>
    </row>
    <row r="2016" spans="1:1" s="295" customFormat="1" ht="12" hidden="1" customHeight="1">
      <c r="A2016" s="294"/>
    </row>
    <row r="2017" spans="1:1" s="295" customFormat="1" ht="12" hidden="1" customHeight="1">
      <c r="A2017" s="294"/>
    </row>
    <row r="2018" spans="1:1" s="295" customFormat="1" ht="12" hidden="1" customHeight="1">
      <c r="A2018" s="294"/>
    </row>
    <row r="2019" spans="1:1" s="295" customFormat="1" ht="12" hidden="1" customHeight="1">
      <c r="A2019" s="294"/>
    </row>
    <row r="2020" spans="1:1" s="295" customFormat="1" ht="12" hidden="1" customHeight="1">
      <c r="A2020" s="294"/>
    </row>
    <row r="2021" spans="1:1" s="295" customFormat="1" ht="12" hidden="1" customHeight="1">
      <c r="A2021" s="294"/>
    </row>
    <row r="2022" spans="1:1" s="295" customFormat="1" ht="12" hidden="1" customHeight="1">
      <c r="A2022" s="294"/>
    </row>
    <row r="2023" spans="1:1" s="295" customFormat="1" ht="12" hidden="1" customHeight="1">
      <c r="A2023" s="294"/>
    </row>
    <row r="2024" spans="1:1" s="295" customFormat="1" ht="12" hidden="1" customHeight="1">
      <c r="A2024" s="294"/>
    </row>
    <row r="2025" spans="1:1" s="295" customFormat="1" ht="12" hidden="1" customHeight="1">
      <c r="A2025" s="294"/>
    </row>
    <row r="2026" spans="1:1" s="295" customFormat="1" ht="12" hidden="1" customHeight="1">
      <c r="A2026" s="294"/>
    </row>
    <row r="2027" spans="1:1" s="295" customFormat="1" ht="12" hidden="1" customHeight="1">
      <c r="A2027" s="294"/>
    </row>
    <row r="2028" spans="1:1" s="295" customFormat="1" ht="12" hidden="1" customHeight="1">
      <c r="A2028" s="294"/>
    </row>
    <row r="2029" spans="1:1" s="295" customFormat="1" ht="12" hidden="1" customHeight="1">
      <c r="A2029" s="294"/>
    </row>
    <row r="2030" spans="1:1" s="295" customFormat="1" ht="12" hidden="1" customHeight="1">
      <c r="A2030" s="294"/>
    </row>
    <row r="2031" spans="1:1" s="295" customFormat="1" ht="12" hidden="1" customHeight="1">
      <c r="A2031" s="294"/>
    </row>
    <row r="2032" spans="1:1" s="295" customFormat="1" ht="12" hidden="1" customHeight="1">
      <c r="A2032" s="294"/>
    </row>
    <row r="2033" spans="1:1" s="295" customFormat="1" ht="12" hidden="1" customHeight="1">
      <c r="A2033" s="294"/>
    </row>
    <row r="2034" spans="1:1" s="295" customFormat="1" ht="12" hidden="1" customHeight="1">
      <c r="A2034" s="294"/>
    </row>
    <row r="2035" spans="1:1" s="295" customFormat="1" ht="12" hidden="1" customHeight="1">
      <c r="A2035" s="294"/>
    </row>
    <row r="2036" spans="1:1" s="295" customFormat="1" ht="12" hidden="1" customHeight="1">
      <c r="A2036" s="294"/>
    </row>
    <row r="2037" spans="1:1" s="295" customFormat="1" ht="12" hidden="1" customHeight="1">
      <c r="A2037" s="294"/>
    </row>
    <row r="2038" spans="1:1" s="295" customFormat="1" ht="12" hidden="1" customHeight="1">
      <c r="A2038" s="294"/>
    </row>
    <row r="2039" spans="1:1" s="295" customFormat="1" ht="12" hidden="1" customHeight="1">
      <c r="A2039" s="294"/>
    </row>
    <row r="2040" spans="1:1" s="295" customFormat="1" ht="12" hidden="1" customHeight="1">
      <c r="A2040" s="294"/>
    </row>
    <row r="2041" spans="1:1" s="295" customFormat="1" ht="12" hidden="1" customHeight="1">
      <c r="A2041" s="294"/>
    </row>
    <row r="2042" spans="1:1" s="295" customFormat="1" ht="12" hidden="1" customHeight="1">
      <c r="A2042" s="294"/>
    </row>
    <row r="2043" spans="1:1" s="295" customFormat="1" ht="12" hidden="1" customHeight="1">
      <c r="A2043" s="294"/>
    </row>
    <row r="2044" spans="1:1" s="295" customFormat="1" ht="12" hidden="1" customHeight="1">
      <c r="A2044" s="294"/>
    </row>
    <row r="2045" spans="1:1" s="295" customFormat="1" ht="12" hidden="1" customHeight="1">
      <c r="A2045" s="294"/>
    </row>
    <row r="2046" spans="1:1" s="295" customFormat="1" ht="12" hidden="1" customHeight="1">
      <c r="A2046" s="294"/>
    </row>
    <row r="2047" spans="1:1" s="295" customFormat="1" ht="12" hidden="1" customHeight="1">
      <c r="A2047" s="294"/>
    </row>
    <row r="2048" spans="1:1" s="295" customFormat="1" ht="12" hidden="1" customHeight="1">
      <c r="A2048" s="294"/>
    </row>
    <row r="2049" spans="1:1" s="295" customFormat="1" ht="12" hidden="1" customHeight="1">
      <c r="A2049" s="294"/>
    </row>
    <row r="2050" spans="1:1" s="295" customFormat="1" ht="12" hidden="1" customHeight="1">
      <c r="A2050" s="294"/>
    </row>
    <row r="2051" spans="1:1" s="295" customFormat="1" ht="12" hidden="1" customHeight="1">
      <c r="A2051" s="294"/>
    </row>
    <row r="2052" spans="1:1" s="295" customFormat="1" ht="12" hidden="1" customHeight="1">
      <c r="A2052" s="294"/>
    </row>
    <row r="2053" spans="1:1" s="295" customFormat="1" ht="12" hidden="1" customHeight="1">
      <c r="A2053" s="294"/>
    </row>
    <row r="2054" spans="1:1" s="295" customFormat="1" ht="12" hidden="1" customHeight="1">
      <c r="A2054" s="294"/>
    </row>
    <row r="2055" spans="1:1" s="295" customFormat="1" ht="12" hidden="1" customHeight="1">
      <c r="A2055" s="294"/>
    </row>
    <row r="2056" spans="1:1" s="295" customFormat="1" ht="12" hidden="1" customHeight="1">
      <c r="A2056" s="294"/>
    </row>
    <row r="2057" spans="1:1" s="295" customFormat="1" ht="12" hidden="1" customHeight="1">
      <c r="A2057" s="294"/>
    </row>
    <row r="2058" spans="1:1" s="295" customFormat="1" ht="12" hidden="1" customHeight="1">
      <c r="A2058" s="294"/>
    </row>
    <row r="2059" spans="1:1" s="295" customFormat="1" ht="12" hidden="1" customHeight="1">
      <c r="A2059" s="294"/>
    </row>
    <row r="2060" spans="1:1" s="295" customFormat="1" ht="12" hidden="1" customHeight="1">
      <c r="A2060" s="294"/>
    </row>
    <row r="2061" spans="1:1" s="295" customFormat="1" ht="12" hidden="1" customHeight="1">
      <c r="A2061" s="294"/>
    </row>
    <row r="2062" spans="1:1" s="295" customFormat="1" ht="12" hidden="1" customHeight="1">
      <c r="A2062" s="294"/>
    </row>
    <row r="2063" spans="1:1" s="295" customFormat="1" ht="12" hidden="1" customHeight="1">
      <c r="A2063" s="294"/>
    </row>
    <row r="2064" spans="1:1" s="295" customFormat="1" ht="12" hidden="1" customHeight="1">
      <c r="A2064" s="294"/>
    </row>
    <row r="2065" spans="1:1" s="295" customFormat="1" ht="12" hidden="1" customHeight="1">
      <c r="A2065" s="294"/>
    </row>
    <row r="2066" spans="1:1" s="295" customFormat="1" ht="12" hidden="1" customHeight="1">
      <c r="A2066" s="294"/>
    </row>
    <row r="2067" spans="1:1" s="295" customFormat="1" ht="12" hidden="1" customHeight="1">
      <c r="A2067" s="294"/>
    </row>
    <row r="2068" spans="1:1" s="295" customFormat="1" ht="12" hidden="1" customHeight="1">
      <c r="A2068" s="294"/>
    </row>
    <row r="2069" spans="1:1" s="295" customFormat="1" ht="12" hidden="1" customHeight="1">
      <c r="A2069" s="294"/>
    </row>
    <row r="2070" spans="1:1" s="295" customFormat="1" ht="12" hidden="1" customHeight="1">
      <c r="A2070" s="294"/>
    </row>
    <row r="2071" spans="1:1" s="295" customFormat="1" ht="12" hidden="1" customHeight="1">
      <c r="A2071" s="294"/>
    </row>
    <row r="2072" spans="1:1" s="295" customFormat="1" ht="12" hidden="1" customHeight="1">
      <c r="A2072" s="294"/>
    </row>
    <row r="2073" spans="1:1" s="295" customFormat="1" ht="12" hidden="1" customHeight="1">
      <c r="A2073" s="294"/>
    </row>
    <row r="2074" spans="1:1" s="295" customFormat="1" ht="12" hidden="1" customHeight="1">
      <c r="A2074" s="294"/>
    </row>
    <row r="2075" spans="1:1" s="295" customFormat="1" ht="12" hidden="1" customHeight="1">
      <c r="A2075" s="294"/>
    </row>
    <row r="2076" spans="1:1" s="295" customFormat="1" ht="12" hidden="1" customHeight="1">
      <c r="A2076" s="294"/>
    </row>
    <row r="2077" spans="1:1" s="295" customFormat="1" ht="12" hidden="1" customHeight="1">
      <c r="A2077" s="294"/>
    </row>
    <row r="2078" spans="1:1" s="295" customFormat="1" ht="12" hidden="1" customHeight="1">
      <c r="A2078" s="294"/>
    </row>
    <row r="2079" spans="1:1" s="295" customFormat="1" ht="12" hidden="1" customHeight="1">
      <c r="A2079" s="294"/>
    </row>
    <row r="2080" spans="1:1" s="295" customFormat="1" ht="12" hidden="1" customHeight="1">
      <c r="A2080" s="294"/>
    </row>
    <row r="2081" spans="1:1" s="295" customFormat="1" ht="12" hidden="1" customHeight="1">
      <c r="A2081" s="294"/>
    </row>
    <row r="2082" spans="1:1" s="295" customFormat="1" ht="12" hidden="1" customHeight="1">
      <c r="A2082" s="294"/>
    </row>
    <row r="2083" spans="1:1" s="295" customFormat="1" ht="12" hidden="1" customHeight="1">
      <c r="A2083" s="294"/>
    </row>
    <row r="2084" spans="1:1" s="295" customFormat="1" ht="12" hidden="1" customHeight="1">
      <c r="A2084" s="294"/>
    </row>
    <row r="2085" spans="1:1" s="295" customFormat="1" ht="12" hidden="1" customHeight="1">
      <c r="A2085" s="294"/>
    </row>
    <row r="2086" spans="1:1" s="295" customFormat="1" ht="12" hidden="1" customHeight="1">
      <c r="A2086" s="294"/>
    </row>
    <row r="2087" spans="1:1" s="295" customFormat="1" ht="12" hidden="1" customHeight="1">
      <c r="A2087" s="294"/>
    </row>
    <row r="2088" spans="1:1" s="295" customFormat="1" ht="12" hidden="1" customHeight="1">
      <c r="A2088" s="294"/>
    </row>
    <row r="2089" spans="1:1" s="295" customFormat="1" ht="12" hidden="1" customHeight="1">
      <c r="A2089" s="294"/>
    </row>
    <row r="2090" spans="1:1" s="295" customFormat="1" ht="12" hidden="1" customHeight="1">
      <c r="A2090" s="294"/>
    </row>
    <row r="2091" spans="1:1" s="295" customFormat="1" ht="12" hidden="1" customHeight="1">
      <c r="A2091" s="294"/>
    </row>
    <row r="2092" spans="1:1" s="295" customFormat="1" ht="12" hidden="1" customHeight="1">
      <c r="A2092" s="294"/>
    </row>
    <row r="2093" spans="1:1" s="295" customFormat="1" ht="12" hidden="1" customHeight="1">
      <c r="A2093" s="294"/>
    </row>
    <row r="2094" spans="1:1" s="295" customFormat="1" ht="12" hidden="1" customHeight="1">
      <c r="A2094" s="294"/>
    </row>
    <row r="2095" spans="1:1" s="295" customFormat="1" ht="12" hidden="1" customHeight="1">
      <c r="A2095" s="294"/>
    </row>
    <row r="2096" spans="1:1" s="295" customFormat="1" ht="12" hidden="1" customHeight="1">
      <c r="A2096" s="294"/>
    </row>
    <row r="2097" spans="1:1" s="295" customFormat="1" ht="12" hidden="1" customHeight="1">
      <c r="A2097" s="294"/>
    </row>
    <row r="2098" spans="1:1" s="295" customFormat="1" ht="12" hidden="1" customHeight="1">
      <c r="A2098" s="294"/>
    </row>
    <row r="2099" spans="1:1" s="295" customFormat="1" ht="12" hidden="1" customHeight="1">
      <c r="A2099" s="294"/>
    </row>
    <row r="2100" spans="1:1" s="295" customFormat="1" ht="12" hidden="1" customHeight="1">
      <c r="A2100" s="294"/>
    </row>
    <row r="2101" spans="1:1" s="295" customFormat="1" ht="12" hidden="1" customHeight="1">
      <c r="A2101" s="294"/>
    </row>
    <row r="2102" spans="1:1" s="295" customFormat="1" ht="12" hidden="1" customHeight="1">
      <c r="A2102" s="294"/>
    </row>
    <row r="2103" spans="1:1" s="295" customFormat="1" ht="12" hidden="1" customHeight="1">
      <c r="A2103" s="294"/>
    </row>
    <row r="2104" spans="1:1" s="295" customFormat="1" ht="12" hidden="1" customHeight="1">
      <c r="A2104" s="294"/>
    </row>
    <row r="2105" spans="1:1" s="295" customFormat="1" ht="12" hidden="1" customHeight="1">
      <c r="A2105" s="294"/>
    </row>
    <row r="2106" spans="1:1" s="295" customFormat="1" ht="12" hidden="1" customHeight="1">
      <c r="A2106" s="294"/>
    </row>
    <row r="2107" spans="1:1" s="295" customFormat="1" ht="12" hidden="1" customHeight="1">
      <c r="A2107" s="294"/>
    </row>
    <row r="2108" spans="1:1" s="295" customFormat="1" ht="12" hidden="1" customHeight="1">
      <c r="A2108" s="294"/>
    </row>
    <row r="2109" spans="1:1" s="295" customFormat="1" ht="12" hidden="1" customHeight="1">
      <c r="A2109" s="294"/>
    </row>
    <row r="2110" spans="1:1" s="295" customFormat="1" ht="12" hidden="1" customHeight="1">
      <c r="A2110" s="294"/>
    </row>
    <row r="2111" spans="1:1" s="295" customFormat="1" ht="12" hidden="1" customHeight="1">
      <c r="A2111" s="294"/>
    </row>
    <row r="2112" spans="1:1" s="295" customFormat="1" ht="12" hidden="1" customHeight="1">
      <c r="A2112" s="294"/>
    </row>
    <row r="2113" spans="1:1" s="295" customFormat="1" ht="12" hidden="1" customHeight="1">
      <c r="A2113" s="294"/>
    </row>
    <row r="2114" spans="1:1" s="295" customFormat="1" ht="12" hidden="1" customHeight="1">
      <c r="A2114" s="294"/>
    </row>
    <row r="2115" spans="1:1" s="295" customFormat="1" ht="12" hidden="1" customHeight="1">
      <c r="A2115" s="294"/>
    </row>
    <row r="2116" spans="1:1" s="295" customFormat="1" ht="12" hidden="1" customHeight="1">
      <c r="A2116" s="294"/>
    </row>
    <row r="2117" spans="1:1" s="295" customFormat="1" ht="12" hidden="1" customHeight="1">
      <c r="A2117" s="294"/>
    </row>
    <row r="2118" spans="1:1" s="295" customFormat="1" ht="12" hidden="1" customHeight="1">
      <c r="A2118" s="294"/>
    </row>
    <row r="2119" spans="1:1" s="295" customFormat="1" ht="12" hidden="1" customHeight="1">
      <c r="A2119" s="294"/>
    </row>
    <row r="2120" spans="1:1" s="295" customFormat="1" ht="12" hidden="1" customHeight="1">
      <c r="A2120" s="294"/>
    </row>
    <row r="2121" spans="1:1" s="295" customFormat="1" ht="12" hidden="1" customHeight="1">
      <c r="A2121" s="294"/>
    </row>
    <row r="2122" spans="1:1" s="295" customFormat="1" ht="12" hidden="1" customHeight="1">
      <c r="A2122" s="294"/>
    </row>
    <row r="2123" spans="1:1" s="295" customFormat="1" ht="12" hidden="1" customHeight="1">
      <c r="A2123" s="294"/>
    </row>
    <row r="2124" spans="1:1" s="295" customFormat="1" ht="12" hidden="1" customHeight="1">
      <c r="A2124" s="294"/>
    </row>
    <row r="2125" spans="1:1" s="295" customFormat="1" ht="12" hidden="1" customHeight="1">
      <c r="A2125" s="294"/>
    </row>
    <row r="2126" spans="1:1" s="295" customFormat="1" ht="12" hidden="1" customHeight="1">
      <c r="A2126" s="294"/>
    </row>
    <row r="2127" spans="1:1" s="295" customFormat="1" ht="12" hidden="1" customHeight="1">
      <c r="A2127" s="294"/>
    </row>
    <row r="2128" spans="1:1" s="295" customFormat="1" ht="12" hidden="1" customHeight="1">
      <c r="A2128" s="294"/>
    </row>
    <row r="2129" spans="1:1" s="295" customFormat="1" ht="12" hidden="1" customHeight="1">
      <c r="A2129" s="294"/>
    </row>
    <row r="2130" spans="1:1" s="295" customFormat="1" ht="12" hidden="1" customHeight="1">
      <c r="A2130" s="294"/>
    </row>
    <row r="2131" spans="1:1" s="295" customFormat="1" ht="12" hidden="1" customHeight="1">
      <c r="A2131" s="294"/>
    </row>
    <row r="2132" spans="1:1" s="295" customFormat="1" ht="12" hidden="1" customHeight="1">
      <c r="A2132" s="294"/>
    </row>
    <row r="2133" spans="1:1" s="295" customFormat="1" ht="12" hidden="1" customHeight="1">
      <c r="A2133" s="294"/>
    </row>
    <row r="2134" spans="1:1" s="295" customFormat="1" ht="12" hidden="1" customHeight="1">
      <c r="A2134" s="294"/>
    </row>
    <row r="2135" spans="1:1" s="295" customFormat="1" ht="12" hidden="1" customHeight="1">
      <c r="A2135" s="294"/>
    </row>
    <row r="2136" spans="1:1" s="295" customFormat="1" ht="12" hidden="1" customHeight="1">
      <c r="A2136" s="294"/>
    </row>
    <row r="2137" spans="1:1" s="295" customFormat="1" ht="12" hidden="1" customHeight="1">
      <c r="A2137" s="294"/>
    </row>
    <row r="2138" spans="1:1" s="295" customFormat="1" ht="12" hidden="1" customHeight="1">
      <c r="A2138" s="294"/>
    </row>
    <row r="2139" spans="1:1" s="295" customFormat="1" ht="12" hidden="1" customHeight="1">
      <c r="A2139" s="294"/>
    </row>
    <row r="2140" spans="1:1" s="295" customFormat="1" ht="12" hidden="1" customHeight="1">
      <c r="A2140" s="294"/>
    </row>
    <row r="2141" spans="1:1" s="295" customFormat="1" ht="12" hidden="1" customHeight="1">
      <c r="A2141" s="294"/>
    </row>
    <row r="2142" spans="1:1" s="295" customFormat="1" ht="12" hidden="1" customHeight="1">
      <c r="A2142" s="294"/>
    </row>
    <row r="2143" spans="1:1" s="295" customFormat="1" ht="12" hidden="1" customHeight="1">
      <c r="A2143" s="294"/>
    </row>
    <row r="2144" spans="1:1" s="295" customFormat="1" ht="12" hidden="1" customHeight="1">
      <c r="A2144" s="294"/>
    </row>
    <row r="2145" spans="1:1" s="295" customFormat="1" ht="12" hidden="1" customHeight="1">
      <c r="A2145" s="294"/>
    </row>
    <row r="2146" spans="1:1" s="295" customFormat="1" ht="12" hidden="1" customHeight="1">
      <c r="A2146" s="294"/>
    </row>
    <row r="2147" spans="1:1" s="295" customFormat="1" ht="12" hidden="1" customHeight="1">
      <c r="A2147" s="294"/>
    </row>
    <row r="2148" spans="1:1" s="295" customFormat="1" ht="12" hidden="1" customHeight="1">
      <c r="A2148" s="294"/>
    </row>
    <row r="2149" spans="1:1" s="295" customFormat="1" ht="12" hidden="1" customHeight="1">
      <c r="A2149" s="294"/>
    </row>
    <row r="2150" spans="1:1" s="295" customFormat="1" ht="12" hidden="1" customHeight="1">
      <c r="A2150" s="294"/>
    </row>
    <row r="2151" spans="1:1" s="295" customFormat="1" ht="12" hidden="1" customHeight="1">
      <c r="A2151" s="294"/>
    </row>
    <row r="2152" spans="1:1" s="295" customFormat="1" ht="12" hidden="1" customHeight="1">
      <c r="A2152" s="294"/>
    </row>
    <row r="2153" spans="1:1" s="295" customFormat="1" ht="12" hidden="1" customHeight="1">
      <c r="A2153" s="294"/>
    </row>
    <row r="2154" spans="1:1" s="295" customFormat="1" ht="12" hidden="1" customHeight="1">
      <c r="A2154" s="294"/>
    </row>
    <row r="2155" spans="1:1" s="295" customFormat="1" ht="12" hidden="1" customHeight="1">
      <c r="A2155" s="294"/>
    </row>
    <row r="2156" spans="1:1" s="295" customFormat="1" ht="12" hidden="1" customHeight="1">
      <c r="A2156" s="294"/>
    </row>
    <row r="2157" spans="1:1" s="295" customFormat="1" ht="12" hidden="1" customHeight="1">
      <c r="A2157" s="294"/>
    </row>
    <row r="2158" spans="1:1" s="295" customFormat="1" ht="12" hidden="1" customHeight="1">
      <c r="A2158" s="294"/>
    </row>
    <row r="2159" spans="1:1" s="295" customFormat="1" ht="12" hidden="1" customHeight="1">
      <c r="A2159" s="294"/>
    </row>
    <row r="2160" spans="1:1" s="295" customFormat="1" ht="12" hidden="1" customHeight="1">
      <c r="A2160" s="294"/>
    </row>
    <row r="2161" spans="1:1" s="295" customFormat="1" ht="12" hidden="1" customHeight="1">
      <c r="A2161" s="294"/>
    </row>
    <row r="2162" spans="1:1" s="295" customFormat="1" ht="12" hidden="1" customHeight="1">
      <c r="A2162" s="294"/>
    </row>
    <row r="2163" spans="1:1" s="295" customFormat="1" ht="12" hidden="1" customHeight="1">
      <c r="A2163" s="294"/>
    </row>
    <row r="2164" spans="1:1" s="295" customFormat="1" ht="12" hidden="1" customHeight="1">
      <c r="A2164" s="294"/>
    </row>
    <row r="2165" spans="1:1" s="295" customFormat="1" ht="12" hidden="1" customHeight="1">
      <c r="A2165" s="294"/>
    </row>
    <row r="2166" spans="1:1" s="295" customFormat="1" ht="12" hidden="1" customHeight="1">
      <c r="A2166" s="294"/>
    </row>
    <row r="2167" spans="1:1" s="295" customFormat="1" ht="12" hidden="1" customHeight="1">
      <c r="A2167" s="294"/>
    </row>
    <row r="2168" spans="1:1" s="295" customFormat="1" ht="12" hidden="1" customHeight="1">
      <c r="A2168" s="294"/>
    </row>
    <row r="2169" spans="1:1" s="295" customFormat="1" ht="12" hidden="1" customHeight="1">
      <c r="A2169" s="294"/>
    </row>
    <row r="2170" spans="1:1" s="295" customFormat="1" ht="12" hidden="1" customHeight="1">
      <c r="A2170" s="294"/>
    </row>
    <row r="2171" spans="1:1" s="295" customFormat="1" ht="12" hidden="1" customHeight="1">
      <c r="A2171" s="294"/>
    </row>
    <row r="2172" spans="1:1" s="295" customFormat="1" ht="12" hidden="1" customHeight="1">
      <c r="A2172" s="294"/>
    </row>
    <row r="2173" spans="1:1" s="295" customFormat="1" ht="12" hidden="1" customHeight="1">
      <c r="A2173" s="294"/>
    </row>
    <row r="2174" spans="1:1" s="295" customFormat="1" ht="12" hidden="1" customHeight="1">
      <c r="A2174" s="294"/>
    </row>
    <row r="2175" spans="1:1" s="295" customFormat="1" ht="12" hidden="1" customHeight="1">
      <c r="A2175" s="294"/>
    </row>
    <row r="2176" spans="1:1" s="295" customFormat="1" ht="12" hidden="1" customHeight="1">
      <c r="A2176" s="294"/>
    </row>
    <row r="2177" spans="1:1" s="295" customFormat="1" ht="12" hidden="1" customHeight="1">
      <c r="A2177" s="294"/>
    </row>
    <row r="2178" spans="1:1" s="295" customFormat="1" ht="12" hidden="1" customHeight="1">
      <c r="A2178" s="294"/>
    </row>
    <row r="2179" spans="1:1" s="295" customFormat="1" ht="12" hidden="1" customHeight="1">
      <c r="A2179" s="294"/>
    </row>
    <row r="2180" spans="1:1" s="295" customFormat="1" ht="12" hidden="1" customHeight="1">
      <c r="A2180" s="294"/>
    </row>
    <row r="2181" spans="1:1" s="295" customFormat="1" ht="12" hidden="1" customHeight="1">
      <c r="A2181" s="294"/>
    </row>
    <row r="2182" spans="1:1" s="295" customFormat="1" ht="12" hidden="1" customHeight="1">
      <c r="A2182" s="294"/>
    </row>
    <row r="2183" spans="1:1" s="295" customFormat="1" ht="12" hidden="1" customHeight="1">
      <c r="A2183" s="294"/>
    </row>
    <row r="2184" spans="1:1" s="295" customFormat="1" ht="12" hidden="1" customHeight="1">
      <c r="A2184" s="294"/>
    </row>
    <row r="2185" spans="1:1" s="295" customFormat="1" ht="12" hidden="1" customHeight="1">
      <c r="A2185" s="294"/>
    </row>
    <row r="2186" spans="1:1" s="295" customFormat="1" ht="12" hidden="1" customHeight="1">
      <c r="A2186" s="294"/>
    </row>
    <row r="2187" spans="1:1" s="295" customFormat="1" ht="12" hidden="1" customHeight="1">
      <c r="A2187" s="294"/>
    </row>
    <row r="2188" spans="1:1" s="295" customFormat="1" ht="12" hidden="1" customHeight="1">
      <c r="A2188" s="294"/>
    </row>
    <row r="2189" spans="1:1" s="295" customFormat="1" ht="12" hidden="1" customHeight="1">
      <c r="A2189" s="294"/>
    </row>
    <row r="2190" spans="1:1" s="295" customFormat="1" ht="12" hidden="1" customHeight="1">
      <c r="A2190" s="294"/>
    </row>
    <row r="2191" spans="1:1" s="295" customFormat="1" ht="12" hidden="1" customHeight="1">
      <c r="A2191" s="294"/>
    </row>
    <row r="2192" spans="1:1" s="295" customFormat="1" ht="12" hidden="1" customHeight="1">
      <c r="A2192" s="294"/>
    </row>
    <row r="2193" spans="1:1" s="295" customFormat="1" ht="12" hidden="1" customHeight="1">
      <c r="A2193" s="294"/>
    </row>
    <row r="2194" spans="1:1" s="295" customFormat="1" ht="12" hidden="1" customHeight="1">
      <c r="A2194" s="294"/>
    </row>
    <row r="2195" spans="1:1" s="295" customFormat="1" ht="12" hidden="1" customHeight="1">
      <c r="A2195" s="294"/>
    </row>
    <row r="2196" spans="1:1" s="295" customFormat="1" ht="12" hidden="1" customHeight="1">
      <c r="A2196" s="294"/>
    </row>
    <row r="2197" spans="1:1" s="295" customFormat="1" ht="12" hidden="1" customHeight="1">
      <c r="A2197" s="294"/>
    </row>
    <row r="2198" spans="1:1" s="295" customFormat="1" ht="12" hidden="1" customHeight="1">
      <c r="A2198" s="294"/>
    </row>
    <row r="2199" spans="1:1" s="295" customFormat="1" ht="12" hidden="1" customHeight="1">
      <c r="A2199" s="294"/>
    </row>
    <row r="2200" spans="1:1" s="295" customFormat="1" ht="12" hidden="1" customHeight="1">
      <c r="A2200" s="294"/>
    </row>
    <row r="2201" spans="1:1" s="295" customFormat="1" ht="12" hidden="1" customHeight="1">
      <c r="A2201" s="294"/>
    </row>
    <row r="2202" spans="1:1" s="295" customFormat="1" ht="12" hidden="1" customHeight="1">
      <c r="A2202" s="294"/>
    </row>
    <row r="2203" spans="1:1" s="295" customFormat="1" ht="12" hidden="1" customHeight="1">
      <c r="A2203" s="294"/>
    </row>
    <row r="2204" spans="1:1" s="295" customFormat="1" ht="12" hidden="1" customHeight="1">
      <c r="A2204" s="294"/>
    </row>
    <row r="2205" spans="1:1" s="295" customFormat="1" ht="12" hidden="1" customHeight="1">
      <c r="A2205" s="294"/>
    </row>
    <row r="2206" spans="1:1" s="295" customFormat="1" ht="12" hidden="1" customHeight="1">
      <c r="A2206" s="294"/>
    </row>
    <row r="2207" spans="1:1" s="295" customFormat="1" ht="12" hidden="1" customHeight="1">
      <c r="A2207" s="294"/>
    </row>
    <row r="2208" spans="1:1" s="295" customFormat="1" ht="12" hidden="1" customHeight="1">
      <c r="A2208" s="294"/>
    </row>
    <row r="2209" spans="1:1" s="295" customFormat="1" ht="12" hidden="1" customHeight="1">
      <c r="A2209" s="294"/>
    </row>
    <row r="2210" spans="1:1" s="295" customFormat="1" ht="12" hidden="1" customHeight="1">
      <c r="A2210" s="294"/>
    </row>
    <row r="2211" spans="1:1" s="295" customFormat="1" ht="12" hidden="1" customHeight="1">
      <c r="A2211" s="294"/>
    </row>
    <row r="2212" spans="1:1" s="295" customFormat="1" ht="12" hidden="1" customHeight="1">
      <c r="A2212" s="294"/>
    </row>
    <row r="2213" spans="1:1" s="295" customFormat="1" ht="12" hidden="1" customHeight="1">
      <c r="A2213" s="294"/>
    </row>
    <row r="2214" spans="1:1" s="295" customFormat="1" ht="12" hidden="1" customHeight="1">
      <c r="A2214" s="294"/>
    </row>
    <row r="2215" spans="1:1" s="295" customFormat="1" ht="12" hidden="1" customHeight="1">
      <c r="A2215" s="294"/>
    </row>
    <row r="2216" spans="1:1" s="295" customFormat="1" ht="12" hidden="1" customHeight="1">
      <c r="A2216" s="294"/>
    </row>
    <row r="2217" spans="1:1" s="295" customFormat="1" ht="12" hidden="1" customHeight="1">
      <c r="A2217" s="294"/>
    </row>
    <row r="2218" spans="1:1" s="295" customFormat="1" ht="12" hidden="1" customHeight="1">
      <c r="A2218" s="294"/>
    </row>
    <row r="2219" spans="1:1" s="295" customFormat="1" ht="12" hidden="1" customHeight="1">
      <c r="A2219" s="294"/>
    </row>
    <row r="2220" spans="1:1" s="295" customFormat="1" ht="12" hidden="1" customHeight="1">
      <c r="A2220" s="294"/>
    </row>
    <row r="2221" spans="1:1" s="295" customFormat="1" ht="12" hidden="1" customHeight="1">
      <c r="A2221" s="294"/>
    </row>
    <row r="2222" spans="1:1" s="295" customFormat="1" ht="12" hidden="1" customHeight="1">
      <c r="A2222" s="294"/>
    </row>
    <row r="2223" spans="1:1" s="295" customFormat="1" ht="12" hidden="1" customHeight="1">
      <c r="A2223" s="294"/>
    </row>
    <row r="2224" spans="1:1" s="295" customFormat="1" ht="12" hidden="1" customHeight="1">
      <c r="A2224" s="294"/>
    </row>
    <row r="2225" spans="1:1" s="295" customFormat="1" ht="12" hidden="1" customHeight="1">
      <c r="A2225" s="294"/>
    </row>
    <row r="2226" spans="1:1" s="295" customFormat="1" ht="12" hidden="1" customHeight="1">
      <c r="A2226" s="294"/>
    </row>
    <row r="2227" spans="1:1" s="295" customFormat="1" ht="12" hidden="1" customHeight="1">
      <c r="A2227" s="294"/>
    </row>
    <row r="2228" spans="1:1" s="295" customFormat="1" ht="12" hidden="1" customHeight="1">
      <c r="A2228" s="294"/>
    </row>
    <row r="2229" spans="1:1" s="295" customFormat="1" ht="12" hidden="1" customHeight="1">
      <c r="A2229" s="294"/>
    </row>
    <row r="2230" spans="1:1" s="295" customFormat="1" ht="12" hidden="1" customHeight="1">
      <c r="A2230" s="294"/>
    </row>
    <row r="2231" spans="1:1" s="295" customFormat="1" ht="12" hidden="1" customHeight="1">
      <c r="A2231" s="294"/>
    </row>
    <row r="2232" spans="1:1" s="295" customFormat="1" ht="12" hidden="1" customHeight="1">
      <c r="A2232" s="294"/>
    </row>
    <row r="2233" spans="1:1" s="295" customFormat="1" ht="12" hidden="1" customHeight="1">
      <c r="A2233" s="294"/>
    </row>
    <row r="2234" spans="1:1" s="295" customFormat="1" ht="12" hidden="1" customHeight="1">
      <c r="A2234" s="294"/>
    </row>
    <row r="2235" spans="1:1" s="295" customFormat="1" ht="12" hidden="1" customHeight="1">
      <c r="A2235" s="294"/>
    </row>
    <row r="2236" spans="1:1" s="295" customFormat="1" ht="12" hidden="1" customHeight="1">
      <c r="A2236" s="294"/>
    </row>
    <row r="2237" spans="1:1" s="295" customFormat="1" ht="12" hidden="1" customHeight="1">
      <c r="A2237" s="294"/>
    </row>
    <row r="2238" spans="1:1" s="295" customFormat="1" ht="12" hidden="1" customHeight="1">
      <c r="A2238" s="294"/>
    </row>
    <row r="2239" spans="1:1" s="295" customFormat="1" ht="12" hidden="1" customHeight="1">
      <c r="A2239" s="294"/>
    </row>
    <row r="2240" spans="1:1" s="295" customFormat="1" ht="12" hidden="1" customHeight="1">
      <c r="A2240" s="294"/>
    </row>
    <row r="2241" spans="1:1" s="295" customFormat="1" ht="12" hidden="1" customHeight="1">
      <c r="A2241" s="294"/>
    </row>
    <row r="2242" spans="1:1" s="295" customFormat="1" ht="12" hidden="1" customHeight="1">
      <c r="A2242" s="294"/>
    </row>
    <row r="2243" spans="1:1" s="295" customFormat="1" ht="12" hidden="1" customHeight="1">
      <c r="A2243" s="294"/>
    </row>
    <row r="2244" spans="1:1" s="295" customFormat="1" ht="12" hidden="1" customHeight="1">
      <c r="A2244" s="294"/>
    </row>
    <row r="2245" spans="1:1" s="295" customFormat="1" ht="12" hidden="1" customHeight="1">
      <c r="A2245" s="294"/>
    </row>
    <row r="2246" spans="1:1" s="295" customFormat="1" ht="12" hidden="1" customHeight="1">
      <c r="A2246" s="294"/>
    </row>
    <row r="2247" spans="1:1" s="295" customFormat="1" ht="12" hidden="1" customHeight="1">
      <c r="A2247" s="294"/>
    </row>
    <row r="2248" spans="1:1" s="295" customFormat="1" ht="12" hidden="1" customHeight="1">
      <c r="A2248" s="294"/>
    </row>
    <row r="2249" spans="1:1" s="295" customFormat="1" ht="12" hidden="1" customHeight="1">
      <c r="A2249" s="294"/>
    </row>
    <row r="2250" spans="1:1" s="295" customFormat="1" ht="12" hidden="1" customHeight="1">
      <c r="A2250" s="294"/>
    </row>
    <row r="2251" spans="1:1" s="295" customFormat="1" ht="12" hidden="1" customHeight="1">
      <c r="A2251" s="294"/>
    </row>
    <row r="2252" spans="1:1" s="295" customFormat="1" ht="12" hidden="1" customHeight="1">
      <c r="A2252" s="294"/>
    </row>
    <row r="2253" spans="1:1" s="295" customFormat="1" ht="12" hidden="1" customHeight="1">
      <c r="A2253" s="294"/>
    </row>
    <row r="2254" spans="1:1" s="295" customFormat="1" ht="12" hidden="1" customHeight="1">
      <c r="A2254" s="294"/>
    </row>
    <row r="2255" spans="1:1" s="295" customFormat="1" ht="12" hidden="1" customHeight="1">
      <c r="A2255" s="294"/>
    </row>
    <row r="2256" spans="1:1" s="295" customFormat="1" ht="12" hidden="1" customHeight="1">
      <c r="A2256" s="294"/>
    </row>
    <row r="2257" spans="1:1" s="295" customFormat="1" ht="12" hidden="1" customHeight="1">
      <c r="A2257" s="294"/>
    </row>
    <row r="2258" spans="1:1" s="295" customFormat="1" ht="12" hidden="1" customHeight="1">
      <c r="A2258" s="294"/>
    </row>
    <row r="2259" spans="1:1" s="295" customFormat="1" ht="12" hidden="1" customHeight="1">
      <c r="A2259" s="294"/>
    </row>
    <row r="2260" spans="1:1" s="295" customFormat="1" ht="12" hidden="1" customHeight="1">
      <c r="A2260" s="294"/>
    </row>
    <row r="2261" spans="1:1" s="295" customFormat="1" ht="12" hidden="1" customHeight="1">
      <c r="A2261" s="294"/>
    </row>
    <row r="2262" spans="1:1" s="295" customFormat="1" ht="12" hidden="1" customHeight="1">
      <c r="A2262" s="294"/>
    </row>
    <row r="2263" spans="1:1" s="295" customFormat="1" ht="12" hidden="1" customHeight="1">
      <c r="A2263" s="294"/>
    </row>
    <row r="2264" spans="1:1" s="295" customFormat="1" ht="12" hidden="1" customHeight="1">
      <c r="A2264" s="294"/>
    </row>
    <row r="2265" spans="1:1" s="295" customFormat="1" ht="12" hidden="1" customHeight="1">
      <c r="A2265" s="294"/>
    </row>
    <row r="2266" spans="1:1" s="295" customFormat="1" ht="12" hidden="1" customHeight="1">
      <c r="A2266" s="294"/>
    </row>
    <row r="2267" spans="1:1" s="295" customFormat="1" ht="12" hidden="1" customHeight="1">
      <c r="A2267" s="294"/>
    </row>
    <row r="2268" spans="1:1" s="295" customFormat="1" ht="12" hidden="1" customHeight="1">
      <c r="A2268" s="294"/>
    </row>
    <row r="2269" spans="1:1" s="295" customFormat="1" ht="12" hidden="1" customHeight="1">
      <c r="A2269" s="294"/>
    </row>
    <row r="2270" spans="1:1" s="295" customFormat="1" ht="12" hidden="1" customHeight="1">
      <c r="A2270" s="294"/>
    </row>
    <row r="2271" spans="1:1" s="295" customFormat="1" ht="12" hidden="1" customHeight="1">
      <c r="A2271" s="294"/>
    </row>
    <row r="2272" spans="1:1" s="295" customFormat="1" ht="12" hidden="1" customHeight="1">
      <c r="A2272" s="294"/>
    </row>
    <row r="2273" spans="1:1" s="295" customFormat="1" ht="12" hidden="1" customHeight="1">
      <c r="A2273" s="294"/>
    </row>
    <row r="2274" spans="1:1" s="295" customFormat="1" ht="12" hidden="1" customHeight="1">
      <c r="A2274" s="294"/>
    </row>
    <row r="2275" spans="1:1" s="295" customFormat="1" ht="12" hidden="1" customHeight="1">
      <c r="A2275" s="294"/>
    </row>
    <row r="2276" spans="1:1" s="295" customFormat="1" ht="12" hidden="1" customHeight="1">
      <c r="A2276" s="294"/>
    </row>
    <row r="2277" spans="1:1" s="295" customFormat="1" ht="12" hidden="1" customHeight="1">
      <c r="A2277" s="294"/>
    </row>
    <row r="2278" spans="1:1" s="295" customFormat="1" ht="12" hidden="1" customHeight="1">
      <c r="A2278" s="294"/>
    </row>
    <row r="2279" spans="1:1" s="295" customFormat="1" ht="12" hidden="1" customHeight="1">
      <c r="A2279" s="294"/>
    </row>
    <row r="2280" spans="1:1" s="295" customFormat="1" ht="12" hidden="1" customHeight="1">
      <c r="A2280" s="294"/>
    </row>
    <row r="2281" spans="1:1" s="295" customFormat="1" ht="12" hidden="1" customHeight="1">
      <c r="A2281" s="294"/>
    </row>
    <row r="2282" spans="1:1" s="295" customFormat="1" ht="12" hidden="1" customHeight="1">
      <c r="A2282" s="294"/>
    </row>
    <row r="2283" spans="1:1" s="295" customFormat="1" ht="12" hidden="1" customHeight="1">
      <c r="A2283" s="294"/>
    </row>
    <row r="2284" spans="1:1" s="295" customFormat="1" ht="12" hidden="1" customHeight="1">
      <c r="A2284" s="294"/>
    </row>
    <row r="2285" spans="1:1" s="295" customFormat="1" ht="12" hidden="1" customHeight="1">
      <c r="A2285" s="294"/>
    </row>
    <row r="2286" spans="1:1" s="295" customFormat="1" ht="12" hidden="1" customHeight="1">
      <c r="A2286" s="294"/>
    </row>
    <row r="2287" spans="1:1" s="295" customFormat="1" ht="12" hidden="1" customHeight="1">
      <c r="A2287" s="294"/>
    </row>
    <row r="2288" spans="1:1" s="295" customFormat="1" ht="12" hidden="1" customHeight="1">
      <c r="A2288" s="294"/>
    </row>
    <row r="2289" spans="1:1" s="295" customFormat="1" ht="12" hidden="1" customHeight="1">
      <c r="A2289" s="294"/>
    </row>
    <row r="2290" spans="1:1" s="295" customFormat="1" ht="12" hidden="1" customHeight="1">
      <c r="A2290" s="294"/>
    </row>
    <row r="2291" spans="1:1" s="295" customFormat="1" ht="12" hidden="1" customHeight="1">
      <c r="A2291" s="294"/>
    </row>
    <row r="2292" spans="1:1" s="295" customFormat="1" ht="12" hidden="1" customHeight="1">
      <c r="A2292" s="294"/>
    </row>
    <row r="2293" spans="1:1" s="295" customFormat="1" ht="12" hidden="1" customHeight="1">
      <c r="A2293" s="294"/>
    </row>
    <row r="2294" spans="1:1" s="295" customFormat="1" ht="12" hidden="1" customHeight="1">
      <c r="A2294" s="294"/>
    </row>
    <row r="2295" spans="1:1" s="295" customFormat="1" ht="12" hidden="1" customHeight="1">
      <c r="A2295" s="294"/>
    </row>
    <row r="2296" spans="1:1" s="295" customFormat="1" ht="12" hidden="1" customHeight="1">
      <c r="A2296" s="294"/>
    </row>
    <row r="2297" spans="1:1" s="295" customFormat="1" ht="12" hidden="1" customHeight="1">
      <c r="A2297" s="294"/>
    </row>
    <row r="2298" spans="1:1" s="295" customFormat="1" ht="12" hidden="1" customHeight="1">
      <c r="A2298" s="294"/>
    </row>
    <row r="2299" spans="1:1" s="295" customFormat="1" ht="12" hidden="1" customHeight="1">
      <c r="A2299" s="294"/>
    </row>
    <row r="2300" spans="1:1" s="295" customFormat="1" ht="12" hidden="1" customHeight="1">
      <c r="A2300" s="294"/>
    </row>
    <row r="2301" spans="1:1" s="295" customFormat="1" ht="12" hidden="1" customHeight="1">
      <c r="A2301" s="294"/>
    </row>
    <row r="2302" spans="1:1" s="295" customFormat="1" ht="12" hidden="1" customHeight="1">
      <c r="A2302" s="294"/>
    </row>
    <row r="2303" spans="1:1" s="295" customFormat="1" ht="12" hidden="1" customHeight="1">
      <c r="A2303" s="294"/>
    </row>
    <row r="2304" spans="1:1" s="295" customFormat="1" ht="12" hidden="1" customHeight="1">
      <c r="A2304" s="294"/>
    </row>
    <row r="2305" spans="1:1" s="295" customFormat="1" ht="12" hidden="1" customHeight="1">
      <c r="A2305" s="294"/>
    </row>
    <row r="2306" spans="1:1" s="295" customFormat="1" ht="12" hidden="1" customHeight="1">
      <c r="A2306" s="294"/>
    </row>
    <row r="2307" spans="1:1" s="295" customFormat="1" ht="12" hidden="1" customHeight="1">
      <c r="A2307" s="294"/>
    </row>
    <row r="2308" spans="1:1" s="295" customFormat="1" ht="12" hidden="1" customHeight="1">
      <c r="A2308" s="294"/>
    </row>
    <row r="2309" spans="1:1" s="295" customFormat="1" ht="12" hidden="1" customHeight="1">
      <c r="A2309" s="294"/>
    </row>
    <row r="2310" spans="1:1" s="295" customFormat="1" ht="12" hidden="1" customHeight="1">
      <c r="A2310" s="294"/>
    </row>
    <row r="2311" spans="1:1" s="295" customFormat="1" ht="12" hidden="1" customHeight="1">
      <c r="A2311" s="294"/>
    </row>
    <row r="2312" spans="1:1" s="295" customFormat="1" ht="12" hidden="1" customHeight="1">
      <c r="A2312" s="294"/>
    </row>
    <row r="2313" spans="1:1" s="295" customFormat="1" ht="12" hidden="1" customHeight="1">
      <c r="A2313" s="294"/>
    </row>
    <row r="2314" spans="1:1" s="295" customFormat="1" ht="12" hidden="1" customHeight="1">
      <c r="A2314" s="294"/>
    </row>
    <row r="2315" spans="1:1" s="295" customFormat="1" ht="12" hidden="1" customHeight="1">
      <c r="A2315" s="294"/>
    </row>
    <row r="2316" spans="1:1" s="295" customFormat="1" ht="12" hidden="1" customHeight="1">
      <c r="A2316" s="294"/>
    </row>
    <row r="2317" spans="1:1" s="295" customFormat="1" ht="12" hidden="1" customHeight="1">
      <c r="A2317" s="294"/>
    </row>
    <row r="2318" spans="1:1" s="295" customFormat="1" ht="12" hidden="1" customHeight="1">
      <c r="A2318" s="294"/>
    </row>
    <row r="2319" spans="1:1" s="295" customFormat="1" ht="12" hidden="1" customHeight="1">
      <c r="A2319" s="294"/>
    </row>
    <row r="2320" spans="1:1" s="295" customFormat="1" ht="12" hidden="1" customHeight="1">
      <c r="A2320" s="294"/>
    </row>
    <row r="2321" spans="1:1" s="295" customFormat="1" ht="12" hidden="1" customHeight="1">
      <c r="A2321" s="294"/>
    </row>
    <row r="2322" spans="1:1" s="295" customFormat="1" ht="12" hidden="1" customHeight="1">
      <c r="A2322" s="294"/>
    </row>
    <row r="2323" spans="1:1" s="295" customFormat="1" ht="12" hidden="1" customHeight="1">
      <c r="A2323" s="294"/>
    </row>
    <row r="2324" spans="1:1" s="295" customFormat="1" ht="12" hidden="1" customHeight="1">
      <c r="A2324" s="294"/>
    </row>
    <row r="2325" spans="1:1" s="295" customFormat="1" ht="12" hidden="1" customHeight="1">
      <c r="A2325" s="294"/>
    </row>
    <row r="2326" spans="1:1" s="295" customFormat="1" ht="12" hidden="1" customHeight="1">
      <c r="A2326" s="294"/>
    </row>
    <row r="2327" spans="1:1" s="295" customFormat="1" ht="12" hidden="1" customHeight="1">
      <c r="A2327" s="294"/>
    </row>
    <row r="2328" spans="1:1" s="295" customFormat="1" ht="12" hidden="1" customHeight="1">
      <c r="A2328" s="294"/>
    </row>
    <row r="2329" spans="1:1" s="295" customFormat="1" ht="12" hidden="1" customHeight="1">
      <c r="A2329" s="294"/>
    </row>
    <row r="2330" spans="1:1" s="295" customFormat="1" ht="12" hidden="1" customHeight="1">
      <c r="A2330" s="294"/>
    </row>
    <row r="2331" spans="1:1" s="295" customFormat="1" ht="12" hidden="1" customHeight="1">
      <c r="A2331" s="294"/>
    </row>
    <row r="2332" spans="1:1" s="295" customFormat="1" ht="12" hidden="1" customHeight="1">
      <c r="A2332" s="294"/>
    </row>
    <row r="2333" spans="1:1" s="295" customFormat="1" ht="12" hidden="1" customHeight="1">
      <c r="A2333" s="294"/>
    </row>
    <row r="2334" spans="1:1" s="295" customFormat="1" ht="12" hidden="1" customHeight="1">
      <c r="A2334" s="294"/>
    </row>
    <row r="2335" spans="1:1" s="295" customFormat="1" ht="12" hidden="1" customHeight="1">
      <c r="A2335" s="294"/>
    </row>
    <row r="2336" spans="1:1" s="295" customFormat="1" ht="12" hidden="1" customHeight="1">
      <c r="A2336" s="294"/>
    </row>
    <row r="2337" spans="1:1" s="295" customFormat="1" ht="12" hidden="1" customHeight="1">
      <c r="A2337" s="294"/>
    </row>
    <row r="2338" spans="1:1" s="295" customFormat="1" ht="12" hidden="1" customHeight="1">
      <c r="A2338" s="294"/>
    </row>
    <row r="2339" spans="1:1" s="295" customFormat="1" ht="12" hidden="1" customHeight="1">
      <c r="A2339" s="294"/>
    </row>
    <row r="2340" spans="1:1" s="295" customFormat="1" ht="12" hidden="1" customHeight="1">
      <c r="A2340" s="294"/>
    </row>
    <row r="2341" spans="1:1" s="295" customFormat="1" ht="12" hidden="1" customHeight="1">
      <c r="A2341" s="294"/>
    </row>
    <row r="2342" spans="1:1" s="295" customFormat="1" ht="12" hidden="1" customHeight="1">
      <c r="A2342" s="294"/>
    </row>
    <row r="2343" spans="1:1" s="295" customFormat="1" ht="12" hidden="1" customHeight="1">
      <c r="A2343" s="294"/>
    </row>
    <row r="2344" spans="1:1" s="295" customFormat="1" ht="12" hidden="1" customHeight="1">
      <c r="A2344" s="294"/>
    </row>
    <row r="2345" spans="1:1" s="295" customFormat="1" ht="12" hidden="1" customHeight="1">
      <c r="A2345" s="294"/>
    </row>
    <row r="2346" spans="1:1" s="295" customFormat="1" ht="12" hidden="1" customHeight="1">
      <c r="A2346" s="294"/>
    </row>
    <row r="2347" spans="1:1" s="295" customFormat="1" ht="12" hidden="1" customHeight="1">
      <c r="A2347" s="294"/>
    </row>
    <row r="2348" spans="1:1" s="295" customFormat="1" ht="12" hidden="1" customHeight="1">
      <c r="A2348" s="294"/>
    </row>
    <row r="2349" spans="1:1" s="295" customFormat="1" ht="12" hidden="1" customHeight="1">
      <c r="A2349" s="294"/>
    </row>
    <row r="2350" spans="1:1" s="295" customFormat="1" ht="12" hidden="1" customHeight="1">
      <c r="A2350" s="294"/>
    </row>
    <row r="2351" spans="1:1" s="295" customFormat="1" ht="12" hidden="1" customHeight="1">
      <c r="A2351" s="294"/>
    </row>
    <row r="2352" spans="1:1" s="295" customFormat="1" ht="12" hidden="1" customHeight="1">
      <c r="A2352" s="294"/>
    </row>
    <row r="2353" spans="1:1" s="295" customFormat="1" ht="12" hidden="1" customHeight="1">
      <c r="A2353" s="294"/>
    </row>
    <row r="2354" spans="1:1" s="295" customFormat="1" ht="12" hidden="1" customHeight="1">
      <c r="A2354" s="294"/>
    </row>
    <row r="2355" spans="1:1" s="295" customFormat="1" ht="12" hidden="1" customHeight="1">
      <c r="A2355" s="294"/>
    </row>
    <row r="2356" spans="1:1" s="295" customFormat="1" ht="12" hidden="1" customHeight="1">
      <c r="A2356" s="294"/>
    </row>
    <row r="2357" spans="1:1" s="295" customFormat="1" ht="12" hidden="1" customHeight="1">
      <c r="A2357" s="294"/>
    </row>
    <row r="2358" spans="1:1" s="295" customFormat="1" ht="12" hidden="1" customHeight="1">
      <c r="A2358" s="294"/>
    </row>
    <row r="2359" spans="1:1" s="295" customFormat="1" ht="12" hidden="1" customHeight="1">
      <c r="A2359" s="294"/>
    </row>
    <row r="2360" spans="1:1" s="295" customFormat="1" ht="12" hidden="1" customHeight="1">
      <c r="A2360" s="294"/>
    </row>
    <row r="2361" spans="1:1" s="295" customFormat="1" ht="12" hidden="1" customHeight="1">
      <c r="A2361" s="294"/>
    </row>
    <row r="2362" spans="1:1" s="295" customFormat="1" ht="12" hidden="1" customHeight="1">
      <c r="A2362" s="294"/>
    </row>
    <row r="2363" spans="1:1" s="295" customFormat="1" ht="12" hidden="1" customHeight="1">
      <c r="A2363" s="294"/>
    </row>
    <row r="2364" spans="1:1" s="295" customFormat="1" ht="12" hidden="1" customHeight="1">
      <c r="A2364" s="294"/>
    </row>
    <row r="2365" spans="1:1" s="295" customFormat="1" ht="12" hidden="1" customHeight="1">
      <c r="A2365" s="294"/>
    </row>
    <row r="2366" spans="1:1" s="295" customFormat="1" ht="12" hidden="1" customHeight="1">
      <c r="A2366" s="294"/>
    </row>
    <row r="2367" spans="1:1" s="295" customFormat="1" ht="12" hidden="1" customHeight="1">
      <c r="A2367" s="294"/>
    </row>
    <row r="2368" spans="1:1" s="295" customFormat="1" ht="12" hidden="1" customHeight="1">
      <c r="A2368" s="294"/>
    </row>
    <row r="2369" spans="1:1" s="295" customFormat="1" ht="12" hidden="1" customHeight="1">
      <c r="A2369" s="294"/>
    </row>
    <row r="2370" spans="1:1" s="295" customFormat="1" ht="12" hidden="1" customHeight="1">
      <c r="A2370" s="294"/>
    </row>
    <row r="2371" spans="1:1" s="295" customFormat="1" ht="12" hidden="1" customHeight="1">
      <c r="A2371" s="294"/>
    </row>
    <row r="2372" spans="1:1" s="295" customFormat="1" ht="12" hidden="1" customHeight="1">
      <c r="A2372" s="294"/>
    </row>
    <row r="2373" spans="1:1" s="295" customFormat="1" ht="12" hidden="1" customHeight="1">
      <c r="A2373" s="294"/>
    </row>
    <row r="2374" spans="1:1" s="295" customFormat="1" ht="12" hidden="1" customHeight="1">
      <c r="A2374" s="294"/>
    </row>
    <row r="2375" spans="1:1" s="295" customFormat="1" ht="12" hidden="1" customHeight="1">
      <c r="A2375" s="294"/>
    </row>
    <row r="2376" spans="1:1" s="295" customFormat="1" ht="12" hidden="1" customHeight="1">
      <c r="A2376" s="294"/>
    </row>
    <row r="2377" spans="1:1" s="295" customFormat="1" ht="12" hidden="1" customHeight="1">
      <c r="A2377" s="294"/>
    </row>
    <row r="2378" spans="1:1" s="295" customFormat="1" ht="12" hidden="1" customHeight="1">
      <c r="A2378" s="294"/>
    </row>
    <row r="2379" spans="1:1" s="295" customFormat="1" ht="12" hidden="1" customHeight="1">
      <c r="A2379" s="294"/>
    </row>
    <row r="2380" spans="1:1" s="295" customFormat="1" ht="12" hidden="1" customHeight="1">
      <c r="A2380" s="294"/>
    </row>
    <row r="2381" spans="1:1" s="295" customFormat="1" ht="12" hidden="1" customHeight="1">
      <c r="A2381" s="294"/>
    </row>
    <row r="2382" spans="1:1" s="295" customFormat="1" ht="12" hidden="1" customHeight="1">
      <c r="A2382" s="294"/>
    </row>
    <row r="2383" spans="1:1" s="295" customFormat="1" ht="12" hidden="1" customHeight="1">
      <c r="A2383" s="294"/>
    </row>
    <row r="2384" spans="1:1" s="295" customFormat="1" ht="12" hidden="1" customHeight="1">
      <c r="A2384" s="294"/>
    </row>
    <row r="2385" spans="1:1" s="295" customFormat="1" ht="12" hidden="1" customHeight="1">
      <c r="A2385" s="294"/>
    </row>
    <row r="2386" spans="1:1" s="295" customFormat="1" ht="12" hidden="1" customHeight="1">
      <c r="A2386" s="294"/>
    </row>
    <row r="2387" spans="1:1" s="295" customFormat="1" ht="12" hidden="1" customHeight="1">
      <c r="A2387" s="294"/>
    </row>
    <row r="2388" spans="1:1" s="295" customFormat="1" ht="12" hidden="1" customHeight="1">
      <c r="A2388" s="294"/>
    </row>
    <row r="2389" spans="1:1" s="295" customFormat="1" ht="12" hidden="1" customHeight="1">
      <c r="A2389" s="294"/>
    </row>
    <row r="2390" spans="1:1" s="295" customFormat="1" ht="12" hidden="1" customHeight="1">
      <c r="A2390" s="294"/>
    </row>
    <row r="2391" spans="1:1" s="295" customFormat="1" ht="12" hidden="1" customHeight="1">
      <c r="A2391" s="294"/>
    </row>
    <row r="2392" spans="1:1" s="295" customFormat="1" ht="12" hidden="1" customHeight="1">
      <c r="A2392" s="294"/>
    </row>
    <row r="2393" spans="1:1" s="295" customFormat="1" ht="12" hidden="1" customHeight="1">
      <c r="A2393" s="294"/>
    </row>
    <row r="2394" spans="1:1" s="295" customFormat="1" ht="12" hidden="1" customHeight="1">
      <c r="A2394" s="294"/>
    </row>
    <row r="2395" spans="1:1" s="295" customFormat="1" ht="12" hidden="1" customHeight="1">
      <c r="A2395" s="294"/>
    </row>
    <row r="2396" spans="1:1" s="295" customFormat="1" ht="12" hidden="1" customHeight="1">
      <c r="A2396" s="294"/>
    </row>
    <row r="2397" spans="1:1" s="295" customFormat="1" ht="12" hidden="1" customHeight="1">
      <c r="A2397" s="294"/>
    </row>
    <row r="2398" spans="1:1" s="295" customFormat="1" ht="12" hidden="1" customHeight="1">
      <c r="A2398" s="294"/>
    </row>
    <row r="2399" spans="1:1" s="295" customFormat="1" ht="12" hidden="1" customHeight="1">
      <c r="A2399" s="294"/>
    </row>
    <row r="2400" spans="1:1" s="295" customFormat="1" ht="12" hidden="1" customHeight="1">
      <c r="A2400" s="294"/>
    </row>
    <row r="2401" spans="1:1" s="295" customFormat="1" ht="12" hidden="1" customHeight="1">
      <c r="A2401" s="294"/>
    </row>
    <row r="2402" spans="1:1" s="295" customFormat="1" ht="12" hidden="1" customHeight="1">
      <c r="A2402" s="294"/>
    </row>
    <row r="2403" spans="1:1" s="295" customFormat="1" ht="12" hidden="1" customHeight="1">
      <c r="A2403" s="294"/>
    </row>
    <row r="2404" spans="1:1" s="295" customFormat="1" ht="12" hidden="1" customHeight="1">
      <c r="A2404" s="294"/>
    </row>
    <row r="2405" spans="1:1" s="295" customFormat="1" ht="12" hidden="1" customHeight="1">
      <c r="A2405" s="294"/>
    </row>
    <row r="2406" spans="1:1" s="295" customFormat="1" ht="12" hidden="1" customHeight="1">
      <c r="A2406" s="294"/>
    </row>
    <row r="2407" spans="1:1" s="295" customFormat="1" ht="12" hidden="1" customHeight="1">
      <c r="A2407" s="294"/>
    </row>
    <row r="2408" spans="1:1" s="295" customFormat="1" ht="12" hidden="1" customHeight="1">
      <c r="A2408" s="294"/>
    </row>
    <row r="2409" spans="1:1" s="295" customFormat="1" ht="12" hidden="1" customHeight="1">
      <c r="A2409" s="294"/>
    </row>
    <row r="2410" spans="1:1" s="295" customFormat="1" ht="12" hidden="1" customHeight="1">
      <c r="A2410" s="294"/>
    </row>
    <row r="2411" spans="1:1" s="295" customFormat="1" ht="12" hidden="1" customHeight="1">
      <c r="A2411" s="294"/>
    </row>
    <row r="2412" spans="1:1" s="295" customFormat="1" ht="12" hidden="1" customHeight="1">
      <c r="A2412" s="294"/>
    </row>
    <row r="2413" spans="1:1" s="295" customFormat="1" ht="12" hidden="1" customHeight="1">
      <c r="A2413" s="294"/>
    </row>
    <row r="2414" spans="1:1" s="295" customFormat="1" ht="12" hidden="1" customHeight="1">
      <c r="A2414" s="294"/>
    </row>
    <row r="2415" spans="1:1" s="295" customFormat="1" ht="12" hidden="1" customHeight="1">
      <c r="A2415" s="294"/>
    </row>
    <row r="2416" spans="1:1" s="295" customFormat="1" ht="12" hidden="1" customHeight="1">
      <c r="A2416" s="294"/>
    </row>
    <row r="2417" spans="1:1" s="295" customFormat="1" ht="12" hidden="1" customHeight="1">
      <c r="A2417" s="294"/>
    </row>
    <row r="2418" spans="1:1" s="295" customFormat="1" ht="12" hidden="1" customHeight="1">
      <c r="A2418" s="294"/>
    </row>
    <row r="2419" spans="1:1" s="295" customFormat="1" ht="12" hidden="1" customHeight="1">
      <c r="A2419" s="294"/>
    </row>
    <row r="2420" spans="1:1" s="295" customFormat="1" ht="12" hidden="1" customHeight="1">
      <c r="A2420" s="294"/>
    </row>
    <row r="2421" spans="1:1" s="295" customFormat="1" ht="12" hidden="1" customHeight="1">
      <c r="A2421" s="294"/>
    </row>
    <row r="2422" spans="1:1" s="295" customFormat="1" ht="12" hidden="1" customHeight="1">
      <c r="A2422" s="294"/>
    </row>
    <row r="2423" spans="1:1" s="295" customFormat="1" ht="12" hidden="1" customHeight="1">
      <c r="A2423" s="294"/>
    </row>
    <row r="2424" spans="1:1" s="295" customFormat="1" ht="12" hidden="1" customHeight="1">
      <c r="A2424" s="294"/>
    </row>
    <row r="2425" spans="1:1" s="295" customFormat="1" ht="12" hidden="1" customHeight="1">
      <c r="A2425" s="294"/>
    </row>
    <row r="2426" spans="1:1" s="295" customFormat="1" ht="12" hidden="1" customHeight="1">
      <c r="A2426" s="294"/>
    </row>
    <row r="2427" spans="1:1" s="295" customFormat="1" ht="12" hidden="1" customHeight="1">
      <c r="A2427" s="294"/>
    </row>
    <row r="2428" spans="1:1" s="295" customFormat="1" ht="12" hidden="1" customHeight="1">
      <c r="A2428" s="294"/>
    </row>
    <row r="2429" spans="1:1" s="295" customFormat="1" ht="12" hidden="1" customHeight="1">
      <c r="A2429" s="294"/>
    </row>
    <row r="2430" spans="1:1" s="295" customFormat="1" ht="12" hidden="1" customHeight="1">
      <c r="A2430" s="294"/>
    </row>
    <row r="2431" spans="1:1" s="295" customFormat="1" ht="12" hidden="1" customHeight="1">
      <c r="A2431" s="294"/>
    </row>
    <row r="2432" spans="1:1" s="295" customFormat="1" ht="12" hidden="1" customHeight="1">
      <c r="A2432" s="294"/>
    </row>
    <row r="2433" spans="1:1" s="295" customFormat="1" ht="12" hidden="1" customHeight="1">
      <c r="A2433" s="294"/>
    </row>
    <row r="2434" spans="1:1" s="295" customFormat="1" ht="12" hidden="1" customHeight="1">
      <c r="A2434" s="294"/>
    </row>
    <row r="2435" spans="1:1" s="295" customFormat="1" ht="12" hidden="1" customHeight="1">
      <c r="A2435" s="294"/>
    </row>
    <row r="2436" spans="1:1" s="295" customFormat="1" ht="12" hidden="1" customHeight="1">
      <c r="A2436" s="294"/>
    </row>
    <row r="2437" spans="1:1" s="295" customFormat="1" ht="12" hidden="1" customHeight="1">
      <c r="A2437" s="294"/>
    </row>
    <row r="2438" spans="1:1" s="295" customFormat="1" ht="12" hidden="1" customHeight="1">
      <c r="A2438" s="294"/>
    </row>
    <row r="2439" spans="1:1" s="295" customFormat="1" ht="12" hidden="1" customHeight="1">
      <c r="A2439" s="294"/>
    </row>
    <row r="2440" spans="1:1" s="295" customFormat="1" ht="12" hidden="1" customHeight="1">
      <c r="A2440" s="294"/>
    </row>
    <row r="2441" spans="1:1" s="295" customFormat="1" ht="12" hidden="1" customHeight="1">
      <c r="A2441" s="294"/>
    </row>
    <row r="2442" spans="1:1" s="295" customFormat="1" ht="12" hidden="1" customHeight="1">
      <c r="A2442" s="294"/>
    </row>
    <row r="2443" spans="1:1" s="295" customFormat="1" ht="12" hidden="1" customHeight="1">
      <c r="A2443" s="294"/>
    </row>
    <row r="2444" spans="1:1" s="295" customFormat="1" ht="12" hidden="1" customHeight="1">
      <c r="A2444" s="294"/>
    </row>
    <row r="2445" spans="1:1" s="295" customFormat="1" ht="12" hidden="1" customHeight="1">
      <c r="A2445" s="294"/>
    </row>
    <row r="2446" spans="1:1" s="295" customFormat="1" ht="12" hidden="1" customHeight="1">
      <c r="A2446" s="294"/>
    </row>
    <row r="2447" spans="1:1" s="295" customFormat="1" ht="12" hidden="1" customHeight="1">
      <c r="A2447" s="294"/>
    </row>
    <row r="2448" spans="1:1" s="295" customFormat="1" ht="12" hidden="1" customHeight="1">
      <c r="A2448" s="294"/>
    </row>
    <row r="2449" spans="1:1" s="295" customFormat="1" ht="12" hidden="1" customHeight="1">
      <c r="A2449" s="294"/>
    </row>
    <row r="2450" spans="1:1" s="295" customFormat="1" ht="12" hidden="1" customHeight="1">
      <c r="A2450" s="294"/>
    </row>
    <row r="2451" spans="1:1" s="295" customFormat="1" ht="12" hidden="1" customHeight="1">
      <c r="A2451" s="294"/>
    </row>
    <row r="2452" spans="1:1" s="295" customFormat="1" ht="12" hidden="1" customHeight="1">
      <c r="A2452" s="294"/>
    </row>
    <row r="2453" spans="1:1" s="295" customFormat="1" ht="12" hidden="1" customHeight="1">
      <c r="A2453" s="294"/>
    </row>
    <row r="2454" spans="1:1" s="295" customFormat="1" ht="12" hidden="1" customHeight="1">
      <c r="A2454" s="294"/>
    </row>
    <row r="2455" spans="1:1" s="295" customFormat="1" ht="12" hidden="1" customHeight="1">
      <c r="A2455" s="294"/>
    </row>
    <row r="2456" spans="1:1" s="295" customFormat="1" ht="12" hidden="1" customHeight="1">
      <c r="A2456" s="294"/>
    </row>
    <row r="2457" spans="1:1" s="295" customFormat="1" ht="12" hidden="1" customHeight="1">
      <c r="A2457" s="294"/>
    </row>
    <row r="2458" spans="1:1" s="295" customFormat="1" ht="12" hidden="1" customHeight="1">
      <c r="A2458" s="294"/>
    </row>
    <row r="2459" spans="1:1" s="295" customFormat="1" ht="12" hidden="1" customHeight="1">
      <c r="A2459" s="294"/>
    </row>
    <row r="2460" spans="1:1" s="295" customFormat="1" ht="12" hidden="1" customHeight="1">
      <c r="A2460" s="294"/>
    </row>
    <row r="2461" spans="1:1" s="295" customFormat="1" ht="12" hidden="1" customHeight="1">
      <c r="A2461" s="294"/>
    </row>
    <row r="2462" spans="1:1" s="295" customFormat="1" ht="12" hidden="1" customHeight="1">
      <c r="A2462" s="294"/>
    </row>
    <row r="2463" spans="1:1" s="295" customFormat="1" ht="12" hidden="1" customHeight="1">
      <c r="A2463" s="294"/>
    </row>
    <row r="2464" spans="1:1" s="295" customFormat="1" ht="12" hidden="1" customHeight="1">
      <c r="A2464" s="294"/>
    </row>
    <row r="2465" spans="1:1" s="295" customFormat="1" ht="12" hidden="1" customHeight="1">
      <c r="A2465" s="294"/>
    </row>
    <row r="2466" spans="1:1" s="295" customFormat="1" ht="12" hidden="1" customHeight="1">
      <c r="A2466" s="294"/>
    </row>
    <row r="2467" spans="1:1" s="295" customFormat="1" ht="12" hidden="1" customHeight="1">
      <c r="A2467" s="294"/>
    </row>
    <row r="2468" spans="1:1" s="295" customFormat="1" ht="12" hidden="1" customHeight="1">
      <c r="A2468" s="294"/>
    </row>
    <row r="2469" spans="1:1" s="295" customFormat="1" ht="12" hidden="1" customHeight="1">
      <c r="A2469" s="294"/>
    </row>
    <row r="2470" spans="1:1" s="295" customFormat="1" ht="12" hidden="1" customHeight="1">
      <c r="A2470" s="294"/>
    </row>
    <row r="2471" spans="1:1" s="295" customFormat="1" ht="12" hidden="1" customHeight="1">
      <c r="A2471" s="294"/>
    </row>
    <row r="2472" spans="1:1" s="295" customFormat="1" ht="12" hidden="1" customHeight="1">
      <c r="A2472" s="294"/>
    </row>
    <row r="2473" spans="1:1" s="295" customFormat="1" ht="12" hidden="1" customHeight="1">
      <c r="A2473" s="294"/>
    </row>
    <row r="2474" spans="1:1" s="295" customFormat="1" ht="12" hidden="1" customHeight="1">
      <c r="A2474" s="294"/>
    </row>
    <row r="2475" spans="1:1" s="295" customFormat="1" ht="12" hidden="1" customHeight="1">
      <c r="A2475" s="294"/>
    </row>
    <row r="2476" spans="1:1" s="295" customFormat="1" ht="12" hidden="1" customHeight="1">
      <c r="A2476" s="294"/>
    </row>
    <row r="2477" spans="1:1" s="295" customFormat="1" ht="12" hidden="1" customHeight="1">
      <c r="A2477" s="294"/>
    </row>
    <row r="2478" spans="1:1" s="295" customFormat="1" ht="12" hidden="1" customHeight="1">
      <c r="A2478" s="294"/>
    </row>
    <row r="2479" spans="1:1" s="295" customFormat="1" ht="12" hidden="1" customHeight="1">
      <c r="A2479" s="294"/>
    </row>
    <row r="2480" spans="1:1" s="295" customFormat="1" ht="12" hidden="1" customHeight="1">
      <c r="A2480" s="294"/>
    </row>
    <row r="2481" spans="1:1" s="295" customFormat="1" ht="12" hidden="1" customHeight="1">
      <c r="A2481" s="294"/>
    </row>
    <row r="2482" spans="1:1" s="295" customFormat="1" ht="12" hidden="1" customHeight="1">
      <c r="A2482" s="294"/>
    </row>
    <row r="2483" spans="1:1" s="295" customFormat="1" ht="12" hidden="1" customHeight="1">
      <c r="A2483" s="294"/>
    </row>
    <row r="2484" spans="1:1" s="295" customFormat="1" ht="12" hidden="1" customHeight="1">
      <c r="A2484" s="294"/>
    </row>
    <row r="2485" spans="1:1" s="295" customFormat="1" ht="12" hidden="1" customHeight="1">
      <c r="A2485" s="294"/>
    </row>
    <row r="2486" spans="1:1" s="295" customFormat="1" ht="12" hidden="1" customHeight="1">
      <c r="A2486" s="294"/>
    </row>
    <row r="2487" spans="1:1" s="295" customFormat="1" ht="12" hidden="1" customHeight="1">
      <c r="A2487" s="294"/>
    </row>
    <row r="2488" spans="1:1" s="295" customFormat="1" ht="12" hidden="1" customHeight="1">
      <c r="A2488" s="294"/>
    </row>
    <row r="2489" spans="1:1" s="295" customFormat="1" ht="12" hidden="1" customHeight="1">
      <c r="A2489" s="294"/>
    </row>
    <row r="2490" spans="1:1" s="295" customFormat="1" ht="12" hidden="1" customHeight="1">
      <c r="A2490" s="294"/>
    </row>
    <row r="2491" spans="1:1" s="295" customFormat="1" ht="12" hidden="1" customHeight="1">
      <c r="A2491" s="294"/>
    </row>
    <row r="2492" spans="1:1" s="295" customFormat="1" ht="12" hidden="1" customHeight="1">
      <c r="A2492" s="294"/>
    </row>
    <row r="2493" spans="1:1" s="295" customFormat="1" ht="12" hidden="1" customHeight="1">
      <c r="A2493" s="294"/>
    </row>
    <row r="2494" spans="1:1" s="295" customFormat="1" ht="12" hidden="1" customHeight="1">
      <c r="A2494" s="294"/>
    </row>
    <row r="2495" spans="1:1" s="295" customFormat="1" ht="12" hidden="1" customHeight="1">
      <c r="A2495" s="294"/>
    </row>
    <row r="2496" spans="1:1" s="295" customFormat="1" ht="12" hidden="1" customHeight="1">
      <c r="A2496" s="294"/>
    </row>
    <row r="2497" spans="1:1" s="295" customFormat="1" ht="12" hidden="1" customHeight="1">
      <c r="A2497" s="294"/>
    </row>
    <row r="2498" spans="1:1" s="295" customFormat="1" ht="12" hidden="1" customHeight="1">
      <c r="A2498" s="294"/>
    </row>
    <row r="2499" spans="1:1" s="295" customFormat="1" ht="12" hidden="1" customHeight="1">
      <c r="A2499" s="294"/>
    </row>
    <row r="2500" spans="1:1" s="295" customFormat="1" ht="12" hidden="1" customHeight="1">
      <c r="A2500" s="294"/>
    </row>
    <row r="2501" spans="1:1" s="295" customFormat="1" ht="12" hidden="1" customHeight="1">
      <c r="A2501" s="294"/>
    </row>
    <row r="2502" spans="1:1" s="295" customFormat="1" ht="12" hidden="1" customHeight="1">
      <c r="A2502" s="294"/>
    </row>
    <row r="2503" spans="1:1" s="295" customFormat="1" ht="12" hidden="1" customHeight="1">
      <c r="A2503" s="294"/>
    </row>
    <row r="2504" spans="1:1" s="295" customFormat="1" ht="12" hidden="1" customHeight="1">
      <c r="A2504" s="294"/>
    </row>
    <row r="2505" spans="1:1" s="295" customFormat="1" ht="12" hidden="1" customHeight="1">
      <c r="A2505" s="294"/>
    </row>
    <row r="2506" spans="1:1" s="295" customFormat="1" ht="12" hidden="1" customHeight="1">
      <c r="A2506" s="294"/>
    </row>
    <row r="2507" spans="1:1" s="295" customFormat="1" ht="12" hidden="1" customHeight="1">
      <c r="A2507" s="294"/>
    </row>
    <row r="2508" spans="1:1" s="295" customFormat="1" ht="12" hidden="1" customHeight="1">
      <c r="A2508" s="294"/>
    </row>
    <row r="2509" spans="1:1" s="295" customFormat="1" ht="12" hidden="1" customHeight="1">
      <c r="A2509" s="294"/>
    </row>
    <row r="2510" spans="1:1" s="295" customFormat="1" ht="12" hidden="1" customHeight="1">
      <c r="A2510" s="294"/>
    </row>
    <row r="2511" spans="1:1" s="295" customFormat="1" ht="12" hidden="1" customHeight="1">
      <c r="A2511" s="294"/>
    </row>
    <row r="2512" spans="1:1" s="295" customFormat="1" ht="12" hidden="1" customHeight="1">
      <c r="A2512" s="294"/>
    </row>
    <row r="2513" spans="1:1" s="295" customFormat="1" ht="12" hidden="1" customHeight="1">
      <c r="A2513" s="294"/>
    </row>
    <row r="2514" spans="1:1" s="295" customFormat="1" ht="12" hidden="1" customHeight="1">
      <c r="A2514" s="294"/>
    </row>
    <row r="2515" spans="1:1" s="295" customFormat="1" ht="12" hidden="1" customHeight="1">
      <c r="A2515" s="294"/>
    </row>
    <row r="2516" spans="1:1" s="295" customFormat="1" ht="12" hidden="1" customHeight="1">
      <c r="A2516" s="294"/>
    </row>
    <row r="2517" spans="1:1" s="295" customFormat="1" ht="12" hidden="1" customHeight="1">
      <c r="A2517" s="294"/>
    </row>
    <row r="2518" spans="1:1" s="295" customFormat="1" ht="12" hidden="1" customHeight="1">
      <c r="A2518" s="294"/>
    </row>
    <row r="2519" spans="1:1" s="295" customFormat="1" ht="12" hidden="1" customHeight="1">
      <c r="A2519" s="294"/>
    </row>
    <row r="2520" spans="1:1" s="295" customFormat="1" ht="12" hidden="1" customHeight="1">
      <c r="A2520" s="294"/>
    </row>
    <row r="2521" spans="1:1" s="295" customFormat="1" ht="12" hidden="1" customHeight="1">
      <c r="A2521" s="294"/>
    </row>
    <row r="2522" spans="1:1" s="295" customFormat="1" ht="12" hidden="1" customHeight="1">
      <c r="A2522" s="294"/>
    </row>
    <row r="2523" spans="1:1" s="295" customFormat="1" ht="12" hidden="1" customHeight="1">
      <c r="A2523" s="294"/>
    </row>
    <row r="2524" spans="1:1" s="295" customFormat="1" ht="12" hidden="1" customHeight="1">
      <c r="A2524" s="294"/>
    </row>
    <row r="2525" spans="1:1" s="295" customFormat="1" ht="12" hidden="1" customHeight="1">
      <c r="A2525" s="294"/>
    </row>
    <row r="2526" spans="1:1" s="295" customFormat="1" ht="12" hidden="1" customHeight="1">
      <c r="A2526" s="294"/>
    </row>
    <row r="2527" spans="1:1" s="295" customFormat="1" ht="12" hidden="1" customHeight="1">
      <c r="A2527" s="294"/>
    </row>
    <row r="2528" spans="1:1" s="295" customFormat="1" ht="12" hidden="1" customHeight="1">
      <c r="A2528" s="294"/>
    </row>
    <row r="2529" spans="1:1" s="295" customFormat="1" ht="12" hidden="1" customHeight="1">
      <c r="A2529" s="294"/>
    </row>
    <row r="2530" spans="1:1" s="295" customFormat="1" ht="12" hidden="1" customHeight="1">
      <c r="A2530" s="294"/>
    </row>
    <row r="2531" spans="1:1" s="295" customFormat="1" ht="12" hidden="1" customHeight="1">
      <c r="A2531" s="294"/>
    </row>
    <row r="2532" spans="1:1" s="295" customFormat="1" ht="12" hidden="1" customHeight="1">
      <c r="A2532" s="294"/>
    </row>
    <row r="2533" spans="1:1" s="295" customFormat="1" ht="12" hidden="1" customHeight="1">
      <c r="A2533" s="294"/>
    </row>
    <row r="2534" spans="1:1" s="295" customFormat="1" ht="12" hidden="1" customHeight="1">
      <c r="A2534" s="294"/>
    </row>
    <row r="2535" spans="1:1" s="295" customFormat="1" ht="12" hidden="1" customHeight="1">
      <c r="A2535" s="294"/>
    </row>
    <row r="2536" spans="1:1" s="295" customFormat="1" ht="12" hidden="1" customHeight="1">
      <c r="A2536" s="294"/>
    </row>
    <row r="2537" spans="1:1" s="295" customFormat="1" ht="12" hidden="1" customHeight="1">
      <c r="A2537" s="294"/>
    </row>
    <row r="2538" spans="1:1" s="295" customFormat="1" ht="12" hidden="1" customHeight="1">
      <c r="A2538" s="294"/>
    </row>
    <row r="2539" spans="1:1" s="295" customFormat="1" ht="12" hidden="1" customHeight="1">
      <c r="A2539" s="294"/>
    </row>
    <row r="2540" spans="1:1" s="295" customFormat="1" ht="12" hidden="1" customHeight="1">
      <c r="A2540" s="294"/>
    </row>
    <row r="2541" spans="1:1" s="295" customFormat="1" ht="12" hidden="1" customHeight="1">
      <c r="A2541" s="294"/>
    </row>
    <row r="2542" spans="1:1" s="295" customFormat="1" ht="12" hidden="1" customHeight="1">
      <c r="A2542" s="294"/>
    </row>
    <row r="2543" spans="1:1" s="295" customFormat="1" ht="12" hidden="1" customHeight="1">
      <c r="A2543" s="294"/>
    </row>
    <row r="2544" spans="1:1" s="295" customFormat="1" ht="12" hidden="1" customHeight="1">
      <c r="A2544" s="294"/>
    </row>
    <row r="2545" spans="1:1" s="295" customFormat="1" ht="12" hidden="1" customHeight="1">
      <c r="A2545" s="294"/>
    </row>
    <row r="2546" spans="1:1" s="295" customFormat="1" ht="12" hidden="1" customHeight="1">
      <c r="A2546" s="294"/>
    </row>
    <row r="2547" spans="1:1" s="295" customFormat="1" ht="12" hidden="1" customHeight="1">
      <c r="A2547" s="294"/>
    </row>
    <row r="2548" spans="1:1" s="295" customFormat="1" ht="12" hidden="1" customHeight="1">
      <c r="A2548" s="294"/>
    </row>
    <row r="2549" spans="1:1" s="295" customFormat="1" ht="12" hidden="1" customHeight="1">
      <c r="A2549" s="294"/>
    </row>
    <row r="2550" spans="1:1" s="295" customFormat="1" ht="12" hidden="1" customHeight="1">
      <c r="A2550" s="294"/>
    </row>
    <row r="2551" spans="1:1" s="295" customFormat="1" ht="12" hidden="1" customHeight="1">
      <c r="A2551" s="294"/>
    </row>
    <row r="2552" spans="1:1" s="295" customFormat="1" ht="12" hidden="1" customHeight="1">
      <c r="A2552" s="294"/>
    </row>
    <row r="2553" spans="1:1" s="295" customFormat="1" ht="12" hidden="1" customHeight="1">
      <c r="A2553" s="294"/>
    </row>
    <row r="2554" spans="1:1" s="295" customFormat="1" ht="12" hidden="1" customHeight="1">
      <c r="A2554" s="294"/>
    </row>
    <row r="2555" spans="1:1" s="295" customFormat="1" ht="12" hidden="1" customHeight="1">
      <c r="A2555" s="294"/>
    </row>
    <row r="2556" spans="1:1" s="295" customFormat="1" ht="12" hidden="1" customHeight="1">
      <c r="A2556" s="294"/>
    </row>
    <row r="2557" spans="1:1" s="295" customFormat="1" ht="12" hidden="1" customHeight="1">
      <c r="A2557" s="294"/>
    </row>
    <row r="2558" spans="1:1" s="295" customFormat="1" ht="12" hidden="1" customHeight="1">
      <c r="A2558" s="294"/>
    </row>
    <row r="2559" spans="1:1" s="295" customFormat="1" ht="12" hidden="1" customHeight="1">
      <c r="A2559" s="294"/>
    </row>
    <row r="2560" spans="1:1" s="295" customFormat="1" ht="12" hidden="1" customHeight="1">
      <c r="A2560" s="294"/>
    </row>
    <row r="2561" spans="1:1" s="295" customFormat="1" ht="12" hidden="1" customHeight="1">
      <c r="A2561" s="294"/>
    </row>
    <row r="2562" spans="1:1" s="295" customFormat="1" ht="12" hidden="1" customHeight="1">
      <c r="A2562" s="294"/>
    </row>
    <row r="2563" spans="1:1" s="295" customFormat="1" ht="12" hidden="1" customHeight="1">
      <c r="A2563" s="294"/>
    </row>
    <row r="2564" spans="1:1" s="295" customFormat="1" ht="12" hidden="1" customHeight="1">
      <c r="A2564" s="294"/>
    </row>
    <row r="2565" spans="1:1" s="295" customFormat="1" ht="12" hidden="1" customHeight="1">
      <c r="A2565" s="294"/>
    </row>
    <row r="2566" spans="1:1" s="295" customFormat="1" ht="12" hidden="1" customHeight="1">
      <c r="A2566" s="294"/>
    </row>
    <row r="2567" spans="1:1" s="295" customFormat="1" ht="12" hidden="1" customHeight="1">
      <c r="A2567" s="294"/>
    </row>
    <row r="2568" spans="1:1" s="295" customFormat="1" ht="12" hidden="1" customHeight="1">
      <c r="A2568" s="294"/>
    </row>
    <row r="2569" spans="1:1" s="295" customFormat="1" ht="12" hidden="1" customHeight="1">
      <c r="A2569" s="294"/>
    </row>
    <row r="2570" spans="1:1" s="295" customFormat="1" ht="12" hidden="1" customHeight="1">
      <c r="A2570" s="294"/>
    </row>
    <row r="2571" spans="1:1" s="295" customFormat="1" ht="12" hidden="1" customHeight="1">
      <c r="A2571" s="294"/>
    </row>
    <row r="2572" spans="1:1" s="295" customFormat="1" ht="12" hidden="1" customHeight="1">
      <c r="A2572" s="294"/>
    </row>
    <row r="2573" spans="1:1" s="295" customFormat="1" ht="12" hidden="1" customHeight="1">
      <c r="A2573" s="294"/>
    </row>
    <row r="2574" spans="1:1" s="295" customFormat="1" ht="12" hidden="1" customHeight="1">
      <c r="A2574" s="294"/>
    </row>
    <row r="2575" spans="1:1" s="295" customFormat="1" ht="12" hidden="1" customHeight="1">
      <c r="A2575" s="294"/>
    </row>
    <row r="2576" spans="1:1" s="295" customFormat="1" ht="12" hidden="1" customHeight="1">
      <c r="A2576" s="294"/>
    </row>
    <row r="2577" spans="1:1" s="295" customFormat="1" ht="12" hidden="1" customHeight="1">
      <c r="A2577" s="294"/>
    </row>
    <row r="2578" spans="1:1" s="295" customFormat="1" ht="12" hidden="1" customHeight="1">
      <c r="A2578" s="294"/>
    </row>
    <row r="2579" spans="1:1" s="295" customFormat="1" ht="12" hidden="1" customHeight="1">
      <c r="A2579" s="294"/>
    </row>
    <row r="2580" spans="1:1" s="295" customFormat="1" ht="12" hidden="1" customHeight="1">
      <c r="A2580" s="294"/>
    </row>
    <row r="2581" spans="1:1" s="295" customFormat="1" ht="12" hidden="1" customHeight="1">
      <c r="A2581" s="294"/>
    </row>
    <row r="2582" spans="1:1" s="295" customFormat="1" ht="12" hidden="1" customHeight="1">
      <c r="A2582" s="294"/>
    </row>
    <row r="2583" spans="1:1" s="295" customFormat="1" ht="12" hidden="1" customHeight="1">
      <c r="A2583" s="294"/>
    </row>
    <row r="2584" spans="1:1" s="295" customFormat="1" ht="12" hidden="1" customHeight="1">
      <c r="A2584" s="294"/>
    </row>
    <row r="2585" spans="1:1" s="295" customFormat="1" ht="12" hidden="1" customHeight="1">
      <c r="A2585" s="294"/>
    </row>
    <row r="2586" spans="1:1" s="295" customFormat="1" ht="12" hidden="1" customHeight="1">
      <c r="A2586" s="294"/>
    </row>
    <row r="2587" spans="1:1" s="295" customFormat="1" ht="12" hidden="1" customHeight="1">
      <c r="A2587" s="294"/>
    </row>
    <row r="2588" spans="1:1" s="295" customFormat="1" ht="12" hidden="1" customHeight="1">
      <c r="A2588" s="294"/>
    </row>
    <row r="2589" spans="1:1" s="295" customFormat="1" ht="12" hidden="1" customHeight="1">
      <c r="A2589" s="294"/>
    </row>
    <row r="2590" spans="1:1" s="295" customFormat="1" ht="12" hidden="1" customHeight="1">
      <c r="A2590" s="294"/>
    </row>
    <row r="2591" spans="1:1" s="295" customFormat="1" ht="12" hidden="1" customHeight="1">
      <c r="A2591" s="294"/>
    </row>
    <row r="2592" spans="1:1" s="295" customFormat="1" ht="12" hidden="1" customHeight="1">
      <c r="A2592" s="294"/>
    </row>
    <row r="2593" spans="1:1" s="295" customFormat="1" ht="12" hidden="1" customHeight="1">
      <c r="A2593" s="294"/>
    </row>
    <row r="2594" spans="1:1" s="295" customFormat="1" ht="12" hidden="1" customHeight="1">
      <c r="A2594" s="294"/>
    </row>
    <row r="2595" spans="1:1" s="295" customFormat="1" ht="12" hidden="1" customHeight="1">
      <c r="A2595" s="294"/>
    </row>
    <row r="2596" spans="1:1" s="295" customFormat="1" ht="12" hidden="1" customHeight="1">
      <c r="A2596" s="294"/>
    </row>
    <row r="2597" spans="1:1" s="295" customFormat="1" ht="12" hidden="1" customHeight="1">
      <c r="A2597" s="294"/>
    </row>
    <row r="2598" spans="1:1" s="295" customFormat="1" ht="12" hidden="1" customHeight="1">
      <c r="A2598" s="294"/>
    </row>
    <row r="2599" spans="1:1" s="295" customFormat="1" ht="12" hidden="1" customHeight="1">
      <c r="A2599" s="294"/>
    </row>
    <row r="2600" spans="1:1" s="295" customFormat="1" ht="12" hidden="1" customHeight="1">
      <c r="A2600" s="294"/>
    </row>
    <row r="2601" spans="1:1" s="295" customFormat="1" ht="12" hidden="1" customHeight="1">
      <c r="A2601" s="294"/>
    </row>
    <row r="2602" spans="1:1" s="295" customFormat="1" ht="12" hidden="1" customHeight="1">
      <c r="A2602" s="294"/>
    </row>
    <row r="2603" spans="1:1" s="295" customFormat="1" ht="12" hidden="1" customHeight="1">
      <c r="A2603" s="294"/>
    </row>
    <row r="2604" spans="1:1" s="295" customFormat="1" ht="12" hidden="1" customHeight="1">
      <c r="A2604" s="294"/>
    </row>
    <row r="2605" spans="1:1" s="295" customFormat="1" ht="12" hidden="1" customHeight="1">
      <c r="A2605" s="294"/>
    </row>
    <row r="2606" spans="1:1" s="295" customFormat="1" ht="12" hidden="1" customHeight="1">
      <c r="A2606" s="294"/>
    </row>
    <row r="2607" spans="1:1" s="295" customFormat="1" ht="12" hidden="1" customHeight="1">
      <c r="A2607" s="294"/>
    </row>
    <row r="2608" spans="1:1" s="295" customFormat="1" ht="12" hidden="1" customHeight="1">
      <c r="A2608" s="294"/>
    </row>
    <row r="2609" spans="1:1" s="295" customFormat="1" ht="12" hidden="1" customHeight="1">
      <c r="A2609" s="294"/>
    </row>
    <row r="2610" spans="1:1" s="295" customFormat="1" ht="12" hidden="1" customHeight="1">
      <c r="A2610" s="294"/>
    </row>
    <row r="2611" spans="1:1" s="295" customFormat="1" ht="12" hidden="1" customHeight="1">
      <c r="A2611" s="294"/>
    </row>
    <row r="2612" spans="1:1" s="295" customFormat="1" ht="12" hidden="1" customHeight="1">
      <c r="A2612" s="294"/>
    </row>
    <row r="2613" spans="1:1" s="295" customFormat="1" ht="12" hidden="1" customHeight="1">
      <c r="A2613" s="294"/>
    </row>
    <row r="2614" spans="1:1" s="295" customFormat="1" ht="12" hidden="1" customHeight="1">
      <c r="A2614" s="294"/>
    </row>
    <row r="2615" spans="1:1" s="295" customFormat="1" ht="12" hidden="1" customHeight="1">
      <c r="A2615" s="294"/>
    </row>
    <row r="2616" spans="1:1" s="295" customFormat="1" ht="12" hidden="1" customHeight="1">
      <c r="A2616" s="294"/>
    </row>
    <row r="2617" spans="1:1" s="295" customFormat="1" ht="12" hidden="1" customHeight="1">
      <c r="A2617" s="294"/>
    </row>
    <row r="2618" spans="1:1" s="295" customFormat="1" ht="12" hidden="1" customHeight="1">
      <c r="A2618" s="294"/>
    </row>
    <row r="2619" spans="1:1" s="295" customFormat="1" ht="12" hidden="1" customHeight="1">
      <c r="A2619" s="294"/>
    </row>
    <row r="2620" spans="1:1" s="295" customFormat="1" ht="12" hidden="1" customHeight="1">
      <c r="A2620" s="294"/>
    </row>
    <row r="2621" spans="1:1" s="295" customFormat="1" ht="12" hidden="1" customHeight="1">
      <c r="A2621" s="294"/>
    </row>
    <row r="2622" spans="1:1" s="295" customFormat="1" ht="12" hidden="1" customHeight="1">
      <c r="A2622" s="294"/>
    </row>
    <row r="2623" spans="1:1" s="295" customFormat="1" ht="12" hidden="1" customHeight="1">
      <c r="A2623" s="294"/>
    </row>
    <row r="2624" spans="1:1" s="295" customFormat="1" ht="12" hidden="1" customHeight="1">
      <c r="A2624" s="294"/>
    </row>
    <row r="2625" spans="1:1" s="295" customFormat="1" ht="12" hidden="1" customHeight="1">
      <c r="A2625" s="294"/>
    </row>
    <row r="2626" spans="1:1" s="295" customFormat="1" ht="12" hidden="1" customHeight="1">
      <c r="A2626" s="294"/>
    </row>
    <row r="2627" spans="1:1" s="295" customFormat="1" ht="12" hidden="1" customHeight="1">
      <c r="A2627" s="294"/>
    </row>
    <row r="2628" spans="1:1" s="295" customFormat="1" ht="12" hidden="1" customHeight="1">
      <c r="A2628" s="294"/>
    </row>
    <row r="2629" spans="1:1" s="295" customFormat="1" ht="12" hidden="1" customHeight="1">
      <c r="A2629" s="294"/>
    </row>
    <row r="2630" spans="1:1" s="295" customFormat="1" ht="12" hidden="1" customHeight="1">
      <c r="A2630" s="294"/>
    </row>
    <row r="2631" spans="1:1" s="295" customFormat="1" ht="12" hidden="1" customHeight="1">
      <c r="A2631" s="294"/>
    </row>
    <row r="2632" spans="1:1" s="295" customFormat="1" ht="12" hidden="1" customHeight="1">
      <c r="A2632" s="294"/>
    </row>
    <row r="2633" spans="1:1" s="295" customFormat="1" ht="12" hidden="1" customHeight="1">
      <c r="A2633" s="294"/>
    </row>
    <row r="2634" spans="1:1" s="295" customFormat="1" ht="12" hidden="1" customHeight="1">
      <c r="A2634" s="294"/>
    </row>
    <row r="2635" spans="1:1" s="295" customFormat="1" ht="12" hidden="1" customHeight="1">
      <c r="A2635" s="294"/>
    </row>
    <row r="2636" spans="1:1" s="295" customFormat="1" ht="12" hidden="1" customHeight="1">
      <c r="A2636" s="294"/>
    </row>
    <row r="2637" spans="1:1" s="295" customFormat="1" ht="12" hidden="1" customHeight="1">
      <c r="A2637" s="294"/>
    </row>
    <row r="2638" spans="1:1" s="295" customFormat="1" ht="12" hidden="1" customHeight="1">
      <c r="A2638" s="294"/>
    </row>
    <row r="2639" spans="1:1" s="295" customFormat="1" ht="12" hidden="1" customHeight="1">
      <c r="A2639" s="294"/>
    </row>
    <row r="2640" spans="1:1" s="295" customFormat="1" ht="12" hidden="1" customHeight="1">
      <c r="A2640" s="294"/>
    </row>
    <row r="2641" spans="1:1" s="295" customFormat="1" ht="12" hidden="1" customHeight="1">
      <c r="A2641" s="294"/>
    </row>
    <row r="2642" spans="1:1" s="295" customFormat="1" ht="12" hidden="1" customHeight="1">
      <c r="A2642" s="294"/>
    </row>
    <row r="2643" spans="1:1" s="295" customFormat="1" ht="12" hidden="1" customHeight="1">
      <c r="A2643" s="294"/>
    </row>
    <row r="2644" spans="1:1" s="295" customFormat="1" ht="12" hidden="1" customHeight="1">
      <c r="A2644" s="294"/>
    </row>
    <row r="2645" spans="1:1" s="295" customFormat="1" ht="12" hidden="1" customHeight="1">
      <c r="A2645" s="294"/>
    </row>
    <row r="2646" spans="1:1" s="295" customFormat="1" ht="12" hidden="1" customHeight="1">
      <c r="A2646" s="294"/>
    </row>
    <row r="2647" spans="1:1" s="295" customFormat="1" ht="12" hidden="1" customHeight="1">
      <c r="A2647" s="294"/>
    </row>
    <row r="2648" spans="1:1" s="295" customFormat="1" ht="12" hidden="1" customHeight="1">
      <c r="A2648" s="294"/>
    </row>
    <row r="2649" spans="1:1" s="295" customFormat="1" ht="12" hidden="1" customHeight="1">
      <c r="A2649" s="294"/>
    </row>
    <row r="2650" spans="1:1" s="295" customFormat="1" ht="12" hidden="1" customHeight="1">
      <c r="A2650" s="294"/>
    </row>
    <row r="2651" spans="1:1" s="295" customFormat="1" ht="12" hidden="1" customHeight="1">
      <c r="A2651" s="294"/>
    </row>
    <row r="2652" spans="1:1" s="295" customFormat="1" ht="12" hidden="1" customHeight="1">
      <c r="A2652" s="294"/>
    </row>
    <row r="2653" spans="1:1" s="295" customFormat="1" ht="12" hidden="1" customHeight="1">
      <c r="A2653" s="294"/>
    </row>
    <row r="2654" spans="1:1" s="295" customFormat="1" ht="12" hidden="1" customHeight="1">
      <c r="A2654" s="294"/>
    </row>
    <row r="2655" spans="1:1" s="295" customFormat="1" ht="12" hidden="1" customHeight="1">
      <c r="A2655" s="294"/>
    </row>
    <row r="2656" spans="1:1" s="295" customFormat="1" ht="12" hidden="1" customHeight="1">
      <c r="A2656" s="294"/>
    </row>
    <row r="2657" spans="1:1" s="295" customFormat="1" ht="12" hidden="1" customHeight="1">
      <c r="A2657" s="294"/>
    </row>
    <row r="2658" spans="1:1" s="295" customFormat="1" ht="12" hidden="1" customHeight="1">
      <c r="A2658" s="294"/>
    </row>
    <row r="2659" spans="1:1" s="295" customFormat="1" ht="12" hidden="1" customHeight="1">
      <c r="A2659" s="294"/>
    </row>
    <row r="2660" spans="1:1" s="295" customFormat="1" ht="12" hidden="1" customHeight="1">
      <c r="A2660" s="294"/>
    </row>
    <row r="2661" spans="1:1" s="295" customFormat="1" ht="12" hidden="1" customHeight="1">
      <c r="A2661" s="294"/>
    </row>
    <row r="2662" spans="1:1" s="295" customFormat="1" ht="12" hidden="1" customHeight="1">
      <c r="A2662" s="294"/>
    </row>
    <row r="2663" spans="1:1" s="295" customFormat="1" ht="12" hidden="1" customHeight="1">
      <c r="A2663" s="294"/>
    </row>
    <row r="2664" spans="1:1" s="295" customFormat="1" ht="12" hidden="1" customHeight="1">
      <c r="A2664" s="294"/>
    </row>
    <row r="2665" spans="1:1" s="295" customFormat="1" ht="12" hidden="1" customHeight="1">
      <c r="A2665" s="294"/>
    </row>
    <row r="2666" spans="1:1" s="295" customFormat="1" ht="12" hidden="1" customHeight="1">
      <c r="A2666" s="294"/>
    </row>
    <row r="2667" spans="1:1" s="295" customFormat="1" ht="12" hidden="1" customHeight="1">
      <c r="A2667" s="294"/>
    </row>
    <row r="2668" spans="1:1" s="295" customFormat="1" ht="12" hidden="1" customHeight="1">
      <c r="A2668" s="294"/>
    </row>
    <row r="2669" spans="1:1" s="295" customFormat="1" ht="12" hidden="1" customHeight="1">
      <c r="A2669" s="294"/>
    </row>
    <row r="2670" spans="1:1" s="295" customFormat="1" ht="12" hidden="1" customHeight="1">
      <c r="A2670" s="294"/>
    </row>
    <row r="2671" spans="1:1" s="295" customFormat="1" ht="12" hidden="1" customHeight="1">
      <c r="A2671" s="294"/>
    </row>
    <row r="2672" spans="1:1" s="295" customFormat="1" ht="12" hidden="1" customHeight="1">
      <c r="A2672" s="294"/>
    </row>
    <row r="2673" spans="1:1" s="295" customFormat="1" ht="12" hidden="1" customHeight="1">
      <c r="A2673" s="294"/>
    </row>
    <row r="2674" spans="1:1" s="295" customFormat="1" ht="12" hidden="1" customHeight="1">
      <c r="A2674" s="294"/>
    </row>
    <row r="2675" spans="1:1" s="295" customFormat="1" ht="12" hidden="1" customHeight="1">
      <c r="A2675" s="294"/>
    </row>
    <row r="2676" spans="1:1" s="295" customFormat="1" ht="12" hidden="1" customHeight="1">
      <c r="A2676" s="294"/>
    </row>
    <row r="2677" spans="1:1" s="295" customFormat="1" ht="12" hidden="1" customHeight="1">
      <c r="A2677" s="294"/>
    </row>
    <row r="2678" spans="1:1" s="295" customFormat="1" ht="12" hidden="1" customHeight="1">
      <c r="A2678" s="294"/>
    </row>
    <row r="2679" spans="1:1" s="295" customFormat="1" ht="12" hidden="1" customHeight="1">
      <c r="A2679" s="294"/>
    </row>
    <row r="2680" spans="1:1" s="295" customFormat="1" ht="12" hidden="1" customHeight="1">
      <c r="A2680" s="294"/>
    </row>
    <row r="2681" spans="1:1" s="295" customFormat="1" ht="12" hidden="1" customHeight="1">
      <c r="A2681" s="294"/>
    </row>
    <row r="2682" spans="1:1" s="295" customFormat="1" ht="12" hidden="1" customHeight="1">
      <c r="A2682" s="294"/>
    </row>
    <row r="2683" spans="1:1" s="295" customFormat="1" ht="12" hidden="1" customHeight="1">
      <c r="A2683" s="294"/>
    </row>
    <row r="2684" spans="1:1" s="295" customFormat="1" ht="12" hidden="1" customHeight="1">
      <c r="A2684" s="294"/>
    </row>
    <row r="2685" spans="1:1" s="295" customFormat="1" ht="12" hidden="1" customHeight="1">
      <c r="A2685" s="294"/>
    </row>
    <row r="2686" spans="1:1" s="295" customFormat="1" ht="12" hidden="1" customHeight="1">
      <c r="A2686" s="294"/>
    </row>
    <row r="2687" spans="1:1" s="295" customFormat="1" ht="12" hidden="1" customHeight="1">
      <c r="A2687" s="294"/>
    </row>
    <row r="2688" spans="1:1" s="295" customFormat="1" ht="12" hidden="1" customHeight="1">
      <c r="A2688" s="294"/>
    </row>
    <row r="2689" spans="1:1" s="295" customFormat="1" ht="12" hidden="1" customHeight="1">
      <c r="A2689" s="294"/>
    </row>
    <row r="2690" spans="1:1" s="295" customFormat="1" ht="12" hidden="1" customHeight="1">
      <c r="A2690" s="294"/>
    </row>
    <row r="2691" spans="1:1" s="295" customFormat="1" ht="12" hidden="1" customHeight="1">
      <c r="A2691" s="294"/>
    </row>
    <row r="2692" spans="1:1" s="295" customFormat="1" ht="12" hidden="1" customHeight="1">
      <c r="A2692" s="294"/>
    </row>
    <row r="2693" spans="1:1" s="295" customFormat="1" ht="12" hidden="1" customHeight="1">
      <c r="A2693" s="294"/>
    </row>
    <row r="2694" spans="1:1" s="295" customFormat="1" ht="12" hidden="1" customHeight="1">
      <c r="A2694" s="294"/>
    </row>
    <row r="2695" spans="1:1" s="295" customFormat="1" ht="12" hidden="1" customHeight="1">
      <c r="A2695" s="294"/>
    </row>
    <row r="2696" spans="1:1" s="295" customFormat="1" ht="12" hidden="1" customHeight="1">
      <c r="A2696" s="294"/>
    </row>
    <row r="2697" spans="1:1" s="295" customFormat="1" ht="12" hidden="1" customHeight="1">
      <c r="A2697" s="294"/>
    </row>
    <row r="2698" spans="1:1" s="295" customFormat="1" ht="12" hidden="1" customHeight="1">
      <c r="A2698" s="294"/>
    </row>
    <row r="2699" spans="1:1" s="295" customFormat="1" ht="12" hidden="1" customHeight="1">
      <c r="A2699" s="294"/>
    </row>
    <row r="2700" spans="1:1" s="295" customFormat="1" ht="12" hidden="1" customHeight="1">
      <c r="A2700" s="294"/>
    </row>
    <row r="2701" spans="1:1" s="295" customFormat="1" ht="12" hidden="1" customHeight="1">
      <c r="A2701" s="294"/>
    </row>
    <row r="2702" spans="1:1" s="295" customFormat="1" ht="12" hidden="1" customHeight="1">
      <c r="A2702" s="294"/>
    </row>
    <row r="2703" spans="1:1" s="295" customFormat="1" ht="12" hidden="1" customHeight="1">
      <c r="A2703" s="294"/>
    </row>
    <row r="2704" spans="1:1" s="295" customFormat="1" ht="12" hidden="1" customHeight="1">
      <c r="A2704" s="294"/>
    </row>
    <row r="2705" spans="1:1" s="295" customFormat="1" ht="12" hidden="1" customHeight="1">
      <c r="A2705" s="294"/>
    </row>
    <row r="2706" spans="1:1" s="295" customFormat="1" ht="12" hidden="1" customHeight="1">
      <c r="A2706" s="294"/>
    </row>
    <row r="2707" spans="1:1" s="295" customFormat="1" ht="12" hidden="1" customHeight="1">
      <c r="A2707" s="294"/>
    </row>
    <row r="2708" spans="1:1" s="295" customFormat="1" ht="12" hidden="1" customHeight="1">
      <c r="A2708" s="294"/>
    </row>
    <row r="2709" spans="1:1" s="295" customFormat="1" ht="12" hidden="1" customHeight="1">
      <c r="A2709" s="294"/>
    </row>
    <row r="2710" spans="1:1" s="295" customFormat="1" ht="12" hidden="1" customHeight="1">
      <c r="A2710" s="294"/>
    </row>
    <row r="2711" spans="1:1" s="295" customFormat="1" ht="12" hidden="1" customHeight="1">
      <c r="A2711" s="294"/>
    </row>
    <row r="2712" spans="1:1" s="295" customFormat="1" ht="12" hidden="1" customHeight="1">
      <c r="A2712" s="294"/>
    </row>
    <row r="2713" spans="1:1" s="295" customFormat="1" ht="12" hidden="1" customHeight="1">
      <c r="A2713" s="294"/>
    </row>
    <row r="2714" spans="1:1" s="295" customFormat="1" ht="12" hidden="1" customHeight="1">
      <c r="A2714" s="294"/>
    </row>
    <row r="2715" spans="1:1" s="295" customFormat="1" ht="12" hidden="1" customHeight="1">
      <c r="A2715" s="294"/>
    </row>
    <row r="2716" spans="1:1" s="295" customFormat="1" ht="12" hidden="1" customHeight="1">
      <c r="A2716" s="294"/>
    </row>
    <row r="2717" spans="1:1" s="295" customFormat="1" ht="12" hidden="1" customHeight="1">
      <c r="A2717" s="294"/>
    </row>
    <row r="2718" spans="1:1" s="295" customFormat="1" ht="12" hidden="1" customHeight="1">
      <c r="A2718" s="294"/>
    </row>
    <row r="2719" spans="1:1" s="295" customFormat="1" ht="12" hidden="1" customHeight="1">
      <c r="A2719" s="294"/>
    </row>
    <row r="2720" spans="1:1" s="295" customFormat="1" ht="12" hidden="1" customHeight="1">
      <c r="A2720" s="294"/>
    </row>
    <row r="2721" spans="1:1" s="295" customFormat="1" ht="12" hidden="1" customHeight="1">
      <c r="A2721" s="294"/>
    </row>
    <row r="2722" spans="1:1" s="295" customFormat="1" ht="12" hidden="1" customHeight="1">
      <c r="A2722" s="294"/>
    </row>
    <row r="2723" spans="1:1" s="295" customFormat="1" ht="12" hidden="1" customHeight="1">
      <c r="A2723" s="294"/>
    </row>
    <row r="2724" spans="1:1" s="295" customFormat="1" ht="12" hidden="1" customHeight="1">
      <c r="A2724" s="294"/>
    </row>
    <row r="2725" spans="1:1" s="295" customFormat="1" ht="12" hidden="1" customHeight="1">
      <c r="A2725" s="294"/>
    </row>
    <row r="2726" spans="1:1" s="295" customFormat="1" ht="12" hidden="1" customHeight="1">
      <c r="A2726" s="294"/>
    </row>
    <row r="2727" spans="1:1" s="295" customFormat="1" ht="12" hidden="1" customHeight="1">
      <c r="A2727" s="294"/>
    </row>
    <row r="2728" spans="1:1" s="295" customFormat="1" ht="12" hidden="1" customHeight="1">
      <c r="A2728" s="294"/>
    </row>
    <row r="2729" spans="1:1" s="295" customFormat="1" ht="12" hidden="1" customHeight="1">
      <c r="A2729" s="294"/>
    </row>
    <row r="2730" spans="1:1" s="295" customFormat="1" ht="12" hidden="1" customHeight="1">
      <c r="A2730" s="294"/>
    </row>
    <row r="2731" spans="1:1" s="295" customFormat="1" ht="12" hidden="1" customHeight="1">
      <c r="A2731" s="294"/>
    </row>
    <row r="2732" spans="1:1" s="295" customFormat="1" ht="12" hidden="1" customHeight="1">
      <c r="A2732" s="294"/>
    </row>
    <row r="2733" spans="1:1" s="295" customFormat="1" ht="12" hidden="1" customHeight="1">
      <c r="A2733" s="294"/>
    </row>
    <row r="2734" spans="1:1" s="295" customFormat="1" ht="12" hidden="1" customHeight="1">
      <c r="A2734" s="294"/>
    </row>
    <row r="2735" spans="1:1" s="295" customFormat="1" ht="12" hidden="1" customHeight="1">
      <c r="A2735" s="294"/>
    </row>
    <row r="2736" spans="1:1" s="295" customFormat="1" ht="12" hidden="1" customHeight="1">
      <c r="A2736" s="294"/>
    </row>
    <row r="2737" spans="1:1" s="295" customFormat="1" ht="12" hidden="1" customHeight="1">
      <c r="A2737" s="294"/>
    </row>
    <row r="2738" spans="1:1" s="295" customFormat="1" ht="12" hidden="1" customHeight="1">
      <c r="A2738" s="294"/>
    </row>
    <row r="2739" spans="1:1" s="295" customFormat="1" ht="12" hidden="1" customHeight="1">
      <c r="A2739" s="294"/>
    </row>
    <row r="2740" spans="1:1" s="295" customFormat="1" ht="12" hidden="1" customHeight="1">
      <c r="A2740" s="294"/>
    </row>
    <row r="2741" spans="1:1" s="295" customFormat="1" ht="12" hidden="1" customHeight="1">
      <c r="A2741" s="294"/>
    </row>
    <row r="2742" spans="1:1" s="295" customFormat="1" ht="12" hidden="1" customHeight="1">
      <c r="A2742" s="294"/>
    </row>
    <row r="2743" spans="1:1" s="295" customFormat="1" ht="12" hidden="1" customHeight="1">
      <c r="A2743" s="294"/>
    </row>
    <row r="2744" spans="1:1" s="295" customFormat="1" ht="12" hidden="1" customHeight="1">
      <c r="A2744" s="294"/>
    </row>
    <row r="2745" spans="1:1" s="295" customFormat="1" ht="12" hidden="1" customHeight="1">
      <c r="A2745" s="294"/>
    </row>
    <row r="2746" spans="1:1" s="295" customFormat="1" ht="12" hidden="1" customHeight="1">
      <c r="A2746" s="294"/>
    </row>
    <row r="2747" spans="1:1" s="295" customFormat="1" ht="12" hidden="1" customHeight="1">
      <c r="A2747" s="294"/>
    </row>
    <row r="2748" spans="1:1" s="295" customFormat="1" ht="12" hidden="1" customHeight="1">
      <c r="A2748" s="294"/>
    </row>
    <row r="2749" spans="1:1" s="295" customFormat="1" ht="12" hidden="1" customHeight="1">
      <c r="A2749" s="294"/>
    </row>
    <row r="2750" spans="1:1" s="295" customFormat="1" ht="12" hidden="1" customHeight="1">
      <c r="A2750" s="294"/>
    </row>
    <row r="2751" spans="1:1" s="295" customFormat="1" ht="12" hidden="1" customHeight="1">
      <c r="A2751" s="294"/>
    </row>
    <row r="2752" spans="1:1" s="295" customFormat="1" ht="12" hidden="1" customHeight="1">
      <c r="A2752" s="294"/>
    </row>
    <row r="2753" spans="1:1" s="295" customFormat="1" ht="12" hidden="1" customHeight="1">
      <c r="A2753" s="294"/>
    </row>
    <row r="2754" spans="1:1" s="295" customFormat="1" ht="12" hidden="1" customHeight="1">
      <c r="A2754" s="294"/>
    </row>
    <row r="2755" spans="1:1" s="295" customFormat="1" ht="12" hidden="1" customHeight="1">
      <c r="A2755" s="294"/>
    </row>
    <row r="2756" spans="1:1" s="295" customFormat="1" ht="12" hidden="1" customHeight="1">
      <c r="A2756" s="294"/>
    </row>
    <row r="2757" spans="1:1" s="295" customFormat="1" ht="12" hidden="1" customHeight="1">
      <c r="A2757" s="294"/>
    </row>
    <row r="2758" spans="1:1" s="295" customFormat="1" ht="12" hidden="1" customHeight="1">
      <c r="A2758" s="294"/>
    </row>
    <row r="2759" spans="1:1" s="295" customFormat="1" ht="12" hidden="1" customHeight="1">
      <c r="A2759" s="294"/>
    </row>
    <row r="2760" spans="1:1" s="295" customFormat="1" ht="12" hidden="1" customHeight="1">
      <c r="A2760" s="294"/>
    </row>
    <row r="2761" spans="1:1" s="295" customFormat="1" ht="12" hidden="1" customHeight="1">
      <c r="A2761" s="294"/>
    </row>
    <row r="2762" spans="1:1" s="295" customFormat="1" ht="12" hidden="1" customHeight="1">
      <c r="A2762" s="294"/>
    </row>
    <row r="2763" spans="1:1" s="295" customFormat="1" ht="12" hidden="1" customHeight="1">
      <c r="A2763" s="294"/>
    </row>
    <row r="2764" spans="1:1" s="295" customFormat="1" ht="12" hidden="1" customHeight="1">
      <c r="A2764" s="294"/>
    </row>
    <row r="2765" spans="1:1" s="295" customFormat="1" ht="12" hidden="1" customHeight="1">
      <c r="A2765" s="294"/>
    </row>
    <row r="2766" spans="1:1" s="295" customFormat="1" ht="12" hidden="1" customHeight="1">
      <c r="A2766" s="294"/>
    </row>
    <row r="2767" spans="1:1" s="295" customFormat="1" ht="12" hidden="1" customHeight="1">
      <c r="A2767" s="294"/>
    </row>
    <row r="2768" spans="1:1" s="295" customFormat="1" ht="12" hidden="1" customHeight="1">
      <c r="A2768" s="294"/>
    </row>
    <row r="2769" spans="1:1" s="295" customFormat="1" ht="12" hidden="1" customHeight="1">
      <c r="A2769" s="294"/>
    </row>
    <row r="2770" spans="1:1" s="295" customFormat="1" ht="12" hidden="1" customHeight="1">
      <c r="A2770" s="294"/>
    </row>
    <row r="2771" spans="1:1" s="295" customFormat="1" ht="12" hidden="1" customHeight="1">
      <c r="A2771" s="294"/>
    </row>
    <row r="2772" spans="1:1" s="295" customFormat="1" ht="12" hidden="1" customHeight="1">
      <c r="A2772" s="294"/>
    </row>
    <row r="2773" spans="1:1" s="295" customFormat="1" ht="12" hidden="1" customHeight="1">
      <c r="A2773" s="294"/>
    </row>
    <row r="2774" spans="1:1" s="295" customFormat="1" ht="12" hidden="1" customHeight="1">
      <c r="A2774" s="294"/>
    </row>
    <row r="2775" spans="1:1" s="295" customFormat="1" ht="12" hidden="1" customHeight="1">
      <c r="A2775" s="294"/>
    </row>
    <row r="2776" spans="1:1" s="295" customFormat="1" ht="12" hidden="1" customHeight="1">
      <c r="A2776" s="294"/>
    </row>
    <row r="2777" spans="1:1" s="295" customFormat="1" ht="12" hidden="1" customHeight="1">
      <c r="A2777" s="294"/>
    </row>
    <row r="2778" spans="1:1" s="295" customFormat="1" ht="12" hidden="1" customHeight="1">
      <c r="A2778" s="294"/>
    </row>
    <row r="2779" spans="1:1" s="295" customFormat="1" ht="12" hidden="1" customHeight="1">
      <c r="A2779" s="294"/>
    </row>
    <row r="2780" spans="1:1" s="295" customFormat="1" ht="12" hidden="1" customHeight="1">
      <c r="A2780" s="294"/>
    </row>
    <row r="2781" spans="1:1" s="295" customFormat="1" ht="12" hidden="1" customHeight="1">
      <c r="A2781" s="294"/>
    </row>
    <row r="2782" spans="1:1" s="295" customFormat="1" ht="12" hidden="1" customHeight="1">
      <c r="A2782" s="294"/>
    </row>
    <row r="2783" spans="1:1" s="295" customFormat="1" ht="12" hidden="1" customHeight="1">
      <c r="A2783" s="294"/>
    </row>
    <row r="2784" spans="1:1" s="295" customFormat="1" ht="12" hidden="1" customHeight="1">
      <c r="A2784" s="294"/>
    </row>
    <row r="2785" spans="1:1" s="295" customFormat="1" ht="12" hidden="1" customHeight="1">
      <c r="A2785" s="294"/>
    </row>
    <row r="2786" spans="1:1" s="295" customFormat="1" ht="12" hidden="1" customHeight="1">
      <c r="A2786" s="294"/>
    </row>
    <row r="2787" spans="1:1" s="295" customFormat="1" ht="12" hidden="1" customHeight="1">
      <c r="A2787" s="294"/>
    </row>
    <row r="2788" spans="1:1" s="295" customFormat="1" ht="12" hidden="1" customHeight="1">
      <c r="A2788" s="294"/>
    </row>
    <row r="2789" spans="1:1" s="295" customFormat="1" ht="12" hidden="1" customHeight="1">
      <c r="A2789" s="294"/>
    </row>
    <row r="2790" spans="1:1" s="295" customFormat="1" ht="12" hidden="1" customHeight="1">
      <c r="A2790" s="294"/>
    </row>
    <row r="2791" spans="1:1" s="295" customFormat="1" ht="12" hidden="1" customHeight="1">
      <c r="A2791" s="294"/>
    </row>
    <row r="2792" spans="1:1" s="295" customFormat="1" ht="12" hidden="1" customHeight="1">
      <c r="A2792" s="294"/>
    </row>
    <row r="2793" spans="1:1" s="295" customFormat="1" ht="12" hidden="1" customHeight="1">
      <c r="A2793" s="294"/>
    </row>
    <row r="2794" spans="1:1" s="295" customFormat="1" ht="12" hidden="1" customHeight="1">
      <c r="A2794" s="294"/>
    </row>
    <row r="2795" spans="1:1" s="295" customFormat="1" ht="12" hidden="1" customHeight="1">
      <c r="A2795" s="294"/>
    </row>
    <row r="2796" spans="1:1" s="295" customFormat="1" ht="12" hidden="1" customHeight="1">
      <c r="A2796" s="294"/>
    </row>
    <row r="2797" spans="1:1" s="295" customFormat="1" ht="12" hidden="1" customHeight="1">
      <c r="A2797" s="294"/>
    </row>
    <row r="2798" spans="1:1" s="295" customFormat="1" ht="12" hidden="1" customHeight="1">
      <c r="A2798" s="294"/>
    </row>
    <row r="2799" spans="1:1" s="295" customFormat="1" ht="12" hidden="1" customHeight="1">
      <c r="A2799" s="294"/>
    </row>
    <row r="2800" spans="1:1" s="295" customFormat="1" ht="12" hidden="1" customHeight="1">
      <c r="A2800" s="294"/>
    </row>
    <row r="2801" spans="1:1" s="295" customFormat="1" ht="12" hidden="1" customHeight="1">
      <c r="A2801" s="294"/>
    </row>
    <row r="2802" spans="1:1" s="295" customFormat="1" ht="12" hidden="1" customHeight="1">
      <c r="A2802" s="294"/>
    </row>
    <row r="2803" spans="1:1" s="295" customFormat="1" ht="12" hidden="1" customHeight="1">
      <c r="A2803" s="294"/>
    </row>
    <row r="2804" spans="1:1" s="295" customFormat="1" ht="12" hidden="1" customHeight="1">
      <c r="A2804" s="294"/>
    </row>
    <row r="2805" spans="1:1" s="295" customFormat="1" ht="12" hidden="1" customHeight="1">
      <c r="A2805" s="294"/>
    </row>
    <row r="2806" spans="1:1" s="295" customFormat="1" ht="12" hidden="1" customHeight="1">
      <c r="A2806" s="294"/>
    </row>
    <row r="2807" spans="1:1" s="295" customFormat="1" ht="12" hidden="1" customHeight="1">
      <c r="A2807" s="294"/>
    </row>
    <row r="2808" spans="1:1" s="295" customFormat="1" ht="12" hidden="1" customHeight="1">
      <c r="A2808" s="294"/>
    </row>
    <row r="2809" spans="1:1" s="295" customFormat="1" ht="12" hidden="1" customHeight="1">
      <c r="A2809" s="294"/>
    </row>
    <row r="2810" spans="1:1" s="295" customFormat="1" ht="12" hidden="1" customHeight="1">
      <c r="A2810" s="294"/>
    </row>
    <row r="2811" spans="1:1" s="295" customFormat="1" ht="12" hidden="1" customHeight="1">
      <c r="A2811" s="294"/>
    </row>
    <row r="2812" spans="1:1" s="295" customFormat="1" ht="12" hidden="1" customHeight="1">
      <c r="A2812" s="294"/>
    </row>
    <row r="2813" spans="1:1" s="295" customFormat="1" ht="12" hidden="1" customHeight="1">
      <c r="A2813" s="294"/>
    </row>
    <row r="2814" spans="1:1" s="295" customFormat="1" ht="12" hidden="1" customHeight="1">
      <c r="A2814" s="294"/>
    </row>
    <row r="2815" spans="1:1" s="295" customFormat="1" ht="12" hidden="1" customHeight="1">
      <c r="A2815" s="294"/>
    </row>
    <row r="2816" spans="1:1" s="295" customFormat="1" ht="12" hidden="1" customHeight="1">
      <c r="A2816" s="294"/>
    </row>
    <row r="2817" spans="1:1" s="295" customFormat="1" ht="12" hidden="1" customHeight="1">
      <c r="A2817" s="294"/>
    </row>
    <row r="2818" spans="1:1" s="295" customFormat="1" ht="12" hidden="1" customHeight="1">
      <c r="A2818" s="294"/>
    </row>
    <row r="2819" spans="1:1" s="295" customFormat="1" ht="12" hidden="1" customHeight="1">
      <c r="A2819" s="294"/>
    </row>
    <row r="2820" spans="1:1" s="295" customFormat="1" ht="12" hidden="1" customHeight="1">
      <c r="A2820" s="294"/>
    </row>
    <row r="2821" spans="1:1" s="295" customFormat="1" ht="12" hidden="1" customHeight="1">
      <c r="A2821" s="294"/>
    </row>
    <row r="2822" spans="1:1" s="295" customFormat="1" ht="12" hidden="1" customHeight="1">
      <c r="A2822" s="294"/>
    </row>
    <row r="2823" spans="1:1" s="295" customFormat="1" ht="12" hidden="1" customHeight="1">
      <c r="A2823" s="294"/>
    </row>
    <row r="2824" spans="1:1" s="295" customFormat="1" ht="12" hidden="1" customHeight="1">
      <c r="A2824" s="294"/>
    </row>
    <row r="2825" spans="1:1" s="295" customFormat="1" ht="12" hidden="1" customHeight="1">
      <c r="A2825" s="294"/>
    </row>
    <row r="2826" spans="1:1" s="295" customFormat="1" ht="12" hidden="1" customHeight="1">
      <c r="A2826" s="294"/>
    </row>
    <row r="2827" spans="1:1" s="295" customFormat="1" ht="12" hidden="1" customHeight="1">
      <c r="A2827" s="294"/>
    </row>
    <row r="2828" spans="1:1" s="295" customFormat="1" ht="12" hidden="1" customHeight="1">
      <c r="A2828" s="294"/>
    </row>
    <row r="2829" spans="1:1" s="295" customFormat="1" ht="12" hidden="1" customHeight="1">
      <c r="A2829" s="294"/>
    </row>
    <row r="2830" spans="1:1" s="295" customFormat="1" ht="12" hidden="1" customHeight="1">
      <c r="A2830" s="294"/>
    </row>
    <row r="2831" spans="1:1" s="295" customFormat="1" ht="12" hidden="1" customHeight="1">
      <c r="A2831" s="294"/>
    </row>
    <row r="2832" spans="1:1" s="295" customFormat="1" ht="12" hidden="1" customHeight="1">
      <c r="A2832" s="294"/>
    </row>
    <row r="2833" spans="1:1" s="295" customFormat="1" ht="12" hidden="1" customHeight="1">
      <c r="A2833" s="294"/>
    </row>
    <row r="2834" spans="1:1" s="295" customFormat="1" ht="12" hidden="1" customHeight="1">
      <c r="A2834" s="294"/>
    </row>
    <row r="2835" spans="1:1" s="295" customFormat="1" ht="12" hidden="1" customHeight="1">
      <c r="A2835" s="294"/>
    </row>
    <row r="2836" spans="1:1" s="295" customFormat="1" ht="12" hidden="1" customHeight="1">
      <c r="A2836" s="294"/>
    </row>
    <row r="2837" spans="1:1" s="295" customFormat="1" ht="12" hidden="1" customHeight="1">
      <c r="A2837" s="294"/>
    </row>
    <row r="2838" spans="1:1" s="295" customFormat="1" ht="12" hidden="1" customHeight="1">
      <c r="A2838" s="294"/>
    </row>
    <row r="2839" spans="1:1" s="295" customFormat="1" ht="12" hidden="1" customHeight="1">
      <c r="A2839" s="294"/>
    </row>
    <row r="2840" spans="1:1" s="295" customFormat="1" ht="12" hidden="1" customHeight="1">
      <c r="A2840" s="294"/>
    </row>
    <row r="2841" spans="1:1" s="295" customFormat="1" ht="12" hidden="1" customHeight="1">
      <c r="A2841" s="294"/>
    </row>
    <row r="2842" spans="1:1" s="295" customFormat="1" ht="12" hidden="1" customHeight="1">
      <c r="A2842" s="294"/>
    </row>
    <row r="2843" spans="1:1" s="295" customFormat="1" ht="12" hidden="1" customHeight="1">
      <c r="A2843" s="294"/>
    </row>
    <row r="2844" spans="1:1" s="295" customFormat="1" ht="12" hidden="1" customHeight="1">
      <c r="A2844" s="294"/>
    </row>
    <row r="2845" spans="1:1" s="295" customFormat="1" ht="12" hidden="1" customHeight="1">
      <c r="A2845" s="294"/>
    </row>
    <row r="2846" spans="1:1" s="295" customFormat="1" ht="12" hidden="1" customHeight="1">
      <c r="A2846" s="294"/>
    </row>
    <row r="2847" spans="1:1" s="295" customFormat="1" ht="12" hidden="1" customHeight="1">
      <c r="A2847" s="294"/>
    </row>
    <row r="2848" spans="1:1" s="295" customFormat="1" ht="12" hidden="1" customHeight="1">
      <c r="A2848" s="294"/>
    </row>
    <row r="2849" spans="1:1" s="295" customFormat="1" ht="12" hidden="1" customHeight="1">
      <c r="A2849" s="294"/>
    </row>
    <row r="2850" spans="1:1" s="295" customFormat="1" ht="12" hidden="1" customHeight="1">
      <c r="A2850" s="294"/>
    </row>
    <row r="2851" spans="1:1" s="295" customFormat="1" ht="12" hidden="1" customHeight="1">
      <c r="A2851" s="294"/>
    </row>
    <row r="2852" spans="1:1" s="295" customFormat="1" ht="12" hidden="1" customHeight="1">
      <c r="A2852" s="294"/>
    </row>
    <row r="2853" spans="1:1" s="295" customFormat="1" ht="12" hidden="1" customHeight="1">
      <c r="A2853" s="294"/>
    </row>
    <row r="2854" spans="1:1" s="295" customFormat="1" ht="12" hidden="1" customHeight="1">
      <c r="A2854" s="294"/>
    </row>
    <row r="2855" spans="1:1" s="295" customFormat="1" ht="12" hidden="1" customHeight="1">
      <c r="A2855" s="294"/>
    </row>
    <row r="2856" spans="1:1" s="295" customFormat="1" ht="12" hidden="1" customHeight="1">
      <c r="A2856" s="294"/>
    </row>
    <row r="2857" spans="1:1" s="295" customFormat="1" ht="12" hidden="1" customHeight="1">
      <c r="A2857" s="294"/>
    </row>
    <row r="2858" spans="1:1" s="295" customFormat="1" ht="12" hidden="1" customHeight="1">
      <c r="A2858" s="294"/>
    </row>
    <row r="2859" spans="1:1" s="295" customFormat="1" ht="12" hidden="1" customHeight="1">
      <c r="A2859" s="294"/>
    </row>
    <row r="2860" spans="1:1" s="295" customFormat="1" ht="12" hidden="1" customHeight="1">
      <c r="A2860" s="294"/>
    </row>
    <row r="2861" spans="1:1" s="295" customFormat="1" ht="12" hidden="1" customHeight="1">
      <c r="A2861" s="294"/>
    </row>
    <row r="2862" spans="1:1" s="295" customFormat="1" ht="12" hidden="1" customHeight="1">
      <c r="A2862" s="294"/>
    </row>
    <row r="2863" spans="1:1" s="295" customFormat="1" ht="12" hidden="1" customHeight="1">
      <c r="A2863" s="294"/>
    </row>
    <row r="2864" spans="1:1" s="295" customFormat="1" ht="12" hidden="1" customHeight="1">
      <c r="A2864" s="294"/>
    </row>
    <row r="2865" spans="1:1" s="295" customFormat="1" ht="12" hidden="1" customHeight="1">
      <c r="A2865" s="294"/>
    </row>
    <row r="2866" spans="1:1" s="295" customFormat="1" ht="12" hidden="1" customHeight="1">
      <c r="A2866" s="294"/>
    </row>
    <row r="2867" spans="1:1" s="295" customFormat="1" ht="12" hidden="1" customHeight="1">
      <c r="A2867" s="294"/>
    </row>
    <row r="2868" spans="1:1" s="295" customFormat="1" ht="12" hidden="1" customHeight="1">
      <c r="A2868" s="294"/>
    </row>
    <row r="2869" spans="1:1" s="295" customFormat="1" ht="12" hidden="1" customHeight="1">
      <c r="A2869" s="294"/>
    </row>
    <row r="2870" spans="1:1" s="295" customFormat="1" ht="12" hidden="1" customHeight="1">
      <c r="A2870" s="294"/>
    </row>
    <row r="2871" spans="1:1" s="295" customFormat="1" ht="12" hidden="1" customHeight="1">
      <c r="A2871" s="294"/>
    </row>
    <row r="2872" spans="1:1" s="295" customFormat="1" ht="12" hidden="1" customHeight="1">
      <c r="A2872" s="294"/>
    </row>
    <row r="2873" spans="1:1" s="295" customFormat="1" ht="12" hidden="1" customHeight="1">
      <c r="A2873" s="294"/>
    </row>
    <row r="2874" spans="1:1" s="295" customFormat="1" ht="12" hidden="1" customHeight="1">
      <c r="A2874" s="294"/>
    </row>
    <row r="2875" spans="1:1" s="295" customFormat="1" ht="12" hidden="1" customHeight="1">
      <c r="A2875" s="294"/>
    </row>
    <row r="2876" spans="1:1" s="295" customFormat="1" ht="12" hidden="1" customHeight="1">
      <c r="A2876" s="294"/>
    </row>
    <row r="2877" spans="1:1" s="295" customFormat="1" ht="12" hidden="1" customHeight="1">
      <c r="A2877" s="294"/>
    </row>
    <row r="2878" spans="1:1" s="295" customFormat="1" ht="12" hidden="1" customHeight="1">
      <c r="A2878" s="294"/>
    </row>
    <row r="2879" spans="1:1" s="295" customFormat="1" ht="12" hidden="1" customHeight="1">
      <c r="A2879" s="294"/>
    </row>
    <row r="2880" spans="1:1" s="295" customFormat="1" ht="12" hidden="1" customHeight="1">
      <c r="A2880" s="294"/>
    </row>
    <row r="2881" spans="1:1" s="295" customFormat="1" ht="12" hidden="1" customHeight="1">
      <c r="A2881" s="294"/>
    </row>
    <row r="2882" spans="1:1" s="295" customFormat="1" ht="12" hidden="1" customHeight="1">
      <c r="A2882" s="294"/>
    </row>
    <row r="2883" spans="1:1" s="295" customFormat="1" ht="12" hidden="1" customHeight="1">
      <c r="A2883" s="294"/>
    </row>
    <row r="2884" spans="1:1" s="295" customFormat="1" ht="12" hidden="1" customHeight="1">
      <c r="A2884" s="294"/>
    </row>
    <row r="2885" spans="1:1" s="295" customFormat="1" ht="12" hidden="1" customHeight="1">
      <c r="A2885" s="294"/>
    </row>
    <row r="2886" spans="1:1" s="295" customFormat="1" ht="12" hidden="1" customHeight="1">
      <c r="A2886" s="294"/>
    </row>
    <row r="2887" spans="1:1" s="295" customFormat="1" ht="12" hidden="1" customHeight="1">
      <c r="A2887" s="294"/>
    </row>
    <row r="2888" spans="1:1" s="295" customFormat="1" ht="12" hidden="1" customHeight="1">
      <c r="A2888" s="294"/>
    </row>
    <row r="2889" spans="1:1" s="295" customFormat="1" ht="12" hidden="1" customHeight="1">
      <c r="A2889" s="294"/>
    </row>
    <row r="2890" spans="1:1" s="295" customFormat="1" ht="12" hidden="1" customHeight="1">
      <c r="A2890" s="294"/>
    </row>
    <row r="2891" spans="1:1" s="295" customFormat="1" ht="12" hidden="1" customHeight="1">
      <c r="A2891" s="294"/>
    </row>
    <row r="2892" spans="1:1" s="295" customFormat="1" ht="12" hidden="1" customHeight="1">
      <c r="A2892" s="294"/>
    </row>
    <row r="2893" spans="1:1" s="295" customFormat="1" ht="12" hidden="1" customHeight="1">
      <c r="A2893" s="294"/>
    </row>
    <row r="2894" spans="1:1" s="295" customFormat="1" ht="12" hidden="1" customHeight="1">
      <c r="A2894" s="294"/>
    </row>
    <row r="2895" spans="1:1" s="295" customFormat="1" ht="12" hidden="1" customHeight="1">
      <c r="A2895" s="294"/>
    </row>
    <row r="2896" spans="1:1" s="295" customFormat="1" ht="12" hidden="1" customHeight="1">
      <c r="A2896" s="294"/>
    </row>
    <row r="2897" spans="1:1" s="295" customFormat="1" ht="12" hidden="1" customHeight="1">
      <c r="A2897" s="294"/>
    </row>
    <row r="2898" spans="1:1" s="295" customFormat="1" ht="12" hidden="1" customHeight="1">
      <c r="A2898" s="294"/>
    </row>
    <row r="2899" spans="1:1" s="295" customFormat="1" ht="12" hidden="1" customHeight="1">
      <c r="A2899" s="294"/>
    </row>
    <row r="2900" spans="1:1" s="295" customFormat="1" ht="12" hidden="1" customHeight="1">
      <c r="A2900" s="294"/>
    </row>
    <row r="2901" spans="1:1" s="295" customFormat="1" ht="12" hidden="1" customHeight="1">
      <c r="A2901" s="294"/>
    </row>
    <row r="2902" spans="1:1" s="295" customFormat="1" ht="12" hidden="1" customHeight="1">
      <c r="A2902" s="294"/>
    </row>
    <row r="2903" spans="1:1" s="295" customFormat="1" ht="12" hidden="1" customHeight="1">
      <c r="A2903" s="294"/>
    </row>
    <row r="2904" spans="1:1" s="295" customFormat="1" ht="12" hidden="1" customHeight="1">
      <c r="A2904" s="294"/>
    </row>
    <row r="2905" spans="1:1" s="295" customFormat="1" ht="12" hidden="1" customHeight="1">
      <c r="A2905" s="294"/>
    </row>
    <row r="2906" spans="1:1" s="295" customFormat="1" ht="12" hidden="1" customHeight="1">
      <c r="A2906" s="294"/>
    </row>
    <row r="2907" spans="1:1" s="295" customFormat="1" ht="12" hidden="1" customHeight="1">
      <c r="A2907" s="294"/>
    </row>
    <row r="2908" spans="1:1" s="295" customFormat="1" ht="12" hidden="1" customHeight="1">
      <c r="A2908" s="294"/>
    </row>
    <row r="2909" spans="1:1" s="295" customFormat="1" ht="12" hidden="1" customHeight="1">
      <c r="A2909" s="294"/>
    </row>
    <row r="2910" spans="1:1" s="295" customFormat="1" ht="12" hidden="1" customHeight="1">
      <c r="A2910" s="294"/>
    </row>
    <row r="2911" spans="1:1" s="295" customFormat="1" ht="12" hidden="1" customHeight="1">
      <c r="A2911" s="294"/>
    </row>
    <row r="2912" spans="1:1" s="295" customFormat="1" ht="12" hidden="1" customHeight="1">
      <c r="A2912" s="294"/>
    </row>
    <row r="2913" spans="1:1" s="295" customFormat="1" ht="12" hidden="1" customHeight="1">
      <c r="A2913" s="294"/>
    </row>
    <row r="2914" spans="1:1" s="295" customFormat="1" ht="12" hidden="1" customHeight="1">
      <c r="A2914" s="294"/>
    </row>
    <row r="2915" spans="1:1" s="295" customFormat="1" ht="12" hidden="1" customHeight="1">
      <c r="A2915" s="294"/>
    </row>
    <row r="2916" spans="1:1" s="295" customFormat="1" ht="12" hidden="1" customHeight="1">
      <c r="A2916" s="294"/>
    </row>
    <row r="2917" spans="1:1" s="295" customFormat="1" ht="12" hidden="1" customHeight="1">
      <c r="A2917" s="294"/>
    </row>
    <row r="2918" spans="1:1" s="295" customFormat="1" ht="12" hidden="1" customHeight="1">
      <c r="A2918" s="294"/>
    </row>
    <row r="2919" spans="1:1" s="295" customFormat="1" ht="12" hidden="1" customHeight="1">
      <c r="A2919" s="294"/>
    </row>
    <row r="2920" spans="1:1" s="295" customFormat="1" ht="12" hidden="1" customHeight="1">
      <c r="A2920" s="294"/>
    </row>
    <row r="2921" spans="1:1" s="295" customFormat="1" ht="12" hidden="1" customHeight="1">
      <c r="A2921" s="294"/>
    </row>
    <row r="2922" spans="1:1" s="295" customFormat="1" ht="12" hidden="1" customHeight="1">
      <c r="A2922" s="294"/>
    </row>
    <row r="2923" spans="1:1" s="295" customFormat="1" ht="12" hidden="1" customHeight="1">
      <c r="A2923" s="294"/>
    </row>
    <row r="2924" spans="1:1" s="295" customFormat="1" ht="12" hidden="1" customHeight="1">
      <c r="A2924" s="294"/>
    </row>
    <row r="2925" spans="1:1" s="295" customFormat="1" ht="12" hidden="1" customHeight="1">
      <c r="A2925" s="294"/>
    </row>
    <row r="2926" spans="1:1" s="295" customFormat="1" ht="12" hidden="1" customHeight="1">
      <c r="A2926" s="294"/>
    </row>
    <row r="2927" spans="1:1" s="295" customFormat="1" ht="12" hidden="1" customHeight="1">
      <c r="A2927" s="294"/>
    </row>
    <row r="2928" spans="1:1" s="295" customFormat="1" ht="12" hidden="1" customHeight="1">
      <c r="A2928" s="294"/>
    </row>
    <row r="2929" spans="1:1" s="295" customFormat="1" ht="12" hidden="1" customHeight="1">
      <c r="A2929" s="294"/>
    </row>
    <row r="2930" spans="1:1" s="295" customFormat="1" ht="12" hidden="1" customHeight="1">
      <c r="A2930" s="294"/>
    </row>
    <row r="2931" spans="1:1" s="295" customFormat="1" ht="12" hidden="1" customHeight="1">
      <c r="A2931" s="294"/>
    </row>
    <row r="2932" spans="1:1" s="295" customFormat="1" ht="12" hidden="1" customHeight="1">
      <c r="A2932" s="294"/>
    </row>
    <row r="2933" spans="1:1" s="295" customFormat="1" ht="12" hidden="1" customHeight="1">
      <c r="A2933" s="294"/>
    </row>
    <row r="2934" spans="1:1" s="295" customFormat="1" ht="12" hidden="1" customHeight="1">
      <c r="A2934" s="294"/>
    </row>
    <row r="2935" spans="1:1" s="295" customFormat="1" ht="12" hidden="1" customHeight="1">
      <c r="A2935" s="294"/>
    </row>
    <row r="2936" spans="1:1" s="295" customFormat="1" ht="12" hidden="1" customHeight="1">
      <c r="A2936" s="294"/>
    </row>
    <row r="2937" spans="1:1" s="295" customFormat="1" ht="12" hidden="1" customHeight="1">
      <c r="A2937" s="294"/>
    </row>
    <row r="2938" spans="1:1" s="295" customFormat="1" ht="12" hidden="1" customHeight="1">
      <c r="A2938" s="294"/>
    </row>
    <row r="2939" spans="1:1" s="295" customFormat="1" ht="12" hidden="1" customHeight="1">
      <c r="A2939" s="294"/>
    </row>
    <row r="2940" spans="1:1" s="295" customFormat="1" ht="12" hidden="1" customHeight="1">
      <c r="A2940" s="294"/>
    </row>
    <row r="2941" spans="1:1" s="295" customFormat="1" ht="12" hidden="1" customHeight="1">
      <c r="A2941" s="294"/>
    </row>
    <row r="2942" spans="1:1" s="295" customFormat="1" ht="12" hidden="1" customHeight="1">
      <c r="A2942" s="294"/>
    </row>
    <row r="2943" spans="1:1" s="295" customFormat="1" ht="12" hidden="1" customHeight="1">
      <c r="A2943" s="294"/>
    </row>
    <row r="2944" spans="1:1" s="295" customFormat="1" ht="12" hidden="1" customHeight="1">
      <c r="A2944" s="294"/>
    </row>
    <row r="2945" spans="1:1" s="295" customFormat="1" ht="12" hidden="1" customHeight="1">
      <c r="A2945" s="294"/>
    </row>
    <row r="2946" spans="1:1" s="295" customFormat="1" ht="12" hidden="1" customHeight="1">
      <c r="A2946" s="294"/>
    </row>
    <row r="2947" spans="1:1" s="295" customFormat="1" ht="12" hidden="1" customHeight="1">
      <c r="A2947" s="294"/>
    </row>
    <row r="2948" spans="1:1" s="295" customFormat="1" ht="12" hidden="1" customHeight="1">
      <c r="A2948" s="294"/>
    </row>
    <row r="2949" spans="1:1" s="295" customFormat="1" ht="12" hidden="1" customHeight="1">
      <c r="A2949" s="294"/>
    </row>
    <row r="2950" spans="1:1" s="295" customFormat="1" ht="12" hidden="1" customHeight="1">
      <c r="A2950" s="294"/>
    </row>
    <row r="2951" spans="1:1" s="295" customFormat="1" ht="12" hidden="1" customHeight="1">
      <c r="A2951" s="294"/>
    </row>
    <row r="2952" spans="1:1" s="295" customFormat="1" ht="12" hidden="1" customHeight="1">
      <c r="A2952" s="294"/>
    </row>
    <row r="2953" spans="1:1" s="295" customFormat="1" ht="12" hidden="1" customHeight="1">
      <c r="A2953" s="294"/>
    </row>
    <row r="2954" spans="1:1" s="295" customFormat="1" ht="12" hidden="1" customHeight="1">
      <c r="A2954" s="294"/>
    </row>
    <row r="2955" spans="1:1" s="295" customFormat="1" ht="12" hidden="1" customHeight="1">
      <c r="A2955" s="294"/>
    </row>
    <row r="2956" spans="1:1" s="295" customFormat="1" ht="12" hidden="1" customHeight="1">
      <c r="A2956" s="294"/>
    </row>
    <row r="2957" spans="1:1" s="295" customFormat="1" ht="12" hidden="1" customHeight="1">
      <c r="A2957" s="294"/>
    </row>
    <row r="2958" spans="1:1" s="295" customFormat="1" ht="12" hidden="1" customHeight="1">
      <c r="A2958" s="294"/>
    </row>
    <row r="2959" spans="1:1" s="295" customFormat="1" ht="12" hidden="1" customHeight="1">
      <c r="A2959" s="294"/>
    </row>
    <row r="2960" spans="1:1" s="295" customFormat="1" ht="12" hidden="1" customHeight="1">
      <c r="A2960" s="294"/>
    </row>
    <row r="2961" spans="1:1" s="295" customFormat="1" ht="12" hidden="1" customHeight="1">
      <c r="A2961" s="294"/>
    </row>
    <row r="2962" spans="1:1" s="295" customFormat="1" ht="12" hidden="1" customHeight="1">
      <c r="A2962" s="294"/>
    </row>
    <row r="2963" spans="1:1" s="295" customFormat="1" ht="12" hidden="1" customHeight="1">
      <c r="A2963" s="294"/>
    </row>
    <row r="2964" spans="1:1" s="295" customFormat="1" ht="12" hidden="1" customHeight="1">
      <c r="A2964" s="294"/>
    </row>
    <row r="2965" spans="1:1" s="295" customFormat="1" ht="12" hidden="1" customHeight="1">
      <c r="A2965" s="294"/>
    </row>
    <row r="2966" spans="1:1" s="295" customFormat="1" ht="12" hidden="1" customHeight="1">
      <c r="A2966" s="294"/>
    </row>
    <row r="2967" spans="1:1" s="295" customFormat="1" ht="12" hidden="1" customHeight="1">
      <c r="A2967" s="294"/>
    </row>
    <row r="2968" spans="1:1" s="295" customFormat="1" ht="12" hidden="1" customHeight="1">
      <c r="A2968" s="294"/>
    </row>
    <row r="2969" spans="1:1" s="295" customFormat="1" ht="12" hidden="1" customHeight="1">
      <c r="A2969" s="294"/>
    </row>
    <row r="2970" spans="1:1" s="295" customFormat="1" ht="12" hidden="1" customHeight="1">
      <c r="A2970" s="294"/>
    </row>
    <row r="2971" spans="1:1" s="295" customFormat="1" ht="12" hidden="1" customHeight="1">
      <c r="A2971" s="294"/>
    </row>
    <row r="2972" spans="1:1" s="295" customFormat="1" ht="12" hidden="1" customHeight="1">
      <c r="A2972" s="294"/>
    </row>
    <row r="2973" spans="1:1" s="295" customFormat="1" ht="12" hidden="1" customHeight="1">
      <c r="A2973" s="294"/>
    </row>
    <row r="2974" spans="1:1" s="295" customFormat="1" ht="12" hidden="1" customHeight="1">
      <c r="A2974" s="294"/>
    </row>
    <row r="2975" spans="1:1" s="295" customFormat="1" ht="12" hidden="1" customHeight="1">
      <c r="A2975" s="294"/>
    </row>
    <row r="2976" spans="1:1" s="295" customFormat="1" ht="12" hidden="1" customHeight="1">
      <c r="A2976" s="294"/>
    </row>
    <row r="2977" spans="1:1" s="295" customFormat="1" ht="12" hidden="1" customHeight="1">
      <c r="A2977" s="294"/>
    </row>
    <row r="2978" spans="1:1" s="295" customFormat="1" ht="12" hidden="1" customHeight="1">
      <c r="A2978" s="294"/>
    </row>
    <row r="2979" spans="1:1" s="295" customFormat="1" ht="12" hidden="1" customHeight="1">
      <c r="A2979" s="294"/>
    </row>
    <row r="2980" spans="1:1" s="295" customFormat="1" ht="12" hidden="1" customHeight="1">
      <c r="A2980" s="294"/>
    </row>
    <row r="2981" spans="1:1" s="295" customFormat="1" ht="12" hidden="1" customHeight="1">
      <c r="A2981" s="294"/>
    </row>
    <row r="2982" spans="1:1" s="295" customFormat="1" ht="12" hidden="1" customHeight="1">
      <c r="A2982" s="294"/>
    </row>
    <row r="2983" spans="1:1" s="295" customFormat="1" ht="12" hidden="1" customHeight="1">
      <c r="A2983" s="294"/>
    </row>
    <row r="2984" spans="1:1" s="295" customFormat="1" ht="12" hidden="1" customHeight="1">
      <c r="A2984" s="294"/>
    </row>
    <row r="2985" spans="1:1" s="295" customFormat="1" ht="12" hidden="1" customHeight="1">
      <c r="A2985" s="294"/>
    </row>
    <row r="2986" spans="1:1" s="295" customFormat="1" ht="12" hidden="1" customHeight="1">
      <c r="A2986" s="294"/>
    </row>
    <row r="2987" spans="1:1" s="295" customFormat="1" ht="12" hidden="1" customHeight="1">
      <c r="A2987" s="294"/>
    </row>
    <row r="2988" spans="1:1" s="295" customFormat="1" ht="12" hidden="1" customHeight="1">
      <c r="A2988" s="294"/>
    </row>
    <row r="2989" spans="1:1" s="295" customFormat="1" ht="12" hidden="1" customHeight="1">
      <c r="A2989" s="294"/>
    </row>
    <row r="2990" spans="1:1" s="295" customFormat="1" ht="12" hidden="1" customHeight="1">
      <c r="A2990" s="294"/>
    </row>
    <row r="2991" spans="1:1" s="295" customFormat="1" ht="12" hidden="1" customHeight="1">
      <c r="A2991" s="294"/>
    </row>
    <row r="2992" spans="1:1" s="295" customFormat="1" ht="12" hidden="1" customHeight="1">
      <c r="A2992" s="294"/>
    </row>
    <row r="2993" spans="1:1" s="295" customFormat="1" ht="12" hidden="1" customHeight="1">
      <c r="A2993" s="294"/>
    </row>
    <row r="2994" spans="1:1" s="295" customFormat="1" ht="12" hidden="1" customHeight="1">
      <c r="A2994" s="294"/>
    </row>
    <row r="2995" spans="1:1" s="295" customFormat="1" ht="12" hidden="1" customHeight="1">
      <c r="A2995" s="294"/>
    </row>
    <row r="2996" spans="1:1" s="295" customFormat="1" ht="12" hidden="1" customHeight="1">
      <c r="A2996" s="294"/>
    </row>
    <row r="2997" spans="1:1" s="295" customFormat="1" ht="12" hidden="1" customHeight="1">
      <c r="A2997" s="294"/>
    </row>
    <row r="2998" spans="1:1" s="295" customFormat="1" ht="12" hidden="1" customHeight="1">
      <c r="A2998" s="294"/>
    </row>
    <row r="2999" spans="1:1" s="295" customFormat="1" ht="12" hidden="1" customHeight="1">
      <c r="A2999" s="294"/>
    </row>
    <row r="3000" spans="1:1" s="295" customFormat="1" ht="12" hidden="1" customHeight="1">
      <c r="A3000" s="294"/>
    </row>
    <row r="3001" spans="1:1" s="295" customFormat="1" ht="12" hidden="1" customHeight="1">
      <c r="A3001" s="294"/>
    </row>
    <row r="3002" spans="1:1" s="295" customFormat="1" ht="12" hidden="1" customHeight="1">
      <c r="A3002" s="294"/>
    </row>
    <row r="3003" spans="1:1" s="295" customFormat="1" ht="12" hidden="1" customHeight="1">
      <c r="A3003" s="294"/>
    </row>
    <row r="3004" spans="1:1" s="295" customFormat="1" ht="12" hidden="1" customHeight="1">
      <c r="A3004" s="294"/>
    </row>
    <row r="3005" spans="1:1" s="295" customFormat="1" ht="12" hidden="1" customHeight="1">
      <c r="A3005" s="294"/>
    </row>
    <row r="3006" spans="1:1" s="295" customFormat="1" ht="12" hidden="1" customHeight="1">
      <c r="A3006" s="294"/>
    </row>
    <row r="3007" spans="1:1" s="295" customFormat="1" ht="12" hidden="1" customHeight="1">
      <c r="A3007" s="294"/>
    </row>
    <row r="3008" spans="1:1" s="295" customFormat="1" ht="12" hidden="1" customHeight="1">
      <c r="A3008" s="294"/>
    </row>
    <row r="3009" spans="1:1" s="295" customFormat="1" ht="12" hidden="1" customHeight="1">
      <c r="A3009" s="294"/>
    </row>
    <row r="3010" spans="1:1" s="295" customFormat="1" ht="12" hidden="1" customHeight="1">
      <c r="A3010" s="294"/>
    </row>
    <row r="3011" spans="1:1" s="295" customFormat="1" ht="12" hidden="1" customHeight="1">
      <c r="A3011" s="294"/>
    </row>
    <row r="3012" spans="1:1" s="295" customFormat="1" ht="12" hidden="1" customHeight="1">
      <c r="A3012" s="294"/>
    </row>
    <row r="3013" spans="1:1" s="295" customFormat="1" ht="12" hidden="1" customHeight="1">
      <c r="A3013" s="294"/>
    </row>
    <row r="3014" spans="1:1" s="295" customFormat="1" ht="12" hidden="1" customHeight="1">
      <c r="A3014" s="294"/>
    </row>
    <row r="3015" spans="1:1" s="295" customFormat="1" ht="12" hidden="1" customHeight="1">
      <c r="A3015" s="294"/>
    </row>
    <row r="3016" spans="1:1" s="295" customFormat="1" ht="12" hidden="1" customHeight="1">
      <c r="A3016" s="294"/>
    </row>
    <row r="3017" spans="1:1" s="295" customFormat="1" ht="12" hidden="1" customHeight="1">
      <c r="A3017" s="294"/>
    </row>
    <row r="3018" spans="1:1" s="295" customFormat="1" ht="12" hidden="1" customHeight="1">
      <c r="A3018" s="294"/>
    </row>
    <row r="3019" spans="1:1" s="295" customFormat="1" ht="12" hidden="1" customHeight="1">
      <c r="A3019" s="294"/>
    </row>
    <row r="3020" spans="1:1" s="295" customFormat="1" ht="12" hidden="1" customHeight="1">
      <c r="A3020" s="294"/>
    </row>
    <row r="3021" spans="1:1" s="295" customFormat="1" ht="12" hidden="1" customHeight="1">
      <c r="A3021" s="294"/>
    </row>
    <row r="3022" spans="1:1" s="295" customFormat="1" ht="12" hidden="1" customHeight="1">
      <c r="A3022" s="294"/>
    </row>
    <row r="3023" spans="1:1" s="295" customFormat="1" ht="12" hidden="1" customHeight="1">
      <c r="A3023" s="294"/>
    </row>
    <row r="3024" spans="1:1" s="295" customFormat="1" ht="12" hidden="1" customHeight="1">
      <c r="A3024" s="294"/>
    </row>
    <row r="3025" spans="1:1" s="295" customFormat="1" ht="12" hidden="1" customHeight="1">
      <c r="A3025" s="294"/>
    </row>
    <row r="3026" spans="1:1" s="295" customFormat="1" ht="12" hidden="1" customHeight="1">
      <c r="A3026" s="294"/>
    </row>
    <row r="3027" spans="1:1" s="295" customFormat="1" ht="12" hidden="1" customHeight="1">
      <c r="A3027" s="294"/>
    </row>
    <row r="3028" spans="1:1" s="295" customFormat="1" ht="12" hidden="1" customHeight="1">
      <c r="A3028" s="294"/>
    </row>
    <row r="3029" spans="1:1" s="295" customFormat="1" ht="12" hidden="1" customHeight="1">
      <c r="A3029" s="294"/>
    </row>
    <row r="3030" spans="1:1" s="295" customFormat="1" ht="12" hidden="1" customHeight="1">
      <c r="A3030" s="294"/>
    </row>
    <row r="3031" spans="1:1" s="295" customFormat="1" ht="12" hidden="1" customHeight="1">
      <c r="A3031" s="294"/>
    </row>
    <row r="3032" spans="1:1" s="295" customFormat="1" ht="12" hidden="1" customHeight="1">
      <c r="A3032" s="294"/>
    </row>
    <row r="3033" spans="1:1" s="295" customFormat="1" ht="12" hidden="1" customHeight="1">
      <c r="A3033" s="294"/>
    </row>
    <row r="3034" spans="1:1" s="295" customFormat="1" ht="12" hidden="1" customHeight="1">
      <c r="A3034" s="294"/>
    </row>
    <row r="3035" spans="1:1" s="295" customFormat="1" ht="12" hidden="1" customHeight="1">
      <c r="A3035" s="294"/>
    </row>
    <row r="3036" spans="1:1" s="295" customFormat="1" ht="12" hidden="1" customHeight="1">
      <c r="A3036" s="294"/>
    </row>
    <row r="3037" spans="1:1" s="295" customFormat="1" ht="12" hidden="1" customHeight="1">
      <c r="A3037" s="294"/>
    </row>
    <row r="3038" spans="1:1" s="295" customFormat="1" ht="12" hidden="1" customHeight="1">
      <c r="A3038" s="294"/>
    </row>
    <row r="3039" spans="1:1" s="295" customFormat="1" ht="12" hidden="1" customHeight="1">
      <c r="A3039" s="294"/>
    </row>
    <row r="3040" spans="1:1" s="295" customFormat="1" ht="12" hidden="1" customHeight="1">
      <c r="A3040" s="294"/>
    </row>
    <row r="3041" spans="1:1" s="295" customFormat="1" ht="12" hidden="1" customHeight="1">
      <c r="A3041" s="294"/>
    </row>
    <row r="3042" spans="1:1" s="295" customFormat="1" ht="12" hidden="1" customHeight="1">
      <c r="A3042" s="294"/>
    </row>
    <row r="3043" spans="1:1" s="295" customFormat="1" ht="12" hidden="1" customHeight="1">
      <c r="A3043" s="294"/>
    </row>
    <row r="3044" spans="1:1" s="295" customFormat="1" ht="12" hidden="1" customHeight="1">
      <c r="A3044" s="294"/>
    </row>
    <row r="3045" spans="1:1" s="295" customFormat="1" ht="12" hidden="1" customHeight="1">
      <c r="A3045" s="294"/>
    </row>
    <row r="3046" spans="1:1" s="295" customFormat="1" ht="12" hidden="1" customHeight="1">
      <c r="A3046" s="294"/>
    </row>
    <row r="3047" spans="1:1" s="295" customFormat="1" ht="12" hidden="1" customHeight="1">
      <c r="A3047" s="294"/>
    </row>
    <row r="3048" spans="1:1" s="295" customFormat="1" ht="12" hidden="1" customHeight="1">
      <c r="A3048" s="294"/>
    </row>
    <row r="3049" spans="1:1" s="295" customFormat="1" ht="12" hidden="1" customHeight="1">
      <c r="A3049" s="294"/>
    </row>
    <row r="3050" spans="1:1" s="295" customFormat="1" ht="12" hidden="1" customHeight="1">
      <c r="A3050" s="294"/>
    </row>
    <row r="3051" spans="1:1" s="295" customFormat="1" ht="12" hidden="1" customHeight="1">
      <c r="A3051" s="294"/>
    </row>
    <row r="3052" spans="1:1" s="295" customFormat="1" ht="12" hidden="1" customHeight="1">
      <c r="A3052" s="294"/>
    </row>
    <row r="3053" spans="1:1" s="295" customFormat="1" ht="12" hidden="1" customHeight="1">
      <c r="A3053" s="294"/>
    </row>
    <row r="3054" spans="1:1" s="295" customFormat="1" ht="12" hidden="1" customHeight="1">
      <c r="A3054" s="294"/>
    </row>
    <row r="3055" spans="1:1" s="295" customFormat="1" ht="12" hidden="1" customHeight="1">
      <c r="A3055" s="294"/>
    </row>
    <row r="3056" spans="1:1" s="295" customFormat="1" ht="12" hidden="1" customHeight="1">
      <c r="A3056" s="294"/>
    </row>
    <row r="3057" spans="1:1" s="295" customFormat="1" ht="12" hidden="1" customHeight="1">
      <c r="A3057" s="294"/>
    </row>
    <row r="3058" spans="1:1" s="295" customFormat="1" ht="12" hidden="1" customHeight="1">
      <c r="A3058" s="294"/>
    </row>
    <row r="3059" spans="1:1" s="295" customFormat="1" ht="12" hidden="1" customHeight="1">
      <c r="A3059" s="294"/>
    </row>
    <row r="3060" spans="1:1" s="295" customFormat="1" ht="12" hidden="1" customHeight="1">
      <c r="A3060" s="294"/>
    </row>
    <row r="3061" spans="1:1" s="295" customFormat="1" ht="12" hidden="1" customHeight="1">
      <c r="A3061" s="294"/>
    </row>
    <row r="3062" spans="1:1" s="295" customFormat="1" ht="12" hidden="1" customHeight="1">
      <c r="A3062" s="294"/>
    </row>
    <row r="3063" spans="1:1" s="295" customFormat="1" ht="12" hidden="1" customHeight="1">
      <c r="A3063" s="294"/>
    </row>
    <row r="3064" spans="1:1" s="295" customFormat="1" ht="12" hidden="1" customHeight="1">
      <c r="A3064" s="294"/>
    </row>
    <row r="3065" spans="1:1" s="295" customFormat="1" ht="12" hidden="1" customHeight="1">
      <c r="A3065" s="294"/>
    </row>
    <row r="3066" spans="1:1" s="295" customFormat="1" ht="12" hidden="1" customHeight="1">
      <c r="A3066" s="294"/>
    </row>
    <row r="3067" spans="1:1" s="295" customFormat="1" ht="12" hidden="1" customHeight="1">
      <c r="A3067" s="294"/>
    </row>
    <row r="3068" spans="1:1" s="295" customFormat="1" ht="12" hidden="1" customHeight="1">
      <c r="A3068" s="294"/>
    </row>
    <row r="3069" spans="1:1" s="295" customFormat="1" ht="12" hidden="1" customHeight="1">
      <c r="A3069" s="294"/>
    </row>
    <row r="3070" spans="1:1" s="295" customFormat="1" ht="12" hidden="1" customHeight="1">
      <c r="A3070" s="294"/>
    </row>
    <row r="3071" spans="1:1" s="295" customFormat="1" ht="12" hidden="1" customHeight="1">
      <c r="A3071" s="294"/>
    </row>
    <row r="3072" spans="1:1" s="295" customFormat="1" ht="12" hidden="1" customHeight="1">
      <c r="A3072" s="294"/>
    </row>
    <row r="3073" spans="1:1" s="295" customFormat="1" ht="12" hidden="1" customHeight="1">
      <c r="A3073" s="294"/>
    </row>
    <row r="3074" spans="1:1" s="295" customFormat="1" ht="12" hidden="1" customHeight="1">
      <c r="A3074" s="294"/>
    </row>
    <row r="3075" spans="1:1" s="295" customFormat="1" ht="12" hidden="1" customHeight="1">
      <c r="A3075" s="294"/>
    </row>
    <row r="3076" spans="1:1" s="295" customFormat="1" ht="12" hidden="1" customHeight="1">
      <c r="A3076" s="294"/>
    </row>
    <row r="3077" spans="1:1" s="295" customFormat="1" ht="12" hidden="1" customHeight="1">
      <c r="A3077" s="294"/>
    </row>
    <row r="3078" spans="1:1" s="295" customFormat="1" ht="12" hidden="1" customHeight="1">
      <c r="A3078" s="294"/>
    </row>
    <row r="3079" spans="1:1" s="295" customFormat="1" ht="12" hidden="1" customHeight="1">
      <c r="A3079" s="294"/>
    </row>
    <row r="3080" spans="1:1" s="295" customFormat="1" ht="12" hidden="1" customHeight="1">
      <c r="A3080" s="294"/>
    </row>
    <row r="3081" spans="1:1" s="295" customFormat="1" ht="12" hidden="1" customHeight="1">
      <c r="A3081" s="294"/>
    </row>
    <row r="3082" spans="1:1" s="295" customFormat="1" ht="12" hidden="1" customHeight="1">
      <c r="A3082" s="294"/>
    </row>
    <row r="3083" spans="1:1" s="295" customFormat="1" ht="12" hidden="1" customHeight="1">
      <c r="A3083" s="294"/>
    </row>
    <row r="3084" spans="1:1" s="295" customFormat="1" ht="12" hidden="1" customHeight="1">
      <c r="A3084" s="294"/>
    </row>
    <row r="3085" spans="1:1" s="295" customFormat="1" ht="12" hidden="1" customHeight="1">
      <c r="A3085" s="294"/>
    </row>
    <row r="3086" spans="1:1" s="295" customFormat="1" ht="12" hidden="1" customHeight="1">
      <c r="A3086" s="294"/>
    </row>
    <row r="3087" spans="1:1" s="295" customFormat="1" ht="12" hidden="1" customHeight="1">
      <c r="A3087" s="294"/>
    </row>
    <row r="3088" spans="1:1" s="295" customFormat="1" ht="12" hidden="1" customHeight="1">
      <c r="A3088" s="294"/>
    </row>
    <row r="3089" spans="1:1" s="295" customFormat="1" ht="12" hidden="1" customHeight="1">
      <c r="A3089" s="294"/>
    </row>
    <row r="3090" spans="1:1" s="295" customFormat="1" ht="12" hidden="1" customHeight="1">
      <c r="A3090" s="294"/>
    </row>
    <row r="3091" spans="1:1" s="295" customFormat="1" ht="12" hidden="1" customHeight="1">
      <c r="A3091" s="294"/>
    </row>
    <row r="3092" spans="1:1" s="295" customFormat="1" ht="12" hidden="1" customHeight="1">
      <c r="A3092" s="294"/>
    </row>
    <row r="3093" spans="1:1" s="295" customFormat="1" ht="12" hidden="1" customHeight="1">
      <c r="A3093" s="294"/>
    </row>
    <row r="3094" spans="1:1" s="295" customFormat="1" ht="12" hidden="1" customHeight="1">
      <c r="A3094" s="294"/>
    </row>
    <row r="3095" spans="1:1" s="295" customFormat="1" ht="12" hidden="1" customHeight="1">
      <c r="A3095" s="294"/>
    </row>
    <row r="3096" spans="1:1" s="295" customFormat="1" ht="12" hidden="1" customHeight="1">
      <c r="A3096" s="294"/>
    </row>
    <row r="3097" spans="1:1" s="295" customFormat="1" ht="12" hidden="1" customHeight="1">
      <c r="A3097" s="294"/>
    </row>
    <row r="3098" spans="1:1" s="295" customFormat="1" ht="12" hidden="1" customHeight="1">
      <c r="A3098" s="294"/>
    </row>
    <row r="3099" spans="1:1" s="295" customFormat="1" ht="12" hidden="1" customHeight="1">
      <c r="A3099" s="294"/>
    </row>
    <row r="3100" spans="1:1" s="295" customFormat="1" ht="12" hidden="1" customHeight="1">
      <c r="A3100" s="294"/>
    </row>
    <row r="3101" spans="1:1" s="295" customFormat="1" ht="12" hidden="1" customHeight="1">
      <c r="A3101" s="294"/>
    </row>
    <row r="3102" spans="1:1" s="295" customFormat="1" ht="12" hidden="1" customHeight="1">
      <c r="A3102" s="294"/>
    </row>
    <row r="3103" spans="1:1" s="295" customFormat="1" ht="12" hidden="1" customHeight="1">
      <c r="A3103" s="294"/>
    </row>
    <row r="3104" spans="1:1" s="295" customFormat="1" ht="12" hidden="1" customHeight="1">
      <c r="A3104" s="294"/>
    </row>
    <row r="3105" spans="1:1" s="295" customFormat="1" ht="12" hidden="1" customHeight="1">
      <c r="A3105" s="294"/>
    </row>
    <row r="3106" spans="1:1" s="295" customFormat="1" ht="12" hidden="1" customHeight="1">
      <c r="A3106" s="294"/>
    </row>
    <row r="3107" spans="1:1" s="295" customFormat="1" ht="12" hidden="1" customHeight="1">
      <c r="A3107" s="294"/>
    </row>
    <row r="3108" spans="1:1" s="295" customFormat="1" ht="12" hidden="1" customHeight="1">
      <c r="A3108" s="294"/>
    </row>
    <row r="3109" spans="1:1" s="295" customFormat="1" ht="12" hidden="1" customHeight="1">
      <c r="A3109" s="294"/>
    </row>
    <row r="3110" spans="1:1" s="295" customFormat="1" ht="12" hidden="1" customHeight="1">
      <c r="A3110" s="294"/>
    </row>
    <row r="3111" spans="1:1" s="295" customFormat="1" ht="12" hidden="1" customHeight="1">
      <c r="A3111" s="294"/>
    </row>
    <row r="3112" spans="1:1" s="295" customFormat="1" ht="12" hidden="1" customHeight="1">
      <c r="A3112" s="294"/>
    </row>
    <row r="3113" spans="1:1" s="295" customFormat="1" ht="12" hidden="1" customHeight="1">
      <c r="A3113" s="294"/>
    </row>
    <row r="3114" spans="1:1" s="295" customFormat="1" ht="12" hidden="1" customHeight="1">
      <c r="A3114" s="294"/>
    </row>
    <row r="3115" spans="1:1" s="295" customFormat="1" ht="12" hidden="1" customHeight="1">
      <c r="A3115" s="294"/>
    </row>
    <row r="3116" spans="1:1" s="295" customFormat="1" ht="12" hidden="1" customHeight="1">
      <c r="A3116" s="294"/>
    </row>
    <row r="3117" spans="1:1" s="295" customFormat="1" ht="12" hidden="1" customHeight="1">
      <c r="A3117" s="294"/>
    </row>
    <row r="3118" spans="1:1" s="295" customFormat="1" ht="12" hidden="1" customHeight="1">
      <c r="A3118" s="294"/>
    </row>
    <row r="3119" spans="1:1" s="295" customFormat="1" ht="12" hidden="1" customHeight="1">
      <c r="A3119" s="294"/>
    </row>
    <row r="3120" spans="1:1" s="295" customFormat="1" ht="12" hidden="1" customHeight="1">
      <c r="A3120" s="294"/>
    </row>
    <row r="3121" spans="1:1" s="295" customFormat="1" ht="12" hidden="1" customHeight="1">
      <c r="A3121" s="294"/>
    </row>
    <row r="3122" spans="1:1" s="295" customFormat="1" ht="12" hidden="1" customHeight="1">
      <c r="A3122" s="294"/>
    </row>
    <row r="3123" spans="1:1" s="295" customFormat="1" ht="12" hidden="1" customHeight="1">
      <c r="A3123" s="294"/>
    </row>
    <row r="3124" spans="1:1" s="295" customFormat="1" ht="12" hidden="1" customHeight="1">
      <c r="A3124" s="294"/>
    </row>
    <row r="3125" spans="1:1" s="295" customFormat="1" ht="12" hidden="1" customHeight="1">
      <c r="A3125" s="294"/>
    </row>
    <row r="3126" spans="1:1" s="295" customFormat="1" ht="12" hidden="1" customHeight="1">
      <c r="A3126" s="294"/>
    </row>
    <row r="3127" spans="1:1" s="295" customFormat="1" ht="12" hidden="1" customHeight="1">
      <c r="A3127" s="294"/>
    </row>
    <row r="3128" spans="1:1" s="295" customFormat="1" ht="12" hidden="1" customHeight="1">
      <c r="A3128" s="294"/>
    </row>
    <row r="3129" spans="1:1" s="295" customFormat="1" ht="12" hidden="1" customHeight="1">
      <c r="A3129" s="294"/>
    </row>
    <row r="3130" spans="1:1" s="295" customFormat="1" ht="12" hidden="1" customHeight="1">
      <c r="A3130" s="294"/>
    </row>
    <row r="3131" spans="1:1" s="295" customFormat="1" ht="12" hidden="1" customHeight="1">
      <c r="A3131" s="294"/>
    </row>
    <row r="3132" spans="1:1" s="295" customFormat="1" ht="12" hidden="1" customHeight="1">
      <c r="A3132" s="294"/>
    </row>
    <row r="3133" spans="1:1" s="295" customFormat="1" ht="12" hidden="1" customHeight="1">
      <c r="A3133" s="294"/>
    </row>
    <row r="3134" spans="1:1" s="295" customFormat="1" ht="12" hidden="1" customHeight="1">
      <c r="A3134" s="294"/>
    </row>
    <row r="3135" spans="1:1" s="295" customFormat="1" ht="12" hidden="1" customHeight="1">
      <c r="A3135" s="294"/>
    </row>
    <row r="3136" spans="1:1" s="295" customFormat="1" ht="12" hidden="1" customHeight="1">
      <c r="A3136" s="294"/>
    </row>
    <row r="3137" spans="1:1" s="295" customFormat="1" ht="12" hidden="1" customHeight="1">
      <c r="A3137" s="294"/>
    </row>
    <row r="3138" spans="1:1" s="295" customFormat="1" ht="12" hidden="1" customHeight="1">
      <c r="A3138" s="294"/>
    </row>
    <row r="3139" spans="1:1" s="295" customFormat="1" ht="12" hidden="1" customHeight="1">
      <c r="A3139" s="294"/>
    </row>
    <row r="3140" spans="1:1" s="295" customFormat="1" ht="12" hidden="1" customHeight="1">
      <c r="A3140" s="294"/>
    </row>
    <row r="3141" spans="1:1" s="295" customFormat="1" ht="12" hidden="1" customHeight="1">
      <c r="A3141" s="294"/>
    </row>
    <row r="3142" spans="1:1" s="295" customFormat="1" ht="12" hidden="1" customHeight="1">
      <c r="A3142" s="294"/>
    </row>
    <row r="3143" spans="1:1" s="295" customFormat="1" ht="12" hidden="1" customHeight="1">
      <c r="A3143" s="294"/>
    </row>
    <row r="3144" spans="1:1" s="295" customFormat="1" ht="12" hidden="1" customHeight="1">
      <c r="A3144" s="294"/>
    </row>
    <row r="3145" spans="1:1" s="295" customFormat="1" ht="12" hidden="1" customHeight="1">
      <c r="A3145" s="294"/>
    </row>
    <row r="3146" spans="1:1" s="295" customFormat="1" ht="12" hidden="1" customHeight="1">
      <c r="A3146" s="294"/>
    </row>
    <row r="3147" spans="1:1" s="295" customFormat="1" ht="12" hidden="1" customHeight="1">
      <c r="A3147" s="294"/>
    </row>
    <row r="3148" spans="1:1" s="295" customFormat="1" ht="12" hidden="1" customHeight="1">
      <c r="A3148" s="294"/>
    </row>
    <row r="3149" spans="1:1" s="295" customFormat="1" ht="12" hidden="1" customHeight="1">
      <c r="A3149" s="294"/>
    </row>
    <row r="3150" spans="1:1" s="295" customFormat="1" ht="12" hidden="1" customHeight="1">
      <c r="A3150" s="294"/>
    </row>
    <row r="3151" spans="1:1" s="295" customFormat="1" ht="12" hidden="1" customHeight="1">
      <c r="A3151" s="294"/>
    </row>
    <row r="3152" spans="1:1" s="295" customFormat="1" ht="12" hidden="1" customHeight="1">
      <c r="A3152" s="294"/>
    </row>
    <row r="3153" spans="1:1" s="295" customFormat="1" ht="12" hidden="1" customHeight="1">
      <c r="A3153" s="294"/>
    </row>
    <row r="3154" spans="1:1" s="295" customFormat="1" ht="12" hidden="1" customHeight="1">
      <c r="A3154" s="294"/>
    </row>
    <row r="3155" spans="1:1" s="295" customFormat="1" ht="12" hidden="1" customHeight="1">
      <c r="A3155" s="294"/>
    </row>
    <row r="3156" spans="1:1" s="295" customFormat="1" ht="12" hidden="1" customHeight="1">
      <c r="A3156" s="294"/>
    </row>
    <row r="3157" spans="1:1" s="295" customFormat="1" ht="12" hidden="1" customHeight="1">
      <c r="A3157" s="294"/>
    </row>
    <row r="3158" spans="1:1" s="295" customFormat="1" ht="12" hidden="1" customHeight="1">
      <c r="A3158" s="294"/>
    </row>
    <row r="3159" spans="1:1" s="295" customFormat="1" ht="12" hidden="1" customHeight="1">
      <c r="A3159" s="294"/>
    </row>
    <row r="3160" spans="1:1" s="295" customFormat="1" ht="12" hidden="1" customHeight="1">
      <c r="A3160" s="294"/>
    </row>
    <row r="3161" spans="1:1" s="295" customFormat="1" ht="12" hidden="1" customHeight="1">
      <c r="A3161" s="294"/>
    </row>
    <row r="3162" spans="1:1" s="295" customFormat="1" ht="12" hidden="1" customHeight="1">
      <c r="A3162" s="294"/>
    </row>
    <row r="3163" spans="1:1" s="295" customFormat="1" ht="12" hidden="1" customHeight="1">
      <c r="A3163" s="294"/>
    </row>
    <row r="3164" spans="1:1" s="295" customFormat="1" ht="12" hidden="1" customHeight="1">
      <c r="A3164" s="294"/>
    </row>
    <row r="3165" spans="1:1" s="295" customFormat="1" ht="12" hidden="1" customHeight="1">
      <c r="A3165" s="294"/>
    </row>
    <row r="3166" spans="1:1" s="295" customFormat="1" ht="12" hidden="1" customHeight="1">
      <c r="A3166" s="294"/>
    </row>
    <row r="3167" spans="1:1" s="295" customFormat="1" ht="12" hidden="1" customHeight="1">
      <c r="A3167" s="294"/>
    </row>
    <row r="3168" spans="1:1" s="295" customFormat="1" ht="12" hidden="1" customHeight="1">
      <c r="A3168" s="294"/>
    </row>
    <row r="3169" spans="1:1" s="295" customFormat="1" ht="12" hidden="1" customHeight="1">
      <c r="A3169" s="294"/>
    </row>
    <row r="3170" spans="1:1" s="295" customFormat="1" ht="12" hidden="1" customHeight="1">
      <c r="A3170" s="294"/>
    </row>
    <row r="3171" spans="1:1" s="295" customFormat="1" ht="12" hidden="1" customHeight="1">
      <c r="A3171" s="294"/>
    </row>
    <row r="3172" spans="1:1" s="295" customFormat="1" ht="12" hidden="1" customHeight="1">
      <c r="A3172" s="294"/>
    </row>
    <row r="3173" spans="1:1" s="295" customFormat="1" ht="12" hidden="1" customHeight="1">
      <c r="A3173" s="294"/>
    </row>
    <row r="3174" spans="1:1" s="295" customFormat="1" ht="12" hidden="1" customHeight="1">
      <c r="A3174" s="294"/>
    </row>
    <row r="3175" spans="1:1" s="295" customFormat="1" ht="12" hidden="1" customHeight="1">
      <c r="A3175" s="294"/>
    </row>
    <row r="3176" spans="1:1" s="295" customFormat="1" ht="12" hidden="1" customHeight="1">
      <c r="A3176" s="294"/>
    </row>
    <row r="3177" spans="1:1" s="295" customFormat="1" ht="12" hidden="1" customHeight="1">
      <c r="A3177" s="294"/>
    </row>
    <row r="3178" spans="1:1" s="295" customFormat="1" ht="12" hidden="1" customHeight="1">
      <c r="A3178" s="294"/>
    </row>
    <row r="3179" spans="1:1" s="295" customFormat="1" ht="12" hidden="1" customHeight="1">
      <c r="A3179" s="294"/>
    </row>
    <row r="3180" spans="1:1" s="295" customFormat="1" ht="12" hidden="1" customHeight="1">
      <c r="A3180" s="294"/>
    </row>
    <row r="3181" spans="1:1" s="295" customFormat="1" ht="12" hidden="1" customHeight="1">
      <c r="A3181" s="294"/>
    </row>
    <row r="3182" spans="1:1" s="295" customFormat="1" ht="12" hidden="1" customHeight="1">
      <c r="A3182" s="294"/>
    </row>
    <row r="3183" spans="1:1" s="295" customFormat="1" ht="12" hidden="1" customHeight="1">
      <c r="A3183" s="294"/>
    </row>
    <row r="3184" spans="1:1" s="295" customFormat="1" ht="12" hidden="1" customHeight="1">
      <c r="A3184" s="294"/>
    </row>
    <row r="3185" spans="1:1" s="295" customFormat="1" ht="12" hidden="1" customHeight="1">
      <c r="A3185" s="294"/>
    </row>
    <row r="3186" spans="1:1" s="295" customFormat="1" ht="12" hidden="1" customHeight="1">
      <c r="A3186" s="294"/>
    </row>
    <row r="3187" spans="1:1" s="295" customFormat="1" ht="12" hidden="1" customHeight="1">
      <c r="A3187" s="294"/>
    </row>
    <row r="3188" spans="1:1" s="295" customFormat="1" ht="12" hidden="1" customHeight="1">
      <c r="A3188" s="294"/>
    </row>
    <row r="3189" spans="1:1" s="295" customFormat="1" ht="12" hidden="1" customHeight="1">
      <c r="A3189" s="294"/>
    </row>
    <row r="3190" spans="1:1" s="295" customFormat="1" ht="12" hidden="1" customHeight="1">
      <c r="A3190" s="294"/>
    </row>
    <row r="3191" spans="1:1" s="295" customFormat="1" ht="12" hidden="1" customHeight="1">
      <c r="A3191" s="294"/>
    </row>
    <row r="3192" spans="1:1" s="295" customFormat="1" ht="12" hidden="1" customHeight="1">
      <c r="A3192" s="294"/>
    </row>
    <row r="3193" spans="1:1" s="295" customFormat="1" ht="12" hidden="1" customHeight="1">
      <c r="A3193" s="294"/>
    </row>
    <row r="3194" spans="1:1" s="295" customFormat="1" ht="12" hidden="1" customHeight="1">
      <c r="A3194" s="294"/>
    </row>
    <row r="3195" spans="1:1" s="295" customFormat="1" ht="12" hidden="1" customHeight="1">
      <c r="A3195" s="294"/>
    </row>
    <row r="3196" spans="1:1" s="295" customFormat="1" ht="12" hidden="1" customHeight="1">
      <c r="A3196" s="294"/>
    </row>
    <row r="3197" spans="1:1" s="295" customFormat="1" ht="12" hidden="1" customHeight="1">
      <c r="A3197" s="294"/>
    </row>
    <row r="3198" spans="1:1" s="295" customFormat="1" ht="12" hidden="1" customHeight="1">
      <c r="A3198" s="294"/>
    </row>
    <row r="3199" spans="1:1" s="295" customFormat="1" ht="12" hidden="1" customHeight="1">
      <c r="A3199" s="294"/>
    </row>
    <row r="3200" spans="1:1" s="295" customFormat="1" ht="12" hidden="1" customHeight="1">
      <c r="A3200" s="294"/>
    </row>
    <row r="3201" spans="1:1" s="295" customFormat="1" ht="12" hidden="1" customHeight="1">
      <c r="A3201" s="294"/>
    </row>
    <row r="3202" spans="1:1" s="295" customFormat="1" ht="12" hidden="1" customHeight="1">
      <c r="A3202" s="294"/>
    </row>
    <row r="3203" spans="1:1" s="295" customFormat="1" ht="12" hidden="1" customHeight="1">
      <c r="A3203" s="294"/>
    </row>
    <row r="3204" spans="1:1" s="295" customFormat="1" ht="12" hidden="1" customHeight="1">
      <c r="A3204" s="294"/>
    </row>
    <row r="3205" spans="1:1" s="295" customFormat="1" ht="12" hidden="1" customHeight="1">
      <c r="A3205" s="294"/>
    </row>
    <row r="3206" spans="1:1" s="295" customFormat="1" ht="12" hidden="1" customHeight="1">
      <c r="A3206" s="294"/>
    </row>
    <row r="3207" spans="1:1" s="295" customFormat="1" ht="12" hidden="1" customHeight="1">
      <c r="A3207" s="294"/>
    </row>
    <row r="3208" spans="1:1" s="295" customFormat="1" ht="12" hidden="1" customHeight="1">
      <c r="A3208" s="294"/>
    </row>
    <row r="3209" spans="1:1" s="295" customFormat="1" ht="12" hidden="1" customHeight="1">
      <c r="A3209" s="294"/>
    </row>
    <row r="3210" spans="1:1" s="295" customFormat="1" ht="12" hidden="1" customHeight="1">
      <c r="A3210" s="294"/>
    </row>
    <row r="3211" spans="1:1" s="295" customFormat="1" ht="12" hidden="1" customHeight="1">
      <c r="A3211" s="294"/>
    </row>
    <row r="3212" spans="1:1" s="295" customFormat="1" ht="12" hidden="1" customHeight="1">
      <c r="A3212" s="294"/>
    </row>
    <row r="3213" spans="1:1" s="295" customFormat="1" ht="12" hidden="1" customHeight="1">
      <c r="A3213" s="294"/>
    </row>
    <row r="3214" spans="1:1" s="295" customFormat="1" ht="12" hidden="1" customHeight="1">
      <c r="A3214" s="294"/>
    </row>
    <row r="3215" spans="1:1" s="295" customFormat="1" ht="12" hidden="1" customHeight="1">
      <c r="A3215" s="294"/>
    </row>
    <row r="3216" spans="1:1" s="295" customFormat="1" ht="12" hidden="1" customHeight="1">
      <c r="A3216" s="294"/>
    </row>
    <row r="3217" spans="1:1" s="295" customFormat="1" ht="12" hidden="1" customHeight="1">
      <c r="A3217" s="294"/>
    </row>
    <row r="3218" spans="1:1" s="295" customFormat="1" ht="12" hidden="1" customHeight="1">
      <c r="A3218" s="294"/>
    </row>
    <row r="3219" spans="1:1" s="295" customFormat="1" ht="12" hidden="1" customHeight="1">
      <c r="A3219" s="294"/>
    </row>
    <row r="3220" spans="1:1" s="295" customFormat="1" ht="12" hidden="1" customHeight="1">
      <c r="A3220" s="294"/>
    </row>
    <row r="3221" spans="1:1" s="295" customFormat="1" ht="12" hidden="1" customHeight="1">
      <c r="A3221" s="294"/>
    </row>
    <row r="3222" spans="1:1" s="295" customFormat="1" ht="12" hidden="1" customHeight="1">
      <c r="A3222" s="294"/>
    </row>
    <row r="3223" spans="1:1" s="295" customFormat="1" ht="12" hidden="1" customHeight="1">
      <c r="A3223" s="294"/>
    </row>
    <row r="3224" spans="1:1" s="295" customFormat="1" ht="12" hidden="1" customHeight="1">
      <c r="A3224" s="294"/>
    </row>
    <row r="3225" spans="1:1" s="295" customFormat="1" ht="12" hidden="1" customHeight="1">
      <c r="A3225" s="294"/>
    </row>
    <row r="3226" spans="1:1" s="295" customFormat="1" ht="12" hidden="1" customHeight="1">
      <c r="A3226" s="294"/>
    </row>
    <row r="3227" spans="1:1" s="295" customFormat="1" ht="12" hidden="1" customHeight="1">
      <c r="A3227" s="294"/>
    </row>
    <row r="3228" spans="1:1" s="295" customFormat="1" ht="12" hidden="1" customHeight="1">
      <c r="A3228" s="294"/>
    </row>
    <row r="3229" spans="1:1" s="295" customFormat="1" ht="12" hidden="1" customHeight="1">
      <c r="A3229" s="294"/>
    </row>
    <row r="3230" spans="1:1" s="295" customFormat="1" ht="12" hidden="1" customHeight="1">
      <c r="A3230" s="294"/>
    </row>
    <row r="3231" spans="1:1" s="295" customFormat="1" ht="12" hidden="1" customHeight="1">
      <c r="A3231" s="294"/>
    </row>
    <row r="3232" spans="1:1" s="295" customFormat="1" ht="12" hidden="1" customHeight="1">
      <c r="A3232" s="294"/>
    </row>
    <row r="3233" spans="1:1" s="295" customFormat="1" ht="12" hidden="1" customHeight="1">
      <c r="A3233" s="294"/>
    </row>
    <row r="3234" spans="1:1" s="295" customFormat="1" ht="12" hidden="1" customHeight="1">
      <c r="A3234" s="294"/>
    </row>
    <row r="3235" spans="1:1" s="295" customFormat="1" ht="12" hidden="1" customHeight="1">
      <c r="A3235" s="294"/>
    </row>
    <row r="3236" spans="1:1" s="295" customFormat="1" ht="12" hidden="1" customHeight="1">
      <c r="A3236" s="294"/>
    </row>
    <row r="3237" spans="1:1" s="295" customFormat="1" ht="12" hidden="1" customHeight="1">
      <c r="A3237" s="294"/>
    </row>
    <row r="3238" spans="1:1" s="295" customFormat="1" ht="12" hidden="1" customHeight="1">
      <c r="A3238" s="294"/>
    </row>
    <row r="3239" spans="1:1" s="295" customFormat="1" ht="12" hidden="1" customHeight="1">
      <c r="A3239" s="294"/>
    </row>
    <row r="3240" spans="1:1" s="295" customFormat="1" ht="12" hidden="1" customHeight="1">
      <c r="A3240" s="294"/>
    </row>
    <row r="3241" spans="1:1" s="295" customFormat="1" ht="12" hidden="1" customHeight="1">
      <c r="A3241" s="294"/>
    </row>
    <row r="3242" spans="1:1" s="295" customFormat="1" ht="12" hidden="1" customHeight="1">
      <c r="A3242" s="294"/>
    </row>
    <row r="3243" spans="1:1" s="295" customFormat="1" ht="12" hidden="1" customHeight="1">
      <c r="A3243" s="294"/>
    </row>
    <row r="3244" spans="1:1" s="295" customFormat="1" ht="12" hidden="1" customHeight="1">
      <c r="A3244" s="294"/>
    </row>
    <row r="3245" spans="1:1" s="295" customFormat="1" ht="12" hidden="1" customHeight="1">
      <c r="A3245" s="294"/>
    </row>
    <row r="3246" spans="1:1" s="295" customFormat="1" ht="12" hidden="1" customHeight="1">
      <c r="A3246" s="294"/>
    </row>
    <row r="3247" spans="1:1" s="295" customFormat="1" ht="12" hidden="1" customHeight="1">
      <c r="A3247" s="294"/>
    </row>
    <row r="3248" spans="1:1" s="295" customFormat="1" ht="12" hidden="1" customHeight="1">
      <c r="A3248" s="294"/>
    </row>
    <row r="3249" spans="1:1" s="295" customFormat="1" ht="12" hidden="1" customHeight="1">
      <c r="A3249" s="294"/>
    </row>
    <row r="3250" spans="1:1" s="295" customFormat="1" ht="12" hidden="1" customHeight="1">
      <c r="A3250" s="294"/>
    </row>
    <row r="3251" spans="1:1" s="295" customFormat="1" ht="12" hidden="1" customHeight="1">
      <c r="A3251" s="294"/>
    </row>
    <row r="3252" spans="1:1" s="295" customFormat="1" ht="12" hidden="1" customHeight="1">
      <c r="A3252" s="294"/>
    </row>
    <row r="3253" spans="1:1" s="295" customFormat="1" ht="12" hidden="1" customHeight="1">
      <c r="A3253" s="294"/>
    </row>
    <row r="3254" spans="1:1" s="295" customFormat="1" ht="12" hidden="1" customHeight="1">
      <c r="A3254" s="294"/>
    </row>
    <row r="3255" spans="1:1" s="295" customFormat="1" ht="12" hidden="1" customHeight="1">
      <c r="A3255" s="294"/>
    </row>
    <row r="3256" spans="1:1" s="295" customFormat="1" ht="12" hidden="1" customHeight="1">
      <c r="A3256" s="294"/>
    </row>
    <row r="3257" spans="1:1" s="295" customFormat="1" ht="12" hidden="1" customHeight="1">
      <c r="A3257" s="294"/>
    </row>
    <row r="3258" spans="1:1" s="295" customFormat="1" ht="12" hidden="1" customHeight="1">
      <c r="A3258" s="294"/>
    </row>
    <row r="3259" spans="1:1" s="295" customFormat="1" ht="12" hidden="1" customHeight="1">
      <c r="A3259" s="294"/>
    </row>
    <row r="3260" spans="1:1" s="295" customFormat="1" ht="12" hidden="1" customHeight="1">
      <c r="A3260" s="294"/>
    </row>
    <row r="3261" spans="1:1" s="295" customFormat="1" ht="12" hidden="1" customHeight="1">
      <c r="A3261" s="294"/>
    </row>
    <row r="3262" spans="1:1" s="295" customFormat="1" ht="12" hidden="1" customHeight="1">
      <c r="A3262" s="294"/>
    </row>
    <row r="3263" spans="1:1" s="295" customFormat="1" ht="12" hidden="1" customHeight="1">
      <c r="A3263" s="294"/>
    </row>
    <row r="3264" spans="1:1" s="295" customFormat="1" ht="12" hidden="1" customHeight="1">
      <c r="A3264" s="294"/>
    </row>
    <row r="3265" spans="1:1" s="295" customFormat="1" ht="12" hidden="1" customHeight="1">
      <c r="A3265" s="294"/>
    </row>
    <row r="3266" spans="1:1" s="295" customFormat="1" ht="12" hidden="1" customHeight="1">
      <c r="A3266" s="294"/>
    </row>
    <row r="3267" spans="1:1" s="295" customFormat="1" ht="12" hidden="1" customHeight="1">
      <c r="A3267" s="294"/>
    </row>
    <row r="3268" spans="1:1" s="295" customFormat="1" ht="12" hidden="1" customHeight="1">
      <c r="A3268" s="294"/>
    </row>
    <row r="3269" spans="1:1" s="295" customFormat="1" ht="12" hidden="1" customHeight="1">
      <c r="A3269" s="294"/>
    </row>
    <row r="3270" spans="1:1" s="295" customFormat="1" ht="12" hidden="1" customHeight="1">
      <c r="A3270" s="294"/>
    </row>
    <row r="3271" spans="1:1" s="295" customFormat="1" ht="12" hidden="1" customHeight="1">
      <c r="A3271" s="294"/>
    </row>
    <row r="3272" spans="1:1" s="295" customFormat="1" ht="12" hidden="1" customHeight="1">
      <c r="A3272" s="294"/>
    </row>
    <row r="3273" spans="1:1" s="295" customFormat="1" ht="12" hidden="1" customHeight="1">
      <c r="A3273" s="294"/>
    </row>
    <row r="3274" spans="1:1" s="295" customFormat="1" ht="12" hidden="1" customHeight="1">
      <c r="A3274" s="294"/>
    </row>
    <row r="3275" spans="1:1" s="295" customFormat="1" ht="12" hidden="1" customHeight="1">
      <c r="A3275" s="294"/>
    </row>
    <row r="3276" spans="1:1" s="295" customFormat="1" ht="12" hidden="1" customHeight="1">
      <c r="A3276" s="294"/>
    </row>
    <row r="3277" spans="1:1" s="295" customFormat="1" ht="12" hidden="1" customHeight="1">
      <c r="A3277" s="294"/>
    </row>
    <row r="3278" spans="1:1" s="295" customFormat="1" ht="12" hidden="1" customHeight="1">
      <c r="A3278" s="294"/>
    </row>
    <row r="3279" spans="1:1" s="295" customFormat="1" ht="12" hidden="1" customHeight="1">
      <c r="A3279" s="294"/>
    </row>
    <row r="3280" spans="1:1" s="295" customFormat="1" ht="12" hidden="1" customHeight="1">
      <c r="A3280" s="294"/>
    </row>
    <row r="3281" spans="1:1" s="295" customFormat="1" ht="12" hidden="1" customHeight="1">
      <c r="A3281" s="294"/>
    </row>
    <row r="3282" spans="1:1" s="295" customFormat="1" ht="12" hidden="1" customHeight="1">
      <c r="A3282" s="294"/>
    </row>
    <row r="3283" spans="1:1" s="295" customFormat="1" ht="12" hidden="1" customHeight="1">
      <c r="A3283" s="294"/>
    </row>
    <row r="3284" spans="1:1" s="295" customFormat="1" ht="12" hidden="1" customHeight="1">
      <c r="A3284" s="294"/>
    </row>
    <row r="3285" spans="1:1" s="295" customFormat="1" ht="12" hidden="1" customHeight="1">
      <c r="A3285" s="294"/>
    </row>
    <row r="3286" spans="1:1" s="295" customFormat="1" ht="12" hidden="1" customHeight="1">
      <c r="A3286" s="294"/>
    </row>
    <row r="3287" spans="1:1" s="295" customFormat="1" ht="12" hidden="1" customHeight="1">
      <c r="A3287" s="294"/>
    </row>
    <row r="3288" spans="1:1" s="295" customFormat="1" ht="12" hidden="1" customHeight="1">
      <c r="A3288" s="294"/>
    </row>
    <row r="3289" spans="1:1" s="295" customFormat="1" ht="12" hidden="1" customHeight="1">
      <c r="A3289" s="294"/>
    </row>
    <row r="3290" spans="1:1" s="295" customFormat="1" ht="12" hidden="1" customHeight="1">
      <c r="A3290" s="294"/>
    </row>
    <row r="3291" spans="1:1" s="295" customFormat="1" ht="12" hidden="1" customHeight="1">
      <c r="A3291" s="294"/>
    </row>
    <row r="3292" spans="1:1" s="295" customFormat="1" ht="12" hidden="1" customHeight="1">
      <c r="A3292" s="294"/>
    </row>
    <row r="3293" spans="1:1" s="295" customFormat="1" ht="12" hidden="1" customHeight="1">
      <c r="A3293" s="294"/>
    </row>
    <row r="3294" spans="1:1" s="295" customFormat="1" ht="12" hidden="1" customHeight="1">
      <c r="A3294" s="294"/>
    </row>
    <row r="3295" spans="1:1" s="295" customFormat="1" ht="12" hidden="1" customHeight="1">
      <c r="A3295" s="294"/>
    </row>
    <row r="3296" spans="1:1" s="295" customFormat="1" ht="12" hidden="1" customHeight="1">
      <c r="A3296" s="294"/>
    </row>
    <row r="3297" spans="1:1" s="295" customFormat="1" ht="12" hidden="1" customHeight="1">
      <c r="A3297" s="294"/>
    </row>
    <row r="3298" spans="1:1" s="295" customFormat="1" ht="12" hidden="1" customHeight="1">
      <c r="A3298" s="294"/>
    </row>
    <row r="3299" spans="1:1" s="295" customFormat="1" ht="12" hidden="1" customHeight="1">
      <c r="A3299" s="294"/>
    </row>
    <row r="3300" spans="1:1" s="295" customFormat="1" ht="12" hidden="1" customHeight="1">
      <c r="A3300" s="294"/>
    </row>
    <row r="3301" spans="1:1" s="295" customFormat="1" ht="12" hidden="1" customHeight="1">
      <c r="A3301" s="294"/>
    </row>
    <row r="3302" spans="1:1" s="295" customFormat="1" ht="12" hidden="1" customHeight="1">
      <c r="A3302" s="294"/>
    </row>
    <row r="3303" spans="1:1" s="295" customFormat="1" ht="12" hidden="1" customHeight="1">
      <c r="A3303" s="294"/>
    </row>
    <row r="3304" spans="1:1" s="295" customFormat="1" ht="12" hidden="1" customHeight="1">
      <c r="A3304" s="294"/>
    </row>
    <row r="3305" spans="1:1" s="295" customFormat="1" ht="12" hidden="1" customHeight="1">
      <c r="A3305" s="294"/>
    </row>
    <row r="3306" spans="1:1" s="295" customFormat="1" ht="12" hidden="1" customHeight="1">
      <c r="A3306" s="294"/>
    </row>
    <row r="3307" spans="1:1" s="295" customFormat="1" ht="12" hidden="1" customHeight="1">
      <c r="A3307" s="294"/>
    </row>
    <row r="3308" spans="1:1" s="295" customFormat="1" ht="12" hidden="1" customHeight="1">
      <c r="A3308" s="294"/>
    </row>
    <row r="3309" spans="1:1" s="295" customFormat="1" ht="12" hidden="1" customHeight="1">
      <c r="A3309" s="294"/>
    </row>
    <row r="3310" spans="1:1" s="295" customFormat="1" ht="12" hidden="1" customHeight="1">
      <c r="A3310" s="294"/>
    </row>
    <row r="3311" spans="1:1" s="295" customFormat="1" ht="12" hidden="1" customHeight="1">
      <c r="A3311" s="294"/>
    </row>
    <row r="3312" spans="1:1" s="295" customFormat="1" ht="12" hidden="1" customHeight="1">
      <c r="A3312" s="294"/>
    </row>
    <row r="3313" spans="1:1" s="295" customFormat="1" ht="12" hidden="1" customHeight="1">
      <c r="A3313" s="294"/>
    </row>
    <row r="3314" spans="1:1" s="295" customFormat="1" ht="12" hidden="1" customHeight="1">
      <c r="A3314" s="294"/>
    </row>
    <row r="3315" spans="1:1" s="295" customFormat="1" ht="12" hidden="1" customHeight="1">
      <c r="A3315" s="294"/>
    </row>
    <row r="3316" spans="1:1" s="295" customFormat="1" ht="12" hidden="1" customHeight="1">
      <c r="A3316" s="294"/>
    </row>
    <row r="3317" spans="1:1" s="295" customFormat="1" ht="12" hidden="1" customHeight="1">
      <c r="A3317" s="294"/>
    </row>
    <row r="3318" spans="1:1" s="295" customFormat="1" ht="12" hidden="1" customHeight="1">
      <c r="A3318" s="294"/>
    </row>
    <row r="3319" spans="1:1" s="295" customFormat="1" ht="12" hidden="1" customHeight="1">
      <c r="A3319" s="294"/>
    </row>
    <row r="3320" spans="1:1" s="295" customFormat="1" ht="12" hidden="1" customHeight="1">
      <c r="A3320" s="294"/>
    </row>
    <row r="3321" spans="1:1" s="295" customFormat="1" ht="12" hidden="1" customHeight="1">
      <c r="A3321" s="294"/>
    </row>
    <row r="3322" spans="1:1" s="295" customFormat="1" ht="12" hidden="1" customHeight="1">
      <c r="A3322" s="294"/>
    </row>
    <row r="3323" spans="1:1" s="295" customFormat="1" ht="12" hidden="1" customHeight="1">
      <c r="A3323" s="294"/>
    </row>
    <row r="3324" spans="1:1" s="295" customFormat="1" ht="12" hidden="1" customHeight="1">
      <c r="A3324" s="294"/>
    </row>
    <row r="3325" spans="1:1" s="295" customFormat="1" ht="12" hidden="1" customHeight="1">
      <c r="A3325" s="294"/>
    </row>
    <row r="3326" spans="1:1" s="295" customFormat="1" ht="12" hidden="1" customHeight="1">
      <c r="A3326" s="294"/>
    </row>
    <row r="3327" spans="1:1" s="295" customFormat="1" ht="12" hidden="1" customHeight="1">
      <c r="A3327" s="294"/>
    </row>
    <row r="3328" spans="1:1" s="295" customFormat="1" ht="12" hidden="1" customHeight="1">
      <c r="A3328" s="294"/>
    </row>
    <row r="3329" spans="1:1" s="295" customFormat="1" ht="12" hidden="1" customHeight="1">
      <c r="A3329" s="294"/>
    </row>
    <row r="3330" spans="1:1" s="295" customFormat="1" ht="12" hidden="1" customHeight="1">
      <c r="A3330" s="294"/>
    </row>
    <row r="3331" spans="1:1" s="295" customFormat="1" ht="12" hidden="1" customHeight="1">
      <c r="A3331" s="294"/>
    </row>
    <row r="3332" spans="1:1" s="295" customFormat="1" ht="12" hidden="1" customHeight="1">
      <c r="A3332" s="294"/>
    </row>
    <row r="3333" spans="1:1" s="295" customFormat="1" ht="12" hidden="1" customHeight="1">
      <c r="A3333" s="294"/>
    </row>
    <row r="3334" spans="1:1" s="295" customFormat="1" ht="12" hidden="1" customHeight="1">
      <c r="A3334" s="294"/>
    </row>
    <row r="3335" spans="1:1" s="295" customFormat="1" ht="12" hidden="1" customHeight="1">
      <c r="A3335" s="294"/>
    </row>
    <row r="3336" spans="1:1" s="295" customFormat="1" ht="12" hidden="1" customHeight="1">
      <c r="A3336" s="294"/>
    </row>
    <row r="3337" spans="1:1" s="295" customFormat="1" ht="12" hidden="1" customHeight="1">
      <c r="A3337" s="294"/>
    </row>
    <row r="3338" spans="1:1" s="295" customFormat="1" ht="12" hidden="1" customHeight="1">
      <c r="A3338" s="294"/>
    </row>
    <row r="3339" spans="1:1" s="295" customFormat="1" ht="12" hidden="1" customHeight="1">
      <c r="A3339" s="294"/>
    </row>
    <row r="3340" spans="1:1" s="295" customFormat="1" ht="12" hidden="1" customHeight="1">
      <c r="A3340" s="294"/>
    </row>
    <row r="3341" spans="1:1" s="295" customFormat="1" ht="12" hidden="1" customHeight="1">
      <c r="A3341" s="294"/>
    </row>
    <row r="3342" spans="1:1" s="295" customFormat="1" ht="12" hidden="1" customHeight="1">
      <c r="A3342" s="294"/>
    </row>
    <row r="3343" spans="1:1" s="295" customFormat="1" ht="12" hidden="1" customHeight="1">
      <c r="A3343" s="294"/>
    </row>
    <row r="3344" spans="1:1" s="295" customFormat="1" ht="12" hidden="1" customHeight="1">
      <c r="A3344" s="294"/>
    </row>
    <row r="3345" spans="1:1" s="295" customFormat="1" ht="12" hidden="1" customHeight="1">
      <c r="A3345" s="294"/>
    </row>
    <row r="3346" spans="1:1" s="295" customFormat="1" ht="12" hidden="1" customHeight="1">
      <c r="A3346" s="294"/>
    </row>
    <row r="3347" spans="1:1" s="295" customFormat="1" ht="12" hidden="1" customHeight="1">
      <c r="A3347" s="294"/>
    </row>
    <row r="3348" spans="1:1" s="295" customFormat="1" ht="12" hidden="1" customHeight="1">
      <c r="A3348" s="294"/>
    </row>
    <row r="3349" spans="1:1" s="295" customFormat="1" ht="12" hidden="1" customHeight="1">
      <c r="A3349" s="294"/>
    </row>
    <row r="3350" spans="1:1" s="295" customFormat="1" ht="12" hidden="1" customHeight="1">
      <c r="A3350" s="294"/>
    </row>
    <row r="3351" spans="1:1" s="295" customFormat="1" ht="12" hidden="1" customHeight="1">
      <c r="A3351" s="294"/>
    </row>
    <row r="3352" spans="1:1" s="295" customFormat="1" ht="12" hidden="1" customHeight="1">
      <c r="A3352" s="294"/>
    </row>
    <row r="3353" spans="1:1" s="295" customFormat="1" ht="12" hidden="1" customHeight="1">
      <c r="A3353" s="294"/>
    </row>
    <row r="3354" spans="1:1" s="295" customFormat="1" ht="12" hidden="1" customHeight="1">
      <c r="A3354" s="294"/>
    </row>
    <row r="3355" spans="1:1" s="295" customFormat="1" ht="12" hidden="1" customHeight="1">
      <c r="A3355" s="294"/>
    </row>
    <row r="3356" spans="1:1" s="295" customFormat="1" ht="12" hidden="1" customHeight="1">
      <c r="A3356" s="294"/>
    </row>
    <row r="3357" spans="1:1" s="295" customFormat="1" ht="12" hidden="1" customHeight="1">
      <c r="A3357" s="294"/>
    </row>
    <row r="3358" spans="1:1" s="295" customFormat="1" ht="12" hidden="1" customHeight="1">
      <c r="A3358" s="294"/>
    </row>
    <row r="3359" spans="1:1" s="295" customFormat="1" ht="12" hidden="1" customHeight="1">
      <c r="A3359" s="294"/>
    </row>
    <row r="3360" spans="1:1" s="295" customFormat="1" ht="12" hidden="1" customHeight="1">
      <c r="A3360" s="294"/>
    </row>
    <row r="3361" spans="1:1" s="295" customFormat="1" ht="12" hidden="1" customHeight="1">
      <c r="A3361" s="294"/>
    </row>
    <row r="3362" spans="1:1" s="295" customFormat="1" ht="12" hidden="1" customHeight="1">
      <c r="A3362" s="294"/>
    </row>
    <row r="3363" spans="1:1" s="295" customFormat="1" ht="12" hidden="1" customHeight="1">
      <c r="A3363" s="294"/>
    </row>
    <row r="3364" spans="1:1" s="295" customFormat="1" ht="12" hidden="1" customHeight="1">
      <c r="A3364" s="294"/>
    </row>
    <row r="3365" spans="1:1" s="295" customFormat="1" ht="12" hidden="1" customHeight="1">
      <c r="A3365" s="294"/>
    </row>
    <row r="3366" spans="1:1" s="295" customFormat="1" ht="12" hidden="1" customHeight="1">
      <c r="A3366" s="294"/>
    </row>
    <row r="3367" spans="1:1" s="295" customFormat="1" ht="12" hidden="1" customHeight="1">
      <c r="A3367" s="294"/>
    </row>
    <row r="3368" spans="1:1" s="295" customFormat="1" ht="12" hidden="1" customHeight="1">
      <c r="A3368" s="294"/>
    </row>
    <row r="3369" spans="1:1" s="295" customFormat="1" ht="12" hidden="1" customHeight="1">
      <c r="A3369" s="294"/>
    </row>
    <row r="3370" spans="1:1" s="295" customFormat="1" ht="12" hidden="1" customHeight="1">
      <c r="A3370" s="294"/>
    </row>
    <row r="3371" spans="1:1" s="295" customFormat="1" ht="12" hidden="1" customHeight="1">
      <c r="A3371" s="294"/>
    </row>
    <row r="3372" spans="1:1" s="295" customFormat="1" ht="12" hidden="1" customHeight="1">
      <c r="A3372" s="294"/>
    </row>
    <row r="3373" spans="1:1" s="295" customFormat="1" ht="12" hidden="1" customHeight="1">
      <c r="A3373" s="294"/>
    </row>
    <row r="3374" spans="1:1" s="295" customFormat="1" ht="12" hidden="1" customHeight="1">
      <c r="A3374" s="294"/>
    </row>
    <row r="3375" spans="1:1" s="295" customFormat="1" ht="12" hidden="1" customHeight="1">
      <c r="A3375" s="294"/>
    </row>
    <row r="3376" spans="1:1" s="295" customFormat="1" ht="12" hidden="1" customHeight="1">
      <c r="A3376" s="294"/>
    </row>
    <row r="3377" spans="1:1" s="295" customFormat="1" ht="12" hidden="1" customHeight="1">
      <c r="A3377" s="294"/>
    </row>
    <row r="3378" spans="1:1" s="295" customFormat="1" ht="12" hidden="1" customHeight="1">
      <c r="A3378" s="294"/>
    </row>
    <row r="3379" spans="1:1" s="295" customFormat="1" ht="12" hidden="1" customHeight="1">
      <c r="A3379" s="294"/>
    </row>
    <row r="3380" spans="1:1" s="295" customFormat="1" ht="12" hidden="1" customHeight="1">
      <c r="A3380" s="294"/>
    </row>
    <row r="3381" spans="1:1" s="295" customFormat="1" ht="12" hidden="1" customHeight="1">
      <c r="A3381" s="294"/>
    </row>
    <row r="3382" spans="1:1" s="295" customFormat="1" ht="12" hidden="1" customHeight="1">
      <c r="A3382" s="294"/>
    </row>
    <row r="3383" spans="1:1" s="295" customFormat="1" ht="12" hidden="1" customHeight="1">
      <c r="A3383" s="294"/>
    </row>
    <row r="3384" spans="1:1" s="295" customFormat="1" ht="12" hidden="1" customHeight="1">
      <c r="A3384" s="294"/>
    </row>
    <row r="3385" spans="1:1" s="295" customFormat="1" ht="12" hidden="1" customHeight="1">
      <c r="A3385" s="294"/>
    </row>
    <row r="3386" spans="1:1" s="295" customFormat="1" ht="12" hidden="1" customHeight="1">
      <c r="A3386" s="294"/>
    </row>
    <row r="3387" spans="1:1" s="295" customFormat="1" ht="12" hidden="1" customHeight="1">
      <c r="A3387" s="294"/>
    </row>
    <row r="3388" spans="1:1" s="295" customFormat="1" ht="12" hidden="1" customHeight="1">
      <c r="A3388" s="294"/>
    </row>
    <row r="3389" spans="1:1" s="295" customFormat="1" ht="12" hidden="1" customHeight="1">
      <c r="A3389" s="294"/>
    </row>
    <row r="3390" spans="1:1" s="295" customFormat="1" ht="12" hidden="1" customHeight="1">
      <c r="A3390" s="294"/>
    </row>
    <row r="3391" spans="1:1" s="295" customFormat="1" ht="12" hidden="1" customHeight="1">
      <c r="A3391" s="294"/>
    </row>
    <row r="3392" spans="1:1" s="295" customFormat="1" ht="12" hidden="1" customHeight="1">
      <c r="A3392" s="294"/>
    </row>
    <row r="3393" spans="1:1" s="295" customFormat="1" ht="12" hidden="1" customHeight="1">
      <c r="A3393" s="294"/>
    </row>
    <row r="3394" spans="1:1" s="295" customFormat="1" ht="12" hidden="1" customHeight="1">
      <c r="A3394" s="294"/>
    </row>
    <row r="3395" spans="1:1" s="295" customFormat="1" ht="12" hidden="1" customHeight="1">
      <c r="A3395" s="294"/>
    </row>
    <row r="3396" spans="1:1" s="295" customFormat="1" ht="12" hidden="1" customHeight="1">
      <c r="A3396" s="294"/>
    </row>
    <row r="3397" spans="1:1" s="295" customFormat="1" ht="12" hidden="1" customHeight="1">
      <c r="A3397" s="294"/>
    </row>
    <row r="3398" spans="1:1" s="295" customFormat="1" ht="12" hidden="1" customHeight="1">
      <c r="A3398" s="294"/>
    </row>
    <row r="3399" spans="1:1" s="295" customFormat="1" ht="12" hidden="1" customHeight="1">
      <c r="A3399" s="294"/>
    </row>
    <row r="3400" spans="1:1" s="295" customFormat="1" ht="12" hidden="1" customHeight="1">
      <c r="A3400" s="294"/>
    </row>
    <row r="3401" spans="1:1" s="295" customFormat="1" ht="12" hidden="1" customHeight="1">
      <c r="A3401" s="294"/>
    </row>
    <row r="3402" spans="1:1" s="295" customFormat="1" ht="12" hidden="1" customHeight="1">
      <c r="A3402" s="294"/>
    </row>
    <row r="3403" spans="1:1" s="295" customFormat="1" ht="12" hidden="1" customHeight="1">
      <c r="A3403" s="294"/>
    </row>
    <row r="3404" spans="1:1" s="295" customFormat="1" ht="12" hidden="1" customHeight="1">
      <c r="A3404" s="294"/>
    </row>
    <row r="3405" spans="1:1" s="295" customFormat="1" ht="12" hidden="1" customHeight="1">
      <c r="A3405" s="294"/>
    </row>
    <row r="3406" spans="1:1" s="295" customFormat="1" ht="12" hidden="1" customHeight="1">
      <c r="A3406" s="294"/>
    </row>
    <row r="3407" spans="1:1" s="295" customFormat="1" ht="12" hidden="1" customHeight="1">
      <c r="A3407" s="294"/>
    </row>
    <row r="3408" spans="1:1" s="295" customFormat="1" ht="12" hidden="1" customHeight="1">
      <c r="A3408" s="294"/>
    </row>
    <row r="3409" spans="1:1" s="295" customFormat="1" ht="12" hidden="1" customHeight="1">
      <c r="A3409" s="294"/>
    </row>
    <row r="3410" spans="1:1" s="295" customFormat="1" ht="12" hidden="1" customHeight="1">
      <c r="A3410" s="294"/>
    </row>
    <row r="3411" spans="1:1" s="295" customFormat="1" ht="12" hidden="1" customHeight="1">
      <c r="A3411" s="294"/>
    </row>
    <row r="3412" spans="1:1" s="295" customFormat="1" ht="12" hidden="1" customHeight="1">
      <c r="A3412" s="294"/>
    </row>
    <row r="3413" spans="1:1" s="295" customFormat="1" ht="12" hidden="1" customHeight="1">
      <c r="A3413" s="294"/>
    </row>
    <row r="3414" spans="1:1" s="295" customFormat="1" ht="12" hidden="1" customHeight="1">
      <c r="A3414" s="294"/>
    </row>
    <row r="3415" spans="1:1" s="295" customFormat="1" ht="12" hidden="1" customHeight="1">
      <c r="A3415" s="294"/>
    </row>
    <row r="3416" spans="1:1" s="295" customFormat="1" ht="12" hidden="1" customHeight="1">
      <c r="A3416" s="294"/>
    </row>
    <row r="3417" spans="1:1" s="295" customFormat="1" ht="12" hidden="1" customHeight="1">
      <c r="A3417" s="294"/>
    </row>
    <row r="3418" spans="1:1" s="295" customFormat="1" ht="12" hidden="1" customHeight="1">
      <c r="A3418" s="294"/>
    </row>
    <row r="3419" spans="1:1" s="295" customFormat="1" ht="12" hidden="1" customHeight="1">
      <c r="A3419" s="294"/>
    </row>
    <row r="3420" spans="1:1" s="295" customFormat="1" ht="12" hidden="1" customHeight="1">
      <c r="A3420" s="294"/>
    </row>
    <row r="3421" spans="1:1" s="295" customFormat="1" ht="12" hidden="1" customHeight="1">
      <c r="A3421" s="294"/>
    </row>
    <row r="3422" spans="1:1" s="295" customFormat="1" ht="12" hidden="1" customHeight="1">
      <c r="A3422" s="294"/>
    </row>
    <row r="3423" spans="1:1" s="295" customFormat="1" ht="12" hidden="1" customHeight="1">
      <c r="A3423" s="294"/>
    </row>
    <row r="3424" spans="1:1" s="295" customFormat="1" ht="12" hidden="1" customHeight="1">
      <c r="A3424" s="294"/>
    </row>
    <row r="3425" spans="1:1" s="295" customFormat="1" ht="12" hidden="1" customHeight="1">
      <c r="A3425" s="294"/>
    </row>
    <row r="3426" spans="1:1" s="295" customFormat="1" ht="12" hidden="1" customHeight="1">
      <c r="A3426" s="294"/>
    </row>
    <row r="3427" spans="1:1" s="295" customFormat="1" ht="12" hidden="1" customHeight="1">
      <c r="A3427" s="294"/>
    </row>
    <row r="3428" spans="1:1" s="295" customFormat="1" ht="12" hidden="1" customHeight="1">
      <c r="A3428" s="294"/>
    </row>
    <row r="3429" spans="1:1" s="295" customFormat="1" ht="12" hidden="1" customHeight="1">
      <c r="A3429" s="294"/>
    </row>
    <row r="3430" spans="1:1" s="295" customFormat="1" ht="12" hidden="1" customHeight="1">
      <c r="A3430" s="294"/>
    </row>
    <row r="3431" spans="1:1" s="295" customFormat="1" ht="12" hidden="1" customHeight="1">
      <c r="A3431" s="294"/>
    </row>
    <row r="3432" spans="1:1" s="295" customFormat="1" ht="12" hidden="1" customHeight="1">
      <c r="A3432" s="294"/>
    </row>
    <row r="3433" spans="1:1" s="295" customFormat="1" ht="12" hidden="1" customHeight="1">
      <c r="A3433" s="294"/>
    </row>
    <row r="3434" spans="1:1" s="295" customFormat="1" ht="12" hidden="1" customHeight="1">
      <c r="A3434" s="294"/>
    </row>
    <row r="3435" spans="1:1" s="295" customFormat="1" ht="12" hidden="1" customHeight="1">
      <c r="A3435" s="294"/>
    </row>
    <row r="3436" spans="1:1" s="295" customFormat="1" ht="12" hidden="1" customHeight="1">
      <c r="A3436" s="294"/>
    </row>
    <row r="3437" spans="1:1" s="295" customFormat="1" ht="12" hidden="1" customHeight="1">
      <c r="A3437" s="294"/>
    </row>
    <row r="3438" spans="1:1" s="295" customFormat="1" ht="12" hidden="1" customHeight="1">
      <c r="A3438" s="294"/>
    </row>
    <row r="3439" spans="1:1" s="295" customFormat="1" ht="12" hidden="1" customHeight="1">
      <c r="A3439" s="294"/>
    </row>
    <row r="3440" spans="1:1" s="295" customFormat="1" ht="12" hidden="1" customHeight="1">
      <c r="A3440" s="294"/>
    </row>
    <row r="3441" spans="1:1" s="295" customFormat="1" ht="12" hidden="1" customHeight="1">
      <c r="A3441" s="294"/>
    </row>
    <row r="3442" spans="1:1" s="295" customFormat="1" ht="12" hidden="1" customHeight="1">
      <c r="A3442" s="294"/>
    </row>
    <row r="3443" spans="1:1" s="295" customFormat="1" ht="12" hidden="1" customHeight="1">
      <c r="A3443" s="294"/>
    </row>
    <row r="3444" spans="1:1" s="295" customFormat="1" ht="12" hidden="1" customHeight="1">
      <c r="A3444" s="294"/>
    </row>
    <row r="3445" spans="1:1" s="295" customFormat="1" ht="12" hidden="1" customHeight="1">
      <c r="A3445" s="294"/>
    </row>
    <row r="3446" spans="1:1" s="295" customFormat="1" ht="12" hidden="1" customHeight="1">
      <c r="A3446" s="294"/>
    </row>
    <row r="3447" spans="1:1" s="295" customFormat="1" ht="12" hidden="1" customHeight="1">
      <c r="A3447" s="294"/>
    </row>
    <row r="3448" spans="1:1" s="295" customFormat="1" ht="12" hidden="1" customHeight="1">
      <c r="A3448" s="294"/>
    </row>
    <row r="3449" spans="1:1" s="295" customFormat="1" ht="12" hidden="1" customHeight="1">
      <c r="A3449" s="294"/>
    </row>
    <row r="3450" spans="1:1" s="295" customFormat="1" ht="12" hidden="1" customHeight="1">
      <c r="A3450" s="294"/>
    </row>
    <row r="3451" spans="1:1" s="295" customFormat="1" ht="12" hidden="1" customHeight="1">
      <c r="A3451" s="294"/>
    </row>
    <row r="3452" spans="1:1" s="295" customFormat="1" ht="12" hidden="1" customHeight="1">
      <c r="A3452" s="294"/>
    </row>
    <row r="3453" spans="1:1" s="295" customFormat="1" ht="12" hidden="1" customHeight="1">
      <c r="A3453" s="294"/>
    </row>
    <row r="3454" spans="1:1" s="295" customFormat="1" ht="12" hidden="1" customHeight="1">
      <c r="A3454" s="294"/>
    </row>
    <row r="3455" spans="1:1" s="295" customFormat="1" ht="12" hidden="1" customHeight="1">
      <c r="A3455" s="294"/>
    </row>
    <row r="3456" spans="1:1" s="295" customFormat="1" ht="12" hidden="1" customHeight="1">
      <c r="A3456" s="294"/>
    </row>
    <row r="3457" spans="1:1" s="295" customFormat="1" ht="12" hidden="1" customHeight="1">
      <c r="A3457" s="294"/>
    </row>
    <row r="3458" spans="1:1" s="295" customFormat="1" ht="12" hidden="1" customHeight="1">
      <c r="A3458" s="294"/>
    </row>
    <row r="3459" spans="1:1" s="295" customFormat="1" ht="12" hidden="1" customHeight="1">
      <c r="A3459" s="294"/>
    </row>
    <row r="3460" spans="1:1" s="295" customFormat="1" ht="12" hidden="1" customHeight="1">
      <c r="A3460" s="294"/>
    </row>
    <row r="3461" spans="1:1" s="295" customFormat="1" ht="12" hidden="1" customHeight="1">
      <c r="A3461" s="294"/>
    </row>
    <row r="3462" spans="1:1" s="295" customFormat="1" ht="12" hidden="1" customHeight="1">
      <c r="A3462" s="294"/>
    </row>
    <row r="3463" spans="1:1" s="295" customFormat="1" ht="12" hidden="1" customHeight="1">
      <c r="A3463" s="294"/>
    </row>
    <row r="3464" spans="1:1" s="295" customFormat="1" ht="12" hidden="1" customHeight="1">
      <c r="A3464" s="294"/>
    </row>
    <row r="3465" spans="1:1" s="295" customFormat="1" ht="12" hidden="1" customHeight="1">
      <c r="A3465" s="294"/>
    </row>
    <row r="3466" spans="1:1" s="295" customFormat="1" ht="12" hidden="1" customHeight="1">
      <c r="A3466" s="294"/>
    </row>
    <row r="3467" spans="1:1" s="295" customFormat="1" ht="12" hidden="1" customHeight="1">
      <c r="A3467" s="294"/>
    </row>
    <row r="3468" spans="1:1" s="295" customFormat="1" ht="12" hidden="1" customHeight="1">
      <c r="A3468" s="294"/>
    </row>
    <row r="3469" spans="1:1" s="295" customFormat="1" ht="12" hidden="1" customHeight="1">
      <c r="A3469" s="294"/>
    </row>
    <row r="3470" spans="1:1" s="295" customFormat="1" ht="12" hidden="1" customHeight="1">
      <c r="A3470" s="294"/>
    </row>
    <row r="3471" spans="1:1" s="295" customFormat="1" ht="12" hidden="1" customHeight="1">
      <c r="A3471" s="294"/>
    </row>
    <row r="3472" spans="1:1" s="295" customFormat="1" ht="12" hidden="1" customHeight="1">
      <c r="A3472" s="294"/>
    </row>
    <row r="3473" spans="1:1" s="295" customFormat="1" ht="12" hidden="1" customHeight="1">
      <c r="A3473" s="294"/>
    </row>
    <row r="3474" spans="1:1" s="295" customFormat="1" ht="12" hidden="1" customHeight="1">
      <c r="A3474" s="294"/>
    </row>
    <row r="3475" spans="1:1" s="295" customFormat="1" ht="12" hidden="1" customHeight="1">
      <c r="A3475" s="294"/>
    </row>
    <row r="3476" spans="1:1" s="295" customFormat="1" ht="12" hidden="1" customHeight="1">
      <c r="A3476" s="294"/>
    </row>
    <row r="3477" spans="1:1" s="295" customFormat="1" ht="12" hidden="1" customHeight="1">
      <c r="A3477" s="294"/>
    </row>
    <row r="3478" spans="1:1" s="295" customFormat="1" ht="12" hidden="1" customHeight="1">
      <c r="A3478" s="294"/>
    </row>
    <row r="3479" spans="1:1" s="295" customFormat="1" ht="12" hidden="1" customHeight="1">
      <c r="A3479" s="294"/>
    </row>
    <row r="3480" spans="1:1" s="295" customFormat="1" ht="12" hidden="1" customHeight="1">
      <c r="A3480" s="294"/>
    </row>
    <row r="3481" spans="1:1" s="295" customFormat="1" ht="12" hidden="1" customHeight="1">
      <c r="A3481" s="294"/>
    </row>
    <row r="3482" spans="1:1" s="295" customFormat="1" ht="12" hidden="1" customHeight="1">
      <c r="A3482" s="294"/>
    </row>
    <row r="3483" spans="1:1" s="295" customFormat="1" ht="12" hidden="1" customHeight="1">
      <c r="A3483" s="294"/>
    </row>
    <row r="3484" spans="1:1" s="295" customFormat="1" ht="12" hidden="1" customHeight="1">
      <c r="A3484" s="294"/>
    </row>
    <row r="3485" spans="1:1" s="295" customFormat="1" ht="12" hidden="1" customHeight="1">
      <c r="A3485" s="294"/>
    </row>
    <row r="3486" spans="1:1" s="295" customFormat="1" ht="12" hidden="1" customHeight="1">
      <c r="A3486" s="294"/>
    </row>
    <row r="3487" spans="1:1" s="295" customFormat="1" ht="12" hidden="1" customHeight="1">
      <c r="A3487" s="294"/>
    </row>
    <row r="3488" spans="1:1" s="295" customFormat="1" ht="12" hidden="1" customHeight="1">
      <c r="A3488" s="294"/>
    </row>
    <row r="3489" spans="1:1" s="295" customFormat="1" ht="12" hidden="1" customHeight="1">
      <c r="A3489" s="294"/>
    </row>
    <row r="3490" spans="1:1" s="295" customFormat="1" ht="12" hidden="1" customHeight="1">
      <c r="A3490" s="294"/>
    </row>
    <row r="3491" spans="1:1" s="295" customFormat="1" ht="12" hidden="1" customHeight="1">
      <c r="A3491" s="294"/>
    </row>
    <row r="3492" spans="1:1" s="295" customFormat="1" ht="12" hidden="1" customHeight="1">
      <c r="A3492" s="294"/>
    </row>
    <row r="3493" spans="1:1" s="295" customFormat="1" ht="12" hidden="1" customHeight="1">
      <c r="A3493" s="294"/>
    </row>
    <row r="3494" spans="1:1" s="295" customFormat="1" ht="12" hidden="1" customHeight="1">
      <c r="A3494" s="294"/>
    </row>
    <row r="3495" spans="1:1" s="295" customFormat="1" ht="12" hidden="1" customHeight="1">
      <c r="A3495" s="294"/>
    </row>
    <row r="3496" spans="1:1" s="295" customFormat="1" ht="12" hidden="1" customHeight="1">
      <c r="A3496" s="294"/>
    </row>
    <row r="3497" spans="1:1" s="295" customFormat="1" ht="12" hidden="1" customHeight="1">
      <c r="A3497" s="294"/>
    </row>
    <row r="3498" spans="1:1" s="295" customFormat="1" ht="12" hidden="1" customHeight="1">
      <c r="A3498" s="294"/>
    </row>
    <row r="3499" spans="1:1" s="295" customFormat="1" ht="12" hidden="1" customHeight="1">
      <c r="A3499" s="294"/>
    </row>
    <row r="3500" spans="1:1" s="295" customFormat="1" ht="12" hidden="1" customHeight="1">
      <c r="A3500" s="294"/>
    </row>
    <row r="3501" spans="1:1" s="295" customFormat="1" ht="12" hidden="1" customHeight="1">
      <c r="A3501" s="294"/>
    </row>
    <row r="3502" spans="1:1" s="295" customFormat="1" ht="12" hidden="1" customHeight="1">
      <c r="A3502" s="294"/>
    </row>
    <row r="3503" spans="1:1" s="295" customFormat="1" ht="12" hidden="1" customHeight="1">
      <c r="A3503" s="294"/>
    </row>
    <row r="3504" spans="1:1" s="295" customFormat="1" ht="12" hidden="1" customHeight="1">
      <c r="A3504" s="294"/>
    </row>
    <row r="3505" spans="1:1" s="295" customFormat="1" ht="12" hidden="1" customHeight="1">
      <c r="A3505" s="294"/>
    </row>
    <row r="3506" spans="1:1" s="295" customFormat="1" ht="12" hidden="1" customHeight="1">
      <c r="A3506" s="294"/>
    </row>
    <row r="3507" spans="1:1" s="295" customFormat="1" ht="12" hidden="1" customHeight="1">
      <c r="A3507" s="294"/>
    </row>
    <row r="3508" spans="1:1" s="295" customFormat="1" ht="12" hidden="1" customHeight="1">
      <c r="A3508" s="294"/>
    </row>
    <row r="3509" spans="1:1" s="295" customFormat="1" ht="12" hidden="1" customHeight="1">
      <c r="A3509" s="294"/>
    </row>
    <row r="3510" spans="1:1" s="295" customFormat="1" ht="12" hidden="1" customHeight="1">
      <c r="A3510" s="294"/>
    </row>
    <row r="3511" spans="1:1" s="295" customFormat="1" ht="12" hidden="1" customHeight="1">
      <c r="A3511" s="294"/>
    </row>
    <row r="3512" spans="1:1" s="295" customFormat="1" ht="12" hidden="1" customHeight="1">
      <c r="A3512" s="294"/>
    </row>
    <row r="3513" spans="1:1" s="295" customFormat="1" ht="12" hidden="1" customHeight="1">
      <c r="A3513" s="294"/>
    </row>
    <row r="3514" spans="1:1" s="295" customFormat="1" ht="12" hidden="1" customHeight="1">
      <c r="A3514" s="294"/>
    </row>
    <row r="3515" spans="1:1" s="295" customFormat="1" ht="12" hidden="1" customHeight="1">
      <c r="A3515" s="294"/>
    </row>
    <row r="3516" spans="1:1" s="295" customFormat="1" ht="12" hidden="1" customHeight="1">
      <c r="A3516" s="294"/>
    </row>
    <row r="3517" spans="1:1" s="295" customFormat="1" ht="12" hidden="1" customHeight="1">
      <c r="A3517" s="294"/>
    </row>
    <row r="3518" spans="1:1" s="295" customFormat="1" ht="12" hidden="1" customHeight="1">
      <c r="A3518" s="294"/>
    </row>
    <row r="3519" spans="1:1" s="295" customFormat="1" ht="12" hidden="1" customHeight="1">
      <c r="A3519" s="294"/>
    </row>
    <row r="3520" spans="1:1" s="295" customFormat="1" ht="12" hidden="1" customHeight="1">
      <c r="A3520" s="294"/>
    </row>
    <row r="3521" spans="1:1" s="295" customFormat="1" ht="12" hidden="1" customHeight="1">
      <c r="A3521" s="294"/>
    </row>
    <row r="3522" spans="1:1" s="295" customFormat="1" ht="12" hidden="1" customHeight="1">
      <c r="A3522" s="294"/>
    </row>
    <row r="3523" spans="1:1" s="295" customFormat="1" ht="12" hidden="1" customHeight="1">
      <c r="A3523" s="294"/>
    </row>
    <row r="3524" spans="1:1" s="295" customFormat="1" ht="12" hidden="1" customHeight="1">
      <c r="A3524" s="294"/>
    </row>
    <row r="3525" spans="1:1" s="295" customFormat="1" ht="12" hidden="1" customHeight="1">
      <c r="A3525" s="294"/>
    </row>
    <row r="3526" spans="1:1" s="295" customFormat="1" ht="12" hidden="1" customHeight="1">
      <c r="A3526" s="294"/>
    </row>
    <row r="3527" spans="1:1" s="295" customFormat="1" ht="12" hidden="1" customHeight="1">
      <c r="A3527" s="294"/>
    </row>
    <row r="3528" spans="1:1" s="295" customFormat="1" ht="12" hidden="1" customHeight="1">
      <c r="A3528" s="294"/>
    </row>
    <row r="3529" spans="1:1" s="295" customFormat="1" ht="12" hidden="1" customHeight="1">
      <c r="A3529" s="294"/>
    </row>
    <row r="3530" spans="1:1" s="295" customFormat="1" ht="12" hidden="1" customHeight="1">
      <c r="A3530" s="294"/>
    </row>
    <row r="3531" spans="1:1" s="295" customFormat="1" ht="12" hidden="1" customHeight="1">
      <c r="A3531" s="294"/>
    </row>
    <row r="3532" spans="1:1" s="295" customFormat="1" ht="12" hidden="1" customHeight="1">
      <c r="A3532" s="294"/>
    </row>
    <row r="3533" spans="1:1" s="295" customFormat="1" ht="12" hidden="1" customHeight="1">
      <c r="A3533" s="294"/>
    </row>
    <row r="3534" spans="1:1" s="295" customFormat="1" ht="12" hidden="1" customHeight="1">
      <c r="A3534" s="294"/>
    </row>
    <row r="3535" spans="1:1" s="295" customFormat="1" ht="12" hidden="1" customHeight="1">
      <c r="A3535" s="294"/>
    </row>
    <row r="3536" spans="1:1" s="295" customFormat="1" ht="12" hidden="1" customHeight="1">
      <c r="A3536" s="294"/>
    </row>
    <row r="3537" spans="1:1" s="295" customFormat="1" ht="12" hidden="1" customHeight="1">
      <c r="A3537" s="294"/>
    </row>
    <row r="3538" spans="1:1" s="295" customFormat="1" ht="12" hidden="1" customHeight="1">
      <c r="A3538" s="294"/>
    </row>
    <row r="3539" spans="1:1" s="295" customFormat="1" ht="12" hidden="1" customHeight="1">
      <c r="A3539" s="294"/>
    </row>
    <row r="3540" spans="1:1" s="295" customFormat="1" ht="12" hidden="1" customHeight="1">
      <c r="A3540" s="294"/>
    </row>
    <row r="3541" spans="1:1" s="295" customFormat="1" ht="12" hidden="1" customHeight="1">
      <c r="A3541" s="294"/>
    </row>
    <row r="3542" spans="1:1" s="295" customFormat="1" ht="12" hidden="1" customHeight="1">
      <c r="A3542" s="294"/>
    </row>
    <row r="3543" spans="1:1" s="295" customFormat="1" ht="12" hidden="1" customHeight="1">
      <c r="A3543" s="294"/>
    </row>
    <row r="3544" spans="1:1" s="295" customFormat="1" ht="12" hidden="1" customHeight="1">
      <c r="A3544" s="294"/>
    </row>
    <row r="3545" spans="1:1" s="295" customFormat="1" ht="12" hidden="1" customHeight="1">
      <c r="A3545" s="294"/>
    </row>
    <row r="3546" spans="1:1" s="295" customFormat="1" ht="12" hidden="1" customHeight="1">
      <c r="A3546" s="294"/>
    </row>
    <row r="3547" spans="1:1" s="295" customFormat="1" ht="12" hidden="1" customHeight="1">
      <c r="A3547" s="294"/>
    </row>
    <row r="3548" spans="1:1" s="295" customFormat="1" ht="12" hidden="1" customHeight="1">
      <c r="A3548" s="294"/>
    </row>
    <row r="3549" spans="1:1" s="295" customFormat="1" ht="12" hidden="1" customHeight="1">
      <c r="A3549" s="294"/>
    </row>
    <row r="3550" spans="1:1" s="295" customFormat="1" ht="12" hidden="1" customHeight="1">
      <c r="A3550" s="294"/>
    </row>
    <row r="3551" spans="1:1" s="295" customFormat="1" ht="12" hidden="1" customHeight="1">
      <c r="A3551" s="294"/>
    </row>
    <row r="3552" spans="1:1" s="295" customFormat="1" ht="12" hidden="1" customHeight="1">
      <c r="A3552" s="294"/>
    </row>
    <row r="3553" spans="1:1" s="295" customFormat="1" ht="12" hidden="1" customHeight="1">
      <c r="A3553" s="294"/>
    </row>
    <row r="3554" spans="1:1" s="295" customFormat="1" ht="12" hidden="1" customHeight="1">
      <c r="A3554" s="294"/>
    </row>
    <row r="3555" spans="1:1" s="295" customFormat="1" ht="12" hidden="1" customHeight="1">
      <c r="A3555" s="294"/>
    </row>
    <row r="3556" spans="1:1" s="295" customFormat="1" ht="12" hidden="1" customHeight="1">
      <c r="A3556" s="294"/>
    </row>
    <row r="3557" spans="1:1" s="295" customFormat="1" ht="12" hidden="1" customHeight="1">
      <c r="A3557" s="294"/>
    </row>
    <row r="3558" spans="1:1" s="295" customFormat="1" ht="12" hidden="1" customHeight="1">
      <c r="A3558" s="294"/>
    </row>
    <row r="3559" spans="1:1" s="295" customFormat="1" ht="12" hidden="1" customHeight="1">
      <c r="A3559" s="294"/>
    </row>
    <row r="3560" spans="1:1" s="295" customFormat="1" ht="12" hidden="1" customHeight="1">
      <c r="A3560" s="294"/>
    </row>
    <row r="3561" spans="1:1" s="295" customFormat="1" ht="12" hidden="1" customHeight="1">
      <c r="A3561" s="294"/>
    </row>
    <row r="3562" spans="1:1" s="295" customFormat="1" ht="12" hidden="1" customHeight="1">
      <c r="A3562" s="294"/>
    </row>
    <row r="3563" spans="1:1" s="295" customFormat="1" ht="12" hidden="1" customHeight="1">
      <c r="A3563" s="294"/>
    </row>
    <row r="3564" spans="1:1" s="295" customFormat="1" ht="12" hidden="1" customHeight="1">
      <c r="A3564" s="294"/>
    </row>
    <row r="3565" spans="1:1" s="295" customFormat="1" ht="12" hidden="1" customHeight="1">
      <c r="A3565" s="294"/>
    </row>
    <row r="3566" spans="1:1" s="295" customFormat="1" ht="12" hidden="1" customHeight="1">
      <c r="A3566" s="294"/>
    </row>
    <row r="3567" spans="1:1" s="295" customFormat="1" ht="12" hidden="1" customHeight="1">
      <c r="A3567" s="294"/>
    </row>
    <row r="3568" spans="1:1" s="295" customFormat="1" ht="12" hidden="1" customHeight="1">
      <c r="A3568" s="294"/>
    </row>
    <row r="3569" spans="1:1" s="295" customFormat="1" ht="12" hidden="1" customHeight="1">
      <c r="A3569" s="294"/>
    </row>
    <row r="3570" spans="1:1" s="295" customFormat="1" ht="12" hidden="1" customHeight="1">
      <c r="A3570" s="294"/>
    </row>
    <row r="3571" spans="1:1" s="295" customFormat="1" ht="12" hidden="1" customHeight="1">
      <c r="A3571" s="294"/>
    </row>
    <row r="3572" spans="1:1" s="295" customFormat="1" ht="12" hidden="1" customHeight="1">
      <c r="A3572" s="294"/>
    </row>
    <row r="3573" spans="1:1" s="295" customFormat="1" ht="12" hidden="1" customHeight="1">
      <c r="A3573" s="294"/>
    </row>
    <row r="3574" spans="1:1" s="295" customFormat="1" ht="12" hidden="1" customHeight="1">
      <c r="A3574" s="294"/>
    </row>
    <row r="3575" spans="1:1" s="295" customFormat="1" ht="12" hidden="1" customHeight="1">
      <c r="A3575" s="294"/>
    </row>
    <row r="3576" spans="1:1" s="295" customFormat="1" ht="12" hidden="1" customHeight="1">
      <c r="A3576" s="294"/>
    </row>
    <row r="3577" spans="1:1" s="295" customFormat="1" ht="12" hidden="1" customHeight="1">
      <c r="A3577" s="294"/>
    </row>
    <row r="3578" spans="1:1" s="295" customFormat="1" ht="12" hidden="1" customHeight="1">
      <c r="A3578" s="294"/>
    </row>
    <row r="3579" spans="1:1" s="295" customFormat="1" ht="12" hidden="1" customHeight="1">
      <c r="A3579" s="294"/>
    </row>
    <row r="3580" spans="1:1" s="295" customFormat="1" ht="12" hidden="1" customHeight="1">
      <c r="A3580" s="294"/>
    </row>
    <row r="3581" spans="1:1" s="295" customFormat="1" ht="12" hidden="1" customHeight="1">
      <c r="A3581" s="294"/>
    </row>
    <row r="3582" spans="1:1" s="295" customFormat="1" ht="12" hidden="1" customHeight="1">
      <c r="A3582" s="294"/>
    </row>
    <row r="3583" spans="1:1" s="295" customFormat="1" ht="12" hidden="1" customHeight="1">
      <c r="A3583" s="294"/>
    </row>
    <row r="3584" spans="1:1" s="295" customFormat="1" ht="12" hidden="1" customHeight="1">
      <c r="A3584" s="294"/>
    </row>
    <row r="3585" spans="1:1" s="295" customFormat="1" ht="12" hidden="1" customHeight="1">
      <c r="A3585" s="294"/>
    </row>
    <row r="3586" spans="1:1" s="295" customFormat="1" ht="12" hidden="1" customHeight="1">
      <c r="A3586" s="294"/>
    </row>
    <row r="3587" spans="1:1" s="295" customFormat="1" ht="12" hidden="1" customHeight="1">
      <c r="A3587" s="294"/>
    </row>
    <row r="3588" spans="1:1" s="295" customFormat="1" ht="12" hidden="1" customHeight="1">
      <c r="A3588" s="294"/>
    </row>
    <row r="3589" spans="1:1" s="295" customFormat="1" ht="12" hidden="1" customHeight="1">
      <c r="A3589" s="294"/>
    </row>
    <row r="3590" spans="1:1" s="295" customFormat="1" ht="12" hidden="1" customHeight="1">
      <c r="A3590" s="294"/>
    </row>
    <row r="3591" spans="1:1" s="295" customFormat="1" ht="12" hidden="1" customHeight="1">
      <c r="A3591" s="294"/>
    </row>
    <row r="3592" spans="1:1" s="295" customFormat="1" ht="12" hidden="1" customHeight="1">
      <c r="A3592" s="294"/>
    </row>
    <row r="3593" spans="1:1" s="295" customFormat="1" ht="12" hidden="1" customHeight="1">
      <c r="A3593" s="294"/>
    </row>
    <row r="3594" spans="1:1" s="295" customFormat="1" ht="12" hidden="1" customHeight="1">
      <c r="A3594" s="294"/>
    </row>
    <row r="3595" spans="1:1" s="295" customFormat="1" ht="12" hidden="1" customHeight="1">
      <c r="A3595" s="294"/>
    </row>
    <row r="3596" spans="1:1" s="295" customFormat="1" ht="12" hidden="1" customHeight="1">
      <c r="A3596" s="294"/>
    </row>
    <row r="3597" spans="1:1" s="295" customFormat="1" ht="12" hidden="1" customHeight="1">
      <c r="A3597" s="294"/>
    </row>
    <row r="3598" spans="1:1" s="295" customFormat="1" ht="12" hidden="1" customHeight="1">
      <c r="A3598" s="294"/>
    </row>
    <row r="3599" spans="1:1" s="295" customFormat="1" ht="12" hidden="1" customHeight="1">
      <c r="A3599" s="294"/>
    </row>
    <row r="3600" spans="1:1" s="295" customFormat="1" ht="12" hidden="1" customHeight="1">
      <c r="A3600" s="294"/>
    </row>
    <row r="3601" spans="1:1" s="295" customFormat="1" ht="12" hidden="1" customHeight="1">
      <c r="A3601" s="294"/>
    </row>
    <row r="3602" spans="1:1" s="295" customFormat="1" ht="12" hidden="1" customHeight="1">
      <c r="A3602" s="294"/>
    </row>
    <row r="3603" spans="1:1" s="295" customFormat="1" ht="12" hidden="1" customHeight="1">
      <c r="A3603" s="294"/>
    </row>
    <row r="3604" spans="1:1" s="295" customFormat="1" ht="12" hidden="1" customHeight="1">
      <c r="A3604" s="294"/>
    </row>
    <row r="3605" spans="1:1" s="295" customFormat="1" ht="12" hidden="1" customHeight="1">
      <c r="A3605" s="294"/>
    </row>
    <row r="3606" spans="1:1" s="295" customFormat="1" ht="12" hidden="1" customHeight="1">
      <c r="A3606" s="294"/>
    </row>
    <row r="3607" spans="1:1" s="295" customFormat="1" ht="12" hidden="1" customHeight="1">
      <c r="A3607" s="294"/>
    </row>
    <row r="3608" spans="1:1" s="295" customFormat="1" ht="12" hidden="1" customHeight="1">
      <c r="A3608" s="294"/>
    </row>
    <row r="3609" spans="1:1" s="295" customFormat="1" ht="12" hidden="1" customHeight="1">
      <c r="A3609" s="294"/>
    </row>
    <row r="3610" spans="1:1" s="295" customFormat="1" ht="12" hidden="1" customHeight="1">
      <c r="A3610" s="294"/>
    </row>
    <row r="3611" spans="1:1" s="295" customFormat="1" ht="12" hidden="1" customHeight="1">
      <c r="A3611" s="294"/>
    </row>
    <row r="3612" spans="1:1" s="295" customFormat="1" ht="12" hidden="1" customHeight="1">
      <c r="A3612" s="294"/>
    </row>
    <row r="3613" spans="1:1" s="295" customFormat="1" ht="12" hidden="1" customHeight="1">
      <c r="A3613" s="294"/>
    </row>
    <row r="3614" spans="1:1" s="295" customFormat="1" ht="12" hidden="1" customHeight="1">
      <c r="A3614" s="294"/>
    </row>
    <row r="3615" spans="1:1" s="295" customFormat="1" ht="12" hidden="1" customHeight="1">
      <c r="A3615" s="294"/>
    </row>
    <row r="3616" spans="1:1" s="295" customFormat="1" ht="12" hidden="1" customHeight="1">
      <c r="A3616" s="294"/>
    </row>
    <row r="3617" spans="1:1" s="295" customFormat="1" ht="12" hidden="1" customHeight="1">
      <c r="A3617" s="294"/>
    </row>
    <row r="3618" spans="1:1" s="295" customFormat="1" ht="12" hidden="1" customHeight="1">
      <c r="A3618" s="294"/>
    </row>
    <row r="3619" spans="1:1" s="295" customFormat="1" ht="12" hidden="1" customHeight="1">
      <c r="A3619" s="294"/>
    </row>
    <row r="3620" spans="1:1" s="295" customFormat="1" ht="12" hidden="1" customHeight="1">
      <c r="A3620" s="294"/>
    </row>
    <row r="3621" spans="1:1" s="295" customFormat="1" ht="12" hidden="1" customHeight="1">
      <c r="A3621" s="294"/>
    </row>
    <row r="3622" spans="1:1" s="295" customFormat="1" ht="12" hidden="1" customHeight="1">
      <c r="A3622" s="294"/>
    </row>
    <row r="3623" spans="1:1" s="295" customFormat="1" ht="12" hidden="1" customHeight="1">
      <c r="A3623" s="294"/>
    </row>
    <row r="3624" spans="1:1" s="295" customFormat="1" ht="12" hidden="1" customHeight="1">
      <c r="A3624" s="294"/>
    </row>
    <row r="3625" spans="1:1" s="295" customFormat="1" ht="12" hidden="1" customHeight="1">
      <c r="A3625" s="294"/>
    </row>
    <row r="3626" spans="1:1" s="295" customFormat="1" ht="12" hidden="1" customHeight="1">
      <c r="A3626" s="294"/>
    </row>
    <row r="3627" spans="1:1" s="295" customFormat="1" ht="12" hidden="1" customHeight="1">
      <c r="A3627" s="294"/>
    </row>
    <row r="3628" spans="1:1" s="295" customFormat="1" ht="12" hidden="1" customHeight="1">
      <c r="A3628" s="294"/>
    </row>
    <row r="3629" spans="1:1" s="295" customFormat="1" ht="12" hidden="1" customHeight="1">
      <c r="A3629" s="294"/>
    </row>
    <row r="3630" spans="1:1" s="295" customFormat="1" ht="12" hidden="1" customHeight="1">
      <c r="A3630" s="294"/>
    </row>
    <row r="3631" spans="1:1" s="295" customFormat="1" ht="12" hidden="1" customHeight="1">
      <c r="A3631" s="294"/>
    </row>
    <row r="3632" spans="1:1" s="295" customFormat="1" ht="12" hidden="1" customHeight="1">
      <c r="A3632" s="294"/>
    </row>
    <row r="3633" spans="1:1" s="295" customFormat="1" ht="12" hidden="1" customHeight="1">
      <c r="A3633" s="294"/>
    </row>
    <row r="3634" spans="1:1" s="295" customFormat="1" ht="12" hidden="1" customHeight="1">
      <c r="A3634" s="294"/>
    </row>
    <row r="3635" spans="1:1" s="295" customFormat="1" ht="12" hidden="1" customHeight="1">
      <c r="A3635" s="294"/>
    </row>
    <row r="3636" spans="1:1" s="295" customFormat="1" ht="12" hidden="1" customHeight="1">
      <c r="A3636" s="294"/>
    </row>
    <row r="3637" spans="1:1" s="295" customFormat="1" ht="12" hidden="1" customHeight="1">
      <c r="A3637" s="294"/>
    </row>
    <row r="3638" spans="1:1" s="295" customFormat="1" ht="12" hidden="1" customHeight="1">
      <c r="A3638" s="294"/>
    </row>
    <row r="3639" spans="1:1" s="295" customFormat="1" ht="12" hidden="1" customHeight="1">
      <c r="A3639" s="294"/>
    </row>
    <row r="3640" spans="1:1" s="295" customFormat="1" ht="12" hidden="1" customHeight="1">
      <c r="A3640" s="294"/>
    </row>
    <row r="3641" spans="1:1" s="295" customFormat="1" ht="12" hidden="1" customHeight="1">
      <c r="A3641" s="294"/>
    </row>
    <row r="3642" spans="1:1" s="295" customFormat="1" ht="12" hidden="1" customHeight="1">
      <c r="A3642" s="294"/>
    </row>
    <row r="3643" spans="1:1" s="295" customFormat="1" ht="12" hidden="1" customHeight="1">
      <c r="A3643" s="294"/>
    </row>
    <row r="3644" spans="1:1" s="295" customFormat="1" ht="12" hidden="1" customHeight="1">
      <c r="A3644" s="294"/>
    </row>
    <row r="3645" spans="1:1" s="295" customFormat="1" ht="12" hidden="1" customHeight="1">
      <c r="A3645" s="294"/>
    </row>
    <row r="3646" spans="1:1" s="295" customFormat="1" ht="12" hidden="1" customHeight="1">
      <c r="A3646" s="294"/>
    </row>
    <row r="3647" spans="1:1" s="295" customFormat="1" ht="12" hidden="1" customHeight="1">
      <c r="A3647" s="294"/>
    </row>
    <row r="3648" spans="1:1" s="295" customFormat="1" ht="12" hidden="1" customHeight="1">
      <c r="A3648" s="294"/>
    </row>
    <row r="3649" spans="1:1" s="295" customFormat="1" ht="12" hidden="1" customHeight="1">
      <c r="A3649" s="294"/>
    </row>
    <row r="3650" spans="1:1" s="295" customFormat="1" ht="12" hidden="1" customHeight="1">
      <c r="A3650" s="294"/>
    </row>
    <row r="3651" spans="1:1" s="295" customFormat="1" ht="12" hidden="1" customHeight="1">
      <c r="A3651" s="294"/>
    </row>
    <row r="3652" spans="1:1" s="295" customFormat="1" ht="12" hidden="1" customHeight="1">
      <c r="A3652" s="294"/>
    </row>
    <row r="3653" spans="1:1" s="295" customFormat="1" ht="12" hidden="1" customHeight="1">
      <c r="A3653" s="294"/>
    </row>
    <row r="3654" spans="1:1" s="295" customFormat="1" ht="12" hidden="1" customHeight="1">
      <c r="A3654" s="294"/>
    </row>
    <row r="3655" spans="1:1" s="295" customFormat="1" ht="12" hidden="1" customHeight="1">
      <c r="A3655" s="294"/>
    </row>
    <row r="3656" spans="1:1" s="295" customFormat="1" ht="12" hidden="1" customHeight="1">
      <c r="A3656" s="294"/>
    </row>
    <row r="3657" spans="1:1" s="295" customFormat="1" ht="12" hidden="1" customHeight="1">
      <c r="A3657" s="294"/>
    </row>
    <row r="3658" spans="1:1" s="295" customFormat="1" ht="12" hidden="1" customHeight="1">
      <c r="A3658" s="294"/>
    </row>
    <row r="3659" spans="1:1" s="295" customFormat="1" ht="12" hidden="1" customHeight="1">
      <c r="A3659" s="294"/>
    </row>
    <row r="3660" spans="1:1" s="295" customFormat="1" ht="12" hidden="1" customHeight="1">
      <c r="A3660" s="294"/>
    </row>
    <row r="3661" spans="1:1" s="295" customFormat="1" ht="12" hidden="1" customHeight="1">
      <c r="A3661" s="294"/>
    </row>
    <row r="3662" spans="1:1" s="295" customFormat="1" ht="12" hidden="1" customHeight="1">
      <c r="A3662" s="294"/>
    </row>
    <row r="3663" spans="1:1" s="295" customFormat="1" ht="12" hidden="1" customHeight="1">
      <c r="A3663" s="294"/>
    </row>
    <row r="3664" spans="1:1" s="295" customFormat="1" ht="12" hidden="1" customHeight="1">
      <c r="A3664" s="294"/>
    </row>
    <row r="3665" spans="1:1" s="295" customFormat="1" ht="12" hidden="1" customHeight="1">
      <c r="A3665" s="294"/>
    </row>
    <row r="3666" spans="1:1" s="295" customFormat="1" ht="12" hidden="1" customHeight="1">
      <c r="A3666" s="294"/>
    </row>
    <row r="3667" spans="1:1" s="295" customFormat="1" ht="12" hidden="1" customHeight="1">
      <c r="A3667" s="294"/>
    </row>
    <row r="3668" spans="1:1" s="295" customFormat="1" ht="12" hidden="1" customHeight="1">
      <c r="A3668" s="294"/>
    </row>
    <row r="3669" spans="1:1" s="295" customFormat="1" ht="12" hidden="1" customHeight="1">
      <c r="A3669" s="294"/>
    </row>
    <row r="3670" spans="1:1" s="295" customFormat="1" ht="12" hidden="1" customHeight="1">
      <c r="A3670" s="294"/>
    </row>
    <row r="3671" spans="1:1" s="295" customFormat="1" ht="12" hidden="1" customHeight="1">
      <c r="A3671" s="294"/>
    </row>
    <row r="3672" spans="1:1" s="295" customFormat="1" ht="12" hidden="1" customHeight="1">
      <c r="A3672" s="294"/>
    </row>
    <row r="3673" spans="1:1" s="295" customFormat="1" ht="12" hidden="1" customHeight="1">
      <c r="A3673" s="294"/>
    </row>
    <row r="3674" spans="1:1" s="295" customFormat="1" ht="12" hidden="1" customHeight="1">
      <c r="A3674" s="294"/>
    </row>
    <row r="3675" spans="1:1" s="295" customFormat="1" ht="12" hidden="1" customHeight="1">
      <c r="A3675" s="294"/>
    </row>
    <row r="3676" spans="1:1" s="295" customFormat="1" ht="12" hidden="1" customHeight="1">
      <c r="A3676" s="294"/>
    </row>
    <row r="3677" spans="1:1" s="295" customFormat="1" ht="12" hidden="1" customHeight="1">
      <c r="A3677" s="294"/>
    </row>
    <row r="3678" spans="1:1" s="295" customFormat="1" ht="12" hidden="1" customHeight="1">
      <c r="A3678" s="294"/>
    </row>
    <row r="3679" spans="1:1" s="295" customFormat="1" ht="12" hidden="1" customHeight="1">
      <c r="A3679" s="294"/>
    </row>
    <row r="3680" spans="1:1" s="295" customFormat="1" ht="12" hidden="1" customHeight="1">
      <c r="A3680" s="294"/>
    </row>
    <row r="3681" spans="1:1" s="295" customFormat="1" ht="12" hidden="1" customHeight="1">
      <c r="A3681" s="294"/>
    </row>
    <row r="3682" spans="1:1" s="295" customFormat="1" ht="12" hidden="1" customHeight="1">
      <c r="A3682" s="294"/>
    </row>
    <row r="3683" spans="1:1" s="295" customFormat="1" ht="12" hidden="1" customHeight="1">
      <c r="A3683" s="294"/>
    </row>
    <row r="3684" spans="1:1" s="295" customFormat="1" ht="12" hidden="1" customHeight="1">
      <c r="A3684" s="294"/>
    </row>
    <row r="3685" spans="1:1" s="295" customFormat="1" ht="12" hidden="1" customHeight="1">
      <c r="A3685" s="294"/>
    </row>
    <row r="3686" spans="1:1" s="295" customFormat="1" ht="12" hidden="1" customHeight="1">
      <c r="A3686" s="294"/>
    </row>
    <row r="3687" spans="1:1" s="295" customFormat="1" ht="12" hidden="1" customHeight="1">
      <c r="A3687" s="294"/>
    </row>
    <row r="3688" spans="1:1" s="295" customFormat="1" ht="12" hidden="1" customHeight="1">
      <c r="A3688" s="294"/>
    </row>
    <row r="3689" spans="1:1" s="295" customFormat="1" ht="12" hidden="1" customHeight="1">
      <c r="A3689" s="294"/>
    </row>
    <row r="3690" spans="1:1" s="295" customFormat="1" ht="12" hidden="1" customHeight="1">
      <c r="A3690" s="294"/>
    </row>
    <row r="3691" spans="1:1" s="295" customFormat="1" ht="12" hidden="1" customHeight="1">
      <c r="A3691" s="294"/>
    </row>
    <row r="3692" spans="1:1" s="295" customFormat="1" ht="12" hidden="1" customHeight="1">
      <c r="A3692" s="294"/>
    </row>
    <row r="3693" spans="1:1" s="295" customFormat="1" ht="12" hidden="1" customHeight="1">
      <c r="A3693" s="294"/>
    </row>
    <row r="3694" spans="1:1" s="295" customFormat="1" ht="12" hidden="1" customHeight="1">
      <c r="A3694" s="294"/>
    </row>
    <row r="3695" spans="1:1" s="295" customFormat="1" ht="12" hidden="1" customHeight="1">
      <c r="A3695" s="294"/>
    </row>
    <row r="3696" spans="1:1" s="295" customFormat="1" ht="12" hidden="1" customHeight="1">
      <c r="A3696" s="294"/>
    </row>
    <row r="3697" spans="1:1" s="295" customFormat="1" ht="12" hidden="1" customHeight="1">
      <c r="A3697" s="294"/>
    </row>
    <row r="3698" spans="1:1" s="295" customFormat="1" ht="12" hidden="1" customHeight="1">
      <c r="A3698" s="294"/>
    </row>
    <row r="3699" spans="1:1" s="295" customFormat="1" ht="12" hidden="1" customHeight="1">
      <c r="A3699" s="294"/>
    </row>
    <row r="3700" spans="1:1" s="295" customFormat="1" ht="12" hidden="1" customHeight="1">
      <c r="A3700" s="294"/>
    </row>
    <row r="3701" spans="1:1" s="295" customFormat="1" ht="12" hidden="1" customHeight="1">
      <c r="A3701" s="294"/>
    </row>
    <row r="3702" spans="1:1" s="295" customFormat="1" ht="12" hidden="1" customHeight="1">
      <c r="A3702" s="294"/>
    </row>
    <row r="3703" spans="1:1" s="295" customFormat="1" ht="12" hidden="1" customHeight="1">
      <c r="A3703" s="294"/>
    </row>
    <row r="3704" spans="1:1" s="295" customFormat="1" ht="12" hidden="1" customHeight="1">
      <c r="A3704" s="294"/>
    </row>
    <row r="3705" spans="1:1" s="295" customFormat="1" ht="12" hidden="1" customHeight="1">
      <c r="A3705" s="294"/>
    </row>
    <row r="3706" spans="1:1" s="295" customFormat="1" ht="12" hidden="1" customHeight="1">
      <c r="A3706" s="294"/>
    </row>
    <row r="3707" spans="1:1" s="295" customFormat="1" ht="12" hidden="1" customHeight="1">
      <c r="A3707" s="294"/>
    </row>
    <row r="3708" spans="1:1" s="295" customFormat="1" ht="12" hidden="1" customHeight="1">
      <c r="A3708" s="294"/>
    </row>
    <row r="3709" spans="1:1" s="295" customFormat="1" ht="12" hidden="1" customHeight="1">
      <c r="A3709" s="294"/>
    </row>
    <row r="3710" spans="1:1" s="295" customFormat="1" ht="12" hidden="1" customHeight="1">
      <c r="A3710" s="294"/>
    </row>
    <row r="3711" spans="1:1" s="295" customFormat="1" ht="12" hidden="1" customHeight="1">
      <c r="A3711" s="294"/>
    </row>
    <row r="3712" spans="1:1" s="295" customFormat="1" ht="12" hidden="1" customHeight="1">
      <c r="A3712" s="294"/>
    </row>
    <row r="3713" spans="1:1" s="295" customFormat="1" ht="12" hidden="1" customHeight="1">
      <c r="A3713" s="294"/>
    </row>
    <row r="3714" spans="1:1" s="295" customFormat="1" ht="12" hidden="1" customHeight="1">
      <c r="A3714" s="294"/>
    </row>
    <row r="3715" spans="1:1" s="295" customFormat="1" ht="12" hidden="1" customHeight="1">
      <c r="A3715" s="294"/>
    </row>
    <row r="3716" spans="1:1" s="295" customFormat="1" ht="12" hidden="1" customHeight="1">
      <c r="A3716" s="294"/>
    </row>
    <row r="3717" spans="1:1" s="295" customFormat="1" ht="12" hidden="1" customHeight="1">
      <c r="A3717" s="294"/>
    </row>
    <row r="3718" spans="1:1" s="295" customFormat="1" ht="12" hidden="1" customHeight="1">
      <c r="A3718" s="294"/>
    </row>
    <row r="3719" spans="1:1" s="295" customFormat="1" ht="12" hidden="1" customHeight="1">
      <c r="A3719" s="294"/>
    </row>
    <row r="3720" spans="1:1" s="295" customFormat="1" ht="12" hidden="1" customHeight="1">
      <c r="A3720" s="294"/>
    </row>
    <row r="3721" spans="1:1" s="295" customFormat="1" ht="12" hidden="1" customHeight="1">
      <c r="A3721" s="294"/>
    </row>
    <row r="3722" spans="1:1" s="295" customFormat="1" ht="12" hidden="1" customHeight="1">
      <c r="A3722" s="294"/>
    </row>
    <row r="3723" spans="1:1" s="295" customFormat="1" ht="12" hidden="1" customHeight="1">
      <c r="A3723" s="294"/>
    </row>
    <row r="3724" spans="1:1" s="295" customFormat="1" ht="12" hidden="1" customHeight="1">
      <c r="A3724" s="294"/>
    </row>
    <row r="3725" spans="1:1" s="295" customFormat="1" ht="12" hidden="1" customHeight="1">
      <c r="A3725" s="294"/>
    </row>
    <row r="3726" spans="1:1" s="295" customFormat="1" ht="12" hidden="1" customHeight="1">
      <c r="A3726" s="294"/>
    </row>
    <row r="3727" spans="1:1" s="295" customFormat="1" ht="12" hidden="1" customHeight="1">
      <c r="A3727" s="294"/>
    </row>
    <row r="3728" spans="1:1" s="295" customFormat="1" ht="12" hidden="1" customHeight="1">
      <c r="A3728" s="294"/>
    </row>
    <row r="3729" spans="1:1" s="295" customFormat="1" ht="12" hidden="1" customHeight="1">
      <c r="A3729" s="294"/>
    </row>
    <row r="3730" spans="1:1" s="295" customFormat="1" ht="12" hidden="1" customHeight="1">
      <c r="A3730" s="294"/>
    </row>
    <row r="3731" spans="1:1" s="295" customFormat="1" ht="12" hidden="1" customHeight="1">
      <c r="A3731" s="294"/>
    </row>
    <row r="3732" spans="1:1" s="295" customFormat="1" ht="12" hidden="1" customHeight="1">
      <c r="A3732" s="294"/>
    </row>
    <row r="3733" spans="1:1" s="295" customFormat="1" ht="12" hidden="1" customHeight="1">
      <c r="A3733" s="294"/>
    </row>
    <row r="3734" spans="1:1" s="295" customFormat="1" ht="12" hidden="1" customHeight="1">
      <c r="A3734" s="294"/>
    </row>
    <row r="3735" spans="1:1" s="295" customFormat="1" ht="12" hidden="1" customHeight="1">
      <c r="A3735" s="294"/>
    </row>
    <row r="3736" spans="1:1" s="295" customFormat="1" ht="12" hidden="1" customHeight="1">
      <c r="A3736" s="294"/>
    </row>
    <row r="3737" spans="1:1" s="295" customFormat="1" ht="12" hidden="1" customHeight="1">
      <c r="A3737" s="294"/>
    </row>
    <row r="3738" spans="1:1" s="295" customFormat="1" ht="12" hidden="1" customHeight="1">
      <c r="A3738" s="294"/>
    </row>
    <row r="3739" spans="1:1" s="295" customFormat="1" ht="12" hidden="1" customHeight="1">
      <c r="A3739" s="294"/>
    </row>
    <row r="3740" spans="1:1" s="295" customFormat="1" ht="12" hidden="1" customHeight="1">
      <c r="A3740" s="294"/>
    </row>
    <row r="3741" spans="1:1" s="295" customFormat="1" ht="12" hidden="1" customHeight="1">
      <c r="A3741" s="294"/>
    </row>
    <row r="3742" spans="1:1" s="295" customFormat="1" ht="12" hidden="1" customHeight="1">
      <c r="A3742" s="294"/>
    </row>
    <row r="3743" spans="1:1" s="295" customFormat="1" ht="12" hidden="1" customHeight="1">
      <c r="A3743" s="294"/>
    </row>
    <row r="3744" spans="1:1" s="295" customFormat="1" ht="12" hidden="1" customHeight="1">
      <c r="A3744" s="294"/>
    </row>
    <row r="3745" spans="1:1" s="295" customFormat="1" ht="12" hidden="1" customHeight="1">
      <c r="A3745" s="294"/>
    </row>
    <row r="3746" spans="1:1" s="295" customFormat="1" ht="12" hidden="1" customHeight="1">
      <c r="A3746" s="294"/>
    </row>
    <row r="3747" spans="1:1" s="295" customFormat="1" ht="12" hidden="1" customHeight="1">
      <c r="A3747" s="294"/>
    </row>
    <row r="3748" spans="1:1" s="295" customFormat="1" ht="12" hidden="1" customHeight="1">
      <c r="A3748" s="294"/>
    </row>
    <row r="3749" spans="1:1" s="295" customFormat="1" ht="12" hidden="1" customHeight="1">
      <c r="A3749" s="294"/>
    </row>
    <row r="3750" spans="1:1" s="295" customFormat="1" ht="12" hidden="1" customHeight="1">
      <c r="A3750" s="294"/>
    </row>
    <row r="3751" spans="1:1" s="295" customFormat="1" ht="12" hidden="1" customHeight="1">
      <c r="A3751" s="294"/>
    </row>
    <row r="3752" spans="1:1" s="295" customFormat="1" ht="12" hidden="1" customHeight="1">
      <c r="A3752" s="294"/>
    </row>
    <row r="3753" spans="1:1" s="295" customFormat="1" ht="12" hidden="1" customHeight="1">
      <c r="A3753" s="294"/>
    </row>
    <row r="3754" spans="1:1" s="295" customFormat="1" ht="12" hidden="1" customHeight="1">
      <c r="A3754" s="294"/>
    </row>
    <row r="3755" spans="1:1" s="295" customFormat="1" ht="12" hidden="1" customHeight="1">
      <c r="A3755" s="294"/>
    </row>
    <row r="3756" spans="1:1" s="295" customFormat="1" ht="12" hidden="1" customHeight="1">
      <c r="A3756" s="294"/>
    </row>
    <row r="3757" spans="1:1" s="295" customFormat="1" ht="12" hidden="1" customHeight="1">
      <c r="A3757" s="294"/>
    </row>
    <row r="3758" spans="1:1" s="295" customFormat="1" ht="12" hidden="1" customHeight="1">
      <c r="A3758" s="294"/>
    </row>
    <row r="3759" spans="1:1" s="295" customFormat="1" ht="12" hidden="1" customHeight="1">
      <c r="A3759" s="294"/>
    </row>
    <row r="3760" spans="1:1" s="295" customFormat="1" ht="12" hidden="1" customHeight="1">
      <c r="A3760" s="294"/>
    </row>
    <row r="3761" spans="1:1" s="295" customFormat="1" ht="12" hidden="1" customHeight="1">
      <c r="A3761" s="294"/>
    </row>
    <row r="3762" spans="1:1" s="295" customFormat="1" ht="12" hidden="1" customHeight="1">
      <c r="A3762" s="294"/>
    </row>
    <row r="3763" spans="1:1" s="295" customFormat="1" ht="12" hidden="1" customHeight="1">
      <c r="A3763" s="294"/>
    </row>
    <row r="3764" spans="1:1" s="295" customFormat="1" ht="12" hidden="1" customHeight="1">
      <c r="A3764" s="294"/>
    </row>
    <row r="3765" spans="1:1" s="295" customFormat="1" ht="12" hidden="1" customHeight="1">
      <c r="A3765" s="294"/>
    </row>
    <row r="3766" spans="1:1" s="295" customFormat="1" ht="12" hidden="1" customHeight="1">
      <c r="A3766" s="294"/>
    </row>
    <row r="3767" spans="1:1" s="295" customFormat="1" ht="12" hidden="1" customHeight="1">
      <c r="A3767" s="294"/>
    </row>
    <row r="3768" spans="1:1" s="295" customFormat="1" ht="12" hidden="1" customHeight="1">
      <c r="A3768" s="294"/>
    </row>
    <row r="3769" spans="1:1" s="295" customFormat="1" ht="12" hidden="1" customHeight="1">
      <c r="A3769" s="294"/>
    </row>
    <row r="3770" spans="1:1" s="295" customFormat="1" ht="12" hidden="1" customHeight="1">
      <c r="A3770" s="294"/>
    </row>
    <row r="3771" spans="1:1" s="295" customFormat="1" ht="12" hidden="1" customHeight="1">
      <c r="A3771" s="294"/>
    </row>
    <row r="3772" spans="1:1" s="295" customFormat="1" ht="12" hidden="1" customHeight="1">
      <c r="A3772" s="294"/>
    </row>
    <row r="3773" spans="1:1" s="295" customFormat="1" ht="12" hidden="1" customHeight="1">
      <c r="A3773" s="294"/>
    </row>
    <row r="3774" spans="1:1" s="295" customFormat="1" ht="12" hidden="1" customHeight="1">
      <c r="A3774" s="294"/>
    </row>
    <row r="3775" spans="1:1" s="295" customFormat="1" ht="12" hidden="1" customHeight="1">
      <c r="A3775" s="294"/>
    </row>
    <row r="3776" spans="1:1" s="295" customFormat="1" ht="12" hidden="1" customHeight="1">
      <c r="A3776" s="294"/>
    </row>
    <row r="3777" spans="1:1" s="295" customFormat="1" ht="12" hidden="1" customHeight="1">
      <c r="A3777" s="294"/>
    </row>
    <row r="3778" spans="1:1" s="295" customFormat="1" ht="12" hidden="1" customHeight="1">
      <c r="A3778" s="294"/>
    </row>
    <row r="3779" spans="1:1" s="295" customFormat="1" ht="12" hidden="1" customHeight="1">
      <c r="A3779" s="294"/>
    </row>
    <row r="3780" spans="1:1" s="295" customFormat="1" ht="12" hidden="1" customHeight="1">
      <c r="A3780" s="294"/>
    </row>
    <row r="3781" spans="1:1" s="295" customFormat="1" ht="12" hidden="1" customHeight="1">
      <c r="A3781" s="294"/>
    </row>
    <row r="3782" spans="1:1" s="295" customFormat="1" ht="12" hidden="1" customHeight="1">
      <c r="A3782" s="294"/>
    </row>
    <row r="3783" spans="1:1" s="295" customFormat="1" ht="12" hidden="1" customHeight="1">
      <c r="A3783" s="294"/>
    </row>
    <row r="3784" spans="1:1" s="295" customFormat="1" ht="12" hidden="1" customHeight="1">
      <c r="A3784" s="294"/>
    </row>
    <row r="3785" spans="1:1" s="295" customFormat="1" ht="12" hidden="1" customHeight="1">
      <c r="A3785" s="294"/>
    </row>
    <row r="3786" spans="1:1" s="295" customFormat="1" ht="12" hidden="1" customHeight="1">
      <c r="A3786" s="294"/>
    </row>
    <row r="3787" spans="1:1" s="295" customFormat="1" ht="12" hidden="1" customHeight="1">
      <c r="A3787" s="294"/>
    </row>
    <row r="3788" spans="1:1" s="295" customFormat="1" ht="12" hidden="1" customHeight="1">
      <c r="A3788" s="294"/>
    </row>
    <row r="3789" spans="1:1" s="295" customFormat="1" ht="12" hidden="1" customHeight="1">
      <c r="A3789" s="294"/>
    </row>
    <row r="3790" spans="1:1" s="295" customFormat="1" ht="12" hidden="1" customHeight="1">
      <c r="A3790" s="294"/>
    </row>
    <row r="3791" spans="1:1" s="295" customFormat="1" ht="12" hidden="1" customHeight="1">
      <c r="A3791" s="294"/>
    </row>
    <row r="3792" spans="1:1" s="295" customFormat="1" ht="12" hidden="1" customHeight="1">
      <c r="A3792" s="294"/>
    </row>
    <row r="3793" spans="1:1" s="295" customFormat="1" ht="12" hidden="1" customHeight="1">
      <c r="A3793" s="294"/>
    </row>
    <row r="3794" spans="1:1" s="295" customFormat="1" ht="12" hidden="1" customHeight="1">
      <c r="A3794" s="294"/>
    </row>
    <row r="3795" spans="1:1" s="295" customFormat="1" ht="12" hidden="1" customHeight="1">
      <c r="A3795" s="294"/>
    </row>
    <row r="3796" spans="1:1" s="295" customFormat="1" ht="12" hidden="1" customHeight="1">
      <c r="A3796" s="294"/>
    </row>
    <row r="3797" spans="1:1" s="295" customFormat="1" ht="12" hidden="1" customHeight="1">
      <c r="A3797" s="294"/>
    </row>
    <row r="3798" spans="1:1" s="295" customFormat="1" ht="12" hidden="1" customHeight="1">
      <c r="A3798" s="294"/>
    </row>
    <row r="3799" spans="1:1" s="295" customFormat="1" ht="12" hidden="1" customHeight="1">
      <c r="A3799" s="294"/>
    </row>
    <row r="3800" spans="1:1" s="295" customFormat="1" ht="12" hidden="1" customHeight="1">
      <c r="A3800" s="294"/>
    </row>
    <row r="3801" spans="1:1" s="295" customFormat="1" ht="12" hidden="1" customHeight="1">
      <c r="A3801" s="294"/>
    </row>
    <row r="3802" spans="1:1" s="295" customFormat="1" ht="12" hidden="1" customHeight="1">
      <c r="A3802" s="294"/>
    </row>
    <row r="3803" spans="1:1" s="295" customFormat="1" ht="12" hidden="1" customHeight="1">
      <c r="A3803" s="294"/>
    </row>
    <row r="3804" spans="1:1" s="295" customFormat="1" ht="12" hidden="1" customHeight="1">
      <c r="A3804" s="294"/>
    </row>
    <row r="3805" spans="1:1" s="295" customFormat="1" ht="12" hidden="1" customHeight="1">
      <c r="A3805" s="294"/>
    </row>
    <row r="3806" spans="1:1" s="295" customFormat="1" ht="12" hidden="1" customHeight="1">
      <c r="A3806" s="294"/>
    </row>
    <row r="3807" spans="1:1" s="295" customFormat="1" ht="12" hidden="1" customHeight="1">
      <c r="A3807" s="294"/>
    </row>
    <row r="3808" spans="1:1" s="295" customFormat="1" ht="12" hidden="1" customHeight="1">
      <c r="A3808" s="294"/>
    </row>
    <row r="3809" spans="1:1" s="295" customFormat="1" ht="12" hidden="1" customHeight="1">
      <c r="A3809" s="294"/>
    </row>
    <row r="3810" spans="1:1" s="295" customFormat="1" ht="12" hidden="1" customHeight="1">
      <c r="A3810" s="294"/>
    </row>
    <row r="3811" spans="1:1" s="295" customFormat="1" ht="12" hidden="1" customHeight="1">
      <c r="A3811" s="294"/>
    </row>
    <row r="3812" spans="1:1" s="295" customFormat="1" ht="12" hidden="1" customHeight="1">
      <c r="A3812" s="294"/>
    </row>
    <row r="3813" spans="1:1" s="295" customFormat="1" ht="12" hidden="1" customHeight="1">
      <c r="A3813" s="294"/>
    </row>
    <row r="3814" spans="1:1" s="295" customFormat="1" ht="12" hidden="1" customHeight="1">
      <c r="A3814" s="294"/>
    </row>
    <row r="3815" spans="1:1" s="295" customFormat="1" ht="12" hidden="1" customHeight="1">
      <c r="A3815" s="294"/>
    </row>
    <row r="3816" spans="1:1" s="295" customFormat="1" ht="12" hidden="1" customHeight="1">
      <c r="A3816" s="294"/>
    </row>
    <row r="3817" spans="1:1" s="295" customFormat="1" ht="12" hidden="1" customHeight="1">
      <c r="A3817" s="294"/>
    </row>
    <row r="3818" spans="1:1" s="295" customFormat="1" ht="12" hidden="1" customHeight="1">
      <c r="A3818" s="294"/>
    </row>
    <row r="3819" spans="1:1" s="295" customFormat="1" ht="12" hidden="1" customHeight="1">
      <c r="A3819" s="294"/>
    </row>
    <row r="3820" spans="1:1" s="295" customFormat="1" ht="12" hidden="1" customHeight="1">
      <c r="A3820" s="294"/>
    </row>
    <row r="3821" spans="1:1" s="295" customFormat="1" ht="12" hidden="1" customHeight="1">
      <c r="A3821" s="294"/>
    </row>
    <row r="3822" spans="1:1" s="295" customFormat="1" ht="12" hidden="1" customHeight="1">
      <c r="A3822" s="294"/>
    </row>
    <row r="3823" spans="1:1" s="295" customFormat="1" ht="12" hidden="1" customHeight="1">
      <c r="A3823" s="294"/>
    </row>
    <row r="3824" spans="1:1" s="295" customFormat="1" ht="12" hidden="1" customHeight="1">
      <c r="A3824" s="294"/>
    </row>
    <row r="3825" spans="1:1" s="295" customFormat="1" ht="12" hidden="1" customHeight="1">
      <c r="A3825" s="294"/>
    </row>
    <row r="3826" spans="1:1" s="295" customFormat="1" ht="12" hidden="1" customHeight="1">
      <c r="A3826" s="294"/>
    </row>
    <row r="3827" spans="1:1" s="295" customFormat="1" ht="12" hidden="1" customHeight="1">
      <c r="A3827" s="294"/>
    </row>
    <row r="3828" spans="1:1" s="295" customFormat="1" ht="12" hidden="1" customHeight="1">
      <c r="A3828" s="294"/>
    </row>
    <row r="3829" spans="1:1" s="295" customFormat="1" ht="12" hidden="1" customHeight="1">
      <c r="A3829" s="294"/>
    </row>
    <row r="3830" spans="1:1" s="295" customFormat="1" ht="12" hidden="1" customHeight="1">
      <c r="A3830" s="294"/>
    </row>
    <row r="3831" spans="1:1" s="295" customFormat="1" ht="12" hidden="1" customHeight="1">
      <c r="A3831" s="294"/>
    </row>
    <row r="3832" spans="1:1" s="295" customFormat="1" ht="12" hidden="1" customHeight="1">
      <c r="A3832" s="294"/>
    </row>
    <row r="3833" spans="1:1" s="295" customFormat="1" ht="12" hidden="1" customHeight="1">
      <c r="A3833" s="294"/>
    </row>
    <row r="3834" spans="1:1" s="295" customFormat="1" ht="12" hidden="1" customHeight="1">
      <c r="A3834" s="294"/>
    </row>
    <row r="3835" spans="1:1" s="295" customFormat="1" ht="12" hidden="1" customHeight="1">
      <c r="A3835" s="294"/>
    </row>
    <row r="3836" spans="1:1" s="295" customFormat="1" ht="12" hidden="1" customHeight="1">
      <c r="A3836" s="294"/>
    </row>
    <row r="3837" spans="1:1" s="295" customFormat="1" ht="12" hidden="1" customHeight="1">
      <c r="A3837" s="294"/>
    </row>
    <row r="3838" spans="1:1" s="295" customFormat="1" ht="12" hidden="1" customHeight="1">
      <c r="A3838" s="294"/>
    </row>
    <row r="3839" spans="1:1" s="295" customFormat="1" ht="12" hidden="1" customHeight="1">
      <c r="A3839" s="294"/>
    </row>
    <row r="3840" spans="1:1" s="295" customFormat="1" ht="12" hidden="1" customHeight="1">
      <c r="A3840" s="294"/>
    </row>
    <row r="3841" spans="1:1" s="295" customFormat="1" ht="12" hidden="1" customHeight="1">
      <c r="A3841" s="294"/>
    </row>
    <row r="3842" spans="1:1" s="295" customFormat="1" ht="12" hidden="1" customHeight="1">
      <c r="A3842" s="294"/>
    </row>
    <row r="3843" spans="1:1" s="295" customFormat="1" ht="12" hidden="1" customHeight="1">
      <c r="A3843" s="294"/>
    </row>
    <row r="3844" spans="1:1" s="295" customFormat="1" ht="12" hidden="1" customHeight="1">
      <c r="A3844" s="294"/>
    </row>
    <row r="3845" spans="1:1" s="295" customFormat="1" ht="12" hidden="1" customHeight="1">
      <c r="A3845" s="294"/>
    </row>
    <row r="3846" spans="1:1" s="295" customFormat="1" ht="12" hidden="1" customHeight="1">
      <c r="A3846" s="294"/>
    </row>
    <row r="3847" spans="1:1" s="295" customFormat="1" ht="12" hidden="1" customHeight="1">
      <c r="A3847" s="294"/>
    </row>
    <row r="3848" spans="1:1" s="295" customFormat="1" ht="12" hidden="1" customHeight="1">
      <c r="A3848" s="294"/>
    </row>
    <row r="3849" spans="1:1" s="295" customFormat="1" ht="12" hidden="1" customHeight="1">
      <c r="A3849" s="294"/>
    </row>
    <row r="3850" spans="1:1" s="295" customFormat="1" ht="12" hidden="1" customHeight="1">
      <c r="A3850" s="294"/>
    </row>
    <row r="3851" spans="1:1" s="295" customFormat="1" ht="12" hidden="1" customHeight="1">
      <c r="A3851" s="294"/>
    </row>
    <row r="3852" spans="1:1" s="295" customFormat="1" ht="12" hidden="1" customHeight="1">
      <c r="A3852" s="294"/>
    </row>
    <row r="3853" spans="1:1" s="295" customFormat="1" ht="12" hidden="1" customHeight="1">
      <c r="A3853" s="294"/>
    </row>
    <row r="3854" spans="1:1" s="295" customFormat="1" ht="12" hidden="1" customHeight="1">
      <c r="A3854" s="294"/>
    </row>
    <row r="3855" spans="1:1" s="295" customFormat="1" ht="12" hidden="1" customHeight="1">
      <c r="A3855" s="294"/>
    </row>
    <row r="3856" spans="1:1" s="295" customFormat="1" ht="12" hidden="1" customHeight="1">
      <c r="A3856" s="294"/>
    </row>
    <row r="3857" spans="1:1" s="295" customFormat="1" ht="12" hidden="1" customHeight="1">
      <c r="A3857" s="294"/>
    </row>
    <row r="3858" spans="1:1" s="295" customFormat="1" ht="12" hidden="1" customHeight="1">
      <c r="A3858" s="294"/>
    </row>
    <row r="3859" spans="1:1" s="295" customFormat="1" ht="12" hidden="1" customHeight="1">
      <c r="A3859" s="294"/>
    </row>
    <row r="3860" spans="1:1" s="295" customFormat="1" ht="12" hidden="1" customHeight="1">
      <c r="A3860" s="294"/>
    </row>
    <row r="3861" spans="1:1" s="295" customFormat="1" ht="12" hidden="1" customHeight="1">
      <c r="A3861" s="294"/>
    </row>
    <row r="3862" spans="1:1" s="295" customFormat="1" ht="12" hidden="1" customHeight="1">
      <c r="A3862" s="294"/>
    </row>
    <row r="3863" spans="1:1" s="295" customFormat="1" ht="12" hidden="1" customHeight="1">
      <c r="A3863" s="294"/>
    </row>
    <row r="3864" spans="1:1" s="295" customFormat="1" ht="12" hidden="1" customHeight="1">
      <c r="A3864" s="294"/>
    </row>
    <row r="3865" spans="1:1" s="295" customFormat="1" ht="12" hidden="1" customHeight="1">
      <c r="A3865" s="294"/>
    </row>
    <row r="3866" spans="1:1" s="295" customFormat="1" ht="12" hidden="1" customHeight="1">
      <c r="A3866" s="294"/>
    </row>
    <row r="3867" spans="1:1" s="295" customFormat="1" ht="12" hidden="1" customHeight="1">
      <c r="A3867" s="294"/>
    </row>
    <row r="3868" spans="1:1" s="295" customFormat="1" ht="12" hidden="1" customHeight="1">
      <c r="A3868" s="294"/>
    </row>
    <row r="3869" spans="1:1" s="295" customFormat="1" ht="12" hidden="1" customHeight="1">
      <c r="A3869" s="294"/>
    </row>
    <row r="3870" spans="1:1" s="295" customFormat="1" ht="12" hidden="1" customHeight="1">
      <c r="A3870" s="294"/>
    </row>
    <row r="3871" spans="1:1" s="295" customFormat="1" ht="12" hidden="1" customHeight="1">
      <c r="A3871" s="294"/>
    </row>
    <row r="3872" spans="1:1" s="295" customFormat="1" ht="12" hidden="1" customHeight="1">
      <c r="A3872" s="294"/>
    </row>
    <row r="3873" spans="1:1" s="295" customFormat="1" ht="12" hidden="1" customHeight="1">
      <c r="A3873" s="294"/>
    </row>
    <row r="3874" spans="1:1" s="295" customFormat="1" ht="12" hidden="1" customHeight="1">
      <c r="A3874" s="294"/>
    </row>
    <row r="3875" spans="1:1" s="295" customFormat="1" ht="12" hidden="1" customHeight="1">
      <c r="A3875" s="294"/>
    </row>
    <row r="3876" spans="1:1" s="295" customFormat="1" ht="12" hidden="1" customHeight="1">
      <c r="A3876" s="294"/>
    </row>
    <row r="3877" spans="1:1" s="295" customFormat="1" ht="12" hidden="1" customHeight="1">
      <c r="A3877" s="294"/>
    </row>
    <row r="3878" spans="1:1" s="295" customFormat="1" ht="12" hidden="1" customHeight="1">
      <c r="A3878" s="294"/>
    </row>
    <row r="3879" spans="1:1" s="295" customFormat="1" ht="12" hidden="1" customHeight="1">
      <c r="A3879" s="294"/>
    </row>
    <row r="3880" spans="1:1" s="295" customFormat="1" ht="12" hidden="1" customHeight="1">
      <c r="A3880" s="294"/>
    </row>
    <row r="3881" spans="1:1" s="295" customFormat="1" ht="12" hidden="1" customHeight="1">
      <c r="A3881" s="294"/>
    </row>
    <row r="3882" spans="1:1" s="295" customFormat="1" ht="12" hidden="1" customHeight="1">
      <c r="A3882" s="294"/>
    </row>
    <row r="3883" spans="1:1" s="295" customFormat="1" ht="12" hidden="1" customHeight="1">
      <c r="A3883" s="294"/>
    </row>
    <row r="3884" spans="1:1" s="295" customFormat="1" ht="12" hidden="1" customHeight="1">
      <c r="A3884" s="294"/>
    </row>
    <row r="3885" spans="1:1" s="295" customFormat="1" ht="12" hidden="1" customHeight="1">
      <c r="A3885" s="294"/>
    </row>
    <row r="3886" spans="1:1" s="295" customFormat="1" ht="12" hidden="1" customHeight="1">
      <c r="A3886" s="294"/>
    </row>
    <row r="3887" spans="1:1" s="295" customFormat="1" ht="12" hidden="1" customHeight="1">
      <c r="A3887" s="294"/>
    </row>
    <row r="3888" spans="1:1" s="295" customFormat="1" ht="12" hidden="1" customHeight="1">
      <c r="A3888" s="294"/>
    </row>
    <row r="3889" spans="1:1" s="295" customFormat="1" ht="12" hidden="1" customHeight="1">
      <c r="A3889" s="294"/>
    </row>
    <row r="3890" spans="1:1" s="295" customFormat="1" ht="12" hidden="1" customHeight="1">
      <c r="A3890" s="294"/>
    </row>
    <row r="3891" spans="1:1" s="295" customFormat="1" ht="12" hidden="1" customHeight="1">
      <c r="A3891" s="294"/>
    </row>
    <row r="3892" spans="1:1" s="295" customFormat="1" ht="12" hidden="1" customHeight="1">
      <c r="A3892" s="294"/>
    </row>
    <row r="3893" spans="1:1" s="295" customFormat="1" ht="12" hidden="1" customHeight="1">
      <c r="A3893" s="294"/>
    </row>
    <row r="3894" spans="1:1" s="295" customFormat="1" ht="12" hidden="1" customHeight="1">
      <c r="A3894" s="294"/>
    </row>
    <row r="3895" spans="1:1" s="295" customFormat="1" ht="12" hidden="1" customHeight="1">
      <c r="A3895" s="294"/>
    </row>
    <row r="3896" spans="1:1" s="295" customFormat="1" ht="12" hidden="1" customHeight="1">
      <c r="A3896" s="294"/>
    </row>
    <row r="3897" spans="1:1" s="295" customFormat="1" ht="12" hidden="1" customHeight="1">
      <c r="A3897" s="294"/>
    </row>
    <row r="3898" spans="1:1" s="295" customFormat="1" ht="12" hidden="1" customHeight="1">
      <c r="A3898" s="294"/>
    </row>
    <row r="3899" spans="1:1" s="295" customFormat="1" ht="12" hidden="1" customHeight="1">
      <c r="A3899" s="294"/>
    </row>
    <row r="3900" spans="1:1" s="295" customFormat="1" ht="12" hidden="1" customHeight="1">
      <c r="A3900" s="294"/>
    </row>
    <row r="3901" spans="1:1" s="295" customFormat="1" ht="12" hidden="1" customHeight="1">
      <c r="A3901" s="294"/>
    </row>
    <row r="3902" spans="1:1" s="295" customFormat="1" ht="12" hidden="1" customHeight="1">
      <c r="A3902" s="294"/>
    </row>
    <row r="3903" spans="1:1" s="295" customFormat="1" ht="12" hidden="1" customHeight="1">
      <c r="A3903" s="294"/>
    </row>
    <row r="3904" spans="1:1" s="295" customFormat="1" ht="12" hidden="1" customHeight="1">
      <c r="A3904" s="294"/>
    </row>
    <row r="3905" spans="1:1" s="295" customFormat="1" ht="12" hidden="1" customHeight="1">
      <c r="A3905" s="294"/>
    </row>
    <row r="3906" spans="1:1" s="295" customFormat="1" ht="12" hidden="1" customHeight="1">
      <c r="A3906" s="294"/>
    </row>
    <row r="3907" spans="1:1" s="295" customFormat="1" ht="12" hidden="1" customHeight="1">
      <c r="A3907" s="294"/>
    </row>
    <row r="3908" spans="1:1" s="295" customFormat="1" ht="12" hidden="1" customHeight="1">
      <c r="A3908" s="294"/>
    </row>
    <row r="3909" spans="1:1" s="295" customFormat="1" ht="12" hidden="1" customHeight="1">
      <c r="A3909" s="294"/>
    </row>
    <row r="3910" spans="1:1" s="295" customFormat="1" ht="12" hidden="1" customHeight="1">
      <c r="A3910" s="294"/>
    </row>
    <row r="3911" spans="1:1" s="295" customFormat="1" ht="12" hidden="1" customHeight="1">
      <c r="A3911" s="294"/>
    </row>
    <row r="3912" spans="1:1" s="295" customFormat="1" ht="12" hidden="1" customHeight="1">
      <c r="A3912" s="294"/>
    </row>
    <row r="3913" spans="1:1" s="295" customFormat="1" ht="12" hidden="1" customHeight="1">
      <c r="A3913" s="294"/>
    </row>
    <row r="3914" spans="1:1" s="295" customFormat="1" ht="12" hidden="1" customHeight="1">
      <c r="A3914" s="294"/>
    </row>
    <row r="3915" spans="1:1" s="295" customFormat="1" ht="12" hidden="1" customHeight="1">
      <c r="A3915" s="294"/>
    </row>
    <row r="3916" spans="1:1" s="295" customFormat="1" ht="12" hidden="1" customHeight="1">
      <c r="A3916" s="294"/>
    </row>
    <row r="3917" spans="1:1" s="295" customFormat="1" ht="12" hidden="1" customHeight="1">
      <c r="A3917" s="294"/>
    </row>
    <row r="3918" spans="1:1" s="295" customFormat="1" ht="12" hidden="1" customHeight="1">
      <c r="A3918" s="294"/>
    </row>
    <row r="3919" spans="1:1" s="295" customFormat="1" ht="12" hidden="1" customHeight="1">
      <c r="A3919" s="294"/>
    </row>
    <row r="3920" spans="1:1" s="295" customFormat="1" ht="12" hidden="1" customHeight="1">
      <c r="A3920" s="294"/>
    </row>
    <row r="3921" spans="1:1" s="295" customFormat="1" ht="12" hidden="1" customHeight="1">
      <c r="A3921" s="294"/>
    </row>
    <row r="3922" spans="1:1" s="295" customFormat="1" ht="12" hidden="1" customHeight="1">
      <c r="A3922" s="294"/>
    </row>
    <row r="3923" spans="1:1" s="295" customFormat="1" ht="12" hidden="1" customHeight="1">
      <c r="A3923" s="294"/>
    </row>
    <row r="3924" spans="1:1" s="295" customFormat="1" ht="12" hidden="1" customHeight="1">
      <c r="A3924" s="294"/>
    </row>
    <row r="3925" spans="1:1" s="295" customFormat="1" ht="12" hidden="1" customHeight="1">
      <c r="A3925" s="294"/>
    </row>
    <row r="3926" spans="1:1" s="295" customFormat="1" ht="12" hidden="1" customHeight="1">
      <c r="A3926" s="294"/>
    </row>
    <row r="3927" spans="1:1" s="295" customFormat="1" ht="12" hidden="1" customHeight="1">
      <c r="A3927" s="294"/>
    </row>
    <row r="3928" spans="1:1" s="295" customFormat="1" ht="12" hidden="1" customHeight="1">
      <c r="A3928" s="294"/>
    </row>
    <row r="3929" spans="1:1" s="295" customFormat="1" ht="12" hidden="1" customHeight="1">
      <c r="A3929" s="294"/>
    </row>
    <row r="3930" spans="1:1" s="295" customFormat="1" ht="12" hidden="1" customHeight="1">
      <c r="A3930" s="294"/>
    </row>
    <row r="3931" spans="1:1" s="295" customFormat="1" ht="12" hidden="1" customHeight="1">
      <c r="A3931" s="294"/>
    </row>
    <row r="3932" spans="1:1" s="295" customFormat="1" ht="12" hidden="1" customHeight="1">
      <c r="A3932" s="294"/>
    </row>
    <row r="3933" spans="1:1" s="295" customFormat="1" ht="12" hidden="1" customHeight="1">
      <c r="A3933" s="294"/>
    </row>
    <row r="3934" spans="1:1" s="295" customFormat="1" ht="12" hidden="1" customHeight="1">
      <c r="A3934" s="294"/>
    </row>
    <row r="3935" spans="1:1" s="295" customFormat="1" ht="12" hidden="1" customHeight="1">
      <c r="A3935" s="294"/>
    </row>
    <row r="3936" spans="1:1" s="295" customFormat="1" ht="12" hidden="1" customHeight="1">
      <c r="A3936" s="294"/>
    </row>
    <row r="3937" spans="1:1" s="295" customFormat="1" ht="12" hidden="1" customHeight="1">
      <c r="A3937" s="294"/>
    </row>
    <row r="3938" spans="1:1" s="295" customFormat="1" ht="12" hidden="1" customHeight="1">
      <c r="A3938" s="294"/>
    </row>
    <row r="3939" spans="1:1" s="295" customFormat="1" ht="12" hidden="1" customHeight="1">
      <c r="A3939" s="294"/>
    </row>
    <row r="3940" spans="1:1" s="295" customFormat="1" ht="12" hidden="1" customHeight="1">
      <c r="A3940" s="294"/>
    </row>
    <row r="3941" spans="1:1" s="295" customFormat="1" ht="12" hidden="1" customHeight="1">
      <c r="A3941" s="294"/>
    </row>
    <row r="3942" spans="1:1" s="295" customFormat="1" ht="12" hidden="1" customHeight="1">
      <c r="A3942" s="294"/>
    </row>
    <row r="3943" spans="1:1" s="295" customFormat="1" ht="12" hidden="1" customHeight="1">
      <c r="A3943" s="294"/>
    </row>
    <row r="3944" spans="1:1" s="295" customFormat="1" ht="12" hidden="1" customHeight="1">
      <c r="A3944" s="294"/>
    </row>
    <row r="3945" spans="1:1" s="295" customFormat="1" ht="12" hidden="1" customHeight="1">
      <c r="A3945" s="294"/>
    </row>
    <row r="3946" spans="1:1" s="295" customFormat="1" ht="12" hidden="1" customHeight="1">
      <c r="A3946" s="294"/>
    </row>
    <row r="3947" spans="1:1" s="295" customFormat="1" ht="12" hidden="1" customHeight="1">
      <c r="A3947" s="294"/>
    </row>
    <row r="3948" spans="1:1" s="295" customFormat="1" ht="12" hidden="1" customHeight="1">
      <c r="A3948" s="294"/>
    </row>
    <row r="3949" spans="1:1" s="295" customFormat="1" ht="12" hidden="1" customHeight="1">
      <c r="A3949" s="294"/>
    </row>
    <row r="3950" spans="1:1" s="295" customFormat="1" ht="12" hidden="1" customHeight="1">
      <c r="A3950" s="294"/>
    </row>
    <row r="3951" spans="1:1" s="295" customFormat="1" ht="12" hidden="1" customHeight="1">
      <c r="A3951" s="294"/>
    </row>
    <row r="3952" spans="1:1" s="295" customFormat="1" ht="12" hidden="1" customHeight="1">
      <c r="A3952" s="294"/>
    </row>
    <row r="3953" spans="1:1" s="295" customFormat="1" ht="12" hidden="1" customHeight="1">
      <c r="A3953" s="294"/>
    </row>
    <row r="3954" spans="1:1" s="295" customFormat="1" ht="12" hidden="1" customHeight="1">
      <c r="A3954" s="294"/>
    </row>
    <row r="3955" spans="1:1" s="295" customFormat="1" ht="12" hidden="1" customHeight="1">
      <c r="A3955" s="294"/>
    </row>
    <row r="3956" spans="1:1" s="295" customFormat="1" ht="12" hidden="1" customHeight="1">
      <c r="A3956" s="294"/>
    </row>
    <row r="3957" spans="1:1" s="295" customFormat="1" ht="12" hidden="1" customHeight="1">
      <c r="A3957" s="294"/>
    </row>
    <row r="3958" spans="1:1" s="295" customFormat="1" ht="12" hidden="1" customHeight="1">
      <c r="A3958" s="294"/>
    </row>
    <row r="3959" spans="1:1" s="295" customFormat="1" ht="12" hidden="1" customHeight="1">
      <c r="A3959" s="294"/>
    </row>
    <row r="3960" spans="1:1" s="295" customFormat="1" ht="12" hidden="1" customHeight="1">
      <c r="A3960" s="294"/>
    </row>
    <row r="3961" spans="1:1" s="295" customFormat="1" ht="12" hidden="1" customHeight="1">
      <c r="A3961" s="294"/>
    </row>
    <row r="3962" spans="1:1" s="295" customFormat="1" ht="12" hidden="1" customHeight="1">
      <c r="A3962" s="294"/>
    </row>
    <row r="3963" spans="1:1" s="295" customFormat="1" ht="12" hidden="1" customHeight="1">
      <c r="A3963" s="294"/>
    </row>
    <row r="3964" spans="1:1" s="295" customFormat="1" ht="12" hidden="1" customHeight="1">
      <c r="A3964" s="294"/>
    </row>
    <row r="3965" spans="1:1" s="295" customFormat="1" ht="12" hidden="1" customHeight="1">
      <c r="A3965" s="294"/>
    </row>
    <row r="3966" spans="1:1" s="295" customFormat="1" ht="12" hidden="1" customHeight="1">
      <c r="A3966" s="294"/>
    </row>
    <row r="3967" spans="1:1" s="295" customFormat="1" ht="12" hidden="1" customHeight="1">
      <c r="A3967" s="294"/>
    </row>
    <row r="3968" spans="1:1" s="295" customFormat="1" ht="12" hidden="1" customHeight="1">
      <c r="A3968" s="294"/>
    </row>
    <row r="3969" spans="1:1" s="295" customFormat="1" ht="12" hidden="1" customHeight="1">
      <c r="A3969" s="294"/>
    </row>
    <row r="3970" spans="1:1" s="295" customFormat="1" ht="12" hidden="1" customHeight="1">
      <c r="A3970" s="294"/>
    </row>
    <row r="3971" spans="1:1" s="295" customFormat="1" ht="12" hidden="1" customHeight="1">
      <c r="A3971" s="294"/>
    </row>
    <row r="3972" spans="1:1" s="295" customFormat="1" ht="12" hidden="1" customHeight="1">
      <c r="A3972" s="294"/>
    </row>
    <row r="3973" spans="1:1" s="295" customFormat="1" ht="12" hidden="1" customHeight="1">
      <c r="A3973" s="294"/>
    </row>
    <row r="3974" spans="1:1" s="295" customFormat="1" ht="12" hidden="1" customHeight="1">
      <c r="A3974" s="294"/>
    </row>
    <row r="3975" spans="1:1" s="295" customFormat="1" ht="12" hidden="1" customHeight="1">
      <c r="A3975" s="294"/>
    </row>
    <row r="3976" spans="1:1" s="295" customFormat="1" ht="12" hidden="1" customHeight="1">
      <c r="A3976" s="294"/>
    </row>
    <row r="3977" spans="1:1" s="295" customFormat="1" ht="12" hidden="1" customHeight="1">
      <c r="A3977" s="294"/>
    </row>
    <row r="3978" spans="1:1" s="295" customFormat="1" ht="12" hidden="1" customHeight="1">
      <c r="A3978" s="294"/>
    </row>
    <row r="3979" spans="1:1" s="295" customFormat="1" ht="12" hidden="1" customHeight="1">
      <c r="A3979" s="294"/>
    </row>
    <row r="3980" spans="1:1" s="295" customFormat="1" ht="12" hidden="1" customHeight="1">
      <c r="A3980" s="294"/>
    </row>
    <row r="3981" spans="1:1" s="295" customFormat="1" ht="12" hidden="1" customHeight="1">
      <c r="A3981" s="294"/>
    </row>
    <row r="3982" spans="1:1" s="295" customFormat="1" ht="12" hidden="1" customHeight="1">
      <c r="A3982" s="294"/>
    </row>
    <row r="3983" spans="1:1" s="295" customFormat="1" ht="12" hidden="1" customHeight="1">
      <c r="A3983" s="294"/>
    </row>
    <row r="3984" spans="1:1" s="295" customFormat="1" ht="12" hidden="1" customHeight="1">
      <c r="A3984" s="294"/>
    </row>
    <row r="3985" spans="1:1" s="295" customFormat="1" ht="12" hidden="1" customHeight="1">
      <c r="A3985" s="294"/>
    </row>
    <row r="3986" spans="1:1" s="295" customFormat="1" ht="12" hidden="1" customHeight="1">
      <c r="A3986" s="294"/>
    </row>
    <row r="3987" spans="1:1" s="295" customFormat="1" ht="12" hidden="1" customHeight="1">
      <c r="A3987" s="294"/>
    </row>
    <row r="3988" spans="1:1" s="295" customFormat="1" ht="12" hidden="1" customHeight="1">
      <c r="A3988" s="294"/>
    </row>
    <row r="3989" spans="1:1" s="295" customFormat="1" ht="12" hidden="1" customHeight="1">
      <c r="A3989" s="294"/>
    </row>
    <row r="3990" spans="1:1" s="295" customFormat="1" ht="12" hidden="1" customHeight="1">
      <c r="A3990" s="294"/>
    </row>
    <row r="3991" spans="1:1" s="295" customFormat="1" ht="12" hidden="1" customHeight="1">
      <c r="A3991" s="294"/>
    </row>
    <row r="3992" spans="1:1" s="295" customFormat="1" ht="12" hidden="1" customHeight="1">
      <c r="A3992" s="294"/>
    </row>
    <row r="3993" spans="1:1" s="295" customFormat="1" ht="12" hidden="1" customHeight="1">
      <c r="A3993" s="294"/>
    </row>
    <row r="3994" spans="1:1" s="295" customFormat="1" ht="12" hidden="1" customHeight="1">
      <c r="A3994" s="294"/>
    </row>
    <row r="3995" spans="1:1" s="295" customFormat="1" ht="12" hidden="1" customHeight="1">
      <c r="A3995" s="294"/>
    </row>
    <row r="3996" spans="1:1" s="295" customFormat="1" ht="12" hidden="1" customHeight="1">
      <c r="A3996" s="294"/>
    </row>
    <row r="3997" spans="1:1" s="295" customFormat="1" ht="12" hidden="1" customHeight="1">
      <c r="A3997" s="294"/>
    </row>
    <row r="3998" spans="1:1" s="295" customFormat="1" ht="12" hidden="1" customHeight="1">
      <c r="A3998" s="294"/>
    </row>
    <row r="3999" spans="1:1" s="295" customFormat="1" ht="12" hidden="1" customHeight="1">
      <c r="A3999" s="294"/>
    </row>
    <row r="4000" spans="1:1" s="295" customFormat="1" ht="12" hidden="1" customHeight="1">
      <c r="A4000" s="294"/>
    </row>
    <row r="4001" spans="1:1" s="295" customFormat="1" ht="12" hidden="1" customHeight="1">
      <c r="A4001" s="294"/>
    </row>
    <row r="4002" spans="1:1" s="295" customFormat="1" ht="12" hidden="1" customHeight="1">
      <c r="A4002" s="294"/>
    </row>
    <row r="4003" spans="1:1" s="295" customFormat="1" ht="12" hidden="1" customHeight="1">
      <c r="A4003" s="294"/>
    </row>
    <row r="4004" spans="1:1" s="295" customFormat="1" ht="12" hidden="1" customHeight="1">
      <c r="A4004" s="294"/>
    </row>
    <row r="4005" spans="1:1" s="295" customFormat="1" ht="12" hidden="1" customHeight="1">
      <c r="A4005" s="294"/>
    </row>
    <row r="4006" spans="1:1" s="295" customFormat="1" ht="12" hidden="1" customHeight="1">
      <c r="A4006" s="294"/>
    </row>
    <row r="4007" spans="1:1" s="295" customFormat="1" ht="12" hidden="1" customHeight="1">
      <c r="A4007" s="294"/>
    </row>
    <row r="4008" spans="1:1" s="295" customFormat="1" ht="12" hidden="1" customHeight="1">
      <c r="A4008" s="294"/>
    </row>
    <row r="4009" spans="1:1" s="295" customFormat="1" ht="12" hidden="1" customHeight="1">
      <c r="A4009" s="294"/>
    </row>
    <row r="4010" spans="1:1" s="295" customFormat="1" ht="12" hidden="1" customHeight="1">
      <c r="A4010" s="294"/>
    </row>
    <row r="4011" spans="1:1" s="295" customFormat="1" ht="12" hidden="1" customHeight="1">
      <c r="A4011" s="294"/>
    </row>
    <row r="4012" spans="1:1" s="295" customFormat="1" ht="12" hidden="1" customHeight="1">
      <c r="A4012" s="294"/>
    </row>
    <row r="4013" spans="1:1" s="295" customFormat="1" ht="12" hidden="1" customHeight="1">
      <c r="A4013" s="294"/>
    </row>
    <row r="4014" spans="1:1" s="295" customFormat="1" ht="12" hidden="1" customHeight="1">
      <c r="A4014" s="294"/>
    </row>
    <row r="4015" spans="1:1" s="295" customFormat="1" ht="12" hidden="1" customHeight="1">
      <c r="A4015" s="294"/>
    </row>
    <row r="4016" spans="1:1" s="295" customFormat="1" ht="12" hidden="1" customHeight="1">
      <c r="A4016" s="294"/>
    </row>
    <row r="4017" spans="1:1" s="295" customFormat="1" ht="12" hidden="1" customHeight="1">
      <c r="A4017" s="294"/>
    </row>
    <row r="4018" spans="1:1" s="295" customFormat="1" ht="12" hidden="1" customHeight="1">
      <c r="A4018" s="294"/>
    </row>
    <row r="4019" spans="1:1" s="295" customFormat="1" ht="12" hidden="1" customHeight="1">
      <c r="A4019" s="294"/>
    </row>
    <row r="4020" spans="1:1" s="295" customFormat="1" ht="12" hidden="1" customHeight="1">
      <c r="A4020" s="294"/>
    </row>
    <row r="4021" spans="1:1" s="295" customFormat="1" ht="12" hidden="1" customHeight="1">
      <c r="A4021" s="294"/>
    </row>
    <row r="4022" spans="1:1" s="295" customFormat="1" ht="12" hidden="1" customHeight="1">
      <c r="A4022" s="294"/>
    </row>
    <row r="4023" spans="1:1" s="295" customFormat="1" ht="12" hidden="1" customHeight="1">
      <c r="A4023" s="294"/>
    </row>
    <row r="4024" spans="1:1" s="295" customFormat="1" ht="12" hidden="1" customHeight="1">
      <c r="A4024" s="294"/>
    </row>
    <row r="4025" spans="1:1" s="295" customFormat="1" ht="12" hidden="1" customHeight="1">
      <c r="A4025" s="294"/>
    </row>
    <row r="4026" spans="1:1" s="295" customFormat="1" ht="12" hidden="1" customHeight="1">
      <c r="A4026" s="294"/>
    </row>
    <row r="4027" spans="1:1" s="295" customFormat="1" ht="12" hidden="1" customHeight="1">
      <c r="A4027" s="294"/>
    </row>
    <row r="4028" spans="1:1" s="295" customFormat="1" ht="12" hidden="1" customHeight="1">
      <c r="A4028" s="294"/>
    </row>
    <row r="4029" spans="1:1" s="295" customFormat="1" ht="12" hidden="1" customHeight="1">
      <c r="A4029" s="294"/>
    </row>
    <row r="4030" spans="1:1" s="295" customFormat="1" ht="12" hidden="1" customHeight="1">
      <c r="A4030" s="294"/>
    </row>
    <row r="4031" spans="1:1" s="295" customFormat="1" ht="12" hidden="1" customHeight="1">
      <c r="A4031" s="294"/>
    </row>
    <row r="4032" spans="1:1" s="295" customFormat="1" ht="12" hidden="1" customHeight="1">
      <c r="A4032" s="294"/>
    </row>
    <row r="4033" spans="1:1" s="295" customFormat="1" ht="12" hidden="1" customHeight="1">
      <c r="A4033" s="294"/>
    </row>
    <row r="4034" spans="1:1" s="295" customFormat="1" ht="12" hidden="1" customHeight="1">
      <c r="A4034" s="294"/>
    </row>
    <row r="4035" spans="1:1" s="295" customFormat="1" ht="12" hidden="1" customHeight="1">
      <c r="A4035" s="294"/>
    </row>
    <row r="4036" spans="1:1" s="295" customFormat="1" ht="12" hidden="1" customHeight="1">
      <c r="A4036" s="294"/>
    </row>
    <row r="4037" spans="1:1" s="295" customFormat="1" ht="12" hidden="1" customHeight="1">
      <c r="A4037" s="294"/>
    </row>
    <row r="4038" spans="1:1" s="295" customFormat="1" ht="12" hidden="1" customHeight="1">
      <c r="A4038" s="294"/>
    </row>
    <row r="4039" spans="1:1" s="295" customFormat="1" ht="12" hidden="1" customHeight="1">
      <c r="A4039" s="294"/>
    </row>
    <row r="4040" spans="1:1" s="295" customFormat="1" ht="12" hidden="1" customHeight="1">
      <c r="A4040" s="294"/>
    </row>
    <row r="4041" spans="1:1" s="295" customFormat="1" ht="12" hidden="1" customHeight="1">
      <c r="A4041" s="294"/>
    </row>
    <row r="4042" spans="1:1" s="295" customFormat="1" ht="12" hidden="1" customHeight="1">
      <c r="A4042" s="294"/>
    </row>
    <row r="4043" spans="1:1" s="295" customFormat="1" ht="12" hidden="1" customHeight="1">
      <c r="A4043" s="294"/>
    </row>
    <row r="4044" spans="1:1" s="295" customFormat="1" ht="12" hidden="1" customHeight="1">
      <c r="A4044" s="294"/>
    </row>
    <row r="4045" spans="1:1" s="295" customFormat="1" ht="12" hidden="1" customHeight="1">
      <c r="A4045" s="294"/>
    </row>
    <row r="4046" spans="1:1" s="295" customFormat="1" ht="12" hidden="1" customHeight="1">
      <c r="A4046" s="294"/>
    </row>
    <row r="4047" spans="1:1" s="295" customFormat="1" ht="12" hidden="1" customHeight="1">
      <c r="A4047" s="294"/>
    </row>
    <row r="4048" spans="1:1" s="295" customFormat="1" ht="12" hidden="1" customHeight="1">
      <c r="A4048" s="294"/>
    </row>
    <row r="4049" spans="1:1" s="295" customFormat="1" ht="12" hidden="1" customHeight="1">
      <c r="A4049" s="294"/>
    </row>
    <row r="4050" spans="1:1" s="295" customFormat="1" ht="12" hidden="1" customHeight="1">
      <c r="A4050" s="294"/>
    </row>
    <row r="4051" spans="1:1" s="295" customFormat="1" ht="12" hidden="1" customHeight="1">
      <c r="A4051" s="294"/>
    </row>
    <row r="4052" spans="1:1" s="295" customFormat="1" ht="12" hidden="1" customHeight="1">
      <c r="A4052" s="294"/>
    </row>
    <row r="4053" spans="1:1" s="295" customFormat="1" ht="12" hidden="1" customHeight="1">
      <c r="A4053" s="294"/>
    </row>
    <row r="4054" spans="1:1" s="295" customFormat="1" ht="12" hidden="1" customHeight="1">
      <c r="A4054" s="294"/>
    </row>
    <row r="4055" spans="1:1" s="295" customFormat="1" ht="12" hidden="1" customHeight="1">
      <c r="A4055" s="294"/>
    </row>
    <row r="4056" spans="1:1" s="295" customFormat="1" ht="12" hidden="1" customHeight="1">
      <c r="A4056" s="294"/>
    </row>
    <row r="4057" spans="1:1" s="295" customFormat="1" ht="12" hidden="1" customHeight="1">
      <c r="A4057" s="294"/>
    </row>
    <row r="4058" spans="1:1" s="295" customFormat="1" ht="12" hidden="1" customHeight="1">
      <c r="A4058" s="294"/>
    </row>
    <row r="4059" spans="1:1" s="295" customFormat="1" ht="12" hidden="1" customHeight="1">
      <c r="A4059" s="294"/>
    </row>
    <row r="4060" spans="1:1" s="295" customFormat="1" ht="12" hidden="1" customHeight="1">
      <c r="A4060" s="294"/>
    </row>
    <row r="4061" spans="1:1" s="295" customFormat="1" ht="12" hidden="1" customHeight="1">
      <c r="A4061" s="294"/>
    </row>
    <row r="4062" spans="1:1" s="295" customFormat="1" ht="12" hidden="1" customHeight="1">
      <c r="A4062" s="294"/>
    </row>
    <row r="4063" spans="1:1" s="295" customFormat="1" ht="12" hidden="1" customHeight="1">
      <c r="A4063" s="294"/>
    </row>
    <row r="4064" spans="1:1" s="295" customFormat="1" ht="12" hidden="1" customHeight="1">
      <c r="A4064" s="294"/>
    </row>
    <row r="4065" spans="1:1" s="295" customFormat="1" ht="12" hidden="1" customHeight="1">
      <c r="A4065" s="294"/>
    </row>
    <row r="4066" spans="1:1" s="295" customFormat="1" ht="12" hidden="1" customHeight="1">
      <c r="A4066" s="294"/>
    </row>
    <row r="4067" spans="1:1" s="295" customFormat="1" ht="12" hidden="1" customHeight="1">
      <c r="A4067" s="294"/>
    </row>
    <row r="4068" spans="1:1" s="295" customFormat="1" ht="12" hidden="1" customHeight="1">
      <c r="A4068" s="294"/>
    </row>
    <row r="4069" spans="1:1" s="295" customFormat="1" ht="12" hidden="1" customHeight="1">
      <c r="A4069" s="294"/>
    </row>
    <row r="4070" spans="1:1" s="295" customFormat="1" ht="12" hidden="1" customHeight="1">
      <c r="A4070" s="294"/>
    </row>
    <row r="4071" spans="1:1" s="295" customFormat="1" ht="12" hidden="1" customHeight="1">
      <c r="A4071" s="294"/>
    </row>
    <row r="4072" spans="1:1" s="295" customFormat="1" ht="12" hidden="1" customHeight="1">
      <c r="A4072" s="294"/>
    </row>
    <row r="4073" spans="1:1" s="295" customFormat="1" ht="12" hidden="1" customHeight="1">
      <c r="A4073" s="294"/>
    </row>
    <row r="4074" spans="1:1" s="295" customFormat="1" ht="12" hidden="1" customHeight="1">
      <c r="A4074" s="294"/>
    </row>
    <row r="4075" spans="1:1" s="295" customFormat="1" ht="12" hidden="1" customHeight="1">
      <c r="A4075" s="294"/>
    </row>
    <row r="4076" spans="1:1" s="295" customFormat="1" ht="12" hidden="1" customHeight="1">
      <c r="A4076" s="294"/>
    </row>
    <row r="4077" spans="1:1" s="295" customFormat="1" ht="12" hidden="1" customHeight="1">
      <c r="A4077" s="294"/>
    </row>
    <row r="4078" spans="1:1" s="295" customFormat="1" ht="12" hidden="1" customHeight="1">
      <c r="A4078" s="294"/>
    </row>
    <row r="4079" spans="1:1" s="295" customFormat="1" ht="12" hidden="1" customHeight="1">
      <c r="A4079" s="294"/>
    </row>
    <row r="4080" spans="1:1" s="295" customFormat="1" ht="12" hidden="1" customHeight="1">
      <c r="A4080" s="294"/>
    </row>
    <row r="4081" spans="1:1" s="295" customFormat="1" ht="12" hidden="1" customHeight="1">
      <c r="A4081" s="294"/>
    </row>
    <row r="4082" spans="1:1" s="295" customFormat="1" ht="12" hidden="1" customHeight="1">
      <c r="A4082" s="294"/>
    </row>
    <row r="4083" spans="1:1" s="295" customFormat="1" ht="12" hidden="1" customHeight="1">
      <c r="A4083" s="294"/>
    </row>
    <row r="4084" spans="1:1" s="295" customFormat="1" ht="12" hidden="1" customHeight="1">
      <c r="A4084" s="294"/>
    </row>
    <row r="4085" spans="1:1" s="295" customFormat="1" ht="12" hidden="1" customHeight="1">
      <c r="A4085" s="294"/>
    </row>
    <row r="4086" spans="1:1" s="295" customFormat="1" ht="12" hidden="1" customHeight="1">
      <c r="A4086" s="294"/>
    </row>
    <row r="4087" spans="1:1" s="295" customFormat="1" ht="12" hidden="1" customHeight="1">
      <c r="A4087" s="294"/>
    </row>
    <row r="4088" spans="1:1" s="295" customFormat="1" ht="12" hidden="1" customHeight="1">
      <c r="A4088" s="294"/>
    </row>
    <row r="4089" spans="1:1" s="295" customFormat="1" ht="12" hidden="1" customHeight="1">
      <c r="A4089" s="294"/>
    </row>
    <row r="4090" spans="1:1" s="295" customFormat="1" ht="12" hidden="1" customHeight="1">
      <c r="A4090" s="294"/>
    </row>
    <row r="4091" spans="1:1" s="295" customFormat="1" ht="12" hidden="1" customHeight="1">
      <c r="A4091" s="294"/>
    </row>
    <row r="4092" spans="1:1" s="295" customFormat="1" ht="12" hidden="1" customHeight="1">
      <c r="A4092" s="294"/>
    </row>
    <row r="4093" spans="1:1" s="295" customFormat="1" ht="12" hidden="1" customHeight="1">
      <c r="A4093" s="294"/>
    </row>
    <row r="4094" spans="1:1" s="295" customFormat="1" ht="12" hidden="1" customHeight="1">
      <c r="A4094" s="294"/>
    </row>
    <row r="4095" spans="1:1" s="295" customFormat="1" ht="12" hidden="1" customHeight="1">
      <c r="A4095" s="294"/>
    </row>
    <row r="4096" spans="1:1" s="295" customFormat="1" ht="12" hidden="1" customHeight="1">
      <c r="A4096" s="294"/>
    </row>
    <row r="4097" spans="1:1" s="295" customFormat="1" ht="12" hidden="1" customHeight="1">
      <c r="A4097" s="294"/>
    </row>
    <row r="4098" spans="1:1" s="295" customFormat="1" ht="12" hidden="1" customHeight="1">
      <c r="A4098" s="294"/>
    </row>
    <row r="4099" spans="1:1" s="295" customFormat="1" ht="12" hidden="1" customHeight="1">
      <c r="A4099" s="294"/>
    </row>
    <row r="4100" spans="1:1" s="295" customFormat="1" ht="12" hidden="1" customHeight="1">
      <c r="A4100" s="294"/>
    </row>
    <row r="4101" spans="1:1" s="295" customFormat="1" ht="12" hidden="1" customHeight="1">
      <c r="A4101" s="294"/>
    </row>
    <row r="4102" spans="1:1" s="295" customFormat="1" ht="12" hidden="1" customHeight="1">
      <c r="A4102" s="294"/>
    </row>
    <row r="4103" spans="1:1" s="295" customFormat="1" ht="12" hidden="1" customHeight="1">
      <c r="A4103" s="294"/>
    </row>
    <row r="4104" spans="1:1" s="295" customFormat="1" ht="12" hidden="1" customHeight="1">
      <c r="A4104" s="294"/>
    </row>
    <row r="4105" spans="1:1" s="295" customFormat="1" ht="12" hidden="1" customHeight="1">
      <c r="A4105" s="294"/>
    </row>
    <row r="4106" spans="1:1" s="295" customFormat="1" ht="12" hidden="1" customHeight="1">
      <c r="A4106" s="294"/>
    </row>
    <row r="4107" spans="1:1" s="295" customFormat="1" ht="12" hidden="1" customHeight="1">
      <c r="A4107" s="294"/>
    </row>
    <row r="4108" spans="1:1" s="295" customFormat="1" ht="12" hidden="1" customHeight="1">
      <c r="A4108" s="294"/>
    </row>
    <row r="4109" spans="1:1" s="295" customFormat="1" ht="12" hidden="1" customHeight="1">
      <c r="A4109" s="294"/>
    </row>
    <row r="4110" spans="1:1" s="295" customFormat="1" ht="12" hidden="1" customHeight="1">
      <c r="A4110" s="294"/>
    </row>
    <row r="4111" spans="1:1" s="295" customFormat="1" ht="12" hidden="1" customHeight="1">
      <c r="A4111" s="294"/>
    </row>
    <row r="4112" spans="1:1" s="295" customFormat="1" ht="12" hidden="1" customHeight="1">
      <c r="A4112" s="294"/>
    </row>
    <row r="4113" spans="1:1" s="295" customFormat="1" ht="12" hidden="1" customHeight="1">
      <c r="A4113" s="294"/>
    </row>
    <row r="4114" spans="1:1" s="295" customFormat="1" ht="12" hidden="1" customHeight="1">
      <c r="A4114" s="294"/>
    </row>
    <row r="4115" spans="1:1" s="295" customFormat="1" ht="12" hidden="1" customHeight="1">
      <c r="A4115" s="294"/>
    </row>
    <row r="4116" spans="1:1" s="295" customFormat="1" ht="12" hidden="1" customHeight="1">
      <c r="A4116" s="294"/>
    </row>
    <row r="4117" spans="1:1" s="295" customFormat="1" ht="12" hidden="1" customHeight="1">
      <c r="A4117" s="294"/>
    </row>
    <row r="4118" spans="1:1" s="295" customFormat="1" ht="12" hidden="1" customHeight="1">
      <c r="A4118" s="294"/>
    </row>
    <row r="4119" spans="1:1" s="295" customFormat="1" ht="12" hidden="1" customHeight="1">
      <c r="A4119" s="294"/>
    </row>
    <row r="4120" spans="1:1" s="295" customFormat="1" ht="12" hidden="1" customHeight="1">
      <c r="A4120" s="294"/>
    </row>
    <row r="4121" spans="1:1" s="295" customFormat="1" ht="12" hidden="1" customHeight="1">
      <c r="A4121" s="294"/>
    </row>
    <row r="4122" spans="1:1" s="295" customFormat="1" ht="12" hidden="1" customHeight="1">
      <c r="A4122" s="294"/>
    </row>
    <row r="4123" spans="1:1" s="295" customFormat="1" ht="12" hidden="1" customHeight="1">
      <c r="A4123" s="294"/>
    </row>
    <row r="4124" spans="1:1" s="295" customFormat="1" ht="12" hidden="1" customHeight="1">
      <c r="A4124" s="294"/>
    </row>
    <row r="4125" spans="1:1" s="295" customFormat="1" ht="12" hidden="1" customHeight="1">
      <c r="A4125" s="294"/>
    </row>
    <row r="4126" spans="1:1" s="295" customFormat="1" ht="12" hidden="1" customHeight="1">
      <c r="A4126" s="294"/>
    </row>
    <row r="4127" spans="1:1" s="295" customFormat="1" ht="12" hidden="1" customHeight="1">
      <c r="A4127" s="294"/>
    </row>
    <row r="4128" spans="1:1" s="295" customFormat="1" ht="12" hidden="1" customHeight="1">
      <c r="A4128" s="294"/>
    </row>
    <row r="4129" spans="1:1" s="295" customFormat="1" ht="12" hidden="1" customHeight="1">
      <c r="A4129" s="294"/>
    </row>
    <row r="4130" spans="1:1" s="295" customFormat="1" ht="12" hidden="1" customHeight="1">
      <c r="A4130" s="294"/>
    </row>
    <row r="4131" spans="1:1" s="295" customFormat="1" ht="12" hidden="1" customHeight="1">
      <c r="A4131" s="294"/>
    </row>
    <row r="4132" spans="1:1" s="295" customFormat="1" ht="12" hidden="1" customHeight="1">
      <c r="A4132" s="294"/>
    </row>
    <row r="4133" spans="1:1" s="295" customFormat="1" ht="12" hidden="1" customHeight="1">
      <c r="A4133" s="294"/>
    </row>
    <row r="4134" spans="1:1" s="295" customFormat="1" ht="12" hidden="1" customHeight="1">
      <c r="A4134" s="294"/>
    </row>
    <row r="4135" spans="1:1" s="295" customFormat="1" ht="12" hidden="1" customHeight="1">
      <c r="A4135" s="294"/>
    </row>
    <row r="4136" spans="1:1" s="295" customFormat="1" ht="12" hidden="1" customHeight="1">
      <c r="A4136" s="294"/>
    </row>
    <row r="4137" spans="1:1" s="295" customFormat="1" ht="12" hidden="1" customHeight="1">
      <c r="A4137" s="294"/>
    </row>
    <row r="4138" spans="1:1" s="295" customFormat="1" ht="12" hidden="1" customHeight="1">
      <c r="A4138" s="294"/>
    </row>
    <row r="4139" spans="1:1" s="295" customFormat="1" ht="12" hidden="1" customHeight="1">
      <c r="A4139" s="294"/>
    </row>
    <row r="4140" spans="1:1" s="295" customFormat="1" ht="12" hidden="1" customHeight="1">
      <c r="A4140" s="294"/>
    </row>
    <row r="4141" spans="1:1" s="295" customFormat="1" ht="12" hidden="1" customHeight="1">
      <c r="A4141" s="294"/>
    </row>
    <row r="4142" spans="1:1" s="295" customFormat="1" ht="12" hidden="1" customHeight="1">
      <c r="A4142" s="294"/>
    </row>
    <row r="4143" spans="1:1" s="295" customFormat="1" ht="12" hidden="1" customHeight="1">
      <c r="A4143" s="294"/>
    </row>
    <row r="4144" spans="1:1" s="295" customFormat="1" ht="12" hidden="1" customHeight="1">
      <c r="A4144" s="294"/>
    </row>
    <row r="4145" spans="1:1" s="295" customFormat="1" ht="12" hidden="1" customHeight="1">
      <c r="A4145" s="294"/>
    </row>
    <row r="4146" spans="1:1" s="295" customFormat="1" ht="12" hidden="1" customHeight="1">
      <c r="A4146" s="294"/>
    </row>
    <row r="4147" spans="1:1" s="295" customFormat="1" ht="12" hidden="1" customHeight="1">
      <c r="A4147" s="294"/>
    </row>
    <row r="4148" spans="1:1" s="295" customFormat="1" ht="12" hidden="1" customHeight="1">
      <c r="A4148" s="294"/>
    </row>
    <row r="4149" spans="1:1" s="295" customFormat="1" ht="12" hidden="1" customHeight="1">
      <c r="A4149" s="294"/>
    </row>
    <row r="4150" spans="1:1" s="295" customFormat="1" ht="12" hidden="1" customHeight="1">
      <c r="A4150" s="294"/>
    </row>
    <row r="4151" spans="1:1" s="295" customFormat="1" ht="12" hidden="1" customHeight="1">
      <c r="A4151" s="294"/>
    </row>
    <row r="4152" spans="1:1" s="295" customFormat="1" ht="12" hidden="1" customHeight="1">
      <c r="A4152" s="294"/>
    </row>
    <row r="4153" spans="1:1" s="295" customFormat="1" ht="12" hidden="1" customHeight="1">
      <c r="A4153" s="294"/>
    </row>
    <row r="4154" spans="1:1" s="295" customFormat="1" ht="12" hidden="1" customHeight="1">
      <c r="A4154" s="294"/>
    </row>
    <row r="4155" spans="1:1" s="295" customFormat="1" ht="12" hidden="1" customHeight="1">
      <c r="A4155" s="294"/>
    </row>
    <row r="4156" spans="1:1" s="295" customFormat="1" ht="12" hidden="1" customHeight="1">
      <c r="A4156" s="294"/>
    </row>
    <row r="4157" spans="1:1" s="295" customFormat="1" ht="12" hidden="1" customHeight="1">
      <c r="A4157" s="294"/>
    </row>
    <row r="4158" spans="1:1" s="295" customFormat="1" ht="12" hidden="1" customHeight="1">
      <c r="A4158" s="294"/>
    </row>
    <row r="4159" spans="1:1" s="295" customFormat="1" ht="12" hidden="1" customHeight="1">
      <c r="A4159" s="294"/>
    </row>
    <row r="4160" spans="1:1" s="295" customFormat="1" ht="12" hidden="1" customHeight="1">
      <c r="A4160" s="294"/>
    </row>
    <row r="4161" spans="1:1" s="295" customFormat="1" ht="12" hidden="1" customHeight="1">
      <c r="A4161" s="294"/>
    </row>
    <row r="4162" spans="1:1" s="295" customFormat="1" ht="12" hidden="1" customHeight="1">
      <c r="A4162" s="294"/>
    </row>
    <row r="4163" spans="1:1" s="295" customFormat="1" ht="12" hidden="1" customHeight="1">
      <c r="A4163" s="294"/>
    </row>
    <row r="4164" spans="1:1" s="295" customFormat="1" ht="12" hidden="1" customHeight="1">
      <c r="A4164" s="294"/>
    </row>
    <row r="4165" spans="1:1" s="295" customFormat="1" ht="12" hidden="1" customHeight="1">
      <c r="A4165" s="294"/>
    </row>
    <row r="4166" spans="1:1" s="295" customFormat="1" ht="12" hidden="1" customHeight="1">
      <c r="A4166" s="294"/>
    </row>
    <row r="4167" spans="1:1" s="295" customFormat="1" ht="12" hidden="1" customHeight="1">
      <c r="A4167" s="294"/>
    </row>
    <row r="4168" spans="1:1" s="295" customFormat="1" ht="12" hidden="1" customHeight="1">
      <c r="A4168" s="294"/>
    </row>
    <row r="4169" spans="1:1" s="295" customFormat="1" ht="12" hidden="1" customHeight="1">
      <c r="A4169" s="294"/>
    </row>
    <row r="4170" spans="1:1" s="295" customFormat="1" ht="12" hidden="1" customHeight="1">
      <c r="A4170" s="294"/>
    </row>
    <row r="4171" spans="1:1" s="295" customFormat="1" ht="12" hidden="1" customHeight="1">
      <c r="A4171" s="294"/>
    </row>
    <row r="4172" spans="1:1" s="295" customFormat="1" ht="12" hidden="1" customHeight="1">
      <c r="A4172" s="294"/>
    </row>
    <row r="4173" spans="1:1" s="295" customFormat="1" ht="12" hidden="1" customHeight="1">
      <c r="A4173" s="294"/>
    </row>
    <row r="4174" spans="1:1" s="295" customFormat="1" ht="12" hidden="1" customHeight="1">
      <c r="A4174" s="294"/>
    </row>
    <row r="4175" spans="1:1" s="295" customFormat="1" ht="12" hidden="1" customHeight="1">
      <c r="A4175" s="294"/>
    </row>
    <row r="4176" spans="1:1" s="295" customFormat="1" ht="12" hidden="1" customHeight="1">
      <c r="A4176" s="294"/>
    </row>
    <row r="4177" spans="1:1" s="295" customFormat="1" ht="12" hidden="1" customHeight="1">
      <c r="A4177" s="294"/>
    </row>
    <row r="4178" spans="1:1" s="295" customFormat="1" ht="12" hidden="1" customHeight="1">
      <c r="A4178" s="294"/>
    </row>
    <row r="4179" spans="1:1" s="295" customFormat="1" ht="12" hidden="1" customHeight="1">
      <c r="A4179" s="294"/>
    </row>
    <row r="4180" spans="1:1" s="295" customFormat="1" ht="12" hidden="1" customHeight="1">
      <c r="A4180" s="294"/>
    </row>
    <row r="4181" spans="1:1" s="295" customFormat="1" ht="12" hidden="1" customHeight="1">
      <c r="A4181" s="294"/>
    </row>
    <row r="4182" spans="1:1" s="295" customFormat="1" ht="12" hidden="1" customHeight="1">
      <c r="A4182" s="294"/>
    </row>
    <row r="4183" spans="1:1" s="295" customFormat="1" ht="12" hidden="1" customHeight="1">
      <c r="A4183" s="294"/>
    </row>
    <row r="4184" spans="1:1" s="295" customFormat="1" ht="12" hidden="1" customHeight="1">
      <c r="A4184" s="294"/>
    </row>
    <row r="4185" spans="1:1" s="295" customFormat="1" ht="12" hidden="1" customHeight="1">
      <c r="A4185" s="294"/>
    </row>
    <row r="4186" spans="1:1" s="295" customFormat="1" ht="12" hidden="1" customHeight="1">
      <c r="A4186" s="294"/>
    </row>
    <row r="4187" spans="1:1" s="295" customFormat="1" ht="12" hidden="1" customHeight="1">
      <c r="A4187" s="294"/>
    </row>
    <row r="4188" spans="1:1" s="295" customFormat="1" ht="12" hidden="1" customHeight="1">
      <c r="A4188" s="294"/>
    </row>
    <row r="4189" spans="1:1" s="295" customFormat="1" ht="12" hidden="1" customHeight="1">
      <c r="A4189" s="294"/>
    </row>
    <row r="4190" spans="1:1" s="295" customFormat="1" ht="12" hidden="1" customHeight="1">
      <c r="A4190" s="294"/>
    </row>
    <row r="4191" spans="1:1" s="295" customFormat="1" ht="12" hidden="1" customHeight="1">
      <c r="A4191" s="294"/>
    </row>
    <row r="4192" spans="1:1" s="295" customFormat="1" ht="12" hidden="1" customHeight="1">
      <c r="A4192" s="294"/>
    </row>
    <row r="4193" spans="1:1" s="295" customFormat="1" ht="12" hidden="1" customHeight="1">
      <c r="A4193" s="294"/>
    </row>
    <row r="4194" spans="1:1" s="295" customFormat="1" ht="12" hidden="1" customHeight="1">
      <c r="A4194" s="294"/>
    </row>
    <row r="4195" spans="1:1" s="295" customFormat="1" ht="12" hidden="1" customHeight="1">
      <c r="A4195" s="294"/>
    </row>
    <row r="4196" spans="1:1" s="295" customFormat="1" ht="12" hidden="1" customHeight="1">
      <c r="A4196" s="294"/>
    </row>
    <row r="4197" spans="1:1" s="295" customFormat="1" ht="12" hidden="1" customHeight="1">
      <c r="A4197" s="294"/>
    </row>
    <row r="4198" spans="1:1" s="295" customFormat="1" ht="12" hidden="1" customHeight="1">
      <c r="A4198" s="294"/>
    </row>
    <row r="4199" spans="1:1" s="295" customFormat="1" ht="12" hidden="1" customHeight="1">
      <c r="A4199" s="294"/>
    </row>
    <row r="4200" spans="1:1" s="295" customFormat="1" ht="12" hidden="1" customHeight="1">
      <c r="A4200" s="294"/>
    </row>
    <row r="4201" spans="1:1" s="295" customFormat="1" ht="12" hidden="1" customHeight="1">
      <c r="A4201" s="294"/>
    </row>
    <row r="4202" spans="1:1" s="295" customFormat="1" ht="12" hidden="1" customHeight="1">
      <c r="A4202" s="294"/>
    </row>
    <row r="4203" spans="1:1" s="295" customFormat="1" ht="12" hidden="1" customHeight="1">
      <c r="A4203" s="294"/>
    </row>
    <row r="4204" spans="1:1" s="295" customFormat="1" ht="12" hidden="1" customHeight="1">
      <c r="A4204" s="294"/>
    </row>
    <row r="4205" spans="1:1" s="295" customFormat="1" ht="12" hidden="1" customHeight="1">
      <c r="A4205" s="294"/>
    </row>
    <row r="4206" spans="1:1" s="295" customFormat="1" ht="12" hidden="1" customHeight="1">
      <c r="A4206" s="294"/>
    </row>
    <row r="4207" spans="1:1" s="295" customFormat="1" ht="12" hidden="1" customHeight="1">
      <c r="A4207" s="294"/>
    </row>
    <row r="4208" spans="1:1" s="295" customFormat="1" ht="12" hidden="1" customHeight="1">
      <c r="A4208" s="294"/>
    </row>
    <row r="4209" spans="1:1" s="295" customFormat="1" ht="12" hidden="1" customHeight="1">
      <c r="A4209" s="294"/>
    </row>
    <row r="4210" spans="1:1" s="295" customFormat="1" ht="12" hidden="1" customHeight="1">
      <c r="A4210" s="294"/>
    </row>
    <row r="4211" spans="1:1" s="295" customFormat="1" ht="12" hidden="1" customHeight="1">
      <c r="A4211" s="294"/>
    </row>
    <row r="4212" spans="1:1" s="295" customFormat="1" ht="12" hidden="1" customHeight="1">
      <c r="A4212" s="294"/>
    </row>
    <row r="4213" spans="1:1" s="295" customFormat="1" ht="12" hidden="1" customHeight="1">
      <c r="A4213" s="294"/>
    </row>
    <row r="4214" spans="1:1" s="295" customFormat="1" ht="12" hidden="1" customHeight="1">
      <c r="A4214" s="294"/>
    </row>
    <row r="4215" spans="1:1" s="295" customFormat="1" ht="12" hidden="1" customHeight="1">
      <c r="A4215" s="294"/>
    </row>
    <row r="4216" spans="1:1" s="295" customFormat="1" ht="12" hidden="1" customHeight="1">
      <c r="A4216" s="294"/>
    </row>
    <row r="4217" spans="1:1" s="295" customFormat="1" ht="12" hidden="1" customHeight="1">
      <c r="A4217" s="294"/>
    </row>
    <row r="4218" spans="1:1" s="295" customFormat="1" ht="12" hidden="1" customHeight="1">
      <c r="A4218" s="294"/>
    </row>
    <row r="4219" spans="1:1" s="295" customFormat="1" ht="12" hidden="1" customHeight="1">
      <c r="A4219" s="294"/>
    </row>
    <row r="4220" spans="1:1" s="295" customFormat="1" ht="12" hidden="1" customHeight="1">
      <c r="A4220" s="294"/>
    </row>
    <row r="4221" spans="1:1" s="295" customFormat="1" ht="12" hidden="1" customHeight="1">
      <c r="A4221" s="294"/>
    </row>
    <row r="4222" spans="1:1" s="295" customFormat="1" ht="12" hidden="1" customHeight="1">
      <c r="A4222" s="294"/>
    </row>
    <row r="4223" spans="1:1" s="295" customFormat="1" ht="12" hidden="1" customHeight="1">
      <c r="A4223" s="294"/>
    </row>
    <row r="4224" spans="1:1" s="295" customFormat="1" ht="12" hidden="1" customHeight="1">
      <c r="A4224" s="294"/>
    </row>
    <row r="4225" spans="1:1" s="295" customFormat="1" ht="12" hidden="1" customHeight="1">
      <c r="A4225" s="294"/>
    </row>
    <row r="4226" spans="1:1" s="295" customFormat="1" ht="12" hidden="1" customHeight="1">
      <c r="A4226" s="294"/>
    </row>
    <row r="4227" spans="1:1" s="295" customFormat="1" ht="12" hidden="1" customHeight="1">
      <c r="A4227" s="294"/>
    </row>
    <row r="4228" spans="1:1" s="295" customFormat="1" ht="12" hidden="1" customHeight="1">
      <c r="A4228" s="294"/>
    </row>
    <row r="4229" spans="1:1" s="295" customFormat="1" ht="12" hidden="1" customHeight="1">
      <c r="A4229" s="294"/>
    </row>
    <row r="4230" spans="1:1" s="295" customFormat="1" ht="12" hidden="1" customHeight="1">
      <c r="A4230" s="294"/>
    </row>
    <row r="4231" spans="1:1" s="295" customFormat="1" ht="12" hidden="1" customHeight="1">
      <c r="A4231" s="294"/>
    </row>
    <row r="4232" spans="1:1" s="295" customFormat="1" ht="12" hidden="1" customHeight="1">
      <c r="A4232" s="294"/>
    </row>
    <row r="4233" spans="1:1" s="295" customFormat="1" ht="12" hidden="1" customHeight="1">
      <c r="A4233" s="294"/>
    </row>
    <row r="4234" spans="1:1" s="295" customFormat="1" ht="12" hidden="1" customHeight="1">
      <c r="A4234" s="294"/>
    </row>
    <row r="4235" spans="1:1" s="295" customFormat="1" ht="12" hidden="1" customHeight="1">
      <c r="A4235" s="294"/>
    </row>
    <row r="4236" spans="1:1" s="295" customFormat="1" ht="12" hidden="1" customHeight="1">
      <c r="A4236" s="294"/>
    </row>
    <row r="4237" spans="1:1" s="295" customFormat="1" ht="12" hidden="1" customHeight="1">
      <c r="A4237" s="294"/>
    </row>
    <row r="4238" spans="1:1" s="295" customFormat="1" ht="12" hidden="1" customHeight="1">
      <c r="A4238" s="294"/>
    </row>
    <row r="4239" spans="1:1" s="295" customFormat="1" ht="12" hidden="1" customHeight="1">
      <c r="A4239" s="294"/>
    </row>
    <row r="4240" spans="1:1" s="295" customFormat="1" ht="12" hidden="1" customHeight="1">
      <c r="A4240" s="294"/>
    </row>
    <row r="4241" spans="1:1" s="295" customFormat="1" ht="12" hidden="1" customHeight="1">
      <c r="A4241" s="294"/>
    </row>
    <row r="4242" spans="1:1" s="295" customFormat="1" ht="12" hidden="1" customHeight="1">
      <c r="A4242" s="294"/>
    </row>
    <row r="4243" spans="1:1" s="295" customFormat="1" ht="12" hidden="1" customHeight="1">
      <c r="A4243" s="294"/>
    </row>
    <row r="4244" spans="1:1" s="295" customFormat="1" ht="12" hidden="1" customHeight="1">
      <c r="A4244" s="294"/>
    </row>
    <row r="4245" spans="1:1" s="295" customFormat="1" ht="12" hidden="1" customHeight="1">
      <c r="A4245" s="294"/>
    </row>
    <row r="4246" spans="1:1" s="295" customFormat="1" ht="12" hidden="1" customHeight="1">
      <c r="A4246" s="294"/>
    </row>
    <row r="4247" spans="1:1" s="295" customFormat="1" ht="12" hidden="1" customHeight="1">
      <c r="A4247" s="294"/>
    </row>
    <row r="4248" spans="1:1" s="295" customFormat="1" ht="12" hidden="1" customHeight="1">
      <c r="A4248" s="294"/>
    </row>
    <row r="4249" spans="1:1" s="295" customFormat="1" ht="12" hidden="1" customHeight="1">
      <c r="A4249" s="294"/>
    </row>
    <row r="4250" spans="1:1" s="295" customFormat="1" ht="12" hidden="1" customHeight="1">
      <c r="A4250" s="294"/>
    </row>
    <row r="4251" spans="1:1" s="295" customFormat="1" ht="12" hidden="1" customHeight="1">
      <c r="A4251" s="294"/>
    </row>
    <row r="4252" spans="1:1" s="295" customFormat="1" ht="12" hidden="1" customHeight="1">
      <c r="A4252" s="294"/>
    </row>
    <row r="4253" spans="1:1" s="295" customFormat="1" ht="12" hidden="1" customHeight="1">
      <c r="A4253" s="294"/>
    </row>
    <row r="4254" spans="1:1" s="295" customFormat="1" ht="12" hidden="1" customHeight="1">
      <c r="A4254" s="294"/>
    </row>
    <row r="4255" spans="1:1" s="295" customFormat="1" ht="12" hidden="1" customHeight="1">
      <c r="A4255" s="294"/>
    </row>
    <row r="4256" spans="1:1" s="295" customFormat="1" ht="12" hidden="1" customHeight="1">
      <c r="A4256" s="294"/>
    </row>
    <row r="4257" spans="1:1" s="295" customFormat="1" ht="12" hidden="1" customHeight="1">
      <c r="A4257" s="294"/>
    </row>
    <row r="4258" spans="1:1" s="295" customFormat="1" ht="12" hidden="1" customHeight="1">
      <c r="A4258" s="294"/>
    </row>
    <row r="4259" spans="1:1" s="295" customFormat="1" ht="12" hidden="1" customHeight="1">
      <c r="A4259" s="294"/>
    </row>
    <row r="4260" spans="1:1" s="295" customFormat="1" ht="12" hidden="1" customHeight="1">
      <c r="A4260" s="294"/>
    </row>
    <row r="4261" spans="1:1" s="295" customFormat="1" ht="12" hidden="1" customHeight="1">
      <c r="A4261" s="294"/>
    </row>
    <row r="4262" spans="1:1" s="295" customFormat="1" ht="12" hidden="1" customHeight="1">
      <c r="A4262" s="294"/>
    </row>
    <row r="4263" spans="1:1" s="295" customFormat="1" ht="12" hidden="1" customHeight="1">
      <c r="A4263" s="294"/>
    </row>
    <row r="4264" spans="1:1" s="295" customFormat="1" ht="12" hidden="1" customHeight="1">
      <c r="A4264" s="294"/>
    </row>
    <row r="4265" spans="1:1" s="295" customFormat="1" ht="12" hidden="1" customHeight="1">
      <c r="A4265" s="294"/>
    </row>
    <row r="4266" spans="1:1" s="295" customFormat="1" ht="12" hidden="1" customHeight="1">
      <c r="A4266" s="294"/>
    </row>
    <row r="4267" spans="1:1" s="295" customFormat="1" ht="12" hidden="1" customHeight="1">
      <c r="A4267" s="294"/>
    </row>
    <row r="4268" spans="1:1" s="295" customFormat="1" ht="12" hidden="1" customHeight="1">
      <c r="A4268" s="294"/>
    </row>
    <row r="4269" spans="1:1" s="295" customFormat="1" ht="12" hidden="1" customHeight="1">
      <c r="A4269" s="294"/>
    </row>
    <row r="4270" spans="1:1" s="295" customFormat="1" ht="12" hidden="1" customHeight="1">
      <c r="A4270" s="294"/>
    </row>
    <row r="4271" spans="1:1" s="295" customFormat="1" ht="12" hidden="1" customHeight="1">
      <c r="A4271" s="294"/>
    </row>
    <row r="4272" spans="1:1" s="295" customFormat="1" ht="12" hidden="1" customHeight="1">
      <c r="A4272" s="294"/>
    </row>
    <row r="4273" spans="1:1" s="295" customFormat="1" ht="12" hidden="1" customHeight="1">
      <c r="A4273" s="294"/>
    </row>
    <row r="4274" spans="1:1" s="295" customFormat="1" ht="12" hidden="1" customHeight="1">
      <c r="A4274" s="294"/>
    </row>
    <row r="4275" spans="1:1" s="295" customFormat="1" ht="12" hidden="1" customHeight="1">
      <c r="A4275" s="294"/>
    </row>
    <row r="4276" spans="1:1" s="295" customFormat="1" ht="12" hidden="1" customHeight="1">
      <c r="A4276" s="294"/>
    </row>
    <row r="4277" spans="1:1" s="295" customFormat="1" ht="12" hidden="1" customHeight="1">
      <c r="A4277" s="294"/>
    </row>
    <row r="4278" spans="1:1" s="295" customFormat="1" ht="12" hidden="1" customHeight="1">
      <c r="A4278" s="294"/>
    </row>
    <row r="4279" spans="1:1" s="295" customFormat="1" ht="12" hidden="1" customHeight="1">
      <c r="A4279" s="294"/>
    </row>
    <row r="4280" spans="1:1" s="295" customFormat="1" ht="12" hidden="1" customHeight="1">
      <c r="A4280" s="294"/>
    </row>
    <row r="4281" spans="1:1" s="295" customFormat="1" ht="12" hidden="1" customHeight="1">
      <c r="A4281" s="294"/>
    </row>
    <row r="4282" spans="1:1" s="295" customFormat="1" ht="12" hidden="1" customHeight="1">
      <c r="A4282" s="294"/>
    </row>
    <row r="4283" spans="1:1" s="295" customFormat="1" ht="12" hidden="1" customHeight="1">
      <c r="A4283" s="294"/>
    </row>
    <row r="4284" spans="1:1" s="295" customFormat="1" ht="12" hidden="1" customHeight="1">
      <c r="A4284" s="294"/>
    </row>
    <row r="4285" spans="1:1" s="295" customFormat="1" ht="12" hidden="1" customHeight="1">
      <c r="A4285" s="294"/>
    </row>
    <row r="4286" spans="1:1" s="295" customFormat="1" ht="12" hidden="1" customHeight="1">
      <c r="A4286" s="294"/>
    </row>
    <row r="4287" spans="1:1" s="295" customFormat="1" ht="12" hidden="1" customHeight="1">
      <c r="A4287" s="294"/>
    </row>
    <row r="4288" spans="1:1" s="295" customFormat="1" ht="12" hidden="1" customHeight="1">
      <c r="A4288" s="294"/>
    </row>
    <row r="4289" spans="1:1" s="295" customFormat="1" ht="12" hidden="1" customHeight="1">
      <c r="A4289" s="294"/>
    </row>
    <row r="4290" spans="1:1" s="295" customFormat="1" ht="12" hidden="1" customHeight="1">
      <c r="A4290" s="294"/>
    </row>
    <row r="4291" spans="1:1" s="295" customFormat="1" ht="12" hidden="1" customHeight="1">
      <c r="A4291" s="294"/>
    </row>
    <row r="4292" spans="1:1" s="295" customFormat="1" ht="12" hidden="1" customHeight="1">
      <c r="A4292" s="294"/>
    </row>
    <row r="4293" spans="1:1" s="295" customFormat="1" ht="12" hidden="1" customHeight="1">
      <c r="A4293" s="294"/>
    </row>
    <row r="4294" spans="1:1" s="295" customFormat="1" ht="12" hidden="1" customHeight="1">
      <c r="A4294" s="294"/>
    </row>
    <row r="4295" spans="1:1" s="295" customFormat="1" ht="12" hidden="1" customHeight="1">
      <c r="A4295" s="294"/>
    </row>
    <row r="4296" spans="1:1" s="295" customFormat="1" ht="12" hidden="1" customHeight="1">
      <c r="A4296" s="294"/>
    </row>
    <row r="4297" spans="1:1" s="295" customFormat="1" ht="12" hidden="1" customHeight="1">
      <c r="A4297" s="294"/>
    </row>
    <row r="4298" spans="1:1" s="295" customFormat="1" ht="12" hidden="1" customHeight="1">
      <c r="A4298" s="294"/>
    </row>
    <row r="4299" spans="1:1" s="295" customFormat="1" ht="12" hidden="1" customHeight="1">
      <c r="A4299" s="294"/>
    </row>
    <row r="4300" spans="1:1" s="295" customFormat="1" ht="12" hidden="1" customHeight="1">
      <c r="A4300" s="294"/>
    </row>
    <row r="4301" spans="1:1" s="295" customFormat="1" ht="12" hidden="1" customHeight="1">
      <c r="A4301" s="294"/>
    </row>
    <row r="4302" spans="1:1" s="295" customFormat="1" ht="12" hidden="1" customHeight="1">
      <c r="A4302" s="294"/>
    </row>
    <row r="4303" spans="1:1" s="295" customFormat="1" ht="12" hidden="1" customHeight="1">
      <c r="A4303" s="294"/>
    </row>
    <row r="4304" spans="1:1" s="295" customFormat="1" ht="12" hidden="1" customHeight="1">
      <c r="A4304" s="294"/>
    </row>
    <row r="4305" spans="1:1" s="295" customFormat="1" ht="12" hidden="1" customHeight="1">
      <c r="A4305" s="294"/>
    </row>
    <row r="4306" spans="1:1" s="295" customFormat="1" ht="12" hidden="1" customHeight="1">
      <c r="A4306" s="294"/>
    </row>
    <row r="4307" spans="1:1" s="295" customFormat="1" ht="12" hidden="1" customHeight="1">
      <c r="A4307" s="294"/>
    </row>
    <row r="4308" spans="1:1" s="295" customFormat="1" ht="12" hidden="1" customHeight="1">
      <c r="A4308" s="294"/>
    </row>
    <row r="4309" spans="1:1" s="295" customFormat="1" ht="12" hidden="1" customHeight="1">
      <c r="A4309" s="294"/>
    </row>
    <row r="4310" spans="1:1" s="295" customFormat="1" ht="12" hidden="1" customHeight="1">
      <c r="A4310" s="294"/>
    </row>
    <row r="4311" spans="1:1" s="295" customFormat="1" ht="12" hidden="1" customHeight="1">
      <c r="A4311" s="294"/>
    </row>
    <row r="4312" spans="1:1" s="295" customFormat="1" ht="12" hidden="1" customHeight="1">
      <c r="A4312" s="294"/>
    </row>
    <row r="4313" spans="1:1" s="295" customFormat="1" ht="12" hidden="1" customHeight="1">
      <c r="A4313" s="294"/>
    </row>
    <row r="4314" spans="1:1" s="295" customFormat="1" ht="12" hidden="1" customHeight="1">
      <c r="A4314" s="294"/>
    </row>
    <row r="4315" spans="1:1" s="295" customFormat="1" ht="12" hidden="1" customHeight="1">
      <c r="A4315" s="294"/>
    </row>
    <row r="4316" spans="1:1" s="295" customFormat="1" ht="12" hidden="1" customHeight="1">
      <c r="A4316" s="294"/>
    </row>
    <row r="4317" spans="1:1" s="295" customFormat="1" ht="12" hidden="1" customHeight="1">
      <c r="A4317" s="294"/>
    </row>
    <row r="4318" spans="1:1" s="295" customFormat="1" ht="12" hidden="1" customHeight="1">
      <c r="A4318" s="294"/>
    </row>
    <row r="4319" spans="1:1" s="295" customFormat="1" ht="12" hidden="1" customHeight="1">
      <c r="A4319" s="294"/>
    </row>
    <row r="4320" spans="1:1" s="295" customFormat="1" ht="12" hidden="1" customHeight="1">
      <c r="A4320" s="294"/>
    </row>
    <row r="4321" spans="1:1" s="295" customFormat="1" ht="12" hidden="1" customHeight="1">
      <c r="A4321" s="294"/>
    </row>
    <row r="4322" spans="1:1" s="295" customFormat="1" ht="12" hidden="1" customHeight="1">
      <c r="A4322" s="294"/>
    </row>
    <row r="4323" spans="1:1" s="295" customFormat="1" ht="12" hidden="1" customHeight="1">
      <c r="A4323" s="294"/>
    </row>
    <row r="4324" spans="1:1" s="295" customFormat="1" ht="12" hidden="1" customHeight="1">
      <c r="A4324" s="294"/>
    </row>
    <row r="4325" spans="1:1" s="295" customFormat="1" ht="12" hidden="1" customHeight="1">
      <c r="A4325" s="294"/>
    </row>
    <row r="4326" spans="1:1" s="295" customFormat="1" ht="12" hidden="1" customHeight="1">
      <c r="A4326" s="294"/>
    </row>
    <row r="4327" spans="1:1" s="295" customFormat="1" ht="12" hidden="1" customHeight="1">
      <c r="A4327" s="294"/>
    </row>
    <row r="4328" spans="1:1" s="295" customFormat="1" ht="12" hidden="1" customHeight="1">
      <c r="A4328" s="294"/>
    </row>
    <row r="4329" spans="1:1" s="295" customFormat="1" ht="12" hidden="1" customHeight="1">
      <c r="A4329" s="294"/>
    </row>
    <row r="4330" spans="1:1" s="295" customFormat="1" ht="12" hidden="1" customHeight="1">
      <c r="A4330" s="294"/>
    </row>
    <row r="4331" spans="1:1" s="295" customFormat="1" ht="12" hidden="1" customHeight="1">
      <c r="A4331" s="294"/>
    </row>
    <row r="4332" spans="1:1" s="295" customFormat="1" ht="12" hidden="1" customHeight="1">
      <c r="A4332" s="294"/>
    </row>
    <row r="4333" spans="1:1" s="295" customFormat="1" ht="12" hidden="1" customHeight="1">
      <c r="A4333" s="294"/>
    </row>
    <row r="4334" spans="1:1" s="295" customFormat="1" ht="12" hidden="1" customHeight="1">
      <c r="A4334" s="294"/>
    </row>
    <row r="4335" spans="1:1" s="295" customFormat="1" ht="12" hidden="1" customHeight="1">
      <c r="A4335" s="294"/>
    </row>
    <row r="4336" spans="1:1" s="295" customFormat="1" ht="12" hidden="1" customHeight="1">
      <c r="A4336" s="294"/>
    </row>
    <row r="4337" spans="1:1" s="295" customFormat="1" ht="12" hidden="1" customHeight="1">
      <c r="A4337" s="294"/>
    </row>
    <row r="4338" spans="1:1" s="295" customFormat="1" ht="12" hidden="1" customHeight="1">
      <c r="A4338" s="294"/>
    </row>
    <row r="4339" spans="1:1" s="295" customFormat="1" ht="12" hidden="1" customHeight="1">
      <c r="A4339" s="294"/>
    </row>
    <row r="4340" spans="1:1" s="295" customFormat="1" ht="12" hidden="1" customHeight="1">
      <c r="A4340" s="294"/>
    </row>
    <row r="4341" spans="1:1" s="295" customFormat="1" ht="12" hidden="1" customHeight="1">
      <c r="A4341" s="294"/>
    </row>
    <row r="4342" spans="1:1" s="295" customFormat="1" ht="12" hidden="1" customHeight="1">
      <c r="A4342" s="294"/>
    </row>
    <row r="4343" spans="1:1" s="295" customFormat="1" ht="12" hidden="1" customHeight="1">
      <c r="A4343" s="294"/>
    </row>
    <row r="4344" spans="1:1" s="295" customFormat="1" ht="12" hidden="1" customHeight="1">
      <c r="A4344" s="294"/>
    </row>
    <row r="4345" spans="1:1" s="295" customFormat="1" ht="12" hidden="1" customHeight="1">
      <c r="A4345" s="294"/>
    </row>
    <row r="4346" spans="1:1" s="295" customFormat="1" ht="12" hidden="1" customHeight="1">
      <c r="A4346" s="294"/>
    </row>
    <row r="4347" spans="1:1" s="295" customFormat="1" ht="12" hidden="1" customHeight="1">
      <c r="A4347" s="294"/>
    </row>
    <row r="4348" spans="1:1" s="295" customFormat="1" ht="12" hidden="1" customHeight="1">
      <c r="A4348" s="294"/>
    </row>
    <row r="4349" spans="1:1" s="295" customFormat="1" ht="12" hidden="1" customHeight="1">
      <c r="A4349" s="294"/>
    </row>
    <row r="4350" spans="1:1" s="295" customFormat="1" ht="12" hidden="1" customHeight="1">
      <c r="A4350" s="294"/>
    </row>
    <row r="4351" spans="1:1" s="295" customFormat="1" ht="12" hidden="1" customHeight="1">
      <c r="A4351" s="294"/>
    </row>
    <row r="4352" spans="1:1" s="295" customFormat="1" ht="12" hidden="1" customHeight="1">
      <c r="A4352" s="294"/>
    </row>
    <row r="4353" spans="1:1" s="295" customFormat="1" ht="12" hidden="1" customHeight="1">
      <c r="A4353" s="294"/>
    </row>
    <row r="4354" spans="1:1" s="295" customFormat="1" ht="12" hidden="1" customHeight="1">
      <c r="A4354" s="294"/>
    </row>
    <row r="4355" spans="1:1" s="295" customFormat="1" ht="12" hidden="1" customHeight="1">
      <c r="A4355" s="294"/>
    </row>
    <row r="4356" spans="1:1" s="295" customFormat="1" ht="12" hidden="1" customHeight="1">
      <c r="A4356" s="294"/>
    </row>
    <row r="4357" spans="1:1" s="295" customFormat="1" ht="12" hidden="1" customHeight="1">
      <c r="A4357" s="294"/>
    </row>
    <row r="4358" spans="1:1" s="295" customFormat="1" ht="12" hidden="1" customHeight="1">
      <c r="A4358" s="294"/>
    </row>
    <row r="4359" spans="1:1" s="295" customFormat="1" ht="12" hidden="1" customHeight="1">
      <c r="A4359" s="294"/>
    </row>
    <row r="4360" spans="1:1" s="295" customFormat="1" ht="12" hidden="1" customHeight="1">
      <c r="A4360" s="294"/>
    </row>
    <row r="4361" spans="1:1" s="295" customFormat="1" ht="12" hidden="1" customHeight="1">
      <c r="A4361" s="294"/>
    </row>
    <row r="4362" spans="1:1" s="295" customFormat="1" ht="12" hidden="1" customHeight="1">
      <c r="A4362" s="294"/>
    </row>
    <row r="4363" spans="1:1" s="295" customFormat="1" ht="12" hidden="1" customHeight="1">
      <c r="A4363" s="294"/>
    </row>
    <row r="4364" spans="1:1" s="295" customFormat="1" ht="12" hidden="1" customHeight="1">
      <c r="A4364" s="294"/>
    </row>
    <row r="4365" spans="1:1" s="295" customFormat="1" ht="12" hidden="1" customHeight="1">
      <c r="A4365" s="294"/>
    </row>
    <row r="4366" spans="1:1" s="295" customFormat="1" ht="12" hidden="1" customHeight="1">
      <c r="A4366" s="294"/>
    </row>
    <row r="4367" spans="1:1" s="295" customFormat="1" ht="12" hidden="1" customHeight="1">
      <c r="A4367" s="294"/>
    </row>
    <row r="4368" spans="1:1" s="295" customFormat="1" ht="12" hidden="1" customHeight="1">
      <c r="A4368" s="294"/>
    </row>
    <row r="4369" spans="1:1" s="295" customFormat="1" ht="12" hidden="1" customHeight="1">
      <c r="A4369" s="294"/>
    </row>
    <row r="4370" spans="1:1" s="295" customFormat="1" ht="12" hidden="1" customHeight="1">
      <c r="A4370" s="294"/>
    </row>
    <row r="4371" spans="1:1" s="295" customFormat="1" ht="12" hidden="1" customHeight="1">
      <c r="A4371" s="294"/>
    </row>
    <row r="4372" spans="1:1" s="295" customFormat="1" ht="12" hidden="1" customHeight="1">
      <c r="A4372" s="294"/>
    </row>
    <row r="4373" spans="1:1" s="295" customFormat="1" ht="12" hidden="1" customHeight="1">
      <c r="A4373" s="294"/>
    </row>
    <row r="4374" spans="1:1" s="295" customFormat="1" ht="12" hidden="1" customHeight="1">
      <c r="A4374" s="294"/>
    </row>
    <row r="4375" spans="1:1" s="295" customFormat="1" ht="12" hidden="1" customHeight="1">
      <c r="A4375" s="294"/>
    </row>
    <row r="4376" spans="1:1" s="295" customFormat="1" ht="12" hidden="1" customHeight="1">
      <c r="A4376" s="294"/>
    </row>
    <row r="4377" spans="1:1" s="295" customFormat="1" ht="12" hidden="1" customHeight="1">
      <c r="A4377" s="294"/>
    </row>
    <row r="4378" spans="1:1" s="295" customFormat="1" ht="12" hidden="1" customHeight="1">
      <c r="A4378" s="294"/>
    </row>
    <row r="4379" spans="1:1" s="295" customFormat="1" ht="12" hidden="1" customHeight="1">
      <c r="A4379" s="294"/>
    </row>
    <row r="4380" spans="1:1" s="295" customFormat="1" ht="12" hidden="1" customHeight="1">
      <c r="A4380" s="294"/>
    </row>
    <row r="4381" spans="1:1" s="295" customFormat="1" ht="12" hidden="1" customHeight="1">
      <c r="A4381" s="294"/>
    </row>
    <row r="4382" spans="1:1" s="295" customFormat="1" ht="12" hidden="1" customHeight="1">
      <c r="A4382" s="294"/>
    </row>
    <row r="4383" spans="1:1" s="295" customFormat="1" ht="12" hidden="1" customHeight="1">
      <c r="A4383" s="294"/>
    </row>
    <row r="4384" spans="1:1" s="295" customFormat="1" ht="12" hidden="1" customHeight="1">
      <c r="A4384" s="294"/>
    </row>
    <row r="4385" spans="1:1" s="295" customFormat="1" ht="12" hidden="1" customHeight="1">
      <c r="A4385" s="294"/>
    </row>
    <row r="4386" spans="1:1" s="295" customFormat="1" ht="12" hidden="1" customHeight="1">
      <c r="A4386" s="294"/>
    </row>
    <row r="4387" spans="1:1" s="295" customFormat="1" ht="12" hidden="1" customHeight="1">
      <c r="A4387" s="294"/>
    </row>
    <row r="4388" spans="1:1" s="295" customFormat="1" ht="12" hidden="1" customHeight="1">
      <c r="A4388" s="294"/>
    </row>
    <row r="4389" spans="1:1" s="295" customFormat="1" ht="12" hidden="1" customHeight="1">
      <c r="A4389" s="294"/>
    </row>
    <row r="4390" spans="1:1" s="295" customFormat="1" ht="12" hidden="1" customHeight="1">
      <c r="A4390" s="294"/>
    </row>
    <row r="4391" spans="1:1" s="295" customFormat="1" ht="12" hidden="1" customHeight="1">
      <c r="A4391" s="294"/>
    </row>
    <row r="4392" spans="1:1" s="295" customFormat="1" ht="12" hidden="1" customHeight="1">
      <c r="A4392" s="294"/>
    </row>
    <row r="4393" spans="1:1" s="295" customFormat="1" ht="12" hidden="1" customHeight="1">
      <c r="A4393" s="294"/>
    </row>
    <row r="4394" spans="1:1" s="295" customFormat="1" ht="12" hidden="1" customHeight="1">
      <c r="A4394" s="294"/>
    </row>
    <row r="4395" spans="1:1" s="295" customFormat="1" ht="12" hidden="1" customHeight="1">
      <c r="A4395" s="294"/>
    </row>
    <row r="4396" spans="1:1" s="295" customFormat="1" ht="12" hidden="1" customHeight="1">
      <c r="A4396" s="294"/>
    </row>
    <row r="4397" spans="1:1" s="295" customFormat="1" ht="12" hidden="1" customHeight="1">
      <c r="A4397" s="294"/>
    </row>
    <row r="4398" spans="1:1" s="295" customFormat="1" ht="12" hidden="1" customHeight="1">
      <c r="A4398" s="294"/>
    </row>
    <row r="4399" spans="1:1" s="295" customFormat="1" ht="12" hidden="1" customHeight="1">
      <c r="A4399" s="294"/>
    </row>
    <row r="4400" spans="1:1" s="295" customFormat="1" ht="12" hidden="1" customHeight="1">
      <c r="A4400" s="294"/>
    </row>
    <row r="4401" spans="1:1" s="295" customFormat="1" ht="12" hidden="1" customHeight="1">
      <c r="A4401" s="294"/>
    </row>
    <row r="4402" spans="1:1" s="295" customFormat="1" ht="12" hidden="1" customHeight="1">
      <c r="A4402" s="294"/>
    </row>
    <row r="4403" spans="1:1" s="295" customFormat="1" ht="12" hidden="1" customHeight="1">
      <c r="A4403" s="294"/>
    </row>
    <row r="4404" spans="1:1" s="295" customFormat="1" ht="12" hidden="1" customHeight="1">
      <c r="A4404" s="294"/>
    </row>
    <row r="4405" spans="1:1" s="295" customFormat="1" ht="12" hidden="1" customHeight="1">
      <c r="A4405" s="294"/>
    </row>
    <row r="4406" spans="1:1" s="295" customFormat="1" ht="12" hidden="1" customHeight="1">
      <c r="A4406" s="294"/>
    </row>
    <row r="4407" spans="1:1" s="295" customFormat="1" ht="12" hidden="1" customHeight="1">
      <c r="A4407" s="294"/>
    </row>
    <row r="4408" spans="1:1" s="295" customFormat="1" ht="12" hidden="1" customHeight="1">
      <c r="A4408" s="294"/>
    </row>
    <row r="4409" spans="1:1" s="295" customFormat="1" ht="12" hidden="1" customHeight="1">
      <c r="A4409" s="294"/>
    </row>
    <row r="4410" spans="1:1" s="295" customFormat="1" ht="12" hidden="1" customHeight="1">
      <c r="A4410" s="294"/>
    </row>
    <row r="4411" spans="1:1" s="295" customFormat="1" ht="12" hidden="1" customHeight="1">
      <c r="A4411" s="294"/>
    </row>
    <row r="4412" spans="1:1" s="295" customFormat="1" ht="12" hidden="1" customHeight="1">
      <c r="A4412" s="294"/>
    </row>
    <row r="4413" spans="1:1" s="295" customFormat="1" ht="12" hidden="1" customHeight="1">
      <c r="A4413" s="294"/>
    </row>
    <row r="4414" spans="1:1" s="295" customFormat="1" ht="12" hidden="1" customHeight="1">
      <c r="A4414" s="294"/>
    </row>
    <row r="4415" spans="1:1" s="295" customFormat="1" ht="12" hidden="1" customHeight="1">
      <c r="A4415" s="294"/>
    </row>
    <row r="4416" spans="1:1" s="295" customFormat="1" ht="12" hidden="1" customHeight="1">
      <c r="A4416" s="294"/>
    </row>
    <row r="4417" spans="1:1" s="295" customFormat="1" ht="12" hidden="1" customHeight="1">
      <c r="A4417" s="294"/>
    </row>
    <row r="4418" spans="1:1" s="295" customFormat="1" ht="12" hidden="1" customHeight="1">
      <c r="A4418" s="294"/>
    </row>
    <row r="4419" spans="1:1" s="295" customFormat="1" ht="12" hidden="1" customHeight="1">
      <c r="A4419" s="294"/>
    </row>
    <row r="4420" spans="1:1" s="295" customFormat="1" ht="12" hidden="1" customHeight="1">
      <c r="A4420" s="294"/>
    </row>
    <row r="4421" spans="1:1" s="295" customFormat="1" ht="12" hidden="1" customHeight="1">
      <c r="A4421" s="294"/>
    </row>
    <row r="4422" spans="1:1" s="295" customFormat="1" ht="12" hidden="1" customHeight="1">
      <c r="A4422" s="294"/>
    </row>
    <row r="4423" spans="1:1" s="295" customFormat="1" ht="12" hidden="1" customHeight="1">
      <c r="A4423" s="294"/>
    </row>
    <row r="4424" spans="1:1" s="295" customFormat="1" ht="12" hidden="1" customHeight="1">
      <c r="A4424" s="294"/>
    </row>
    <row r="4425" spans="1:1" s="295" customFormat="1" ht="12" hidden="1" customHeight="1">
      <c r="A4425" s="294"/>
    </row>
    <row r="4426" spans="1:1" s="295" customFormat="1" ht="12" hidden="1" customHeight="1">
      <c r="A4426" s="294"/>
    </row>
    <row r="4427" spans="1:1" s="295" customFormat="1" ht="12" hidden="1" customHeight="1">
      <c r="A4427" s="294"/>
    </row>
    <row r="4428" spans="1:1" s="295" customFormat="1" ht="12" hidden="1" customHeight="1">
      <c r="A4428" s="294"/>
    </row>
    <row r="4429" spans="1:1" s="295" customFormat="1" ht="12" hidden="1" customHeight="1">
      <c r="A4429" s="294"/>
    </row>
    <row r="4430" spans="1:1" s="295" customFormat="1" ht="12" hidden="1" customHeight="1">
      <c r="A4430" s="294"/>
    </row>
    <row r="4431" spans="1:1" s="295" customFormat="1" ht="12" hidden="1" customHeight="1">
      <c r="A4431" s="294"/>
    </row>
    <row r="4432" spans="1:1" s="295" customFormat="1" ht="12" hidden="1" customHeight="1">
      <c r="A4432" s="294"/>
    </row>
    <row r="4433" spans="1:1" s="295" customFormat="1" ht="12" hidden="1" customHeight="1">
      <c r="A4433" s="294"/>
    </row>
    <row r="4434" spans="1:1" s="295" customFormat="1" ht="12" hidden="1" customHeight="1">
      <c r="A4434" s="294"/>
    </row>
    <row r="4435" spans="1:1" s="295" customFormat="1" ht="12" hidden="1" customHeight="1">
      <c r="A4435" s="294"/>
    </row>
    <row r="4436" spans="1:1" s="295" customFormat="1" ht="12" hidden="1" customHeight="1">
      <c r="A4436" s="294"/>
    </row>
    <row r="4437" spans="1:1" s="295" customFormat="1" ht="12" hidden="1" customHeight="1">
      <c r="A4437" s="294"/>
    </row>
    <row r="4438" spans="1:1" s="295" customFormat="1" ht="12" hidden="1" customHeight="1">
      <c r="A4438" s="294"/>
    </row>
    <row r="4439" spans="1:1" s="295" customFormat="1" ht="12" hidden="1" customHeight="1">
      <c r="A4439" s="294"/>
    </row>
    <row r="4440" spans="1:1" s="295" customFormat="1" ht="12" hidden="1" customHeight="1">
      <c r="A4440" s="294"/>
    </row>
    <row r="4441" spans="1:1" s="295" customFormat="1" ht="12" hidden="1" customHeight="1">
      <c r="A4441" s="294"/>
    </row>
    <row r="4442" spans="1:1" s="295" customFormat="1" ht="12" hidden="1" customHeight="1">
      <c r="A4442" s="294"/>
    </row>
    <row r="4443" spans="1:1" s="295" customFormat="1" ht="12" hidden="1" customHeight="1">
      <c r="A4443" s="294"/>
    </row>
    <row r="4444" spans="1:1" s="295" customFormat="1" ht="12" hidden="1" customHeight="1">
      <c r="A4444" s="294"/>
    </row>
    <row r="4445" spans="1:1" s="295" customFormat="1" ht="12" hidden="1" customHeight="1">
      <c r="A4445" s="294"/>
    </row>
    <row r="4446" spans="1:1" s="295" customFormat="1" ht="12" hidden="1" customHeight="1">
      <c r="A4446" s="294"/>
    </row>
    <row r="4447" spans="1:1" s="295" customFormat="1" ht="12" hidden="1" customHeight="1">
      <c r="A4447" s="294"/>
    </row>
    <row r="4448" spans="1:1" s="295" customFormat="1" ht="12" hidden="1" customHeight="1">
      <c r="A4448" s="294"/>
    </row>
    <row r="4449" spans="1:1" s="295" customFormat="1" ht="12" hidden="1" customHeight="1">
      <c r="A4449" s="294"/>
    </row>
    <row r="4450" spans="1:1" s="295" customFormat="1" ht="12" hidden="1" customHeight="1">
      <c r="A4450" s="294"/>
    </row>
    <row r="4451" spans="1:1" s="295" customFormat="1" ht="12" hidden="1" customHeight="1">
      <c r="A4451" s="294"/>
    </row>
    <row r="4452" spans="1:1" s="295" customFormat="1" ht="12" hidden="1" customHeight="1">
      <c r="A4452" s="294"/>
    </row>
    <row r="4453" spans="1:1" s="295" customFormat="1" ht="12" hidden="1" customHeight="1">
      <c r="A4453" s="294"/>
    </row>
    <row r="4454" spans="1:1" s="295" customFormat="1" ht="12" hidden="1" customHeight="1">
      <c r="A4454" s="294"/>
    </row>
    <row r="4455" spans="1:1" s="295" customFormat="1" ht="12" hidden="1" customHeight="1">
      <c r="A4455" s="294"/>
    </row>
    <row r="4456" spans="1:1" s="295" customFormat="1" ht="12" hidden="1" customHeight="1">
      <c r="A4456" s="294"/>
    </row>
    <row r="4457" spans="1:1" s="295" customFormat="1" ht="12" hidden="1" customHeight="1">
      <c r="A4457" s="294"/>
    </row>
    <row r="4458" spans="1:1" s="295" customFormat="1" ht="12" hidden="1" customHeight="1">
      <c r="A4458" s="294"/>
    </row>
    <row r="4459" spans="1:1" s="295" customFormat="1" ht="12" hidden="1" customHeight="1">
      <c r="A4459" s="294"/>
    </row>
    <row r="4460" spans="1:1" s="295" customFormat="1" ht="12" hidden="1" customHeight="1">
      <c r="A4460" s="294"/>
    </row>
    <row r="4461" spans="1:1" s="295" customFormat="1" ht="12" hidden="1" customHeight="1">
      <c r="A4461" s="294"/>
    </row>
    <row r="4462" spans="1:1" s="295" customFormat="1" ht="12" hidden="1" customHeight="1">
      <c r="A4462" s="294"/>
    </row>
    <row r="4463" spans="1:1" s="295" customFormat="1" ht="12" hidden="1" customHeight="1">
      <c r="A4463" s="294"/>
    </row>
    <row r="4464" spans="1:1" s="295" customFormat="1" ht="12" hidden="1" customHeight="1">
      <c r="A4464" s="294"/>
    </row>
    <row r="4465" spans="1:1" s="295" customFormat="1" ht="12" hidden="1" customHeight="1">
      <c r="A4465" s="294"/>
    </row>
    <row r="4466" spans="1:1" s="295" customFormat="1" ht="12" hidden="1" customHeight="1">
      <c r="A4466" s="294"/>
    </row>
    <row r="4467" spans="1:1" s="295" customFormat="1" ht="12" hidden="1" customHeight="1">
      <c r="A4467" s="294"/>
    </row>
    <row r="4468" spans="1:1" s="295" customFormat="1" ht="12" hidden="1" customHeight="1">
      <c r="A4468" s="294"/>
    </row>
    <row r="4469" spans="1:1" s="295" customFormat="1" ht="12" hidden="1" customHeight="1">
      <c r="A4469" s="294"/>
    </row>
    <row r="4470" spans="1:1" s="295" customFormat="1" ht="12" hidden="1" customHeight="1">
      <c r="A4470" s="294"/>
    </row>
    <row r="4471" spans="1:1" s="295" customFormat="1" ht="12" hidden="1" customHeight="1">
      <c r="A4471" s="294"/>
    </row>
    <row r="4472" spans="1:1" s="295" customFormat="1" ht="12" hidden="1" customHeight="1">
      <c r="A4472" s="294"/>
    </row>
    <row r="4473" spans="1:1" s="295" customFormat="1" ht="12" hidden="1" customHeight="1">
      <c r="A4473" s="294"/>
    </row>
    <row r="4474" spans="1:1" s="295" customFormat="1" ht="12" hidden="1" customHeight="1">
      <c r="A4474" s="294"/>
    </row>
    <row r="4475" spans="1:1" s="295" customFormat="1" ht="12" hidden="1" customHeight="1">
      <c r="A4475" s="294"/>
    </row>
    <row r="4476" spans="1:1" s="295" customFormat="1" ht="12" hidden="1" customHeight="1">
      <c r="A4476" s="294"/>
    </row>
    <row r="4477" spans="1:1" s="295" customFormat="1" ht="12" hidden="1" customHeight="1">
      <c r="A4477" s="294"/>
    </row>
    <row r="4478" spans="1:1" s="295" customFormat="1" ht="12" hidden="1" customHeight="1">
      <c r="A4478" s="294"/>
    </row>
    <row r="4479" spans="1:1" s="295" customFormat="1" ht="12" hidden="1" customHeight="1">
      <c r="A4479" s="294"/>
    </row>
    <row r="4480" spans="1:1" s="295" customFormat="1" ht="12" hidden="1" customHeight="1">
      <c r="A4480" s="294"/>
    </row>
    <row r="4481" spans="1:1" s="295" customFormat="1" ht="12" hidden="1" customHeight="1">
      <c r="A4481" s="294"/>
    </row>
    <row r="4482" spans="1:1" s="295" customFormat="1" ht="12" hidden="1" customHeight="1">
      <c r="A4482" s="294"/>
    </row>
    <row r="4483" spans="1:1" s="295" customFormat="1" ht="12" hidden="1" customHeight="1">
      <c r="A4483" s="294"/>
    </row>
    <row r="4484" spans="1:1" s="295" customFormat="1" ht="12" hidden="1" customHeight="1">
      <c r="A4484" s="294"/>
    </row>
    <row r="4485" spans="1:1" s="295" customFormat="1" ht="12" hidden="1" customHeight="1">
      <c r="A4485" s="294"/>
    </row>
    <row r="4486" spans="1:1" s="295" customFormat="1" ht="12" hidden="1" customHeight="1">
      <c r="A4486" s="294"/>
    </row>
    <row r="4487" spans="1:1" s="295" customFormat="1" ht="12" hidden="1" customHeight="1">
      <c r="A4487" s="294"/>
    </row>
    <row r="4488" spans="1:1" s="295" customFormat="1" ht="12" hidden="1" customHeight="1">
      <c r="A4488" s="294"/>
    </row>
    <row r="4489" spans="1:1" s="295" customFormat="1" ht="12" hidden="1" customHeight="1">
      <c r="A4489" s="294"/>
    </row>
    <row r="4490" spans="1:1" s="295" customFormat="1" ht="12" hidden="1" customHeight="1">
      <c r="A4490" s="294"/>
    </row>
    <row r="4491" spans="1:1" s="295" customFormat="1" ht="12" hidden="1" customHeight="1">
      <c r="A4491" s="294"/>
    </row>
    <row r="4492" spans="1:1" s="295" customFormat="1" ht="12" hidden="1" customHeight="1">
      <c r="A4492" s="294"/>
    </row>
    <row r="4493" spans="1:1" s="295" customFormat="1" ht="12" hidden="1" customHeight="1">
      <c r="A4493" s="294"/>
    </row>
    <row r="4494" spans="1:1" s="295" customFormat="1" ht="12" hidden="1" customHeight="1">
      <c r="A4494" s="294"/>
    </row>
    <row r="4495" spans="1:1" s="295" customFormat="1" ht="12" hidden="1" customHeight="1">
      <c r="A4495" s="294"/>
    </row>
    <row r="4496" spans="1:1" s="295" customFormat="1" ht="12" hidden="1" customHeight="1">
      <c r="A4496" s="294"/>
    </row>
    <row r="4497" spans="1:1" s="295" customFormat="1" ht="12" hidden="1" customHeight="1">
      <c r="A4497" s="294"/>
    </row>
    <row r="4498" spans="1:1" s="295" customFormat="1" ht="12" hidden="1" customHeight="1">
      <c r="A4498" s="294"/>
    </row>
    <row r="4499" spans="1:1" s="295" customFormat="1" ht="12" hidden="1" customHeight="1">
      <c r="A4499" s="294"/>
    </row>
    <row r="4500" spans="1:1" s="295" customFormat="1" ht="12" hidden="1" customHeight="1">
      <c r="A4500" s="294"/>
    </row>
    <row r="4501" spans="1:1" s="295" customFormat="1" ht="12" hidden="1" customHeight="1">
      <c r="A4501" s="294"/>
    </row>
    <row r="4502" spans="1:1" s="295" customFormat="1" ht="12" hidden="1" customHeight="1">
      <c r="A4502" s="294"/>
    </row>
    <row r="4503" spans="1:1" s="295" customFormat="1" ht="12" hidden="1" customHeight="1">
      <c r="A4503" s="294"/>
    </row>
    <row r="4504" spans="1:1" s="295" customFormat="1" ht="12" hidden="1" customHeight="1">
      <c r="A4504" s="294"/>
    </row>
    <row r="4505" spans="1:1" s="295" customFormat="1" ht="12" hidden="1" customHeight="1">
      <c r="A4505" s="294"/>
    </row>
    <row r="4506" spans="1:1" s="295" customFormat="1" ht="12" hidden="1" customHeight="1">
      <c r="A4506" s="294"/>
    </row>
    <row r="4507" spans="1:1" s="295" customFormat="1" ht="12" hidden="1" customHeight="1">
      <c r="A4507" s="294"/>
    </row>
    <row r="4508" spans="1:1" s="295" customFormat="1" ht="12" hidden="1" customHeight="1">
      <c r="A4508" s="294"/>
    </row>
    <row r="4509" spans="1:1" s="295" customFormat="1" ht="12" hidden="1" customHeight="1">
      <c r="A4509" s="294"/>
    </row>
    <row r="4510" spans="1:1" s="295" customFormat="1" ht="12" hidden="1" customHeight="1">
      <c r="A4510" s="294"/>
    </row>
    <row r="4511" spans="1:1" s="295" customFormat="1" ht="12" hidden="1" customHeight="1">
      <c r="A4511" s="294"/>
    </row>
    <row r="4512" spans="1:1" s="295" customFormat="1" ht="12" hidden="1" customHeight="1">
      <c r="A4512" s="294"/>
    </row>
    <row r="4513" spans="1:1" s="295" customFormat="1" ht="12" hidden="1" customHeight="1">
      <c r="A4513" s="294"/>
    </row>
    <row r="4514" spans="1:1" s="295" customFormat="1" ht="12" hidden="1" customHeight="1">
      <c r="A4514" s="294"/>
    </row>
    <row r="4515" spans="1:1" s="295" customFormat="1" ht="12" hidden="1" customHeight="1">
      <c r="A4515" s="294"/>
    </row>
    <row r="4516" spans="1:1" s="295" customFormat="1" ht="12" hidden="1" customHeight="1">
      <c r="A4516" s="294"/>
    </row>
    <row r="4517" spans="1:1" s="295" customFormat="1" ht="12" hidden="1" customHeight="1">
      <c r="A4517" s="294"/>
    </row>
    <row r="4518" spans="1:1" s="295" customFormat="1" ht="12" hidden="1" customHeight="1">
      <c r="A4518" s="294"/>
    </row>
    <row r="4519" spans="1:1" s="295" customFormat="1" ht="12" hidden="1" customHeight="1">
      <c r="A4519" s="294"/>
    </row>
    <row r="4520" spans="1:1" s="295" customFormat="1" ht="12" hidden="1" customHeight="1">
      <c r="A4520" s="294"/>
    </row>
    <row r="4521" spans="1:1" s="295" customFormat="1" ht="12" hidden="1" customHeight="1">
      <c r="A4521" s="294"/>
    </row>
    <row r="4522" spans="1:1" s="295" customFormat="1" ht="12" hidden="1" customHeight="1">
      <c r="A4522" s="294"/>
    </row>
    <row r="4523" spans="1:1" s="295" customFormat="1" ht="12" hidden="1" customHeight="1">
      <c r="A4523" s="294"/>
    </row>
    <row r="4524" spans="1:1" s="295" customFormat="1" ht="12" hidden="1" customHeight="1">
      <c r="A4524" s="294"/>
    </row>
    <row r="4525" spans="1:1" s="295" customFormat="1" ht="12" hidden="1" customHeight="1">
      <c r="A4525" s="294"/>
    </row>
    <row r="4526" spans="1:1" s="295" customFormat="1" ht="12" hidden="1" customHeight="1">
      <c r="A4526" s="294"/>
    </row>
    <row r="4527" spans="1:1" s="295" customFormat="1" ht="12" hidden="1" customHeight="1">
      <c r="A4527" s="294"/>
    </row>
    <row r="4528" spans="1:1" s="295" customFormat="1" ht="12" hidden="1" customHeight="1">
      <c r="A4528" s="294"/>
    </row>
    <row r="4529" spans="1:1" s="295" customFormat="1" ht="12" hidden="1" customHeight="1">
      <c r="A4529" s="294"/>
    </row>
    <row r="4530" spans="1:1" s="295" customFormat="1" ht="12" hidden="1" customHeight="1">
      <c r="A4530" s="294"/>
    </row>
    <row r="4531" spans="1:1" s="295" customFormat="1" ht="12" hidden="1" customHeight="1">
      <c r="A4531" s="294"/>
    </row>
    <row r="4532" spans="1:1" s="295" customFormat="1" ht="12" hidden="1" customHeight="1">
      <c r="A4532" s="294"/>
    </row>
    <row r="4533" spans="1:1" s="295" customFormat="1" ht="12" hidden="1" customHeight="1">
      <c r="A4533" s="294"/>
    </row>
    <row r="4534" spans="1:1" s="295" customFormat="1" ht="12" hidden="1" customHeight="1">
      <c r="A4534" s="294"/>
    </row>
    <row r="4535" spans="1:1" s="295" customFormat="1" ht="12" hidden="1" customHeight="1">
      <c r="A4535" s="294"/>
    </row>
    <row r="4536" spans="1:1" s="295" customFormat="1" ht="12" hidden="1" customHeight="1">
      <c r="A4536" s="294"/>
    </row>
    <row r="4537" spans="1:1" s="295" customFormat="1" ht="12" hidden="1" customHeight="1">
      <c r="A4537" s="294"/>
    </row>
    <row r="4538" spans="1:1" s="295" customFormat="1" ht="12" hidden="1" customHeight="1">
      <c r="A4538" s="294"/>
    </row>
    <row r="4539" spans="1:1" s="295" customFormat="1" ht="12" hidden="1" customHeight="1">
      <c r="A4539" s="294"/>
    </row>
    <row r="4540" spans="1:1" s="295" customFormat="1" ht="12" hidden="1" customHeight="1">
      <c r="A4540" s="294"/>
    </row>
    <row r="4541" spans="1:1" s="295" customFormat="1" ht="12" hidden="1" customHeight="1">
      <c r="A4541" s="294"/>
    </row>
    <row r="4542" spans="1:1" s="295" customFormat="1" ht="12" hidden="1" customHeight="1">
      <c r="A4542" s="294"/>
    </row>
    <row r="4543" spans="1:1" s="295" customFormat="1" ht="12" hidden="1" customHeight="1">
      <c r="A4543" s="294"/>
    </row>
    <row r="4544" spans="1:1" s="295" customFormat="1" ht="12" hidden="1" customHeight="1">
      <c r="A4544" s="294"/>
    </row>
    <row r="4545" spans="1:1" s="295" customFormat="1" ht="12" hidden="1" customHeight="1">
      <c r="A4545" s="294"/>
    </row>
    <row r="4546" spans="1:1" s="295" customFormat="1" ht="12" hidden="1" customHeight="1">
      <c r="A4546" s="294"/>
    </row>
    <row r="4547" spans="1:1" s="295" customFormat="1" ht="12" hidden="1" customHeight="1">
      <c r="A4547" s="294"/>
    </row>
    <row r="4548" spans="1:1" s="295" customFormat="1" ht="12" hidden="1" customHeight="1">
      <c r="A4548" s="294"/>
    </row>
    <row r="4549" spans="1:1" s="295" customFormat="1" ht="12" hidden="1" customHeight="1">
      <c r="A4549" s="294"/>
    </row>
    <row r="4550" spans="1:1" s="295" customFormat="1" ht="12" hidden="1" customHeight="1">
      <c r="A4550" s="294"/>
    </row>
    <row r="4551" spans="1:1" s="295" customFormat="1" ht="12" hidden="1" customHeight="1">
      <c r="A4551" s="294"/>
    </row>
    <row r="4552" spans="1:1" s="295" customFormat="1" ht="12" hidden="1" customHeight="1">
      <c r="A4552" s="294"/>
    </row>
    <row r="4553" spans="1:1" s="295" customFormat="1" ht="12" hidden="1" customHeight="1">
      <c r="A4553" s="294"/>
    </row>
    <row r="4554" spans="1:1" s="295" customFormat="1" ht="12" hidden="1" customHeight="1">
      <c r="A4554" s="294"/>
    </row>
    <row r="4555" spans="1:1" s="295" customFormat="1" ht="12" hidden="1" customHeight="1">
      <c r="A4555" s="294"/>
    </row>
    <row r="4556" spans="1:1" s="295" customFormat="1" ht="12" hidden="1" customHeight="1">
      <c r="A4556" s="294"/>
    </row>
    <row r="4557" spans="1:1" s="295" customFormat="1" ht="12" hidden="1" customHeight="1">
      <c r="A4557" s="294"/>
    </row>
    <row r="4558" spans="1:1" s="295" customFormat="1" ht="12" hidden="1" customHeight="1">
      <c r="A4558" s="294"/>
    </row>
    <row r="4559" spans="1:1" s="295" customFormat="1" ht="12" hidden="1" customHeight="1">
      <c r="A4559" s="294"/>
    </row>
    <row r="4560" spans="1:1" s="295" customFormat="1" ht="12" hidden="1" customHeight="1">
      <c r="A4560" s="294"/>
    </row>
    <row r="4561" spans="1:1" s="295" customFormat="1" ht="12" hidden="1" customHeight="1">
      <c r="A4561" s="294"/>
    </row>
    <row r="4562" spans="1:1" s="295" customFormat="1" ht="12" hidden="1" customHeight="1">
      <c r="A4562" s="294"/>
    </row>
    <row r="4563" spans="1:1" s="295" customFormat="1" ht="12" hidden="1" customHeight="1">
      <c r="A4563" s="294"/>
    </row>
    <row r="4564" spans="1:1" s="295" customFormat="1" ht="12" hidden="1" customHeight="1">
      <c r="A4564" s="294"/>
    </row>
    <row r="4565" spans="1:1" s="295" customFormat="1" ht="12" hidden="1" customHeight="1">
      <c r="A4565" s="294"/>
    </row>
    <row r="4566" spans="1:1" s="295" customFormat="1" ht="12" hidden="1" customHeight="1">
      <c r="A4566" s="294"/>
    </row>
    <row r="4567" spans="1:1" s="295" customFormat="1" ht="12" hidden="1" customHeight="1">
      <c r="A4567" s="294"/>
    </row>
    <row r="4568" spans="1:1" s="295" customFormat="1" ht="12" hidden="1" customHeight="1">
      <c r="A4568" s="294"/>
    </row>
    <row r="4569" spans="1:1" s="295" customFormat="1" ht="12" hidden="1" customHeight="1">
      <c r="A4569" s="294"/>
    </row>
    <row r="4570" spans="1:1" s="295" customFormat="1" ht="12" hidden="1" customHeight="1">
      <c r="A4570" s="294"/>
    </row>
    <row r="4571" spans="1:1" s="295" customFormat="1" ht="12" hidden="1" customHeight="1">
      <c r="A4571" s="294"/>
    </row>
    <row r="4572" spans="1:1" s="295" customFormat="1" ht="12" hidden="1" customHeight="1">
      <c r="A4572" s="294"/>
    </row>
    <row r="4573" spans="1:1" s="295" customFormat="1" ht="12" hidden="1" customHeight="1">
      <c r="A4573" s="294"/>
    </row>
    <row r="4574" spans="1:1" s="295" customFormat="1" ht="12" hidden="1" customHeight="1">
      <c r="A4574" s="294"/>
    </row>
    <row r="4575" spans="1:1" s="295" customFormat="1" ht="12" hidden="1" customHeight="1">
      <c r="A4575" s="294"/>
    </row>
    <row r="4576" spans="1:1" s="295" customFormat="1" ht="12" hidden="1" customHeight="1">
      <c r="A4576" s="294"/>
    </row>
    <row r="4577" spans="1:1" s="295" customFormat="1" ht="12" hidden="1" customHeight="1">
      <c r="A4577" s="294"/>
    </row>
    <row r="4578" spans="1:1" s="295" customFormat="1" ht="12" hidden="1" customHeight="1">
      <c r="A4578" s="294"/>
    </row>
    <row r="4579" spans="1:1" s="295" customFormat="1" ht="12" hidden="1" customHeight="1">
      <c r="A4579" s="294"/>
    </row>
    <row r="4580" spans="1:1" s="295" customFormat="1" ht="12" hidden="1" customHeight="1">
      <c r="A4580" s="294"/>
    </row>
    <row r="4581" spans="1:1" s="295" customFormat="1" ht="12" hidden="1" customHeight="1">
      <c r="A4581" s="294"/>
    </row>
    <row r="4582" spans="1:1" s="295" customFormat="1" ht="12" hidden="1" customHeight="1">
      <c r="A4582" s="294"/>
    </row>
    <row r="4583" spans="1:1" s="295" customFormat="1" ht="12" hidden="1" customHeight="1">
      <c r="A4583" s="294"/>
    </row>
    <row r="4584" spans="1:1" s="295" customFormat="1" ht="12" hidden="1" customHeight="1">
      <c r="A4584" s="294"/>
    </row>
    <row r="4585" spans="1:1" s="295" customFormat="1" ht="12" hidden="1" customHeight="1">
      <c r="A4585" s="294"/>
    </row>
    <row r="4586" spans="1:1" s="295" customFormat="1" ht="12" hidden="1" customHeight="1">
      <c r="A4586" s="294"/>
    </row>
    <row r="4587" spans="1:1" s="295" customFormat="1" ht="12" hidden="1" customHeight="1">
      <c r="A4587" s="294"/>
    </row>
    <row r="4588" spans="1:1" s="295" customFormat="1" ht="12" hidden="1" customHeight="1">
      <c r="A4588" s="294"/>
    </row>
    <row r="4589" spans="1:1" s="295" customFormat="1" ht="12" hidden="1" customHeight="1">
      <c r="A4589" s="294"/>
    </row>
    <row r="4590" spans="1:1" s="295" customFormat="1" ht="12" hidden="1" customHeight="1">
      <c r="A4590" s="294"/>
    </row>
    <row r="4591" spans="1:1" s="295" customFormat="1" ht="12" hidden="1" customHeight="1">
      <c r="A4591" s="294"/>
    </row>
    <row r="4592" spans="1:1" s="295" customFormat="1" ht="12" hidden="1" customHeight="1">
      <c r="A4592" s="294"/>
    </row>
    <row r="4593" spans="1:1" s="295" customFormat="1" ht="12" hidden="1" customHeight="1">
      <c r="A4593" s="294"/>
    </row>
    <row r="4594" spans="1:1" s="295" customFormat="1" ht="12" hidden="1" customHeight="1">
      <c r="A4594" s="294"/>
    </row>
    <row r="4595" spans="1:1" s="295" customFormat="1" ht="12" hidden="1" customHeight="1">
      <c r="A4595" s="294"/>
    </row>
    <row r="4596" spans="1:1" s="295" customFormat="1" ht="12" hidden="1" customHeight="1">
      <c r="A4596" s="294"/>
    </row>
    <row r="4597" spans="1:1" s="295" customFormat="1" ht="12" hidden="1" customHeight="1">
      <c r="A4597" s="294"/>
    </row>
    <row r="4598" spans="1:1" s="295" customFormat="1" ht="12" hidden="1" customHeight="1">
      <c r="A4598" s="294"/>
    </row>
    <row r="4599" spans="1:1" s="295" customFormat="1" ht="12" hidden="1" customHeight="1">
      <c r="A4599" s="294"/>
    </row>
    <row r="4600" spans="1:1" s="295" customFormat="1" ht="12" hidden="1" customHeight="1">
      <c r="A4600" s="294"/>
    </row>
    <row r="4601" spans="1:1" s="295" customFormat="1" ht="12" hidden="1" customHeight="1">
      <c r="A4601" s="294"/>
    </row>
    <row r="4602" spans="1:1" s="295" customFormat="1" ht="12" hidden="1" customHeight="1">
      <c r="A4602" s="294"/>
    </row>
    <row r="4603" spans="1:1" s="295" customFormat="1" ht="12" hidden="1" customHeight="1">
      <c r="A4603" s="294"/>
    </row>
    <row r="4604" spans="1:1" s="295" customFormat="1" ht="12" hidden="1" customHeight="1">
      <c r="A4604" s="294"/>
    </row>
    <row r="4605" spans="1:1" s="295" customFormat="1" ht="12" hidden="1" customHeight="1">
      <c r="A4605" s="294"/>
    </row>
    <row r="4606" spans="1:1" s="295" customFormat="1" ht="12" hidden="1" customHeight="1">
      <c r="A4606" s="294"/>
    </row>
    <row r="4607" spans="1:1" s="295" customFormat="1" ht="12" hidden="1" customHeight="1">
      <c r="A4607" s="294"/>
    </row>
    <row r="4608" spans="1:1" s="295" customFormat="1" ht="12" hidden="1" customHeight="1">
      <c r="A4608" s="294"/>
    </row>
    <row r="4609" spans="1:1" s="295" customFormat="1" ht="12" hidden="1" customHeight="1">
      <c r="A4609" s="294"/>
    </row>
    <row r="4610" spans="1:1" s="295" customFormat="1" ht="12" hidden="1" customHeight="1">
      <c r="A4610" s="294"/>
    </row>
    <row r="4611" spans="1:1" s="295" customFormat="1" ht="12" hidden="1" customHeight="1">
      <c r="A4611" s="294"/>
    </row>
    <row r="4612" spans="1:1" s="295" customFormat="1" ht="12" hidden="1" customHeight="1">
      <c r="A4612" s="294"/>
    </row>
    <row r="4613" spans="1:1" s="295" customFormat="1" ht="12" hidden="1" customHeight="1">
      <c r="A4613" s="294"/>
    </row>
    <row r="4614" spans="1:1" s="295" customFormat="1" ht="12" hidden="1" customHeight="1">
      <c r="A4614" s="294"/>
    </row>
    <row r="4615" spans="1:1" s="295" customFormat="1" ht="12" hidden="1" customHeight="1">
      <c r="A4615" s="294"/>
    </row>
    <row r="4616" spans="1:1" s="295" customFormat="1" ht="12" hidden="1" customHeight="1">
      <c r="A4616" s="294"/>
    </row>
    <row r="4617" spans="1:1" s="295" customFormat="1" ht="12" hidden="1" customHeight="1">
      <c r="A4617" s="294"/>
    </row>
    <row r="4618" spans="1:1" s="295" customFormat="1" ht="12" hidden="1" customHeight="1">
      <c r="A4618" s="294"/>
    </row>
    <row r="4619" spans="1:1" s="295" customFormat="1" ht="12" hidden="1" customHeight="1">
      <c r="A4619" s="294"/>
    </row>
    <row r="4620" spans="1:1" s="295" customFormat="1" ht="12" hidden="1" customHeight="1">
      <c r="A4620" s="294"/>
    </row>
    <row r="4621" spans="1:1" s="295" customFormat="1" ht="12" hidden="1" customHeight="1">
      <c r="A4621" s="294"/>
    </row>
    <row r="4622" spans="1:1" s="295" customFormat="1" ht="12" hidden="1" customHeight="1">
      <c r="A4622" s="294"/>
    </row>
    <row r="4623" spans="1:1" s="295" customFormat="1" ht="12" hidden="1" customHeight="1">
      <c r="A4623" s="294"/>
    </row>
    <row r="4624" spans="1:1" s="295" customFormat="1" ht="12" hidden="1" customHeight="1">
      <c r="A4624" s="294"/>
    </row>
    <row r="4625" spans="1:1" s="295" customFormat="1" ht="12" hidden="1" customHeight="1">
      <c r="A4625" s="294"/>
    </row>
    <row r="4626" spans="1:1" s="295" customFormat="1" ht="12" hidden="1" customHeight="1">
      <c r="A4626" s="294"/>
    </row>
    <row r="4627" spans="1:1" s="295" customFormat="1" ht="12" hidden="1" customHeight="1">
      <c r="A4627" s="294"/>
    </row>
    <row r="4628" spans="1:1" s="295" customFormat="1" ht="12" hidden="1" customHeight="1">
      <c r="A4628" s="294"/>
    </row>
    <row r="4629" spans="1:1" s="295" customFormat="1" ht="12" hidden="1" customHeight="1">
      <c r="A4629" s="294"/>
    </row>
    <row r="4630" spans="1:1" s="295" customFormat="1" ht="12" hidden="1" customHeight="1">
      <c r="A4630" s="294"/>
    </row>
    <row r="4631" spans="1:1" s="295" customFormat="1" ht="12" hidden="1" customHeight="1">
      <c r="A4631" s="294"/>
    </row>
    <row r="4632" spans="1:1" s="295" customFormat="1" ht="12" hidden="1" customHeight="1">
      <c r="A4632" s="294"/>
    </row>
    <row r="4633" spans="1:1" s="295" customFormat="1" ht="12" hidden="1" customHeight="1">
      <c r="A4633" s="294"/>
    </row>
    <row r="4634" spans="1:1" s="295" customFormat="1" ht="12" hidden="1" customHeight="1">
      <c r="A4634" s="294"/>
    </row>
    <row r="4635" spans="1:1" s="295" customFormat="1" ht="12" hidden="1" customHeight="1">
      <c r="A4635" s="294"/>
    </row>
    <row r="4636" spans="1:1" s="295" customFormat="1" ht="12" hidden="1" customHeight="1">
      <c r="A4636" s="294"/>
    </row>
    <row r="4637" spans="1:1" s="295" customFormat="1" ht="12" hidden="1" customHeight="1">
      <c r="A4637" s="294"/>
    </row>
    <row r="4638" spans="1:1" s="295" customFormat="1" ht="12" hidden="1" customHeight="1">
      <c r="A4638" s="294"/>
    </row>
    <row r="4639" spans="1:1" s="295" customFormat="1" ht="12" hidden="1" customHeight="1">
      <c r="A4639" s="294"/>
    </row>
    <row r="4640" spans="1:1" s="295" customFormat="1" ht="12" hidden="1" customHeight="1">
      <c r="A4640" s="294"/>
    </row>
    <row r="4641" spans="1:1" s="295" customFormat="1" ht="12" hidden="1" customHeight="1">
      <c r="A4641" s="294"/>
    </row>
    <row r="4642" spans="1:1" s="295" customFormat="1" ht="12" hidden="1" customHeight="1">
      <c r="A4642" s="294"/>
    </row>
    <row r="4643" spans="1:1" s="295" customFormat="1" ht="12" hidden="1" customHeight="1">
      <c r="A4643" s="294"/>
    </row>
    <row r="4644" spans="1:1" s="295" customFormat="1" ht="12" hidden="1" customHeight="1">
      <c r="A4644" s="294"/>
    </row>
    <row r="4645" spans="1:1" s="295" customFormat="1" ht="12" hidden="1" customHeight="1">
      <c r="A4645" s="294"/>
    </row>
    <row r="4646" spans="1:1" s="295" customFormat="1" ht="12" hidden="1" customHeight="1">
      <c r="A4646" s="294"/>
    </row>
    <row r="4647" spans="1:1" s="295" customFormat="1" ht="12" hidden="1" customHeight="1">
      <c r="A4647" s="294"/>
    </row>
    <row r="4648" spans="1:1" s="295" customFormat="1" ht="12" hidden="1" customHeight="1">
      <c r="A4648" s="294"/>
    </row>
    <row r="4649" spans="1:1" s="295" customFormat="1" ht="12" hidden="1" customHeight="1">
      <c r="A4649" s="294"/>
    </row>
    <row r="4650" spans="1:1" s="295" customFormat="1" ht="12" hidden="1" customHeight="1">
      <c r="A4650" s="294"/>
    </row>
    <row r="4651" spans="1:1" s="295" customFormat="1" ht="12" hidden="1" customHeight="1">
      <c r="A4651" s="294"/>
    </row>
    <row r="4652" spans="1:1" s="295" customFormat="1" ht="12" hidden="1" customHeight="1">
      <c r="A4652" s="294"/>
    </row>
    <row r="4653" spans="1:1" s="295" customFormat="1" ht="12" hidden="1" customHeight="1">
      <c r="A4653" s="294"/>
    </row>
    <row r="4654" spans="1:1" s="295" customFormat="1" ht="12" hidden="1" customHeight="1">
      <c r="A4654" s="294"/>
    </row>
    <row r="4655" spans="1:1" s="295" customFormat="1" ht="12" hidden="1" customHeight="1">
      <c r="A4655" s="294"/>
    </row>
    <row r="4656" spans="1:1" s="295" customFormat="1" ht="12" hidden="1" customHeight="1">
      <c r="A4656" s="294"/>
    </row>
    <row r="4657" spans="1:1" s="295" customFormat="1" ht="12" hidden="1" customHeight="1">
      <c r="A4657" s="294"/>
    </row>
    <row r="4658" spans="1:1" s="295" customFormat="1" ht="12" hidden="1" customHeight="1">
      <c r="A4658" s="294"/>
    </row>
    <row r="4659" spans="1:1" s="295" customFormat="1" ht="12" hidden="1" customHeight="1">
      <c r="A4659" s="294"/>
    </row>
    <row r="4660" spans="1:1" s="295" customFormat="1" ht="12" hidden="1" customHeight="1">
      <c r="A4660" s="294"/>
    </row>
    <row r="4661" spans="1:1" s="295" customFormat="1" ht="12" hidden="1" customHeight="1">
      <c r="A4661" s="294"/>
    </row>
    <row r="4662" spans="1:1" s="295" customFormat="1" ht="12" hidden="1" customHeight="1">
      <c r="A4662" s="294"/>
    </row>
    <row r="4663" spans="1:1" s="295" customFormat="1" ht="12" hidden="1" customHeight="1">
      <c r="A4663" s="294"/>
    </row>
    <row r="4664" spans="1:1" s="295" customFormat="1" ht="12" hidden="1" customHeight="1">
      <c r="A4664" s="294"/>
    </row>
    <row r="4665" spans="1:1" s="295" customFormat="1" ht="12" hidden="1" customHeight="1">
      <c r="A4665" s="294"/>
    </row>
    <row r="4666" spans="1:1" s="295" customFormat="1" ht="12" hidden="1" customHeight="1">
      <c r="A4666" s="294"/>
    </row>
    <row r="4667" spans="1:1" s="295" customFormat="1" ht="12" hidden="1" customHeight="1">
      <c r="A4667" s="294"/>
    </row>
    <row r="4668" spans="1:1" s="295" customFormat="1" ht="12" hidden="1" customHeight="1">
      <c r="A4668" s="294"/>
    </row>
    <row r="4669" spans="1:1" s="295" customFormat="1" ht="12" hidden="1" customHeight="1">
      <c r="A4669" s="294"/>
    </row>
    <row r="4670" spans="1:1" s="295" customFormat="1" ht="12" hidden="1" customHeight="1">
      <c r="A4670" s="294"/>
    </row>
    <row r="4671" spans="1:1" s="295" customFormat="1" ht="12" hidden="1" customHeight="1">
      <c r="A4671" s="294"/>
    </row>
    <row r="4672" spans="1:1" s="295" customFormat="1" ht="12" hidden="1" customHeight="1">
      <c r="A4672" s="294"/>
    </row>
    <row r="4673" spans="1:1" s="295" customFormat="1" ht="12" hidden="1" customHeight="1">
      <c r="A4673" s="294"/>
    </row>
    <row r="4674" spans="1:1" s="295" customFormat="1" ht="12" hidden="1" customHeight="1">
      <c r="A4674" s="294"/>
    </row>
    <row r="4675" spans="1:1" s="295" customFormat="1" ht="12" hidden="1" customHeight="1">
      <c r="A4675" s="294"/>
    </row>
    <row r="4676" spans="1:1" s="295" customFormat="1" ht="12" hidden="1" customHeight="1">
      <c r="A4676" s="294"/>
    </row>
    <row r="4677" spans="1:1" s="295" customFormat="1" ht="12" hidden="1" customHeight="1">
      <c r="A4677" s="294"/>
    </row>
    <row r="4678" spans="1:1" s="295" customFormat="1" ht="12" hidden="1" customHeight="1">
      <c r="A4678" s="294"/>
    </row>
    <row r="4679" spans="1:1" s="295" customFormat="1" ht="12" hidden="1" customHeight="1">
      <c r="A4679" s="294"/>
    </row>
    <row r="4680" spans="1:1" s="295" customFormat="1" ht="12" hidden="1" customHeight="1">
      <c r="A4680" s="294"/>
    </row>
    <row r="4681" spans="1:1" s="295" customFormat="1" ht="12" hidden="1" customHeight="1">
      <c r="A4681" s="294"/>
    </row>
    <row r="4682" spans="1:1" s="295" customFormat="1" ht="12" hidden="1" customHeight="1">
      <c r="A4682" s="294"/>
    </row>
    <row r="4683" spans="1:1" s="295" customFormat="1" ht="12" hidden="1" customHeight="1">
      <c r="A4683" s="294"/>
    </row>
    <row r="4684" spans="1:1" s="295" customFormat="1" ht="12" hidden="1" customHeight="1">
      <c r="A4684" s="294"/>
    </row>
    <row r="4685" spans="1:1" s="295" customFormat="1" ht="12" hidden="1" customHeight="1">
      <c r="A4685" s="294"/>
    </row>
    <row r="4686" spans="1:1" s="295" customFormat="1" ht="12" hidden="1" customHeight="1">
      <c r="A4686" s="294"/>
    </row>
    <row r="4687" spans="1:1" s="295" customFormat="1" ht="12" hidden="1" customHeight="1">
      <c r="A4687" s="294"/>
    </row>
    <row r="4688" spans="1:1" s="295" customFormat="1" ht="12" hidden="1" customHeight="1">
      <c r="A4688" s="294"/>
    </row>
    <row r="4689" spans="1:1" s="295" customFormat="1" ht="12" hidden="1" customHeight="1">
      <c r="A4689" s="294"/>
    </row>
    <row r="4690" spans="1:1" s="295" customFormat="1" ht="12" hidden="1" customHeight="1">
      <c r="A4690" s="294"/>
    </row>
    <row r="4691" spans="1:1" s="295" customFormat="1" ht="12" hidden="1" customHeight="1">
      <c r="A4691" s="294"/>
    </row>
    <row r="4692" spans="1:1" s="295" customFormat="1" ht="12" hidden="1" customHeight="1">
      <c r="A4692" s="294"/>
    </row>
    <row r="4693" spans="1:1" s="295" customFormat="1" ht="12" hidden="1" customHeight="1">
      <c r="A4693" s="294"/>
    </row>
    <row r="4694" spans="1:1" s="295" customFormat="1" ht="12" hidden="1" customHeight="1">
      <c r="A4694" s="294"/>
    </row>
    <row r="4695" spans="1:1" s="295" customFormat="1" ht="12" hidden="1" customHeight="1">
      <c r="A4695" s="294"/>
    </row>
    <row r="4696" spans="1:1" s="295" customFormat="1" ht="12" hidden="1" customHeight="1">
      <c r="A4696" s="294"/>
    </row>
    <row r="4697" spans="1:1" s="295" customFormat="1" ht="12" hidden="1" customHeight="1">
      <c r="A4697" s="294"/>
    </row>
    <row r="4698" spans="1:1" s="295" customFormat="1" ht="12" hidden="1" customHeight="1">
      <c r="A4698" s="294"/>
    </row>
    <row r="4699" spans="1:1" s="295" customFormat="1" ht="12" hidden="1" customHeight="1">
      <c r="A4699" s="294"/>
    </row>
    <row r="4700" spans="1:1" s="295" customFormat="1" ht="12" hidden="1" customHeight="1">
      <c r="A4700" s="294"/>
    </row>
    <row r="4701" spans="1:1" s="295" customFormat="1" ht="12" hidden="1" customHeight="1">
      <c r="A4701" s="294"/>
    </row>
    <row r="4702" spans="1:1" s="295" customFormat="1" ht="12" hidden="1" customHeight="1">
      <c r="A4702" s="294"/>
    </row>
    <row r="4703" spans="1:1" s="295" customFormat="1" ht="12" hidden="1" customHeight="1">
      <c r="A4703" s="294"/>
    </row>
    <row r="4704" spans="1:1" s="295" customFormat="1" ht="12" hidden="1" customHeight="1">
      <c r="A4704" s="294"/>
    </row>
    <row r="4705" spans="1:1" s="295" customFormat="1" ht="12" hidden="1" customHeight="1">
      <c r="A4705" s="294"/>
    </row>
    <row r="4706" spans="1:1" s="295" customFormat="1" ht="12" hidden="1" customHeight="1">
      <c r="A4706" s="294"/>
    </row>
    <row r="4707" spans="1:1" s="295" customFormat="1" ht="12" hidden="1" customHeight="1">
      <c r="A4707" s="294"/>
    </row>
    <row r="4708" spans="1:1" s="295" customFormat="1" ht="12" hidden="1" customHeight="1">
      <c r="A4708" s="294"/>
    </row>
    <row r="4709" spans="1:1" s="295" customFormat="1" ht="12" hidden="1" customHeight="1">
      <c r="A4709" s="294"/>
    </row>
    <row r="4710" spans="1:1" s="295" customFormat="1" ht="12" hidden="1" customHeight="1">
      <c r="A4710" s="294"/>
    </row>
    <row r="4711" spans="1:1" s="295" customFormat="1" ht="12" hidden="1" customHeight="1">
      <c r="A4711" s="294"/>
    </row>
    <row r="4712" spans="1:1" s="295" customFormat="1" ht="12" hidden="1" customHeight="1">
      <c r="A4712" s="294"/>
    </row>
    <row r="4713" spans="1:1" s="295" customFormat="1" ht="12" hidden="1" customHeight="1">
      <c r="A4713" s="294"/>
    </row>
    <row r="4714" spans="1:1" s="295" customFormat="1" ht="12" hidden="1" customHeight="1">
      <c r="A4714" s="294"/>
    </row>
    <row r="4715" spans="1:1" s="295" customFormat="1" ht="12" hidden="1" customHeight="1">
      <c r="A4715" s="294"/>
    </row>
    <row r="4716" spans="1:1" s="295" customFormat="1" ht="12" hidden="1" customHeight="1">
      <c r="A4716" s="294"/>
    </row>
    <row r="4717" spans="1:1" s="295" customFormat="1" ht="12" hidden="1" customHeight="1">
      <c r="A4717" s="294"/>
    </row>
    <row r="4718" spans="1:1" s="295" customFormat="1" ht="12" hidden="1" customHeight="1">
      <c r="A4718" s="294"/>
    </row>
    <row r="4719" spans="1:1" s="295" customFormat="1" ht="12" hidden="1" customHeight="1">
      <c r="A4719" s="294"/>
    </row>
    <row r="4720" spans="1:1" s="295" customFormat="1" ht="12" hidden="1" customHeight="1">
      <c r="A4720" s="294"/>
    </row>
    <row r="4721" spans="1:1" s="295" customFormat="1" ht="12" hidden="1" customHeight="1">
      <c r="A4721" s="294"/>
    </row>
    <row r="4722" spans="1:1" s="295" customFormat="1" ht="12" hidden="1" customHeight="1">
      <c r="A4722" s="294"/>
    </row>
    <row r="4723" spans="1:1" s="295" customFormat="1" ht="12" hidden="1" customHeight="1">
      <c r="A4723" s="294"/>
    </row>
    <row r="4724" spans="1:1" s="295" customFormat="1" ht="12" hidden="1" customHeight="1">
      <c r="A4724" s="294"/>
    </row>
    <row r="4725" spans="1:1" s="295" customFormat="1" ht="12" hidden="1" customHeight="1">
      <c r="A4725" s="294"/>
    </row>
    <row r="4726" spans="1:1" s="295" customFormat="1" ht="12" hidden="1" customHeight="1">
      <c r="A4726" s="294"/>
    </row>
    <row r="4727" spans="1:1" s="295" customFormat="1" ht="12" hidden="1" customHeight="1">
      <c r="A4727" s="294"/>
    </row>
    <row r="4728" spans="1:1" s="295" customFormat="1" ht="12" hidden="1" customHeight="1">
      <c r="A4728" s="294"/>
    </row>
    <row r="4729" spans="1:1" s="295" customFormat="1" ht="12" hidden="1" customHeight="1">
      <c r="A4729" s="294"/>
    </row>
    <row r="4730" spans="1:1" s="295" customFormat="1" ht="12" hidden="1" customHeight="1">
      <c r="A4730" s="294"/>
    </row>
    <row r="4731" spans="1:1" s="295" customFormat="1" ht="12" hidden="1" customHeight="1">
      <c r="A4731" s="294"/>
    </row>
    <row r="4732" spans="1:1" s="295" customFormat="1" ht="12" hidden="1" customHeight="1">
      <c r="A4732" s="294"/>
    </row>
    <row r="4733" spans="1:1" s="295" customFormat="1" ht="12" hidden="1" customHeight="1">
      <c r="A4733" s="294"/>
    </row>
    <row r="4734" spans="1:1" s="295" customFormat="1" ht="12" hidden="1" customHeight="1">
      <c r="A4734" s="294"/>
    </row>
    <row r="4735" spans="1:1" s="295" customFormat="1" ht="12" hidden="1" customHeight="1">
      <c r="A4735" s="294"/>
    </row>
    <row r="4736" spans="1:1" s="295" customFormat="1" ht="12" hidden="1" customHeight="1">
      <c r="A4736" s="294"/>
    </row>
    <row r="4737" spans="1:1" s="295" customFormat="1" ht="12" hidden="1" customHeight="1">
      <c r="A4737" s="294"/>
    </row>
    <row r="4738" spans="1:1" s="295" customFormat="1" ht="12" hidden="1" customHeight="1">
      <c r="A4738" s="294"/>
    </row>
    <row r="4739" spans="1:1" s="295" customFormat="1" ht="12" hidden="1" customHeight="1">
      <c r="A4739" s="294"/>
    </row>
    <row r="4740" spans="1:1" s="295" customFormat="1" ht="12" hidden="1" customHeight="1">
      <c r="A4740" s="294"/>
    </row>
    <row r="4741" spans="1:1" s="295" customFormat="1" ht="12" hidden="1" customHeight="1">
      <c r="A4741" s="294"/>
    </row>
    <row r="4742" spans="1:1" s="295" customFormat="1" ht="12" hidden="1" customHeight="1">
      <c r="A4742" s="294"/>
    </row>
    <row r="4743" spans="1:1" s="295" customFormat="1" ht="12" hidden="1" customHeight="1">
      <c r="A4743" s="294"/>
    </row>
    <row r="4744" spans="1:1" s="295" customFormat="1" ht="12" hidden="1" customHeight="1">
      <c r="A4744" s="294"/>
    </row>
    <row r="4745" spans="1:1" s="295" customFormat="1" ht="12" hidden="1" customHeight="1">
      <c r="A4745" s="294"/>
    </row>
    <row r="4746" spans="1:1" s="295" customFormat="1" ht="12" hidden="1" customHeight="1">
      <c r="A4746" s="294"/>
    </row>
    <row r="4747" spans="1:1" s="295" customFormat="1" ht="12" hidden="1" customHeight="1">
      <c r="A4747" s="294"/>
    </row>
    <row r="4748" spans="1:1" s="295" customFormat="1" ht="12" hidden="1" customHeight="1">
      <c r="A4748" s="294"/>
    </row>
    <row r="4749" spans="1:1" s="295" customFormat="1" ht="12" hidden="1" customHeight="1">
      <c r="A4749" s="294"/>
    </row>
    <row r="4750" spans="1:1" s="295" customFormat="1" ht="12" hidden="1" customHeight="1">
      <c r="A4750" s="294"/>
    </row>
    <row r="4751" spans="1:1" s="295" customFormat="1" ht="12" hidden="1" customHeight="1">
      <c r="A4751" s="294"/>
    </row>
    <row r="4752" spans="1:1" s="295" customFormat="1" ht="12" hidden="1" customHeight="1">
      <c r="A4752" s="294"/>
    </row>
    <row r="4753" spans="1:1" s="295" customFormat="1" ht="12" hidden="1" customHeight="1">
      <c r="A4753" s="294"/>
    </row>
    <row r="4754" spans="1:1" s="295" customFormat="1" ht="12" hidden="1" customHeight="1">
      <c r="A4754" s="294"/>
    </row>
    <row r="4755" spans="1:1" s="295" customFormat="1" ht="12" hidden="1" customHeight="1">
      <c r="A4755" s="294"/>
    </row>
    <row r="4756" spans="1:1" s="295" customFormat="1" ht="12" hidden="1" customHeight="1">
      <c r="A4756" s="294"/>
    </row>
    <row r="4757" spans="1:1" s="295" customFormat="1" ht="12" hidden="1" customHeight="1">
      <c r="A4757" s="294"/>
    </row>
    <row r="4758" spans="1:1" s="295" customFormat="1" ht="12" hidden="1" customHeight="1">
      <c r="A4758" s="294"/>
    </row>
    <row r="4759" spans="1:1" s="295" customFormat="1" ht="12" hidden="1" customHeight="1">
      <c r="A4759" s="294"/>
    </row>
    <row r="4760" spans="1:1" s="295" customFormat="1" ht="12" hidden="1" customHeight="1">
      <c r="A4760" s="294"/>
    </row>
    <row r="4761" spans="1:1" s="295" customFormat="1" ht="12" hidden="1" customHeight="1">
      <c r="A4761" s="294"/>
    </row>
    <row r="4762" spans="1:1" s="295" customFormat="1" ht="12" hidden="1" customHeight="1">
      <c r="A4762" s="294"/>
    </row>
    <row r="4763" spans="1:1" s="295" customFormat="1" ht="12" hidden="1" customHeight="1">
      <c r="A4763" s="294"/>
    </row>
    <row r="4764" spans="1:1" s="295" customFormat="1" ht="12" hidden="1" customHeight="1">
      <c r="A4764" s="294"/>
    </row>
    <row r="4765" spans="1:1" s="295" customFormat="1" ht="12" hidden="1" customHeight="1">
      <c r="A4765" s="294"/>
    </row>
    <row r="4766" spans="1:1" s="295" customFormat="1" ht="12" hidden="1" customHeight="1">
      <c r="A4766" s="294"/>
    </row>
    <row r="4767" spans="1:1" s="295" customFormat="1" ht="12" hidden="1" customHeight="1">
      <c r="A4767" s="294"/>
    </row>
    <row r="4768" spans="1:1" s="295" customFormat="1" ht="12" hidden="1" customHeight="1">
      <c r="A4768" s="294"/>
    </row>
    <row r="4769" spans="1:1" s="295" customFormat="1" ht="12" hidden="1" customHeight="1">
      <c r="A4769" s="294"/>
    </row>
    <row r="4770" spans="1:1" s="295" customFormat="1" ht="12" hidden="1" customHeight="1">
      <c r="A4770" s="294"/>
    </row>
    <row r="4771" spans="1:1" s="295" customFormat="1" ht="12" hidden="1" customHeight="1">
      <c r="A4771" s="294"/>
    </row>
    <row r="4772" spans="1:1" s="295" customFormat="1" ht="12" hidden="1" customHeight="1">
      <c r="A4772" s="294"/>
    </row>
    <row r="4773" spans="1:1" s="295" customFormat="1" ht="12" hidden="1" customHeight="1">
      <c r="A4773" s="294"/>
    </row>
    <row r="4774" spans="1:1" s="295" customFormat="1" ht="12" hidden="1" customHeight="1">
      <c r="A4774" s="294"/>
    </row>
    <row r="4775" spans="1:1" s="295" customFormat="1" ht="12" hidden="1" customHeight="1">
      <c r="A4775" s="294"/>
    </row>
    <row r="4776" spans="1:1" s="295" customFormat="1" ht="12" hidden="1" customHeight="1">
      <c r="A4776" s="294"/>
    </row>
    <row r="4777" spans="1:1" s="295" customFormat="1" ht="12" hidden="1" customHeight="1">
      <c r="A4777" s="294"/>
    </row>
    <row r="4778" spans="1:1" s="295" customFormat="1" ht="12" hidden="1" customHeight="1">
      <c r="A4778" s="294"/>
    </row>
    <row r="4779" spans="1:1" s="295" customFormat="1" ht="12" hidden="1" customHeight="1">
      <c r="A4779" s="294"/>
    </row>
    <row r="4780" spans="1:1" s="295" customFormat="1" ht="12" hidden="1" customHeight="1">
      <c r="A4780" s="294"/>
    </row>
    <row r="4781" spans="1:1" s="295" customFormat="1" ht="12" hidden="1" customHeight="1">
      <c r="A4781" s="294"/>
    </row>
    <row r="4782" spans="1:1" s="295" customFormat="1" ht="12" hidden="1" customHeight="1">
      <c r="A4782" s="294"/>
    </row>
    <row r="4783" spans="1:1" s="295" customFormat="1" ht="12" hidden="1" customHeight="1">
      <c r="A4783" s="294"/>
    </row>
    <row r="4784" spans="1:1" s="295" customFormat="1" ht="12" hidden="1" customHeight="1">
      <c r="A4784" s="294"/>
    </row>
    <row r="4785" spans="1:1" s="295" customFormat="1" ht="12" hidden="1" customHeight="1">
      <c r="A4785" s="294"/>
    </row>
    <row r="4786" spans="1:1" s="295" customFormat="1" ht="12" hidden="1" customHeight="1">
      <c r="A4786" s="294"/>
    </row>
    <row r="4787" spans="1:1" s="295" customFormat="1" ht="12" hidden="1" customHeight="1">
      <c r="A4787" s="294"/>
    </row>
    <row r="4788" spans="1:1" s="295" customFormat="1" ht="12" hidden="1" customHeight="1">
      <c r="A4788" s="294"/>
    </row>
    <row r="4789" spans="1:1" s="295" customFormat="1" ht="12" hidden="1" customHeight="1">
      <c r="A4789" s="294"/>
    </row>
    <row r="4790" spans="1:1" s="295" customFormat="1" ht="12" hidden="1" customHeight="1">
      <c r="A4790" s="294"/>
    </row>
    <row r="4791" spans="1:1" s="295" customFormat="1" ht="12" hidden="1" customHeight="1">
      <c r="A4791" s="294"/>
    </row>
    <row r="4792" spans="1:1" s="295" customFormat="1" ht="12" hidden="1" customHeight="1">
      <c r="A4792" s="294"/>
    </row>
    <row r="4793" spans="1:1" s="295" customFormat="1" ht="12" hidden="1" customHeight="1">
      <c r="A4793" s="294"/>
    </row>
    <row r="4794" spans="1:1" s="295" customFormat="1" ht="12" hidden="1" customHeight="1">
      <c r="A4794" s="294"/>
    </row>
    <row r="4795" spans="1:1" s="295" customFormat="1" ht="12" hidden="1" customHeight="1">
      <c r="A4795" s="294"/>
    </row>
    <row r="4796" spans="1:1" s="295" customFormat="1" ht="12" hidden="1" customHeight="1">
      <c r="A4796" s="294"/>
    </row>
    <row r="4797" spans="1:1" s="295" customFormat="1" ht="12" hidden="1" customHeight="1">
      <c r="A4797" s="294"/>
    </row>
    <row r="4798" spans="1:1" s="295" customFormat="1" ht="12" hidden="1" customHeight="1">
      <c r="A4798" s="294"/>
    </row>
    <row r="4799" spans="1:1" s="295" customFormat="1" ht="12" hidden="1" customHeight="1">
      <c r="A4799" s="294"/>
    </row>
    <row r="4800" spans="1:1" s="295" customFormat="1" ht="12" hidden="1" customHeight="1">
      <c r="A4800" s="294"/>
    </row>
    <row r="4801" spans="1:1" s="295" customFormat="1" ht="12" hidden="1" customHeight="1">
      <c r="A4801" s="294"/>
    </row>
    <row r="4802" spans="1:1" s="295" customFormat="1" ht="12" hidden="1" customHeight="1">
      <c r="A4802" s="294"/>
    </row>
    <row r="4803" spans="1:1" s="295" customFormat="1" ht="12" hidden="1" customHeight="1">
      <c r="A4803" s="294"/>
    </row>
    <row r="4804" spans="1:1" s="295" customFormat="1" ht="12" hidden="1" customHeight="1">
      <c r="A4804" s="294"/>
    </row>
    <row r="4805" spans="1:1" s="295" customFormat="1" ht="12" hidden="1" customHeight="1">
      <c r="A4805" s="294"/>
    </row>
    <row r="4806" spans="1:1" s="295" customFormat="1" ht="12" hidden="1" customHeight="1">
      <c r="A4806" s="294"/>
    </row>
    <row r="4807" spans="1:1" s="295" customFormat="1" ht="12" hidden="1" customHeight="1">
      <c r="A4807" s="294"/>
    </row>
    <row r="4808" spans="1:1" s="295" customFormat="1" ht="12" hidden="1" customHeight="1">
      <c r="A4808" s="294"/>
    </row>
    <row r="4809" spans="1:1" s="295" customFormat="1" ht="12" hidden="1" customHeight="1">
      <c r="A4809" s="294"/>
    </row>
    <row r="4810" spans="1:1" s="295" customFormat="1" ht="12" hidden="1" customHeight="1">
      <c r="A4810" s="294"/>
    </row>
    <row r="4811" spans="1:1" s="295" customFormat="1" ht="12" hidden="1" customHeight="1">
      <c r="A4811" s="294"/>
    </row>
    <row r="4812" spans="1:1" s="295" customFormat="1" ht="12" hidden="1" customHeight="1">
      <c r="A4812" s="294"/>
    </row>
    <row r="4813" spans="1:1" s="295" customFormat="1" ht="12" hidden="1" customHeight="1">
      <c r="A4813" s="294"/>
    </row>
    <row r="4814" spans="1:1" s="295" customFormat="1" ht="12" hidden="1" customHeight="1">
      <c r="A4814" s="294"/>
    </row>
    <row r="4815" spans="1:1" s="295" customFormat="1" ht="12" hidden="1" customHeight="1">
      <c r="A4815" s="294"/>
    </row>
    <row r="4816" spans="1:1" s="295" customFormat="1" ht="12" hidden="1" customHeight="1">
      <c r="A4816" s="294"/>
    </row>
    <row r="4817" spans="1:1" s="295" customFormat="1" ht="12" hidden="1" customHeight="1">
      <c r="A4817" s="294"/>
    </row>
    <row r="4818" spans="1:1" s="295" customFormat="1" ht="12" hidden="1" customHeight="1">
      <c r="A4818" s="294"/>
    </row>
    <row r="4819" spans="1:1" s="295" customFormat="1" ht="12" hidden="1" customHeight="1">
      <c r="A4819" s="294"/>
    </row>
    <row r="4820" spans="1:1" s="295" customFormat="1" ht="12" hidden="1" customHeight="1">
      <c r="A4820" s="294"/>
    </row>
    <row r="4821" spans="1:1" s="295" customFormat="1" ht="12" hidden="1" customHeight="1">
      <c r="A4821" s="294"/>
    </row>
    <row r="4822" spans="1:1" s="295" customFormat="1" ht="12" hidden="1" customHeight="1">
      <c r="A4822" s="294"/>
    </row>
    <row r="4823" spans="1:1" s="295" customFormat="1" ht="12" hidden="1" customHeight="1">
      <c r="A4823" s="294"/>
    </row>
    <row r="4824" spans="1:1" s="295" customFormat="1" ht="12" hidden="1" customHeight="1">
      <c r="A4824" s="294"/>
    </row>
    <row r="4825" spans="1:1" s="295" customFormat="1" ht="12" hidden="1" customHeight="1">
      <c r="A4825" s="294"/>
    </row>
    <row r="4826" spans="1:1" s="295" customFormat="1" ht="12" hidden="1" customHeight="1">
      <c r="A4826" s="294"/>
    </row>
    <row r="4827" spans="1:1" s="295" customFormat="1" ht="12" hidden="1" customHeight="1">
      <c r="A4827" s="294"/>
    </row>
    <row r="4828" spans="1:1" s="295" customFormat="1" ht="12" hidden="1" customHeight="1">
      <c r="A4828" s="294"/>
    </row>
    <row r="4829" spans="1:1" s="295" customFormat="1" ht="12" hidden="1" customHeight="1">
      <c r="A4829" s="294"/>
    </row>
    <row r="4830" spans="1:1" s="295" customFormat="1" ht="12" hidden="1" customHeight="1">
      <c r="A4830" s="294"/>
    </row>
    <row r="4831" spans="1:1" s="295" customFormat="1" ht="12" hidden="1" customHeight="1">
      <c r="A4831" s="294"/>
    </row>
    <row r="4832" spans="1:1" s="295" customFormat="1" ht="12" hidden="1" customHeight="1">
      <c r="A4832" s="294"/>
    </row>
    <row r="4833" spans="1:1" s="295" customFormat="1" ht="12" hidden="1" customHeight="1">
      <c r="A4833" s="294"/>
    </row>
    <row r="4834" spans="1:1" s="295" customFormat="1" ht="12" hidden="1" customHeight="1">
      <c r="A4834" s="294"/>
    </row>
    <row r="4835" spans="1:1" s="295" customFormat="1" ht="12" hidden="1" customHeight="1">
      <c r="A4835" s="294"/>
    </row>
    <row r="4836" spans="1:1" s="295" customFormat="1" ht="12" hidden="1" customHeight="1">
      <c r="A4836" s="294"/>
    </row>
    <row r="4837" spans="1:1" s="295" customFormat="1" ht="12" hidden="1" customHeight="1">
      <c r="A4837" s="294"/>
    </row>
    <row r="4838" spans="1:1" s="295" customFormat="1" ht="12" hidden="1" customHeight="1">
      <c r="A4838" s="294"/>
    </row>
    <row r="4839" spans="1:1" s="295" customFormat="1" ht="12" hidden="1" customHeight="1">
      <c r="A4839" s="294"/>
    </row>
    <row r="4840" spans="1:1" s="295" customFormat="1" ht="12" hidden="1" customHeight="1">
      <c r="A4840" s="294"/>
    </row>
    <row r="4841" spans="1:1" s="295" customFormat="1" ht="12" hidden="1" customHeight="1">
      <c r="A4841" s="294"/>
    </row>
    <row r="4842" spans="1:1" s="295" customFormat="1" ht="12" hidden="1" customHeight="1">
      <c r="A4842" s="294"/>
    </row>
    <row r="4843" spans="1:1" s="295" customFormat="1" ht="12" hidden="1" customHeight="1">
      <c r="A4843" s="294"/>
    </row>
    <row r="4844" spans="1:1" s="295" customFormat="1" ht="12" hidden="1" customHeight="1">
      <c r="A4844" s="294"/>
    </row>
    <row r="4845" spans="1:1" s="295" customFormat="1" ht="12" hidden="1" customHeight="1">
      <c r="A4845" s="294"/>
    </row>
    <row r="4846" spans="1:1" s="295" customFormat="1" ht="12" hidden="1" customHeight="1">
      <c r="A4846" s="294"/>
    </row>
    <row r="4847" spans="1:1" s="295" customFormat="1" ht="12" hidden="1" customHeight="1">
      <c r="A4847" s="294"/>
    </row>
    <row r="4848" spans="1:1" s="295" customFormat="1" ht="12" hidden="1" customHeight="1">
      <c r="A4848" s="294"/>
    </row>
    <row r="4849" spans="1:1" s="295" customFormat="1" ht="12" hidden="1" customHeight="1">
      <c r="A4849" s="294"/>
    </row>
    <row r="4850" spans="1:1" s="295" customFormat="1" ht="12" hidden="1" customHeight="1">
      <c r="A4850" s="294"/>
    </row>
    <row r="4851" spans="1:1" s="295" customFormat="1" ht="12" hidden="1" customHeight="1">
      <c r="A4851" s="294"/>
    </row>
    <row r="4852" spans="1:1" s="295" customFormat="1" ht="12" hidden="1" customHeight="1">
      <c r="A4852" s="294"/>
    </row>
    <row r="4853" spans="1:1" s="295" customFormat="1" ht="12" hidden="1" customHeight="1">
      <c r="A4853" s="294"/>
    </row>
    <row r="4854" spans="1:1" s="295" customFormat="1" ht="12" hidden="1" customHeight="1">
      <c r="A4854" s="294"/>
    </row>
    <row r="4855" spans="1:1" s="295" customFormat="1" ht="12" hidden="1" customHeight="1">
      <c r="A4855" s="294"/>
    </row>
    <row r="4856" spans="1:1" s="295" customFormat="1" ht="12" hidden="1" customHeight="1">
      <c r="A4856" s="294"/>
    </row>
    <row r="4857" spans="1:1" s="295" customFormat="1" ht="12" hidden="1" customHeight="1">
      <c r="A4857" s="294"/>
    </row>
    <row r="4858" spans="1:1" s="295" customFormat="1" ht="12" hidden="1" customHeight="1">
      <c r="A4858" s="294"/>
    </row>
    <row r="4859" spans="1:1" s="295" customFormat="1" ht="12" hidden="1" customHeight="1">
      <c r="A4859" s="294"/>
    </row>
    <row r="4860" spans="1:1" s="295" customFormat="1" ht="12" hidden="1" customHeight="1">
      <c r="A4860" s="294"/>
    </row>
    <row r="4861" spans="1:1" s="295" customFormat="1" ht="12" hidden="1" customHeight="1">
      <c r="A4861" s="294"/>
    </row>
    <row r="4862" spans="1:1" s="295" customFormat="1" ht="12" hidden="1" customHeight="1">
      <c r="A4862" s="294"/>
    </row>
    <row r="4863" spans="1:1" s="295" customFormat="1" ht="12" hidden="1" customHeight="1">
      <c r="A4863" s="294"/>
    </row>
    <row r="4864" spans="1:1" s="295" customFormat="1" ht="12" hidden="1" customHeight="1">
      <c r="A4864" s="294"/>
    </row>
    <row r="4865" spans="1:1" s="295" customFormat="1" ht="12" hidden="1" customHeight="1">
      <c r="A4865" s="294"/>
    </row>
    <row r="4866" spans="1:1" s="295" customFormat="1" ht="12" hidden="1" customHeight="1">
      <c r="A4866" s="294"/>
    </row>
    <row r="4867" spans="1:1" s="295" customFormat="1" ht="12" hidden="1" customHeight="1">
      <c r="A4867" s="294"/>
    </row>
    <row r="4868" spans="1:1" s="295" customFormat="1" ht="12" hidden="1" customHeight="1">
      <c r="A4868" s="294"/>
    </row>
    <row r="4869" spans="1:1" s="295" customFormat="1" ht="12" hidden="1" customHeight="1">
      <c r="A4869" s="294"/>
    </row>
    <row r="4870" spans="1:1" s="295" customFormat="1" ht="12" hidden="1" customHeight="1">
      <c r="A4870" s="294"/>
    </row>
    <row r="4871" spans="1:1" s="295" customFormat="1" ht="12" hidden="1" customHeight="1">
      <c r="A4871" s="294"/>
    </row>
    <row r="4872" spans="1:1" s="295" customFormat="1" ht="12" hidden="1" customHeight="1">
      <c r="A4872" s="294"/>
    </row>
    <row r="4873" spans="1:1" s="295" customFormat="1" ht="12" hidden="1" customHeight="1">
      <c r="A4873" s="294"/>
    </row>
    <row r="4874" spans="1:1" s="295" customFormat="1" ht="12" hidden="1" customHeight="1">
      <c r="A4874" s="294"/>
    </row>
    <row r="4875" spans="1:1" s="295" customFormat="1" ht="12" hidden="1" customHeight="1">
      <c r="A4875" s="294"/>
    </row>
    <row r="4876" spans="1:1" s="295" customFormat="1" ht="12" hidden="1" customHeight="1">
      <c r="A4876" s="294"/>
    </row>
    <row r="4877" spans="1:1" s="295" customFormat="1" ht="12" hidden="1" customHeight="1">
      <c r="A4877" s="294"/>
    </row>
    <row r="4878" spans="1:1" s="295" customFormat="1" ht="12" hidden="1" customHeight="1">
      <c r="A4878" s="294"/>
    </row>
    <row r="4879" spans="1:1" s="295" customFormat="1" ht="12" hidden="1" customHeight="1">
      <c r="A4879" s="294"/>
    </row>
    <row r="4880" spans="1:1" s="295" customFormat="1" ht="12" hidden="1" customHeight="1">
      <c r="A4880" s="294"/>
    </row>
    <row r="4881" spans="1:1" s="295" customFormat="1" ht="12" hidden="1" customHeight="1">
      <c r="A4881" s="294"/>
    </row>
    <row r="4882" spans="1:1" s="295" customFormat="1" ht="12" hidden="1" customHeight="1">
      <c r="A4882" s="294"/>
    </row>
    <row r="4883" spans="1:1" s="295" customFormat="1" ht="12" hidden="1" customHeight="1">
      <c r="A4883" s="294"/>
    </row>
    <row r="4884" spans="1:1" s="295" customFormat="1" ht="12" hidden="1" customHeight="1">
      <c r="A4884" s="294"/>
    </row>
    <row r="4885" spans="1:1" s="295" customFormat="1" ht="12" hidden="1" customHeight="1">
      <c r="A4885" s="294"/>
    </row>
    <row r="4886" spans="1:1" s="295" customFormat="1" ht="12" hidden="1" customHeight="1">
      <c r="A4886" s="294"/>
    </row>
    <row r="4887" spans="1:1" s="295" customFormat="1" ht="12" hidden="1" customHeight="1">
      <c r="A4887" s="294"/>
    </row>
    <row r="4888" spans="1:1" s="295" customFormat="1" ht="12" hidden="1" customHeight="1">
      <c r="A4888" s="294"/>
    </row>
    <row r="4889" spans="1:1" s="295" customFormat="1" ht="12" hidden="1" customHeight="1">
      <c r="A4889" s="294"/>
    </row>
    <row r="4890" spans="1:1" s="295" customFormat="1" ht="12" hidden="1" customHeight="1">
      <c r="A4890" s="294"/>
    </row>
    <row r="4891" spans="1:1" s="295" customFormat="1" ht="12" hidden="1" customHeight="1">
      <c r="A4891" s="294"/>
    </row>
    <row r="4892" spans="1:1" s="295" customFormat="1" ht="12" hidden="1" customHeight="1">
      <c r="A4892" s="294"/>
    </row>
    <row r="4893" spans="1:1" s="295" customFormat="1" ht="12" hidden="1" customHeight="1">
      <c r="A4893" s="294"/>
    </row>
    <row r="4894" spans="1:1" s="295" customFormat="1" ht="12" hidden="1" customHeight="1">
      <c r="A4894" s="294"/>
    </row>
    <row r="4895" spans="1:1" s="295" customFormat="1" ht="12" hidden="1" customHeight="1">
      <c r="A4895" s="294"/>
    </row>
    <row r="4896" spans="1:1" s="295" customFormat="1" ht="12" hidden="1" customHeight="1">
      <c r="A4896" s="294"/>
    </row>
    <row r="4897" spans="1:1" s="295" customFormat="1" ht="12" hidden="1" customHeight="1">
      <c r="A4897" s="294"/>
    </row>
    <row r="4898" spans="1:1" s="295" customFormat="1" ht="12" hidden="1" customHeight="1">
      <c r="A4898" s="294"/>
    </row>
    <row r="4899" spans="1:1" s="295" customFormat="1" ht="12" hidden="1" customHeight="1">
      <c r="A4899" s="294"/>
    </row>
    <row r="4900" spans="1:1" s="295" customFormat="1" ht="12" hidden="1" customHeight="1">
      <c r="A4900" s="294"/>
    </row>
    <row r="4901" spans="1:1" s="295" customFormat="1" ht="12" hidden="1" customHeight="1">
      <c r="A4901" s="294"/>
    </row>
    <row r="4902" spans="1:1" s="295" customFormat="1" ht="12" hidden="1" customHeight="1">
      <c r="A4902" s="294"/>
    </row>
    <row r="4903" spans="1:1" s="295" customFormat="1" ht="12" hidden="1" customHeight="1">
      <c r="A4903" s="294"/>
    </row>
    <row r="4904" spans="1:1" s="295" customFormat="1" ht="12" hidden="1" customHeight="1">
      <c r="A4904" s="294"/>
    </row>
    <row r="4905" spans="1:1" s="295" customFormat="1" ht="12" hidden="1" customHeight="1">
      <c r="A4905" s="294"/>
    </row>
    <row r="4906" spans="1:1" s="295" customFormat="1" ht="12" hidden="1" customHeight="1">
      <c r="A4906" s="294"/>
    </row>
    <row r="4907" spans="1:1" s="295" customFormat="1" ht="12" hidden="1" customHeight="1">
      <c r="A4907" s="294"/>
    </row>
    <row r="4908" spans="1:1" s="295" customFormat="1" ht="12" hidden="1" customHeight="1">
      <c r="A4908" s="294"/>
    </row>
    <row r="4909" spans="1:1" s="295" customFormat="1" ht="12" hidden="1" customHeight="1">
      <c r="A4909" s="294"/>
    </row>
    <row r="4910" spans="1:1" s="295" customFormat="1" ht="12" hidden="1" customHeight="1">
      <c r="A4910" s="294"/>
    </row>
    <row r="4911" spans="1:1" s="295" customFormat="1" ht="12" hidden="1" customHeight="1">
      <c r="A4911" s="294"/>
    </row>
    <row r="4912" spans="1:1" s="295" customFormat="1" ht="12" hidden="1" customHeight="1">
      <c r="A4912" s="294"/>
    </row>
    <row r="4913" spans="1:1" s="295" customFormat="1" ht="12" hidden="1" customHeight="1">
      <c r="A4913" s="294"/>
    </row>
    <row r="4914" spans="1:1" s="295" customFormat="1" ht="12" hidden="1" customHeight="1">
      <c r="A4914" s="294"/>
    </row>
    <row r="4915" spans="1:1" s="295" customFormat="1" ht="12" hidden="1" customHeight="1">
      <c r="A4915" s="294"/>
    </row>
    <row r="4916" spans="1:1" s="295" customFormat="1" ht="12" hidden="1" customHeight="1">
      <c r="A4916" s="294"/>
    </row>
    <row r="4917" spans="1:1" s="295" customFormat="1" ht="12" hidden="1" customHeight="1">
      <c r="A4917" s="294"/>
    </row>
    <row r="4918" spans="1:1" s="295" customFormat="1" ht="12" hidden="1" customHeight="1">
      <c r="A4918" s="294"/>
    </row>
    <row r="4919" spans="1:1" s="295" customFormat="1" ht="12" hidden="1" customHeight="1">
      <c r="A4919" s="294"/>
    </row>
    <row r="4920" spans="1:1" s="295" customFormat="1" ht="12" hidden="1" customHeight="1">
      <c r="A4920" s="294"/>
    </row>
    <row r="4921" spans="1:1" s="295" customFormat="1" ht="12" hidden="1" customHeight="1">
      <c r="A4921" s="294"/>
    </row>
    <row r="4922" spans="1:1" s="295" customFormat="1" ht="12" hidden="1" customHeight="1">
      <c r="A4922" s="294"/>
    </row>
    <row r="4923" spans="1:1" s="295" customFormat="1" ht="12" hidden="1" customHeight="1">
      <c r="A4923" s="294"/>
    </row>
    <row r="4924" spans="1:1" s="295" customFormat="1" ht="12" hidden="1" customHeight="1">
      <c r="A4924" s="294"/>
    </row>
    <row r="4925" spans="1:1" s="295" customFormat="1" ht="12" hidden="1" customHeight="1">
      <c r="A4925" s="294"/>
    </row>
    <row r="4926" spans="1:1" s="295" customFormat="1" ht="12" hidden="1" customHeight="1">
      <c r="A4926" s="294"/>
    </row>
    <row r="4927" spans="1:1" s="295" customFormat="1" ht="12" hidden="1" customHeight="1">
      <c r="A4927" s="294"/>
    </row>
    <row r="4928" spans="1:1" s="295" customFormat="1" ht="12" hidden="1" customHeight="1">
      <c r="A4928" s="294"/>
    </row>
    <row r="4929" spans="1:1" s="295" customFormat="1" ht="12" hidden="1" customHeight="1">
      <c r="A4929" s="294"/>
    </row>
    <row r="4930" spans="1:1" s="295" customFormat="1" ht="12" hidden="1" customHeight="1">
      <c r="A4930" s="294"/>
    </row>
    <row r="4931" spans="1:1" s="295" customFormat="1" ht="12" hidden="1" customHeight="1">
      <c r="A4931" s="294"/>
    </row>
    <row r="4932" spans="1:1" s="295" customFormat="1" ht="12" hidden="1" customHeight="1">
      <c r="A4932" s="294"/>
    </row>
    <row r="4933" spans="1:1" s="295" customFormat="1" ht="12" hidden="1" customHeight="1">
      <c r="A4933" s="294"/>
    </row>
    <row r="4934" spans="1:1" s="295" customFormat="1" ht="12" hidden="1" customHeight="1">
      <c r="A4934" s="294"/>
    </row>
    <row r="4935" spans="1:1" s="295" customFormat="1" ht="12" hidden="1" customHeight="1">
      <c r="A4935" s="294"/>
    </row>
    <row r="4936" spans="1:1" s="295" customFormat="1" ht="12" hidden="1" customHeight="1">
      <c r="A4936" s="294"/>
    </row>
    <row r="4937" spans="1:1" s="295" customFormat="1" ht="12" hidden="1" customHeight="1">
      <c r="A4937" s="294"/>
    </row>
    <row r="4938" spans="1:1" s="295" customFormat="1" ht="12" hidden="1" customHeight="1">
      <c r="A4938" s="294"/>
    </row>
    <row r="4939" spans="1:1" s="295" customFormat="1" ht="12" hidden="1" customHeight="1">
      <c r="A4939" s="294"/>
    </row>
    <row r="4940" spans="1:1" s="295" customFormat="1" ht="12" hidden="1" customHeight="1">
      <c r="A4940" s="294"/>
    </row>
    <row r="4941" spans="1:1" s="295" customFormat="1" ht="12" hidden="1" customHeight="1">
      <c r="A4941" s="294"/>
    </row>
    <row r="4942" spans="1:1" s="295" customFormat="1" ht="12" hidden="1" customHeight="1">
      <c r="A4942" s="294"/>
    </row>
    <row r="4943" spans="1:1" s="295" customFormat="1" ht="12" hidden="1" customHeight="1">
      <c r="A4943" s="294"/>
    </row>
    <row r="4944" spans="1:1" s="295" customFormat="1" ht="12" hidden="1" customHeight="1">
      <c r="A4944" s="294"/>
    </row>
    <row r="4945" spans="1:1" s="295" customFormat="1" ht="12" hidden="1" customHeight="1">
      <c r="A4945" s="294"/>
    </row>
    <row r="4946" spans="1:1" s="295" customFormat="1" ht="12" hidden="1" customHeight="1">
      <c r="A4946" s="294"/>
    </row>
    <row r="4947" spans="1:1" s="295" customFormat="1" ht="12" hidden="1" customHeight="1">
      <c r="A4947" s="294"/>
    </row>
    <row r="4948" spans="1:1" s="295" customFormat="1" ht="12" hidden="1" customHeight="1">
      <c r="A4948" s="294"/>
    </row>
    <row r="4949" spans="1:1" s="295" customFormat="1" ht="12" hidden="1" customHeight="1">
      <c r="A4949" s="294"/>
    </row>
    <row r="4950" spans="1:1" s="295" customFormat="1" ht="12" hidden="1" customHeight="1">
      <c r="A4950" s="294"/>
    </row>
    <row r="4951" spans="1:1" s="295" customFormat="1" ht="12" hidden="1" customHeight="1">
      <c r="A4951" s="294"/>
    </row>
    <row r="4952" spans="1:1" s="295" customFormat="1" ht="12" hidden="1" customHeight="1">
      <c r="A4952" s="294"/>
    </row>
    <row r="4953" spans="1:1" s="295" customFormat="1" ht="12" hidden="1" customHeight="1">
      <c r="A4953" s="294"/>
    </row>
    <row r="4954" spans="1:1" s="295" customFormat="1" ht="12" hidden="1" customHeight="1">
      <c r="A4954" s="294"/>
    </row>
    <row r="4955" spans="1:1" s="295" customFormat="1" ht="12" hidden="1" customHeight="1">
      <c r="A4955" s="294"/>
    </row>
    <row r="4956" spans="1:1" s="295" customFormat="1" ht="12" hidden="1" customHeight="1">
      <c r="A4956" s="294"/>
    </row>
    <row r="4957" spans="1:1" s="295" customFormat="1" ht="12" hidden="1" customHeight="1">
      <c r="A4957" s="294"/>
    </row>
    <row r="4958" spans="1:1" s="295" customFormat="1" ht="12" hidden="1" customHeight="1">
      <c r="A4958" s="294"/>
    </row>
    <row r="4959" spans="1:1" s="295" customFormat="1" ht="12" hidden="1" customHeight="1">
      <c r="A4959" s="294"/>
    </row>
    <row r="4960" spans="1:1" s="295" customFormat="1" ht="12" hidden="1" customHeight="1">
      <c r="A4960" s="294"/>
    </row>
    <row r="4961" spans="1:1" s="295" customFormat="1" ht="12" hidden="1" customHeight="1">
      <c r="A4961" s="294"/>
    </row>
    <row r="4962" spans="1:1" s="295" customFormat="1" ht="12" hidden="1" customHeight="1">
      <c r="A4962" s="294"/>
    </row>
    <row r="4963" spans="1:1" s="295" customFormat="1" ht="12" hidden="1" customHeight="1">
      <c r="A4963" s="294"/>
    </row>
    <row r="4964" spans="1:1" s="295" customFormat="1" ht="12" hidden="1" customHeight="1">
      <c r="A4964" s="294"/>
    </row>
    <row r="4965" spans="1:1" s="295" customFormat="1" ht="12" hidden="1" customHeight="1">
      <c r="A4965" s="294"/>
    </row>
    <row r="4966" spans="1:1" s="295" customFormat="1" ht="12" hidden="1" customHeight="1">
      <c r="A4966" s="294"/>
    </row>
    <row r="4967" spans="1:1" s="295" customFormat="1" ht="12" hidden="1" customHeight="1">
      <c r="A4967" s="294"/>
    </row>
    <row r="4968" spans="1:1" s="295" customFormat="1" ht="12" hidden="1" customHeight="1">
      <c r="A4968" s="294"/>
    </row>
    <row r="4969" spans="1:1" s="295" customFormat="1" ht="12" hidden="1" customHeight="1">
      <c r="A4969" s="294"/>
    </row>
    <row r="4970" spans="1:1" s="295" customFormat="1" ht="12" hidden="1" customHeight="1">
      <c r="A4970" s="294"/>
    </row>
    <row r="4971" spans="1:1" s="295" customFormat="1" ht="12" hidden="1" customHeight="1">
      <c r="A4971" s="294"/>
    </row>
    <row r="4972" spans="1:1" s="295" customFormat="1" ht="12" hidden="1" customHeight="1">
      <c r="A4972" s="294"/>
    </row>
    <row r="4973" spans="1:1" s="295" customFormat="1" ht="12" hidden="1" customHeight="1">
      <c r="A4973" s="294"/>
    </row>
    <row r="4974" spans="1:1" s="295" customFormat="1" ht="12" hidden="1" customHeight="1">
      <c r="A4974" s="294"/>
    </row>
    <row r="4975" spans="1:1" s="295" customFormat="1" ht="12" hidden="1" customHeight="1">
      <c r="A4975" s="294"/>
    </row>
    <row r="4976" spans="1:1" s="295" customFormat="1" ht="12" hidden="1" customHeight="1">
      <c r="A4976" s="294"/>
    </row>
    <row r="4977" spans="1:1" s="295" customFormat="1" ht="12" hidden="1" customHeight="1">
      <c r="A4977" s="294"/>
    </row>
    <row r="4978" spans="1:1" s="295" customFormat="1" ht="12" hidden="1" customHeight="1">
      <c r="A4978" s="294"/>
    </row>
    <row r="4979" spans="1:1" s="295" customFormat="1" ht="12" hidden="1" customHeight="1">
      <c r="A4979" s="294"/>
    </row>
    <row r="4980" spans="1:1" s="295" customFormat="1" ht="12" hidden="1" customHeight="1">
      <c r="A4980" s="294"/>
    </row>
    <row r="4981" spans="1:1" s="295" customFormat="1" ht="12" hidden="1" customHeight="1">
      <c r="A4981" s="294"/>
    </row>
    <row r="4982" spans="1:1" s="295" customFormat="1" ht="12" hidden="1" customHeight="1">
      <c r="A4982" s="294"/>
    </row>
    <row r="4983" spans="1:1" s="295" customFormat="1" ht="12" hidden="1" customHeight="1">
      <c r="A4983" s="294"/>
    </row>
    <row r="4984" spans="1:1" s="295" customFormat="1" ht="12" hidden="1" customHeight="1">
      <c r="A4984" s="294"/>
    </row>
    <row r="4985" spans="1:1" s="295" customFormat="1" ht="12" hidden="1" customHeight="1">
      <c r="A4985" s="294"/>
    </row>
    <row r="4986" spans="1:1" s="295" customFormat="1" ht="12" hidden="1" customHeight="1">
      <c r="A4986" s="294"/>
    </row>
    <row r="4987" spans="1:1" s="295" customFormat="1" ht="12" hidden="1" customHeight="1">
      <c r="A4987" s="294"/>
    </row>
    <row r="4988" spans="1:1" s="295" customFormat="1" ht="12" hidden="1" customHeight="1">
      <c r="A4988" s="294"/>
    </row>
    <row r="4989" spans="1:1" s="295" customFormat="1" ht="12" hidden="1" customHeight="1">
      <c r="A4989" s="294"/>
    </row>
    <row r="4990" spans="1:1" s="295" customFormat="1" ht="12" hidden="1" customHeight="1">
      <c r="A4990" s="294"/>
    </row>
    <row r="4991" spans="1:1" s="295" customFormat="1" ht="12" hidden="1" customHeight="1">
      <c r="A4991" s="294"/>
    </row>
    <row r="4992" spans="1:1" s="295" customFormat="1" ht="12" hidden="1" customHeight="1">
      <c r="A4992" s="294"/>
    </row>
    <row r="4993" spans="1:1" s="295" customFormat="1" ht="12" hidden="1" customHeight="1">
      <c r="A4993" s="294"/>
    </row>
    <row r="4994" spans="1:1" s="295" customFormat="1" ht="12" hidden="1" customHeight="1">
      <c r="A4994" s="294"/>
    </row>
    <row r="4995" spans="1:1" s="295" customFormat="1" ht="12" hidden="1" customHeight="1">
      <c r="A4995" s="294"/>
    </row>
    <row r="4996" spans="1:1" s="295" customFormat="1" ht="12" hidden="1" customHeight="1">
      <c r="A4996" s="294"/>
    </row>
    <row r="4997" spans="1:1" s="295" customFormat="1" ht="12" hidden="1" customHeight="1">
      <c r="A4997" s="294"/>
    </row>
    <row r="4998" spans="1:1" s="295" customFormat="1" ht="12" hidden="1" customHeight="1">
      <c r="A4998" s="294"/>
    </row>
    <row r="4999" spans="1:1" s="295" customFormat="1" ht="12" hidden="1" customHeight="1">
      <c r="A4999" s="294"/>
    </row>
    <row r="5000" spans="1:1" s="295" customFormat="1" ht="12" hidden="1" customHeight="1">
      <c r="A5000" s="294"/>
    </row>
    <row r="5001" spans="1:1" s="295" customFormat="1" ht="12" hidden="1" customHeight="1">
      <c r="A5001" s="294"/>
    </row>
    <row r="5002" spans="1:1" s="295" customFormat="1" ht="12" hidden="1" customHeight="1">
      <c r="A5002" s="294"/>
    </row>
    <row r="5003" spans="1:1" s="295" customFormat="1" ht="12" hidden="1" customHeight="1">
      <c r="A5003" s="294"/>
    </row>
    <row r="5004" spans="1:1" s="295" customFormat="1" ht="12" hidden="1" customHeight="1">
      <c r="A5004" s="294"/>
    </row>
    <row r="5005" spans="1:1" s="295" customFormat="1" ht="12" hidden="1" customHeight="1">
      <c r="A5005" s="294"/>
    </row>
    <row r="5006" spans="1:1" s="295" customFormat="1" ht="12" hidden="1" customHeight="1">
      <c r="A5006" s="294"/>
    </row>
    <row r="5007" spans="1:1" s="295" customFormat="1" ht="12" hidden="1" customHeight="1">
      <c r="A5007" s="294"/>
    </row>
    <row r="5008" spans="1:1" s="295" customFormat="1" ht="12" hidden="1" customHeight="1">
      <c r="A5008" s="294"/>
    </row>
    <row r="5009" spans="1:1" s="295" customFormat="1" ht="12" hidden="1" customHeight="1">
      <c r="A5009" s="294"/>
    </row>
    <row r="5010" spans="1:1" s="295" customFormat="1" ht="12" hidden="1" customHeight="1">
      <c r="A5010" s="294"/>
    </row>
    <row r="5011" spans="1:1" s="295" customFormat="1" ht="12" hidden="1" customHeight="1">
      <c r="A5011" s="294"/>
    </row>
    <row r="5012" spans="1:1" s="295" customFormat="1" ht="12" hidden="1" customHeight="1">
      <c r="A5012" s="294"/>
    </row>
    <row r="5013" spans="1:1" s="295" customFormat="1" ht="12" hidden="1" customHeight="1">
      <c r="A5013" s="294"/>
    </row>
    <row r="5014" spans="1:1" s="295" customFormat="1" ht="12" hidden="1" customHeight="1">
      <c r="A5014" s="294"/>
    </row>
    <row r="5015" spans="1:1" s="295" customFormat="1" ht="12" hidden="1" customHeight="1">
      <c r="A5015" s="294"/>
    </row>
    <row r="5016" spans="1:1" s="295" customFormat="1" ht="12" hidden="1" customHeight="1">
      <c r="A5016" s="294"/>
    </row>
    <row r="5017" spans="1:1" s="295" customFormat="1" ht="12" hidden="1" customHeight="1">
      <c r="A5017" s="294"/>
    </row>
    <row r="5018" spans="1:1" s="295" customFormat="1" ht="12" hidden="1" customHeight="1">
      <c r="A5018" s="294"/>
    </row>
    <row r="5019" spans="1:1" s="295" customFormat="1" ht="12" hidden="1" customHeight="1">
      <c r="A5019" s="294"/>
    </row>
    <row r="5020" spans="1:1" s="295" customFormat="1" ht="12" hidden="1" customHeight="1">
      <c r="A5020" s="294"/>
    </row>
    <row r="5021" spans="1:1" s="295" customFormat="1" ht="12" hidden="1" customHeight="1">
      <c r="A5021" s="294"/>
    </row>
    <row r="5022" spans="1:1" s="295" customFormat="1" ht="12" hidden="1" customHeight="1">
      <c r="A5022" s="294"/>
    </row>
    <row r="5023" spans="1:1" s="295" customFormat="1" ht="12" hidden="1" customHeight="1">
      <c r="A5023" s="294"/>
    </row>
    <row r="5024" spans="1:1" s="295" customFormat="1" ht="12" hidden="1" customHeight="1">
      <c r="A5024" s="294"/>
    </row>
    <row r="5025" spans="1:1" s="295" customFormat="1" ht="12" hidden="1" customHeight="1">
      <c r="A5025" s="294"/>
    </row>
    <row r="5026" spans="1:1" s="295" customFormat="1" ht="12" hidden="1" customHeight="1">
      <c r="A5026" s="294"/>
    </row>
    <row r="5027" spans="1:1" s="295" customFormat="1" ht="12" hidden="1" customHeight="1">
      <c r="A5027" s="294"/>
    </row>
    <row r="5028" spans="1:1" s="295" customFormat="1" ht="12" hidden="1" customHeight="1">
      <c r="A5028" s="294"/>
    </row>
    <row r="5029" spans="1:1" s="295" customFormat="1" ht="12" hidden="1" customHeight="1">
      <c r="A5029" s="294"/>
    </row>
    <row r="5030" spans="1:1" s="295" customFormat="1" ht="12" hidden="1" customHeight="1">
      <c r="A5030" s="294"/>
    </row>
    <row r="5031" spans="1:1" s="295" customFormat="1" ht="12" hidden="1" customHeight="1">
      <c r="A5031" s="294"/>
    </row>
    <row r="5032" spans="1:1" s="295" customFormat="1" ht="12" hidden="1" customHeight="1">
      <c r="A5032" s="294"/>
    </row>
    <row r="5033" spans="1:1" s="295" customFormat="1" ht="12" hidden="1" customHeight="1">
      <c r="A5033" s="294"/>
    </row>
    <row r="5034" spans="1:1" s="295" customFormat="1" ht="12" hidden="1" customHeight="1">
      <c r="A5034" s="294"/>
    </row>
    <row r="5035" spans="1:1" s="295" customFormat="1" ht="12" hidden="1" customHeight="1">
      <c r="A5035" s="294"/>
    </row>
    <row r="5036" spans="1:1" s="295" customFormat="1" ht="12" hidden="1" customHeight="1">
      <c r="A5036" s="294"/>
    </row>
    <row r="5037" spans="1:1" s="295" customFormat="1" ht="12" hidden="1" customHeight="1">
      <c r="A5037" s="294"/>
    </row>
    <row r="5038" spans="1:1" s="295" customFormat="1" ht="12" hidden="1" customHeight="1">
      <c r="A5038" s="294"/>
    </row>
    <row r="5039" spans="1:1" s="295" customFormat="1" ht="12" hidden="1" customHeight="1">
      <c r="A5039" s="294"/>
    </row>
    <row r="5040" spans="1:1" s="295" customFormat="1" ht="12" hidden="1" customHeight="1">
      <c r="A5040" s="294"/>
    </row>
    <row r="5041" spans="1:1" s="295" customFormat="1" ht="12" hidden="1" customHeight="1">
      <c r="A5041" s="294"/>
    </row>
    <row r="5042" spans="1:1" s="295" customFormat="1" ht="12" hidden="1" customHeight="1">
      <c r="A5042" s="294"/>
    </row>
    <row r="5043" spans="1:1" s="295" customFormat="1" ht="12" hidden="1" customHeight="1">
      <c r="A5043" s="294"/>
    </row>
    <row r="5044" spans="1:1" s="295" customFormat="1" ht="12" hidden="1" customHeight="1">
      <c r="A5044" s="294"/>
    </row>
    <row r="5045" spans="1:1" s="295" customFormat="1" ht="12" hidden="1" customHeight="1">
      <c r="A5045" s="294"/>
    </row>
    <row r="5046" spans="1:1" s="295" customFormat="1" ht="12" hidden="1" customHeight="1">
      <c r="A5046" s="294"/>
    </row>
    <row r="5047" spans="1:1" s="295" customFormat="1" ht="12" hidden="1" customHeight="1">
      <c r="A5047" s="294"/>
    </row>
    <row r="5048" spans="1:1" s="295" customFormat="1" ht="12" hidden="1" customHeight="1">
      <c r="A5048" s="294"/>
    </row>
    <row r="5049" spans="1:1" s="295" customFormat="1" ht="12" hidden="1" customHeight="1">
      <c r="A5049" s="294"/>
    </row>
    <row r="5050" spans="1:1" s="295" customFormat="1" ht="12" hidden="1" customHeight="1">
      <c r="A5050" s="294"/>
    </row>
    <row r="5051" spans="1:1" s="295" customFormat="1" ht="12" hidden="1" customHeight="1">
      <c r="A5051" s="294"/>
    </row>
    <row r="5052" spans="1:1" s="295" customFormat="1" ht="12" hidden="1" customHeight="1">
      <c r="A5052" s="294"/>
    </row>
    <row r="5053" spans="1:1" s="295" customFormat="1" ht="12" hidden="1" customHeight="1">
      <c r="A5053" s="294"/>
    </row>
    <row r="5054" spans="1:1" s="295" customFormat="1" ht="12" hidden="1" customHeight="1">
      <c r="A5054" s="294"/>
    </row>
    <row r="5055" spans="1:1" s="295" customFormat="1" ht="12" hidden="1" customHeight="1">
      <c r="A5055" s="294"/>
    </row>
    <row r="5056" spans="1:1" s="295" customFormat="1" ht="12" hidden="1" customHeight="1">
      <c r="A5056" s="294"/>
    </row>
    <row r="5057" spans="1:1" s="295" customFormat="1" ht="12" hidden="1" customHeight="1">
      <c r="A5057" s="294"/>
    </row>
    <row r="5058" spans="1:1" s="295" customFormat="1" ht="12" hidden="1" customHeight="1">
      <c r="A5058" s="294"/>
    </row>
    <row r="5059" spans="1:1" s="295" customFormat="1" ht="12" hidden="1" customHeight="1">
      <c r="A5059" s="294"/>
    </row>
    <row r="5060" spans="1:1" s="295" customFormat="1" ht="12" hidden="1" customHeight="1">
      <c r="A5060" s="294"/>
    </row>
    <row r="5061" spans="1:1" s="295" customFormat="1" ht="12" hidden="1" customHeight="1">
      <c r="A5061" s="294"/>
    </row>
    <row r="5062" spans="1:1" s="295" customFormat="1" ht="12" hidden="1" customHeight="1">
      <c r="A5062" s="294"/>
    </row>
    <row r="5063" spans="1:1" s="295" customFormat="1" ht="12" hidden="1" customHeight="1">
      <c r="A5063" s="294"/>
    </row>
    <row r="5064" spans="1:1" s="295" customFormat="1" ht="12" hidden="1" customHeight="1">
      <c r="A5064" s="294"/>
    </row>
    <row r="5065" spans="1:1" s="295" customFormat="1" ht="12" hidden="1" customHeight="1">
      <c r="A5065" s="294"/>
    </row>
    <row r="5066" spans="1:1" s="295" customFormat="1" ht="12" hidden="1" customHeight="1">
      <c r="A5066" s="294"/>
    </row>
    <row r="5067" spans="1:1" s="295" customFormat="1" ht="12" hidden="1" customHeight="1">
      <c r="A5067" s="294"/>
    </row>
    <row r="5068" spans="1:1" s="295" customFormat="1" ht="12" hidden="1" customHeight="1">
      <c r="A5068" s="294"/>
    </row>
    <row r="5069" spans="1:1" s="295" customFormat="1" ht="12" hidden="1" customHeight="1">
      <c r="A5069" s="294"/>
    </row>
    <row r="5070" spans="1:1" s="295" customFormat="1" ht="12" hidden="1" customHeight="1">
      <c r="A5070" s="294"/>
    </row>
    <row r="5071" spans="1:1" s="295" customFormat="1" ht="12" hidden="1" customHeight="1">
      <c r="A5071" s="294"/>
    </row>
    <row r="5072" spans="1:1" s="295" customFormat="1" ht="12" hidden="1" customHeight="1">
      <c r="A5072" s="294"/>
    </row>
    <row r="5073" spans="1:1" s="295" customFormat="1" ht="12" hidden="1" customHeight="1">
      <c r="A5073" s="294"/>
    </row>
    <row r="5074" spans="1:1" s="295" customFormat="1" ht="12" hidden="1" customHeight="1">
      <c r="A5074" s="294"/>
    </row>
    <row r="5075" spans="1:1" s="295" customFormat="1" ht="12" hidden="1" customHeight="1">
      <c r="A5075" s="294"/>
    </row>
    <row r="5076" spans="1:1" s="295" customFormat="1" ht="12" hidden="1" customHeight="1">
      <c r="A5076" s="294"/>
    </row>
    <row r="5077" spans="1:1" s="295" customFormat="1" ht="12" hidden="1" customHeight="1">
      <c r="A5077" s="294"/>
    </row>
    <row r="5078" spans="1:1" s="295" customFormat="1" ht="12" hidden="1" customHeight="1">
      <c r="A5078" s="294"/>
    </row>
    <row r="5079" spans="1:1" s="295" customFormat="1" ht="12" hidden="1" customHeight="1">
      <c r="A5079" s="294"/>
    </row>
    <row r="5080" spans="1:1" s="295" customFormat="1" ht="12" hidden="1" customHeight="1">
      <c r="A5080" s="294"/>
    </row>
    <row r="5081" spans="1:1" s="295" customFormat="1" ht="12" hidden="1" customHeight="1">
      <c r="A5081" s="294"/>
    </row>
    <row r="5082" spans="1:1" s="295" customFormat="1" ht="12" hidden="1" customHeight="1">
      <c r="A5082" s="294"/>
    </row>
    <row r="5083" spans="1:1" s="295" customFormat="1" ht="12" hidden="1" customHeight="1">
      <c r="A5083" s="294"/>
    </row>
    <row r="5084" spans="1:1" s="295" customFormat="1" ht="12" hidden="1" customHeight="1">
      <c r="A5084" s="294"/>
    </row>
    <row r="5085" spans="1:1" s="295" customFormat="1" ht="12" hidden="1" customHeight="1">
      <c r="A5085" s="294"/>
    </row>
    <row r="5086" spans="1:1" s="295" customFormat="1" ht="12" hidden="1" customHeight="1">
      <c r="A5086" s="294"/>
    </row>
    <row r="5087" spans="1:1" s="295" customFormat="1" ht="12" hidden="1" customHeight="1">
      <c r="A5087" s="294"/>
    </row>
    <row r="5088" spans="1:1" s="295" customFormat="1" ht="12" hidden="1" customHeight="1">
      <c r="A5088" s="294"/>
    </row>
    <row r="5089" spans="1:1" s="295" customFormat="1" ht="12" hidden="1" customHeight="1">
      <c r="A5089" s="294"/>
    </row>
    <row r="5090" spans="1:1" s="295" customFormat="1" ht="12" hidden="1" customHeight="1">
      <c r="A5090" s="294"/>
    </row>
    <row r="5091" spans="1:1" s="295" customFormat="1" ht="12" hidden="1" customHeight="1">
      <c r="A5091" s="294"/>
    </row>
    <row r="5092" spans="1:1" s="295" customFormat="1" ht="12" hidden="1" customHeight="1">
      <c r="A5092" s="294"/>
    </row>
    <row r="5093" spans="1:1" s="295" customFormat="1" ht="12" hidden="1" customHeight="1">
      <c r="A5093" s="294"/>
    </row>
    <row r="5094" spans="1:1" s="295" customFormat="1" ht="12" hidden="1" customHeight="1">
      <c r="A5094" s="294"/>
    </row>
    <row r="5095" spans="1:1" s="295" customFormat="1" ht="12" hidden="1" customHeight="1">
      <c r="A5095" s="294"/>
    </row>
    <row r="5096" spans="1:1" s="295" customFormat="1" ht="12" hidden="1" customHeight="1">
      <c r="A5096" s="294"/>
    </row>
    <row r="5097" spans="1:1" s="295" customFormat="1" ht="12" hidden="1" customHeight="1">
      <c r="A5097" s="294"/>
    </row>
    <row r="5098" spans="1:1" s="295" customFormat="1" ht="12" hidden="1" customHeight="1">
      <c r="A5098" s="294"/>
    </row>
    <row r="5099" spans="1:1" s="295" customFormat="1" ht="12" hidden="1" customHeight="1">
      <c r="A5099" s="294"/>
    </row>
    <row r="5100" spans="1:1" s="295" customFormat="1" ht="12" hidden="1" customHeight="1">
      <c r="A5100" s="294"/>
    </row>
    <row r="5101" spans="1:1" s="295" customFormat="1" ht="12" hidden="1" customHeight="1">
      <c r="A5101" s="294"/>
    </row>
    <row r="5102" spans="1:1" s="295" customFormat="1" ht="12" hidden="1" customHeight="1">
      <c r="A5102" s="294"/>
    </row>
    <row r="5103" spans="1:1" s="295" customFormat="1" ht="12" hidden="1" customHeight="1">
      <c r="A5103" s="294"/>
    </row>
    <row r="5104" spans="1:1" s="295" customFormat="1" ht="12" hidden="1" customHeight="1">
      <c r="A5104" s="294"/>
    </row>
    <row r="5105" spans="1:1" s="295" customFormat="1" ht="12" hidden="1" customHeight="1">
      <c r="A5105" s="294"/>
    </row>
    <row r="5106" spans="1:1" s="295" customFormat="1" ht="12" hidden="1" customHeight="1">
      <c r="A5106" s="294"/>
    </row>
    <row r="5107" spans="1:1" s="295" customFormat="1" ht="12" hidden="1" customHeight="1">
      <c r="A5107" s="294"/>
    </row>
    <row r="5108" spans="1:1" s="295" customFormat="1" ht="12" hidden="1" customHeight="1">
      <c r="A5108" s="294"/>
    </row>
    <row r="5109" spans="1:1" s="295" customFormat="1" ht="12" hidden="1" customHeight="1">
      <c r="A5109" s="294"/>
    </row>
    <row r="5110" spans="1:1" s="295" customFormat="1" ht="12" hidden="1" customHeight="1">
      <c r="A5110" s="294"/>
    </row>
    <row r="5111" spans="1:1" s="295" customFormat="1" ht="12" hidden="1" customHeight="1">
      <c r="A5111" s="294"/>
    </row>
    <row r="5112" spans="1:1" s="295" customFormat="1" ht="12" hidden="1" customHeight="1">
      <c r="A5112" s="294"/>
    </row>
    <row r="5113" spans="1:1" s="295" customFormat="1" ht="12" hidden="1" customHeight="1">
      <c r="A5113" s="294"/>
    </row>
    <row r="5114" spans="1:1" s="295" customFormat="1" ht="12" hidden="1" customHeight="1">
      <c r="A5114" s="294"/>
    </row>
    <row r="5115" spans="1:1" s="295" customFormat="1" ht="12" hidden="1" customHeight="1">
      <c r="A5115" s="294"/>
    </row>
    <row r="5116" spans="1:1" s="295" customFormat="1" ht="12" hidden="1" customHeight="1">
      <c r="A5116" s="294"/>
    </row>
    <row r="5117" spans="1:1" s="295" customFormat="1" ht="12" hidden="1" customHeight="1">
      <c r="A5117" s="294"/>
    </row>
    <row r="5118" spans="1:1" s="295" customFormat="1" ht="12" hidden="1" customHeight="1">
      <c r="A5118" s="294"/>
    </row>
    <row r="5119" spans="1:1" s="295" customFormat="1" ht="12" hidden="1" customHeight="1">
      <c r="A5119" s="294"/>
    </row>
    <row r="5120" spans="1:1" s="295" customFormat="1" ht="12" hidden="1" customHeight="1">
      <c r="A5120" s="294"/>
    </row>
    <row r="5121" spans="1:1" s="295" customFormat="1" ht="12" hidden="1" customHeight="1">
      <c r="A5121" s="294"/>
    </row>
    <row r="5122" spans="1:1" s="295" customFormat="1" ht="12" hidden="1" customHeight="1">
      <c r="A5122" s="294"/>
    </row>
    <row r="5123" spans="1:1" s="295" customFormat="1" ht="12" hidden="1" customHeight="1">
      <c r="A5123" s="294"/>
    </row>
    <row r="5124" spans="1:1" s="295" customFormat="1" ht="12" hidden="1" customHeight="1">
      <c r="A5124" s="294"/>
    </row>
    <row r="5125" spans="1:1" s="295" customFormat="1" ht="12" hidden="1" customHeight="1">
      <c r="A5125" s="294"/>
    </row>
    <row r="5126" spans="1:1" s="295" customFormat="1" ht="12" hidden="1" customHeight="1">
      <c r="A5126" s="294"/>
    </row>
    <row r="5127" spans="1:1" s="295" customFormat="1" ht="12" hidden="1" customHeight="1">
      <c r="A5127" s="294"/>
    </row>
    <row r="5128" spans="1:1" s="295" customFormat="1" ht="12" hidden="1" customHeight="1">
      <c r="A5128" s="294"/>
    </row>
    <row r="5129" spans="1:1" s="295" customFormat="1" ht="12" hidden="1" customHeight="1">
      <c r="A5129" s="294"/>
    </row>
    <row r="5130" spans="1:1" s="295" customFormat="1" ht="12" hidden="1" customHeight="1">
      <c r="A5130" s="294"/>
    </row>
    <row r="5131" spans="1:1" s="295" customFormat="1" ht="12" hidden="1" customHeight="1">
      <c r="A5131" s="294"/>
    </row>
    <row r="5132" spans="1:1" s="295" customFormat="1" ht="12" hidden="1" customHeight="1">
      <c r="A5132" s="294"/>
    </row>
    <row r="5133" spans="1:1" s="295" customFormat="1" ht="12" hidden="1" customHeight="1">
      <c r="A5133" s="294"/>
    </row>
    <row r="5134" spans="1:1" s="295" customFormat="1" ht="12" hidden="1" customHeight="1">
      <c r="A5134" s="294"/>
    </row>
    <row r="5135" spans="1:1" s="295" customFormat="1" ht="12" hidden="1" customHeight="1">
      <c r="A5135" s="294"/>
    </row>
    <row r="5136" spans="1:1" s="295" customFormat="1" ht="12" hidden="1" customHeight="1">
      <c r="A5136" s="294"/>
    </row>
    <row r="5137" spans="1:1" s="295" customFormat="1" ht="12" hidden="1" customHeight="1">
      <c r="A5137" s="294"/>
    </row>
    <row r="5138" spans="1:1" s="295" customFormat="1" ht="12" hidden="1" customHeight="1">
      <c r="A5138" s="294"/>
    </row>
    <row r="5139" spans="1:1" s="295" customFormat="1" ht="12" hidden="1" customHeight="1">
      <c r="A5139" s="294"/>
    </row>
    <row r="5140" spans="1:1" s="295" customFormat="1" ht="12" hidden="1" customHeight="1">
      <c r="A5140" s="294"/>
    </row>
    <row r="5141" spans="1:1" s="295" customFormat="1" ht="12" hidden="1" customHeight="1">
      <c r="A5141" s="294"/>
    </row>
    <row r="5142" spans="1:1" s="295" customFormat="1" ht="12" hidden="1" customHeight="1">
      <c r="A5142" s="294"/>
    </row>
    <row r="5143" spans="1:1" s="295" customFormat="1" ht="12" hidden="1" customHeight="1">
      <c r="A5143" s="294"/>
    </row>
    <row r="5144" spans="1:1" s="295" customFormat="1" ht="12" hidden="1" customHeight="1">
      <c r="A5144" s="294"/>
    </row>
    <row r="5145" spans="1:1" s="295" customFormat="1" ht="12" hidden="1" customHeight="1">
      <c r="A5145" s="294"/>
    </row>
    <row r="5146" spans="1:1" s="295" customFormat="1" ht="12" hidden="1" customHeight="1">
      <c r="A5146" s="294"/>
    </row>
    <row r="5147" spans="1:1" s="295" customFormat="1" ht="12" hidden="1" customHeight="1">
      <c r="A5147" s="294"/>
    </row>
    <row r="5148" spans="1:1" s="295" customFormat="1" ht="12" hidden="1" customHeight="1">
      <c r="A5148" s="294"/>
    </row>
    <row r="5149" spans="1:1" s="295" customFormat="1" ht="12" hidden="1" customHeight="1">
      <c r="A5149" s="294"/>
    </row>
    <row r="5150" spans="1:1" s="295" customFormat="1" ht="12" hidden="1" customHeight="1">
      <c r="A5150" s="294"/>
    </row>
    <row r="5151" spans="1:1" s="295" customFormat="1" ht="12" hidden="1" customHeight="1">
      <c r="A5151" s="294"/>
    </row>
    <row r="5152" spans="1:1" s="295" customFormat="1" ht="12" hidden="1" customHeight="1">
      <c r="A5152" s="294"/>
    </row>
    <row r="5153" spans="1:1" s="295" customFormat="1" ht="12" hidden="1" customHeight="1">
      <c r="A5153" s="294"/>
    </row>
    <row r="5154" spans="1:1" s="295" customFormat="1" ht="12" hidden="1" customHeight="1">
      <c r="A5154" s="294"/>
    </row>
    <row r="5155" spans="1:1" s="295" customFormat="1" ht="12" hidden="1" customHeight="1">
      <c r="A5155" s="294"/>
    </row>
    <row r="5156" spans="1:1" s="295" customFormat="1" ht="12" hidden="1" customHeight="1">
      <c r="A5156" s="294"/>
    </row>
    <row r="5157" spans="1:1" s="295" customFormat="1" ht="12" hidden="1" customHeight="1">
      <c r="A5157" s="294"/>
    </row>
    <row r="5158" spans="1:1" s="295" customFormat="1" ht="12" hidden="1" customHeight="1">
      <c r="A5158" s="294"/>
    </row>
    <row r="5159" spans="1:1" s="295" customFormat="1" ht="12" hidden="1" customHeight="1">
      <c r="A5159" s="294"/>
    </row>
    <row r="5160" spans="1:1" s="295" customFormat="1" ht="12" hidden="1" customHeight="1">
      <c r="A5160" s="294"/>
    </row>
    <row r="5161" spans="1:1" s="295" customFormat="1" ht="12" hidden="1" customHeight="1">
      <c r="A5161" s="294"/>
    </row>
    <row r="5162" spans="1:1" s="295" customFormat="1" ht="12" hidden="1" customHeight="1">
      <c r="A5162" s="294"/>
    </row>
    <row r="5163" spans="1:1" s="295" customFormat="1" ht="12" hidden="1" customHeight="1">
      <c r="A5163" s="294"/>
    </row>
    <row r="5164" spans="1:1" s="295" customFormat="1" ht="12" hidden="1" customHeight="1">
      <c r="A5164" s="294"/>
    </row>
    <row r="5165" spans="1:1" s="295" customFormat="1" ht="12" hidden="1" customHeight="1">
      <c r="A5165" s="294"/>
    </row>
    <row r="5166" spans="1:1" s="295" customFormat="1" ht="12" hidden="1" customHeight="1">
      <c r="A5166" s="294"/>
    </row>
    <row r="5167" spans="1:1" s="295" customFormat="1" ht="12" hidden="1" customHeight="1">
      <c r="A5167" s="294"/>
    </row>
    <row r="5168" spans="1:1" s="295" customFormat="1" ht="12" hidden="1" customHeight="1">
      <c r="A5168" s="294"/>
    </row>
    <row r="5169" spans="1:1" s="295" customFormat="1" ht="12" hidden="1" customHeight="1">
      <c r="A5169" s="294"/>
    </row>
    <row r="5170" spans="1:1" s="295" customFormat="1" ht="12" hidden="1" customHeight="1">
      <c r="A5170" s="294"/>
    </row>
    <row r="5171" spans="1:1" s="295" customFormat="1" ht="12" hidden="1" customHeight="1">
      <c r="A5171" s="294"/>
    </row>
    <row r="5172" spans="1:1" s="295" customFormat="1" ht="12" hidden="1" customHeight="1">
      <c r="A5172" s="294"/>
    </row>
    <row r="5173" spans="1:1" s="295" customFormat="1" ht="12" hidden="1" customHeight="1">
      <c r="A5173" s="294"/>
    </row>
    <row r="5174" spans="1:1" s="295" customFormat="1" ht="12" hidden="1" customHeight="1">
      <c r="A5174" s="294"/>
    </row>
    <row r="5175" spans="1:1" s="295" customFormat="1" ht="12" hidden="1" customHeight="1">
      <c r="A5175" s="294"/>
    </row>
    <row r="5176" spans="1:1" s="295" customFormat="1" ht="12" hidden="1" customHeight="1">
      <c r="A5176" s="294"/>
    </row>
    <row r="5177" spans="1:1" s="295" customFormat="1" ht="12" hidden="1" customHeight="1">
      <c r="A5177" s="294"/>
    </row>
    <row r="5178" spans="1:1" s="295" customFormat="1" ht="12" hidden="1" customHeight="1">
      <c r="A5178" s="294"/>
    </row>
    <row r="5179" spans="1:1" s="295" customFormat="1" ht="12" hidden="1" customHeight="1">
      <c r="A5179" s="294"/>
    </row>
    <row r="5180" spans="1:1" s="295" customFormat="1" ht="12" hidden="1" customHeight="1">
      <c r="A5180" s="294"/>
    </row>
    <row r="5181" spans="1:1" s="295" customFormat="1" ht="12" hidden="1" customHeight="1">
      <c r="A5181" s="294"/>
    </row>
    <row r="5182" spans="1:1" s="295" customFormat="1" ht="12" hidden="1" customHeight="1">
      <c r="A5182" s="294"/>
    </row>
    <row r="5183" spans="1:1" s="295" customFormat="1" ht="12" hidden="1" customHeight="1">
      <c r="A5183" s="294"/>
    </row>
    <row r="5184" spans="1:1" s="295" customFormat="1" ht="12" hidden="1" customHeight="1">
      <c r="A5184" s="294"/>
    </row>
    <row r="5185" spans="1:1" s="295" customFormat="1" ht="12" hidden="1" customHeight="1">
      <c r="A5185" s="294"/>
    </row>
    <row r="5186" spans="1:1" s="295" customFormat="1" ht="12" hidden="1" customHeight="1">
      <c r="A5186" s="294"/>
    </row>
    <row r="5187" spans="1:1" s="295" customFormat="1" ht="12" hidden="1" customHeight="1">
      <c r="A5187" s="294"/>
    </row>
    <row r="5188" spans="1:1" s="295" customFormat="1" ht="12" hidden="1" customHeight="1">
      <c r="A5188" s="294"/>
    </row>
    <row r="5189" spans="1:1" s="295" customFormat="1" ht="12" hidden="1" customHeight="1">
      <c r="A5189" s="294"/>
    </row>
    <row r="5190" spans="1:1" s="295" customFormat="1" ht="12" hidden="1" customHeight="1">
      <c r="A5190" s="294"/>
    </row>
    <row r="5191" spans="1:1" s="295" customFormat="1" ht="12" hidden="1" customHeight="1">
      <c r="A5191" s="294"/>
    </row>
    <row r="5192" spans="1:1" s="295" customFormat="1" ht="12" hidden="1" customHeight="1">
      <c r="A5192" s="294"/>
    </row>
    <row r="5193" spans="1:1" s="295" customFormat="1" ht="12" hidden="1" customHeight="1">
      <c r="A5193" s="294"/>
    </row>
    <row r="5194" spans="1:1" s="295" customFormat="1" ht="12" hidden="1" customHeight="1">
      <c r="A5194" s="294"/>
    </row>
    <row r="5195" spans="1:1" s="295" customFormat="1" ht="12" hidden="1" customHeight="1">
      <c r="A5195" s="294"/>
    </row>
    <row r="5196" spans="1:1" s="295" customFormat="1" ht="12" hidden="1" customHeight="1">
      <c r="A5196" s="294"/>
    </row>
    <row r="5197" spans="1:1" s="295" customFormat="1" ht="12" hidden="1" customHeight="1">
      <c r="A5197" s="294"/>
    </row>
    <row r="5198" spans="1:1" s="295" customFormat="1" ht="12" hidden="1" customHeight="1">
      <c r="A5198" s="294"/>
    </row>
    <row r="5199" spans="1:1" s="295" customFormat="1" ht="12" hidden="1" customHeight="1">
      <c r="A5199" s="294"/>
    </row>
    <row r="5200" spans="1:1" s="295" customFormat="1" ht="12" hidden="1" customHeight="1">
      <c r="A5200" s="294"/>
    </row>
    <row r="5201" spans="1:1" s="295" customFormat="1" ht="12" hidden="1" customHeight="1">
      <c r="A5201" s="294"/>
    </row>
    <row r="5202" spans="1:1" s="295" customFormat="1" ht="12" hidden="1" customHeight="1">
      <c r="A5202" s="294"/>
    </row>
    <row r="5203" spans="1:1" s="295" customFormat="1" ht="12" hidden="1" customHeight="1">
      <c r="A5203" s="294"/>
    </row>
    <row r="5204" spans="1:1" s="295" customFormat="1" ht="12" hidden="1" customHeight="1">
      <c r="A5204" s="294"/>
    </row>
    <row r="5205" spans="1:1" s="295" customFormat="1" ht="12" hidden="1" customHeight="1">
      <c r="A5205" s="294"/>
    </row>
    <row r="5206" spans="1:1" s="295" customFormat="1" ht="12" hidden="1" customHeight="1">
      <c r="A5206" s="294"/>
    </row>
    <row r="5207" spans="1:1" s="295" customFormat="1" ht="12" hidden="1" customHeight="1">
      <c r="A5207" s="294"/>
    </row>
    <row r="5208" spans="1:1" s="295" customFormat="1" ht="12" hidden="1" customHeight="1">
      <c r="A5208" s="294"/>
    </row>
    <row r="5209" spans="1:1" s="295" customFormat="1" ht="12" hidden="1" customHeight="1">
      <c r="A5209" s="294"/>
    </row>
    <row r="5210" spans="1:1" s="295" customFormat="1" ht="12" hidden="1" customHeight="1">
      <c r="A5210" s="294"/>
    </row>
    <row r="5211" spans="1:1" s="295" customFormat="1" ht="12" hidden="1" customHeight="1">
      <c r="A5211" s="294"/>
    </row>
    <row r="5212" spans="1:1" s="295" customFormat="1" ht="12" hidden="1" customHeight="1">
      <c r="A5212" s="294"/>
    </row>
    <row r="5213" spans="1:1" s="295" customFormat="1" ht="12" hidden="1" customHeight="1">
      <c r="A5213" s="294"/>
    </row>
    <row r="5214" spans="1:1" s="295" customFormat="1" ht="12" hidden="1" customHeight="1">
      <c r="A5214" s="294"/>
    </row>
    <row r="5215" spans="1:1" s="295" customFormat="1" ht="12" hidden="1" customHeight="1">
      <c r="A5215" s="294"/>
    </row>
    <row r="5216" spans="1:1" s="295" customFormat="1" ht="12" hidden="1" customHeight="1">
      <c r="A5216" s="294"/>
    </row>
    <row r="5217" spans="1:1" s="295" customFormat="1" ht="12" hidden="1" customHeight="1">
      <c r="A5217" s="294"/>
    </row>
    <row r="5218" spans="1:1" s="295" customFormat="1" ht="12" hidden="1" customHeight="1">
      <c r="A5218" s="294"/>
    </row>
    <row r="5219" spans="1:1" s="295" customFormat="1" ht="12" hidden="1" customHeight="1">
      <c r="A5219" s="294"/>
    </row>
    <row r="5220" spans="1:1" s="295" customFormat="1" ht="12" hidden="1" customHeight="1">
      <c r="A5220" s="294"/>
    </row>
    <row r="5221" spans="1:1" s="295" customFormat="1" ht="12" hidden="1" customHeight="1">
      <c r="A5221" s="294"/>
    </row>
    <row r="5222" spans="1:1" s="295" customFormat="1" ht="12" hidden="1" customHeight="1">
      <c r="A5222" s="294"/>
    </row>
    <row r="5223" spans="1:1" s="295" customFormat="1" ht="12" hidden="1" customHeight="1">
      <c r="A5223" s="294"/>
    </row>
    <row r="5224" spans="1:1" s="295" customFormat="1" ht="12" hidden="1" customHeight="1">
      <c r="A5224" s="294"/>
    </row>
    <row r="5225" spans="1:1" s="295" customFormat="1" ht="12" hidden="1" customHeight="1">
      <c r="A5225" s="294"/>
    </row>
    <row r="5226" spans="1:1" s="295" customFormat="1" ht="12" hidden="1" customHeight="1">
      <c r="A5226" s="294"/>
    </row>
    <row r="5227" spans="1:1" s="295" customFormat="1" ht="12" hidden="1" customHeight="1">
      <c r="A5227" s="294"/>
    </row>
    <row r="5228" spans="1:1" s="295" customFormat="1" ht="12" hidden="1" customHeight="1">
      <c r="A5228" s="294"/>
    </row>
    <row r="5229" spans="1:1" s="295" customFormat="1" ht="12" hidden="1" customHeight="1">
      <c r="A5229" s="294"/>
    </row>
    <row r="5230" spans="1:1" s="295" customFormat="1" ht="12" hidden="1" customHeight="1">
      <c r="A5230" s="294"/>
    </row>
    <row r="5231" spans="1:1" s="295" customFormat="1" ht="12" hidden="1" customHeight="1">
      <c r="A5231" s="294"/>
    </row>
    <row r="5232" spans="1:1" s="295" customFormat="1" ht="12" hidden="1" customHeight="1">
      <c r="A5232" s="294"/>
    </row>
    <row r="5233" spans="1:1" s="295" customFormat="1" ht="12" hidden="1" customHeight="1">
      <c r="A5233" s="294"/>
    </row>
    <row r="5234" spans="1:1" s="295" customFormat="1" ht="12" hidden="1" customHeight="1">
      <c r="A5234" s="294"/>
    </row>
    <row r="5235" spans="1:1" s="295" customFormat="1" ht="12" hidden="1" customHeight="1">
      <c r="A5235" s="294"/>
    </row>
    <row r="5236" spans="1:1" s="295" customFormat="1" ht="12" hidden="1" customHeight="1">
      <c r="A5236" s="294"/>
    </row>
    <row r="5237" spans="1:1" s="295" customFormat="1" ht="12" hidden="1" customHeight="1">
      <c r="A5237" s="294"/>
    </row>
    <row r="5238" spans="1:1" s="295" customFormat="1" ht="12" hidden="1" customHeight="1">
      <c r="A5238" s="294"/>
    </row>
    <row r="5239" spans="1:1" s="295" customFormat="1" ht="12" hidden="1" customHeight="1">
      <c r="A5239" s="294"/>
    </row>
    <row r="5240" spans="1:1" s="295" customFormat="1" ht="12" hidden="1" customHeight="1">
      <c r="A5240" s="294"/>
    </row>
    <row r="5241" spans="1:1" s="295" customFormat="1" ht="12" hidden="1" customHeight="1">
      <c r="A5241" s="294"/>
    </row>
    <row r="5242" spans="1:1" s="295" customFormat="1" ht="12" hidden="1" customHeight="1">
      <c r="A5242" s="294"/>
    </row>
    <row r="5243" spans="1:1" s="295" customFormat="1" ht="12" hidden="1" customHeight="1">
      <c r="A5243" s="294"/>
    </row>
    <row r="5244" spans="1:1" s="295" customFormat="1" ht="12" hidden="1" customHeight="1">
      <c r="A5244" s="294"/>
    </row>
    <row r="5245" spans="1:1" s="295" customFormat="1" ht="12" hidden="1" customHeight="1">
      <c r="A5245" s="294"/>
    </row>
    <row r="5246" spans="1:1" s="295" customFormat="1" ht="12" hidden="1" customHeight="1">
      <c r="A5246" s="294"/>
    </row>
    <row r="5247" spans="1:1" s="295" customFormat="1" ht="12" hidden="1" customHeight="1">
      <c r="A5247" s="294"/>
    </row>
    <row r="5248" spans="1:1" s="295" customFormat="1" ht="12" hidden="1" customHeight="1">
      <c r="A5248" s="294"/>
    </row>
    <row r="5249" spans="1:1" s="295" customFormat="1" ht="12" hidden="1" customHeight="1">
      <c r="A5249" s="294"/>
    </row>
    <row r="5250" spans="1:1" s="295" customFormat="1" ht="12" hidden="1" customHeight="1">
      <c r="A5250" s="294"/>
    </row>
    <row r="5251" spans="1:1" s="295" customFormat="1" ht="12" hidden="1" customHeight="1">
      <c r="A5251" s="294"/>
    </row>
    <row r="5252" spans="1:1" s="295" customFormat="1" ht="12" hidden="1" customHeight="1">
      <c r="A5252" s="294"/>
    </row>
    <row r="5253" spans="1:1" s="295" customFormat="1" ht="12" hidden="1" customHeight="1">
      <c r="A5253" s="294"/>
    </row>
    <row r="5254" spans="1:1" s="295" customFormat="1" ht="12" hidden="1" customHeight="1">
      <c r="A5254" s="294"/>
    </row>
    <row r="5255" spans="1:1" s="295" customFormat="1" ht="12" hidden="1" customHeight="1">
      <c r="A5255" s="294"/>
    </row>
    <row r="5256" spans="1:1" s="295" customFormat="1" ht="12" hidden="1" customHeight="1">
      <c r="A5256" s="294"/>
    </row>
    <row r="5257" spans="1:1" s="295" customFormat="1" ht="12" hidden="1" customHeight="1">
      <c r="A5257" s="294"/>
    </row>
    <row r="5258" spans="1:1" s="295" customFormat="1" ht="12" hidden="1" customHeight="1">
      <c r="A5258" s="294"/>
    </row>
    <row r="5259" spans="1:1" s="295" customFormat="1" ht="12" hidden="1" customHeight="1">
      <c r="A5259" s="294"/>
    </row>
    <row r="5260" spans="1:1" s="295" customFormat="1" ht="12" hidden="1" customHeight="1">
      <c r="A5260" s="294"/>
    </row>
    <row r="5261" spans="1:1" s="295" customFormat="1" ht="12" hidden="1" customHeight="1">
      <c r="A5261" s="294"/>
    </row>
    <row r="5262" spans="1:1" s="295" customFormat="1" ht="12" hidden="1" customHeight="1">
      <c r="A5262" s="294"/>
    </row>
    <row r="5263" spans="1:1" s="295" customFormat="1" ht="12" hidden="1" customHeight="1">
      <c r="A5263" s="294"/>
    </row>
    <row r="5264" spans="1:1" s="295" customFormat="1" ht="12" hidden="1" customHeight="1">
      <c r="A5264" s="294"/>
    </row>
    <row r="5265" spans="1:1" s="295" customFormat="1" ht="12" hidden="1" customHeight="1">
      <c r="A5265" s="294"/>
    </row>
    <row r="5266" spans="1:1" s="295" customFormat="1" ht="12" hidden="1" customHeight="1">
      <c r="A5266" s="294"/>
    </row>
    <row r="5267" spans="1:1" s="295" customFormat="1" ht="12" hidden="1" customHeight="1">
      <c r="A5267" s="294"/>
    </row>
    <row r="5268" spans="1:1" s="295" customFormat="1" ht="12" hidden="1" customHeight="1">
      <c r="A5268" s="294"/>
    </row>
    <row r="5269" spans="1:1" s="295" customFormat="1" ht="12" hidden="1" customHeight="1">
      <c r="A5269" s="294"/>
    </row>
    <row r="5270" spans="1:1" s="295" customFormat="1" ht="12" hidden="1" customHeight="1">
      <c r="A5270" s="294"/>
    </row>
    <row r="5271" spans="1:1" s="295" customFormat="1" ht="12" hidden="1" customHeight="1">
      <c r="A5271" s="294"/>
    </row>
    <row r="5272" spans="1:1" s="295" customFormat="1" ht="12" hidden="1" customHeight="1">
      <c r="A5272" s="294"/>
    </row>
    <row r="5273" spans="1:1" s="295" customFormat="1" ht="12" hidden="1" customHeight="1">
      <c r="A5273" s="294"/>
    </row>
    <row r="5274" spans="1:1" s="295" customFormat="1" ht="12" hidden="1" customHeight="1">
      <c r="A5274" s="294"/>
    </row>
    <row r="5275" spans="1:1" s="295" customFormat="1" ht="12" hidden="1" customHeight="1">
      <c r="A5275" s="294"/>
    </row>
    <row r="5276" spans="1:1" s="295" customFormat="1" ht="12" hidden="1" customHeight="1">
      <c r="A5276" s="294"/>
    </row>
    <row r="5277" spans="1:1" s="295" customFormat="1" ht="12" hidden="1" customHeight="1">
      <c r="A5277" s="294"/>
    </row>
    <row r="5278" spans="1:1" s="295" customFormat="1" ht="12" hidden="1" customHeight="1">
      <c r="A5278" s="294"/>
    </row>
    <row r="5279" spans="1:1" s="295" customFormat="1" ht="12" hidden="1" customHeight="1">
      <c r="A5279" s="294"/>
    </row>
    <row r="5280" spans="1:1" s="295" customFormat="1" ht="12" hidden="1" customHeight="1">
      <c r="A5280" s="294"/>
    </row>
    <row r="5281" spans="1:1" s="295" customFormat="1" ht="12" hidden="1" customHeight="1">
      <c r="A5281" s="294"/>
    </row>
    <row r="5282" spans="1:1" s="295" customFormat="1" ht="12" hidden="1" customHeight="1">
      <c r="A5282" s="294"/>
    </row>
    <row r="5283" spans="1:1" s="295" customFormat="1" ht="12" hidden="1" customHeight="1">
      <c r="A5283" s="294"/>
    </row>
    <row r="5284" spans="1:1" s="295" customFormat="1" ht="12" hidden="1" customHeight="1">
      <c r="A5284" s="294"/>
    </row>
    <row r="5285" spans="1:1" s="295" customFormat="1" ht="12" hidden="1" customHeight="1">
      <c r="A5285" s="294"/>
    </row>
    <row r="5286" spans="1:1" s="295" customFormat="1" ht="12" hidden="1" customHeight="1">
      <c r="A5286" s="294"/>
    </row>
    <row r="5287" spans="1:1" s="295" customFormat="1" ht="12" hidden="1" customHeight="1">
      <c r="A5287" s="294"/>
    </row>
    <row r="5288" spans="1:1" s="295" customFormat="1" ht="12" hidden="1" customHeight="1">
      <c r="A5288" s="294"/>
    </row>
    <row r="5289" spans="1:1" s="295" customFormat="1" ht="12" hidden="1" customHeight="1">
      <c r="A5289" s="294"/>
    </row>
    <row r="5290" spans="1:1" s="295" customFormat="1" ht="12" hidden="1" customHeight="1">
      <c r="A5290" s="294"/>
    </row>
    <row r="5291" spans="1:1" s="295" customFormat="1" ht="12" hidden="1" customHeight="1">
      <c r="A5291" s="294"/>
    </row>
    <row r="5292" spans="1:1" s="295" customFormat="1" ht="12" hidden="1" customHeight="1">
      <c r="A5292" s="294"/>
    </row>
    <row r="5293" spans="1:1" s="295" customFormat="1" ht="12" hidden="1" customHeight="1">
      <c r="A5293" s="294"/>
    </row>
    <row r="5294" spans="1:1" s="295" customFormat="1" ht="12" hidden="1" customHeight="1">
      <c r="A5294" s="294"/>
    </row>
    <row r="5295" spans="1:1" s="295" customFormat="1" ht="12" hidden="1" customHeight="1">
      <c r="A5295" s="294"/>
    </row>
    <row r="5296" spans="1:1" s="295" customFormat="1" ht="12" hidden="1" customHeight="1">
      <c r="A5296" s="294"/>
    </row>
    <row r="5297" spans="1:1" s="295" customFormat="1" ht="12" hidden="1" customHeight="1">
      <c r="A5297" s="294"/>
    </row>
    <row r="5298" spans="1:1" s="295" customFormat="1" ht="12" hidden="1" customHeight="1">
      <c r="A5298" s="294"/>
    </row>
    <row r="5299" spans="1:1" s="295" customFormat="1" ht="12" hidden="1" customHeight="1">
      <c r="A5299" s="294"/>
    </row>
    <row r="5300" spans="1:1" s="295" customFormat="1" ht="12" hidden="1" customHeight="1">
      <c r="A5300" s="294"/>
    </row>
    <row r="5301" spans="1:1" s="295" customFormat="1" ht="12" hidden="1" customHeight="1">
      <c r="A5301" s="294"/>
    </row>
    <row r="5302" spans="1:1" s="295" customFormat="1" ht="12" hidden="1" customHeight="1">
      <c r="A5302" s="294"/>
    </row>
    <row r="5303" spans="1:1" s="295" customFormat="1" ht="12" hidden="1" customHeight="1">
      <c r="A5303" s="294"/>
    </row>
    <row r="5304" spans="1:1" s="295" customFormat="1" ht="12" hidden="1" customHeight="1">
      <c r="A5304" s="294"/>
    </row>
    <row r="5305" spans="1:1" s="295" customFormat="1" ht="12" hidden="1" customHeight="1">
      <c r="A5305" s="294"/>
    </row>
    <row r="5306" spans="1:1" s="295" customFormat="1" ht="12" hidden="1" customHeight="1">
      <c r="A5306" s="294"/>
    </row>
    <row r="5307" spans="1:1" s="295" customFormat="1" ht="12" hidden="1" customHeight="1">
      <c r="A5307" s="294"/>
    </row>
    <row r="5308" spans="1:1" s="295" customFormat="1" ht="12" hidden="1" customHeight="1">
      <c r="A5308" s="294"/>
    </row>
    <row r="5309" spans="1:1" s="295" customFormat="1" ht="12" hidden="1" customHeight="1">
      <c r="A5309" s="294"/>
    </row>
    <row r="5310" spans="1:1" s="295" customFormat="1" ht="12" hidden="1" customHeight="1">
      <c r="A5310" s="294"/>
    </row>
    <row r="5311" spans="1:1" s="295" customFormat="1" ht="12" hidden="1" customHeight="1">
      <c r="A5311" s="294"/>
    </row>
    <row r="5312" spans="1:1" s="295" customFormat="1" ht="12" hidden="1" customHeight="1">
      <c r="A5312" s="294"/>
    </row>
    <row r="5313" spans="1:1" s="295" customFormat="1" ht="12" hidden="1" customHeight="1">
      <c r="A5313" s="294"/>
    </row>
    <row r="5314" spans="1:1" s="295" customFormat="1" ht="12" hidden="1" customHeight="1">
      <c r="A5314" s="294"/>
    </row>
    <row r="5315" spans="1:1" s="295" customFormat="1" ht="12" hidden="1" customHeight="1">
      <c r="A5315" s="294"/>
    </row>
    <row r="5316" spans="1:1" s="295" customFormat="1" ht="12" hidden="1" customHeight="1">
      <c r="A5316" s="294"/>
    </row>
    <row r="5317" spans="1:1" s="295" customFormat="1" ht="12" hidden="1" customHeight="1">
      <c r="A5317" s="294"/>
    </row>
    <row r="5318" spans="1:1" s="295" customFormat="1" ht="12" hidden="1" customHeight="1">
      <c r="A5318" s="294"/>
    </row>
    <row r="5319" spans="1:1" s="295" customFormat="1" ht="12" hidden="1" customHeight="1">
      <c r="A5319" s="294"/>
    </row>
    <row r="5320" spans="1:1" s="295" customFormat="1" ht="12" hidden="1" customHeight="1">
      <c r="A5320" s="294"/>
    </row>
    <row r="5321" spans="1:1" s="295" customFormat="1" ht="12" hidden="1" customHeight="1">
      <c r="A5321" s="294"/>
    </row>
    <row r="5322" spans="1:1" s="295" customFormat="1" ht="12" hidden="1" customHeight="1">
      <c r="A5322" s="294"/>
    </row>
    <row r="5323" spans="1:1" s="295" customFormat="1" ht="12" hidden="1" customHeight="1">
      <c r="A5323" s="294"/>
    </row>
    <row r="5324" spans="1:1" s="295" customFormat="1" ht="12" hidden="1" customHeight="1">
      <c r="A5324" s="294"/>
    </row>
    <row r="5325" spans="1:1" s="295" customFormat="1" ht="12" hidden="1" customHeight="1">
      <c r="A5325" s="294"/>
    </row>
    <row r="5326" spans="1:1" s="295" customFormat="1" ht="12" hidden="1" customHeight="1">
      <c r="A5326" s="294"/>
    </row>
    <row r="5327" spans="1:1" s="295" customFormat="1" ht="12" hidden="1" customHeight="1">
      <c r="A5327" s="294"/>
    </row>
    <row r="5328" spans="1:1" s="295" customFormat="1" ht="12" hidden="1" customHeight="1">
      <c r="A5328" s="294"/>
    </row>
    <row r="5329" spans="1:1" s="295" customFormat="1" ht="12" hidden="1" customHeight="1">
      <c r="A5329" s="294"/>
    </row>
    <row r="5330" spans="1:1" s="295" customFormat="1" ht="12" hidden="1" customHeight="1">
      <c r="A5330" s="294"/>
    </row>
    <row r="5331" spans="1:1" s="295" customFormat="1" ht="12" hidden="1" customHeight="1">
      <c r="A5331" s="294"/>
    </row>
    <row r="5332" spans="1:1" s="295" customFormat="1" ht="12" hidden="1" customHeight="1">
      <c r="A5332" s="294"/>
    </row>
    <row r="5333" spans="1:1" s="295" customFormat="1" ht="12" hidden="1" customHeight="1">
      <c r="A5333" s="294"/>
    </row>
    <row r="5334" spans="1:1" s="295" customFormat="1" ht="12" hidden="1" customHeight="1">
      <c r="A5334" s="294"/>
    </row>
    <row r="5335" spans="1:1" s="295" customFormat="1" ht="12" hidden="1" customHeight="1">
      <c r="A5335" s="294"/>
    </row>
    <row r="5336" spans="1:1" s="295" customFormat="1" ht="12" hidden="1" customHeight="1">
      <c r="A5336" s="294"/>
    </row>
    <row r="5337" spans="1:1" s="295" customFormat="1" ht="12" hidden="1" customHeight="1">
      <c r="A5337" s="294"/>
    </row>
    <row r="5338" spans="1:1" s="295" customFormat="1" ht="12" hidden="1" customHeight="1">
      <c r="A5338" s="294"/>
    </row>
    <row r="5339" spans="1:1" s="295" customFormat="1" ht="12" hidden="1" customHeight="1">
      <c r="A5339" s="294"/>
    </row>
    <row r="5340" spans="1:1" s="295" customFormat="1" ht="12" hidden="1" customHeight="1">
      <c r="A5340" s="294"/>
    </row>
    <row r="5341" spans="1:1" s="295" customFormat="1" ht="12" hidden="1" customHeight="1">
      <c r="A5341" s="294"/>
    </row>
    <row r="5342" spans="1:1" s="295" customFormat="1" ht="12" hidden="1" customHeight="1">
      <c r="A5342" s="294"/>
    </row>
    <row r="5343" spans="1:1" s="295" customFormat="1" ht="12" hidden="1" customHeight="1">
      <c r="A5343" s="294"/>
    </row>
    <row r="5344" spans="1:1" s="295" customFormat="1" ht="12" hidden="1" customHeight="1">
      <c r="A5344" s="294"/>
    </row>
    <row r="5345" spans="1:1" s="295" customFormat="1" ht="12" hidden="1" customHeight="1">
      <c r="A5345" s="294"/>
    </row>
    <row r="5346" spans="1:1" s="295" customFormat="1" ht="12" hidden="1" customHeight="1">
      <c r="A5346" s="294"/>
    </row>
    <row r="5347" spans="1:1" s="295" customFormat="1" ht="12" hidden="1" customHeight="1">
      <c r="A5347" s="294"/>
    </row>
    <row r="5348" spans="1:1" s="295" customFormat="1" ht="12" hidden="1" customHeight="1">
      <c r="A5348" s="294"/>
    </row>
    <row r="5349" spans="1:1" s="295" customFormat="1" ht="12" hidden="1" customHeight="1">
      <c r="A5349" s="294"/>
    </row>
    <row r="5350" spans="1:1" s="295" customFormat="1" ht="12" hidden="1" customHeight="1">
      <c r="A5350" s="294"/>
    </row>
    <row r="5351" spans="1:1" s="295" customFormat="1" ht="12" hidden="1" customHeight="1">
      <c r="A5351" s="294"/>
    </row>
    <row r="5352" spans="1:1" s="295" customFormat="1" ht="12" hidden="1" customHeight="1">
      <c r="A5352" s="294"/>
    </row>
    <row r="5353" spans="1:1" s="295" customFormat="1" ht="12" hidden="1" customHeight="1">
      <c r="A5353" s="294"/>
    </row>
    <row r="5354" spans="1:1" s="295" customFormat="1" ht="12" hidden="1" customHeight="1">
      <c r="A5354" s="294"/>
    </row>
    <row r="5355" spans="1:1" s="295" customFormat="1" ht="12" hidden="1" customHeight="1">
      <c r="A5355" s="294"/>
    </row>
    <row r="5356" spans="1:1" s="295" customFormat="1" ht="12" hidden="1" customHeight="1">
      <c r="A5356" s="294"/>
    </row>
    <row r="5357" spans="1:1" s="295" customFormat="1" ht="12" hidden="1" customHeight="1">
      <c r="A5357" s="294"/>
    </row>
    <row r="5358" spans="1:1" s="295" customFormat="1" ht="12" hidden="1" customHeight="1">
      <c r="A5358" s="294"/>
    </row>
    <row r="5359" spans="1:1" s="295" customFormat="1" ht="12" hidden="1" customHeight="1">
      <c r="A5359" s="294"/>
    </row>
    <row r="5360" spans="1:1" s="295" customFormat="1" ht="12" hidden="1" customHeight="1">
      <c r="A5360" s="294"/>
    </row>
    <row r="5361" spans="1:1" s="295" customFormat="1" ht="12" hidden="1" customHeight="1">
      <c r="A5361" s="294"/>
    </row>
    <row r="5362" spans="1:1" s="295" customFormat="1" ht="12" hidden="1" customHeight="1">
      <c r="A5362" s="294"/>
    </row>
    <row r="5363" spans="1:1" s="295" customFormat="1" ht="12" hidden="1" customHeight="1">
      <c r="A5363" s="294"/>
    </row>
    <row r="5364" spans="1:1" s="295" customFormat="1" ht="12" hidden="1" customHeight="1">
      <c r="A5364" s="294"/>
    </row>
    <row r="5365" spans="1:1" s="295" customFormat="1" ht="12" hidden="1" customHeight="1">
      <c r="A5365" s="294"/>
    </row>
    <row r="5366" spans="1:1" s="295" customFormat="1" ht="12" hidden="1" customHeight="1">
      <c r="A5366" s="294"/>
    </row>
    <row r="5367" spans="1:1" s="295" customFormat="1" ht="12" hidden="1" customHeight="1">
      <c r="A5367" s="294"/>
    </row>
    <row r="5368" spans="1:1" s="295" customFormat="1" ht="12" hidden="1" customHeight="1">
      <c r="A5368" s="294"/>
    </row>
    <row r="5369" spans="1:1" s="295" customFormat="1" ht="12" hidden="1" customHeight="1">
      <c r="A5369" s="294"/>
    </row>
    <row r="5370" spans="1:1" s="295" customFormat="1" ht="12" hidden="1" customHeight="1">
      <c r="A5370" s="294"/>
    </row>
    <row r="5371" spans="1:1" s="295" customFormat="1" ht="12" hidden="1" customHeight="1">
      <c r="A5371" s="294"/>
    </row>
    <row r="5372" spans="1:1" s="295" customFormat="1" ht="12" hidden="1" customHeight="1">
      <c r="A5372" s="294"/>
    </row>
    <row r="5373" spans="1:1" s="295" customFormat="1" ht="12" hidden="1" customHeight="1">
      <c r="A5373" s="294"/>
    </row>
    <row r="5374" spans="1:1" s="295" customFormat="1" ht="12" hidden="1" customHeight="1">
      <c r="A5374" s="294"/>
    </row>
    <row r="5375" spans="1:1" s="295" customFormat="1" ht="12" hidden="1" customHeight="1">
      <c r="A5375" s="294"/>
    </row>
    <row r="5376" spans="1:1" s="295" customFormat="1" ht="12" hidden="1" customHeight="1">
      <c r="A5376" s="294"/>
    </row>
    <row r="5377" spans="1:1" s="295" customFormat="1" ht="12" hidden="1" customHeight="1">
      <c r="A5377" s="294"/>
    </row>
    <row r="5378" spans="1:1" s="295" customFormat="1" ht="12" hidden="1" customHeight="1">
      <c r="A5378" s="294"/>
    </row>
    <row r="5379" spans="1:1" s="295" customFormat="1" ht="12" hidden="1" customHeight="1">
      <c r="A5379" s="294"/>
    </row>
    <row r="5380" spans="1:1" s="295" customFormat="1" ht="12" hidden="1" customHeight="1">
      <c r="A5380" s="294"/>
    </row>
    <row r="5381" spans="1:1" s="295" customFormat="1" ht="12" hidden="1" customHeight="1">
      <c r="A5381" s="294"/>
    </row>
    <row r="5382" spans="1:1" s="295" customFormat="1" ht="12" hidden="1" customHeight="1">
      <c r="A5382" s="294"/>
    </row>
    <row r="5383" spans="1:1" s="295" customFormat="1" ht="12" hidden="1" customHeight="1">
      <c r="A5383" s="294"/>
    </row>
    <row r="5384" spans="1:1" s="295" customFormat="1" ht="12" hidden="1" customHeight="1">
      <c r="A5384" s="294"/>
    </row>
    <row r="5385" spans="1:1" s="295" customFormat="1" ht="12" hidden="1" customHeight="1">
      <c r="A5385" s="294"/>
    </row>
    <row r="5386" spans="1:1" s="295" customFormat="1" ht="12" hidden="1" customHeight="1">
      <c r="A5386" s="294"/>
    </row>
    <row r="5387" spans="1:1" s="295" customFormat="1" ht="12" hidden="1" customHeight="1">
      <c r="A5387" s="294"/>
    </row>
    <row r="5388" spans="1:1" s="295" customFormat="1" ht="12" hidden="1" customHeight="1">
      <c r="A5388" s="294"/>
    </row>
    <row r="5389" spans="1:1" s="295" customFormat="1" ht="12" hidden="1" customHeight="1">
      <c r="A5389" s="294"/>
    </row>
    <row r="5390" spans="1:1" s="295" customFormat="1" ht="12" hidden="1" customHeight="1">
      <c r="A5390" s="294"/>
    </row>
    <row r="5391" spans="1:1" s="295" customFormat="1" ht="12" hidden="1" customHeight="1">
      <c r="A5391" s="294"/>
    </row>
    <row r="5392" spans="1:1" s="295" customFormat="1" ht="12" hidden="1" customHeight="1">
      <c r="A5392" s="294"/>
    </row>
    <row r="5393" spans="1:1" s="295" customFormat="1" ht="12" hidden="1" customHeight="1">
      <c r="A5393" s="294"/>
    </row>
    <row r="5394" spans="1:1" s="295" customFormat="1" ht="12" hidden="1" customHeight="1">
      <c r="A5394" s="294"/>
    </row>
    <row r="5395" spans="1:1" s="295" customFormat="1" ht="12" hidden="1" customHeight="1">
      <c r="A5395" s="294"/>
    </row>
    <row r="5396" spans="1:1" s="295" customFormat="1" ht="12" hidden="1" customHeight="1">
      <c r="A5396" s="294"/>
    </row>
    <row r="5397" spans="1:1" s="295" customFormat="1" ht="12" hidden="1" customHeight="1">
      <c r="A5397" s="294"/>
    </row>
    <row r="5398" spans="1:1" s="295" customFormat="1" ht="12" hidden="1" customHeight="1">
      <c r="A5398" s="294"/>
    </row>
    <row r="5399" spans="1:1" s="295" customFormat="1" ht="12" hidden="1" customHeight="1">
      <c r="A5399" s="294"/>
    </row>
    <row r="5400" spans="1:1" s="295" customFormat="1" ht="12" hidden="1" customHeight="1">
      <c r="A5400" s="294"/>
    </row>
    <row r="5401" spans="1:1" s="295" customFormat="1" ht="12" hidden="1" customHeight="1">
      <c r="A5401" s="294"/>
    </row>
    <row r="5402" spans="1:1" s="295" customFormat="1" ht="12" hidden="1" customHeight="1">
      <c r="A5402" s="294"/>
    </row>
    <row r="5403" spans="1:1" s="295" customFormat="1" ht="12" hidden="1" customHeight="1">
      <c r="A5403" s="294"/>
    </row>
    <row r="5404" spans="1:1" s="295" customFormat="1" ht="12" hidden="1" customHeight="1">
      <c r="A5404" s="294"/>
    </row>
    <row r="5405" spans="1:1" s="295" customFormat="1" ht="12" hidden="1" customHeight="1">
      <c r="A5405" s="294"/>
    </row>
    <row r="5406" spans="1:1" s="295" customFormat="1" ht="12" hidden="1" customHeight="1">
      <c r="A5406" s="294"/>
    </row>
    <row r="5407" spans="1:1" s="295" customFormat="1" ht="12" hidden="1" customHeight="1">
      <c r="A5407" s="294"/>
    </row>
    <row r="5408" spans="1:1" s="295" customFormat="1" ht="12" hidden="1" customHeight="1">
      <c r="A5408" s="294"/>
    </row>
    <row r="5409" spans="1:1" s="295" customFormat="1" ht="12" hidden="1" customHeight="1">
      <c r="A5409" s="294"/>
    </row>
    <row r="5410" spans="1:1" s="295" customFormat="1" ht="12" hidden="1" customHeight="1">
      <c r="A5410" s="294"/>
    </row>
    <row r="5411" spans="1:1" s="295" customFormat="1" ht="12" hidden="1" customHeight="1">
      <c r="A5411" s="294"/>
    </row>
    <row r="5412" spans="1:1" s="295" customFormat="1" ht="12" hidden="1" customHeight="1">
      <c r="A5412" s="294"/>
    </row>
    <row r="5413" spans="1:1" s="295" customFormat="1" ht="12" hidden="1" customHeight="1">
      <c r="A5413" s="294"/>
    </row>
    <row r="5414" spans="1:1" s="295" customFormat="1" ht="12" hidden="1" customHeight="1">
      <c r="A5414" s="294"/>
    </row>
    <row r="5415" spans="1:1" s="295" customFormat="1" ht="12" hidden="1" customHeight="1">
      <c r="A5415" s="294"/>
    </row>
    <row r="5416" spans="1:1" s="295" customFormat="1" ht="12" hidden="1" customHeight="1">
      <c r="A5416" s="294"/>
    </row>
    <row r="5417" spans="1:1" s="295" customFormat="1" ht="12" hidden="1" customHeight="1">
      <c r="A5417" s="294"/>
    </row>
    <row r="5418" spans="1:1" s="295" customFormat="1" ht="12" hidden="1" customHeight="1">
      <c r="A5418" s="294"/>
    </row>
    <row r="5419" spans="1:1" s="295" customFormat="1" ht="12" hidden="1" customHeight="1">
      <c r="A5419" s="294"/>
    </row>
    <row r="5420" spans="1:1" s="295" customFormat="1" ht="12" hidden="1" customHeight="1">
      <c r="A5420" s="294"/>
    </row>
    <row r="5421" spans="1:1" s="295" customFormat="1" ht="12" hidden="1" customHeight="1">
      <c r="A5421" s="294"/>
    </row>
    <row r="5422" spans="1:1" s="295" customFormat="1" ht="12" hidden="1" customHeight="1">
      <c r="A5422" s="294"/>
    </row>
    <row r="5423" spans="1:1" s="295" customFormat="1" ht="12" hidden="1" customHeight="1">
      <c r="A5423" s="294"/>
    </row>
    <row r="5424" spans="1:1" s="295" customFormat="1" ht="12" hidden="1" customHeight="1">
      <c r="A5424" s="294"/>
    </row>
    <row r="5425" spans="1:1" s="295" customFormat="1" ht="12" hidden="1" customHeight="1">
      <c r="A5425" s="294"/>
    </row>
    <row r="5426" spans="1:1" s="295" customFormat="1" ht="12" hidden="1" customHeight="1">
      <c r="A5426" s="294"/>
    </row>
    <row r="5427" spans="1:1" s="295" customFormat="1" ht="12" hidden="1" customHeight="1">
      <c r="A5427" s="294"/>
    </row>
    <row r="5428" spans="1:1" s="295" customFormat="1" ht="12" hidden="1" customHeight="1">
      <c r="A5428" s="294"/>
    </row>
    <row r="5429" spans="1:1" s="295" customFormat="1" ht="12" hidden="1" customHeight="1">
      <c r="A5429" s="294"/>
    </row>
    <row r="5430" spans="1:1" s="295" customFormat="1" ht="12" hidden="1" customHeight="1">
      <c r="A5430" s="294"/>
    </row>
    <row r="5431" spans="1:1" s="295" customFormat="1" ht="12" hidden="1" customHeight="1">
      <c r="A5431" s="294"/>
    </row>
    <row r="5432" spans="1:1" s="295" customFormat="1" ht="12" hidden="1" customHeight="1">
      <c r="A5432" s="294"/>
    </row>
    <row r="5433" spans="1:1" s="295" customFormat="1" ht="12" hidden="1" customHeight="1">
      <c r="A5433" s="294"/>
    </row>
    <row r="5434" spans="1:1" s="295" customFormat="1" ht="12" hidden="1" customHeight="1">
      <c r="A5434" s="294"/>
    </row>
    <row r="5435" spans="1:1" s="295" customFormat="1" ht="12" hidden="1" customHeight="1">
      <c r="A5435" s="294"/>
    </row>
    <row r="5436" spans="1:1" s="295" customFormat="1" ht="12" hidden="1" customHeight="1">
      <c r="A5436" s="294"/>
    </row>
    <row r="5437" spans="1:1" s="295" customFormat="1" ht="12" hidden="1" customHeight="1">
      <c r="A5437" s="294"/>
    </row>
    <row r="5438" spans="1:1" s="295" customFormat="1" ht="12" hidden="1" customHeight="1">
      <c r="A5438" s="294"/>
    </row>
    <row r="5439" spans="1:1" s="295" customFormat="1" ht="12" hidden="1" customHeight="1">
      <c r="A5439" s="294"/>
    </row>
    <row r="5440" spans="1:1" s="295" customFormat="1" ht="12" hidden="1" customHeight="1">
      <c r="A5440" s="294"/>
    </row>
    <row r="5441" spans="1:1" s="295" customFormat="1" ht="12" hidden="1" customHeight="1">
      <c r="A5441" s="294"/>
    </row>
    <row r="5442" spans="1:1" s="295" customFormat="1" ht="12" hidden="1" customHeight="1">
      <c r="A5442" s="294"/>
    </row>
    <row r="5443" spans="1:1" s="295" customFormat="1" ht="12" hidden="1" customHeight="1">
      <c r="A5443" s="294"/>
    </row>
    <row r="5444" spans="1:1" s="295" customFormat="1" ht="12" hidden="1" customHeight="1">
      <c r="A5444" s="294"/>
    </row>
    <row r="5445" spans="1:1" s="295" customFormat="1" ht="12" hidden="1" customHeight="1">
      <c r="A5445" s="294"/>
    </row>
    <row r="5446" spans="1:1" s="295" customFormat="1" ht="12" hidden="1" customHeight="1">
      <c r="A5446" s="294"/>
    </row>
    <row r="5447" spans="1:1" s="295" customFormat="1" ht="12" hidden="1" customHeight="1">
      <c r="A5447" s="294"/>
    </row>
    <row r="5448" spans="1:1" s="295" customFormat="1" ht="12" hidden="1" customHeight="1">
      <c r="A5448" s="294"/>
    </row>
    <row r="5449" spans="1:1" s="295" customFormat="1" ht="12" hidden="1" customHeight="1">
      <c r="A5449" s="294"/>
    </row>
    <row r="5450" spans="1:1" s="295" customFormat="1" ht="12" hidden="1" customHeight="1">
      <c r="A5450" s="294"/>
    </row>
    <row r="5451" spans="1:1" s="295" customFormat="1" ht="12" hidden="1" customHeight="1">
      <c r="A5451" s="294"/>
    </row>
    <row r="5452" spans="1:1" s="295" customFormat="1" ht="12" hidden="1" customHeight="1">
      <c r="A5452" s="294"/>
    </row>
    <row r="5453" spans="1:1" s="295" customFormat="1" ht="12" hidden="1" customHeight="1">
      <c r="A5453" s="294"/>
    </row>
    <row r="5454" spans="1:1" s="295" customFormat="1" ht="12" hidden="1" customHeight="1">
      <c r="A5454" s="294"/>
    </row>
    <row r="5455" spans="1:1" s="295" customFormat="1" ht="12" hidden="1" customHeight="1">
      <c r="A5455" s="294"/>
    </row>
    <row r="5456" spans="1:1" s="295" customFormat="1" ht="12" hidden="1" customHeight="1">
      <c r="A5456" s="294"/>
    </row>
    <row r="5457" spans="1:1" s="295" customFormat="1" ht="12" hidden="1" customHeight="1">
      <c r="A5457" s="294"/>
    </row>
    <row r="5458" spans="1:1" s="295" customFormat="1" ht="12" hidden="1" customHeight="1">
      <c r="A5458" s="294"/>
    </row>
    <row r="5459" spans="1:1" s="295" customFormat="1" ht="12" hidden="1" customHeight="1">
      <c r="A5459" s="294"/>
    </row>
    <row r="5460" spans="1:1" s="295" customFormat="1" ht="12" hidden="1" customHeight="1">
      <c r="A5460" s="294"/>
    </row>
    <row r="5461" spans="1:1" s="295" customFormat="1" ht="12" hidden="1" customHeight="1">
      <c r="A5461" s="294"/>
    </row>
    <row r="5462" spans="1:1" s="295" customFormat="1" ht="12" hidden="1" customHeight="1">
      <c r="A5462" s="294"/>
    </row>
    <row r="5463" spans="1:1" s="295" customFormat="1" ht="12" hidden="1" customHeight="1">
      <c r="A5463" s="294"/>
    </row>
    <row r="5464" spans="1:1" s="295" customFormat="1" ht="12" hidden="1" customHeight="1">
      <c r="A5464" s="294"/>
    </row>
    <row r="5465" spans="1:1" s="295" customFormat="1" ht="12" hidden="1" customHeight="1">
      <c r="A5465" s="294"/>
    </row>
    <row r="5466" spans="1:1" s="295" customFormat="1" ht="12" hidden="1" customHeight="1">
      <c r="A5466" s="294"/>
    </row>
    <row r="5467" spans="1:1" s="295" customFormat="1" ht="12" hidden="1" customHeight="1">
      <c r="A5467" s="294"/>
    </row>
    <row r="5468" spans="1:1" s="295" customFormat="1" ht="12" hidden="1" customHeight="1">
      <c r="A5468" s="294"/>
    </row>
    <row r="5469" spans="1:1" s="295" customFormat="1" ht="12" hidden="1" customHeight="1">
      <c r="A5469" s="294"/>
    </row>
    <row r="5470" spans="1:1" s="295" customFormat="1" ht="12" hidden="1" customHeight="1">
      <c r="A5470" s="294"/>
    </row>
    <row r="5471" spans="1:1" s="295" customFormat="1" ht="12" hidden="1" customHeight="1">
      <c r="A5471" s="294"/>
    </row>
    <row r="5472" spans="1:1" s="295" customFormat="1" ht="12" hidden="1" customHeight="1">
      <c r="A5472" s="294"/>
    </row>
    <row r="5473" spans="1:1" s="295" customFormat="1" ht="12" hidden="1" customHeight="1">
      <c r="A5473" s="294"/>
    </row>
    <row r="5474" spans="1:1" s="295" customFormat="1" ht="12" hidden="1" customHeight="1">
      <c r="A5474" s="294"/>
    </row>
    <row r="5475" spans="1:1" s="295" customFormat="1" ht="12" hidden="1" customHeight="1">
      <c r="A5475" s="294"/>
    </row>
    <row r="5476" spans="1:1" s="295" customFormat="1" ht="12" hidden="1" customHeight="1">
      <c r="A5476" s="294"/>
    </row>
    <row r="5477" spans="1:1" s="295" customFormat="1" ht="12" hidden="1" customHeight="1">
      <c r="A5477" s="294"/>
    </row>
    <row r="5478" spans="1:1" s="295" customFormat="1" ht="12" hidden="1" customHeight="1">
      <c r="A5478" s="294"/>
    </row>
    <row r="5479" spans="1:1" s="295" customFormat="1" ht="12" hidden="1" customHeight="1">
      <c r="A5479" s="294"/>
    </row>
    <row r="5480" spans="1:1" s="295" customFormat="1" ht="12" hidden="1" customHeight="1">
      <c r="A5480" s="294"/>
    </row>
    <row r="5481" spans="1:1" s="295" customFormat="1" ht="12" hidden="1" customHeight="1">
      <c r="A5481" s="294"/>
    </row>
    <row r="5482" spans="1:1" s="295" customFormat="1" ht="12" hidden="1" customHeight="1">
      <c r="A5482" s="294"/>
    </row>
    <row r="5483" spans="1:1" s="295" customFormat="1" ht="12" hidden="1" customHeight="1">
      <c r="A5483" s="294"/>
    </row>
    <row r="5484" spans="1:1" s="295" customFormat="1" ht="12" hidden="1" customHeight="1">
      <c r="A5484" s="294"/>
    </row>
    <row r="5485" spans="1:1" s="295" customFormat="1" ht="12" hidden="1" customHeight="1">
      <c r="A5485" s="294"/>
    </row>
    <row r="5486" spans="1:1" s="295" customFormat="1" ht="12" hidden="1" customHeight="1">
      <c r="A5486" s="294"/>
    </row>
    <row r="5487" spans="1:1" s="295" customFormat="1" ht="12" hidden="1" customHeight="1">
      <c r="A5487" s="294"/>
    </row>
    <row r="5488" spans="1:1" s="295" customFormat="1" ht="12" hidden="1" customHeight="1">
      <c r="A5488" s="294"/>
    </row>
    <row r="5489" spans="1:1" s="295" customFormat="1" ht="12" hidden="1" customHeight="1">
      <c r="A5489" s="294"/>
    </row>
    <row r="5490" spans="1:1" s="295" customFormat="1" ht="12" hidden="1" customHeight="1">
      <c r="A5490" s="294"/>
    </row>
    <row r="5491" spans="1:1" s="295" customFormat="1" ht="12" hidden="1" customHeight="1">
      <c r="A5491" s="294"/>
    </row>
    <row r="5492" spans="1:1" s="295" customFormat="1" ht="12" hidden="1" customHeight="1">
      <c r="A5492" s="294"/>
    </row>
    <row r="5493" spans="1:1" s="295" customFormat="1" ht="12" hidden="1" customHeight="1">
      <c r="A5493" s="294"/>
    </row>
    <row r="5494" spans="1:1" s="295" customFormat="1" ht="12" hidden="1" customHeight="1">
      <c r="A5494" s="294"/>
    </row>
    <row r="5495" spans="1:1" s="295" customFormat="1" ht="12" hidden="1" customHeight="1">
      <c r="A5495" s="294"/>
    </row>
    <row r="5496" spans="1:1" s="295" customFormat="1" ht="12" hidden="1" customHeight="1">
      <c r="A5496" s="294"/>
    </row>
    <row r="5497" spans="1:1" s="295" customFormat="1" ht="12" hidden="1" customHeight="1">
      <c r="A5497" s="294"/>
    </row>
    <row r="5498" spans="1:1" s="295" customFormat="1" ht="12" hidden="1" customHeight="1">
      <c r="A5498" s="294"/>
    </row>
    <row r="5499" spans="1:1" s="295" customFormat="1" ht="12" hidden="1" customHeight="1">
      <c r="A5499" s="294"/>
    </row>
    <row r="5500" spans="1:1" s="295" customFormat="1" ht="12" hidden="1" customHeight="1">
      <c r="A5500" s="294"/>
    </row>
    <row r="5501" spans="1:1" s="295" customFormat="1" ht="12" hidden="1" customHeight="1">
      <c r="A5501" s="294"/>
    </row>
    <row r="5502" spans="1:1" s="295" customFormat="1" ht="12" hidden="1" customHeight="1">
      <c r="A5502" s="294"/>
    </row>
    <row r="5503" spans="1:1" s="295" customFormat="1" ht="12" hidden="1" customHeight="1">
      <c r="A5503" s="294"/>
    </row>
    <row r="5504" spans="1:1" s="295" customFormat="1" ht="12" hidden="1" customHeight="1">
      <c r="A5504" s="294"/>
    </row>
    <row r="5505" spans="1:1" s="295" customFormat="1" ht="12" hidden="1" customHeight="1">
      <c r="A5505" s="294"/>
    </row>
    <row r="5506" spans="1:1" s="295" customFormat="1" ht="12" hidden="1" customHeight="1">
      <c r="A5506" s="294"/>
    </row>
    <row r="5507" spans="1:1" s="295" customFormat="1" ht="12" hidden="1" customHeight="1">
      <c r="A5507" s="294"/>
    </row>
    <row r="5508" spans="1:1" s="295" customFormat="1" ht="12" hidden="1" customHeight="1">
      <c r="A5508" s="294"/>
    </row>
    <row r="5509" spans="1:1" s="295" customFormat="1" ht="12" hidden="1" customHeight="1">
      <c r="A5509" s="294"/>
    </row>
    <row r="5510" spans="1:1" s="295" customFormat="1" ht="12" hidden="1" customHeight="1">
      <c r="A5510" s="294"/>
    </row>
    <row r="5511" spans="1:1" s="295" customFormat="1" ht="12" hidden="1" customHeight="1">
      <c r="A5511" s="294"/>
    </row>
    <row r="5512" spans="1:1" s="295" customFormat="1" ht="12" hidden="1" customHeight="1">
      <c r="A5512" s="294"/>
    </row>
    <row r="5513" spans="1:1" s="295" customFormat="1" ht="12" hidden="1" customHeight="1">
      <c r="A5513" s="294"/>
    </row>
    <row r="5514" spans="1:1" s="295" customFormat="1" ht="12" hidden="1" customHeight="1">
      <c r="A5514" s="294"/>
    </row>
    <row r="5515" spans="1:1" s="295" customFormat="1" ht="12" hidden="1" customHeight="1">
      <c r="A5515" s="294"/>
    </row>
    <row r="5516" spans="1:1" s="295" customFormat="1" ht="12" hidden="1" customHeight="1">
      <c r="A5516" s="294"/>
    </row>
    <row r="5517" spans="1:1" s="295" customFormat="1" ht="12" hidden="1" customHeight="1">
      <c r="A5517" s="294"/>
    </row>
    <row r="5518" spans="1:1" s="295" customFormat="1" ht="12" hidden="1" customHeight="1">
      <c r="A5518" s="294"/>
    </row>
    <row r="5519" spans="1:1" s="295" customFormat="1" ht="12" hidden="1" customHeight="1">
      <c r="A5519" s="294"/>
    </row>
    <row r="5520" spans="1:1" s="295" customFormat="1" ht="12" hidden="1" customHeight="1">
      <c r="A5520" s="294"/>
    </row>
    <row r="5521" spans="1:1" s="295" customFormat="1" ht="12" hidden="1" customHeight="1">
      <c r="A5521" s="294"/>
    </row>
    <row r="5522" spans="1:1" s="295" customFormat="1" ht="12" hidden="1" customHeight="1">
      <c r="A5522" s="294"/>
    </row>
    <row r="5523" spans="1:1" s="295" customFormat="1" ht="12" hidden="1" customHeight="1">
      <c r="A5523" s="294"/>
    </row>
    <row r="5524" spans="1:1" s="295" customFormat="1" ht="12" hidden="1" customHeight="1">
      <c r="A5524" s="294"/>
    </row>
    <row r="5525" spans="1:1" s="295" customFormat="1" ht="12" hidden="1" customHeight="1">
      <c r="A5525" s="294"/>
    </row>
    <row r="5526" spans="1:1" s="295" customFormat="1" ht="12" hidden="1" customHeight="1">
      <c r="A5526" s="294"/>
    </row>
    <row r="5527" spans="1:1" s="295" customFormat="1" ht="12" hidden="1" customHeight="1">
      <c r="A5527" s="294"/>
    </row>
    <row r="5528" spans="1:1" s="295" customFormat="1" ht="12" hidden="1" customHeight="1">
      <c r="A5528" s="294"/>
    </row>
    <row r="5529" spans="1:1" s="295" customFormat="1" ht="12" hidden="1" customHeight="1">
      <c r="A5529" s="294"/>
    </row>
    <row r="5530" spans="1:1" s="295" customFormat="1" ht="12" hidden="1" customHeight="1">
      <c r="A5530" s="294"/>
    </row>
    <row r="5531" spans="1:1" s="295" customFormat="1" ht="12" hidden="1" customHeight="1">
      <c r="A5531" s="294"/>
    </row>
    <row r="5532" spans="1:1" s="295" customFormat="1" ht="12" hidden="1" customHeight="1">
      <c r="A5532" s="294"/>
    </row>
    <row r="5533" spans="1:1" s="295" customFormat="1" ht="12" hidden="1" customHeight="1">
      <c r="A5533" s="294"/>
    </row>
    <row r="5534" spans="1:1" s="295" customFormat="1" ht="12" hidden="1" customHeight="1">
      <c r="A5534" s="294"/>
    </row>
    <row r="5535" spans="1:1" s="295" customFormat="1" ht="12" hidden="1" customHeight="1">
      <c r="A5535" s="294"/>
    </row>
    <row r="5536" spans="1:1" s="295" customFormat="1" ht="12" hidden="1" customHeight="1">
      <c r="A5536" s="294"/>
    </row>
    <row r="5537" spans="1:1" s="295" customFormat="1" ht="12" hidden="1" customHeight="1">
      <c r="A5537" s="294"/>
    </row>
    <row r="5538" spans="1:1" s="295" customFormat="1" ht="12" hidden="1" customHeight="1">
      <c r="A5538" s="294"/>
    </row>
    <row r="5539" spans="1:1" s="295" customFormat="1" ht="12" hidden="1" customHeight="1">
      <c r="A5539" s="294"/>
    </row>
    <row r="5540" spans="1:1" s="295" customFormat="1" ht="12" hidden="1" customHeight="1">
      <c r="A5540" s="294"/>
    </row>
    <row r="5541" spans="1:1" s="295" customFormat="1" ht="12" hidden="1" customHeight="1">
      <c r="A5541" s="294"/>
    </row>
    <row r="5542" spans="1:1" s="295" customFormat="1" ht="12" hidden="1" customHeight="1">
      <c r="A5542" s="294"/>
    </row>
    <row r="5543" spans="1:1" s="295" customFormat="1" ht="12" hidden="1" customHeight="1">
      <c r="A5543" s="294"/>
    </row>
    <row r="5544" spans="1:1" s="295" customFormat="1" ht="12" hidden="1" customHeight="1">
      <c r="A5544" s="294"/>
    </row>
    <row r="5545" spans="1:1" s="295" customFormat="1" ht="12" hidden="1" customHeight="1">
      <c r="A5545" s="294"/>
    </row>
    <row r="5546" spans="1:1" s="295" customFormat="1" ht="12" hidden="1" customHeight="1">
      <c r="A5546" s="294"/>
    </row>
    <row r="5547" spans="1:1" s="295" customFormat="1" ht="12" hidden="1" customHeight="1">
      <c r="A5547" s="294"/>
    </row>
    <row r="5548" spans="1:1" s="295" customFormat="1" ht="12" hidden="1" customHeight="1">
      <c r="A5548" s="294"/>
    </row>
    <row r="5549" spans="1:1" s="295" customFormat="1" ht="12" hidden="1" customHeight="1">
      <c r="A5549" s="294"/>
    </row>
    <row r="5550" spans="1:1" s="295" customFormat="1" ht="12" hidden="1" customHeight="1">
      <c r="A5550" s="294"/>
    </row>
    <row r="5551" spans="1:1" s="295" customFormat="1" ht="12" hidden="1" customHeight="1">
      <c r="A5551" s="294"/>
    </row>
    <row r="5552" spans="1:1" s="295" customFormat="1" ht="12" hidden="1" customHeight="1">
      <c r="A5552" s="294"/>
    </row>
    <row r="5553" spans="1:1" s="295" customFormat="1" ht="12" hidden="1" customHeight="1">
      <c r="A5553" s="294"/>
    </row>
    <row r="5554" spans="1:1" s="295" customFormat="1" ht="12" hidden="1" customHeight="1">
      <c r="A5554" s="294"/>
    </row>
    <row r="5555" spans="1:1" s="295" customFormat="1" ht="12" hidden="1" customHeight="1">
      <c r="A5555" s="294"/>
    </row>
    <row r="5556" spans="1:1" s="295" customFormat="1" ht="12" hidden="1" customHeight="1">
      <c r="A5556" s="294"/>
    </row>
    <row r="5557" spans="1:1" s="295" customFormat="1" ht="12" hidden="1" customHeight="1">
      <c r="A5557" s="294"/>
    </row>
    <row r="5558" spans="1:1" s="295" customFormat="1" ht="12" hidden="1" customHeight="1">
      <c r="A5558" s="294"/>
    </row>
    <row r="5559" spans="1:1" s="295" customFormat="1" ht="12" hidden="1" customHeight="1">
      <c r="A5559" s="294"/>
    </row>
    <row r="5560" spans="1:1" s="295" customFormat="1" ht="12" hidden="1" customHeight="1">
      <c r="A5560" s="294"/>
    </row>
    <row r="5561" spans="1:1" s="295" customFormat="1" ht="12" hidden="1" customHeight="1">
      <c r="A5561" s="294"/>
    </row>
    <row r="5562" spans="1:1" s="295" customFormat="1" ht="12" hidden="1" customHeight="1">
      <c r="A5562" s="294"/>
    </row>
    <row r="5563" spans="1:1" s="295" customFormat="1" ht="12" hidden="1" customHeight="1">
      <c r="A5563" s="294"/>
    </row>
    <row r="5564" spans="1:1" s="295" customFormat="1" ht="12" hidden="1" customHeight="1">
      <c r="A5564" s="294"/>
    </row>
    <row r="5565" spans="1:1" s="295" customFormat="1" ht="12" hidden="1" customHeight="1">
      <c r="A5565" s="294"/>
    </row>
    <row r="5566" spans="1:1" s="295" customFormat="1" ht="12" hidden="1" customHeight="1">
      <c r="A5566" s="294"/>
    </row>
    <row r="5567" spans="1:1" s="295" customFormat="1" ht="12" hidden="1" customHeight="1">
      <c r="A5567" s="294"/>
    </row>
    <row r="5568" spans="1:1" s="295" customFormat="1" ht="12" hidden="1" customHeight="1">
      <c r="A5568" s="294"/>
    </row>
    <row r="5569" spans="1:1" s="295" customFormat="1" ht="12" hidden="1" customHeight="1">
      <c r="A5569" s="294"/>
    </row>
    <row r="5570" spans="1:1" s="295" customFormat="1" ht="12" hidden="1" customHeight="1">
      <c r="A5570" s="294"/>
    </row>
    <row r="5571" spans="1:1" s="295" customFormat="1" ht="12" hidden="1" customHeight="1">
      <c r="A5571" s="294"/>
    </row>
    <row r="5572" spans="1:1" s="295" customFormat="1" ht="12" hidden="1" customHeight="1">
      <c r="A5572" s="294"/>
    </row>
    <row r="5573" spans="1:1" s="295" customFormat="1" ht="12" hidden="1" customHeight="1">
      <c r="A5573" s="294"/>
    </row>
    <row r="5574" spans="1:1" s="295" customFormat="1" ht="12" hidden="1" customHeight="1">
      <c r="A5574" s="294"/>
    </row>
    <row r="5575" spans="1:1" s="295" customFormat="1" ht="12" hidden="1" customHeight="1">
      <c r="A5575" s="294"/>
    </row>
    <row r="5576" spans="1:1" s="295" customFormat="1" ht="12" hidden="1" customHeight="1">
      <c r="A5576" s="294"/>
    </row>
    <row r="5577" spans="1:1" s="295" customFormat="1" ht="12" hidden="1" customHeight="1">
      <c r="A5577" s="294"/>
    </row>
    <row r="5578" spans="1:1" s="295" customFormat="1" ht="12" hidden="1" customHeight="1">
      <c r="A5578" s="294"/>
    </row>
    <row r="5579" spans="1:1" s="295" customFormat="1" ht="12" hidden="1" customHeight="1">
      <c r="A5579" s="294"/>
    </row>
    <row r="5580" spans="1:1" s="295" customFormat="1" ht="12" hidden="1" customHeight="1">
      <c r="A5580" s="294"/>
    </row>
    <row r="5581" spans="1:1" s="295" customFormat="1" ht="12" hidden="1" customHeight="1">
      <c r="A5581" s="294"/>
    </row>
    <row r="5582" spans="1:1" s="295" customFormat="1" ht="12" hidden="1" customHeight="1">
      <c r="A5582" s="294"/>
    </row>
    <row r="5583" spans="1:1" s="295" customFormat="1" ht="12" hidden="1" customHeight="1">
      <c r="A5583" s="294"/>
    </row>
    <row r="5584" spans="1:1" s="295" customFormat="1" ht="12" hidden="1" customHeight="1">
      <c r="A5584" s="294"/>
    </row>
    <row r="5585" spans="1:1" s="295" customFormat="1" ht="12" hidden="1" customHeight="1">
      <c r="A5585" s="294"/>
    </row>
    <row r="5586" spans="1:1" s="295" customFormat="1" ht="12" hidden="1" customHeight="1">
      <c r="A5586" s="294"/>
    </row>
    <row r="5587" spans="1:1" s="295" customFormat="1" ht="12" hidden="1" customHeight="1">
      <c r="A5587" s="294"/>
    </row>
    <row r="5588" spans="1:1" s="295" customFormat="1" ht="12" hidden="1" customHeight="1">
      <c r="A5588" s="294"/>
    </row>
    <row r="5589" spans="1:1" s="295" customFormat="1" ht="12" hidden="1" customHeight="1">
      <c r="A5589" s="294"/>
    </row>
    <row r="5590" spans="1:1" s="295" customFormat="1" ht="12" hidden="1" customHeight="1">
      <c r="A5590" s="294"/>
    </row>
    <row r="5591" spans="1:1" s="295" customFormat="1" ht="12" hidden="1" customHeight="1">
      <c r="A5591" s="294"/>
    </row>
    <row r="5592" spans="1:1" s="295" customFormat="1" ht="12" hidden="1" customHeight="1">
      <c r="A5592" s="294"/>
    </row>
    <row r="5593" spans="1:1" s="295" customFormat="1" ht="12" hidden="1" customHeight="1">
      <c r="A5593" s="294"/>
    </row>
    <row r="5594" spans="1:1" s="295" customFormat="1" ht="12" hidden="1" customHeight="1">
      <c r="A5594" s="294"/>
    </row>
    <row r="5595" spans="1:1" s="295" customFormat="1" ht="12" hidden="1" customHeight="1">
      <c r="A5595" s="294"/>
    </row>
    <row r="5596" spans="1:1" s="295" customFormat="1" ht="12" hidden="1" customHeight="1">
      <c r="A5596" s="294"/>
    </row>
    <row r="5597" spans="1:1" s="295" customFormat="1" ht="12" hidden="1" customHeight="1">
      <c r="A5597" s="294"/>
    </row>
    <row r="5598" spans="1:1" s="295" customFormat="1" ht="12" hidden="1" customHeight="1">
      <c r="A5598" s="294"/>
    </row>
    <row r="5599" spans="1:1" s="295" customFormat="1" ht="12" hidden="1" customHeight="1">
      <c r="A5599" s="294"/>
    </row>
    <row r="5600" spans="1:1" s="295" customFormat="1" ht="12" hidden="1" customHeight="1">
      <c r="A5600" s="294"/>
    </row>
    <row r="5601" spans="1:1" s="295" customFormat="1" ht="12" hidden="1" customHeight="1">
      <c r="A5601" s="294"/>
    </row>
    <row r="5602" spans="1:1" s="295" customFormat="1" ht="12" hidden="1" customHeight="1">
      <c r="A5602" s="294"/>
    </row>
    <row r="5603" spans="1:1" s="295" customFormat="1" ht="12" hidden="1" customHeight="1">
      <c r="A5603" s="294"/>
    </row>
    <row r="5604" spans="1:1" s="295" customFormat="1" ht="12" hidden="1" customHeight="1">
      <c r="A5604" s="294"/>
    </row>
    <row r="5605" spans="1:1" s="295" customFormat="1" ht="12" hidden="1" customHeight="1">
      <c r="A5605" s="294"/>
    </row>
    <row r="5606" spans="1:1" s="295" customFormat="1" ht="12" hidden="1" customHeight="1">
      <c r="A5606" s="294"/>
    </row>
    <row r="5607" spans="1:1" s="295" customFormat="1" ht="12" hidden="1" customHeight="1">
      <c r="A5607" s="294"/>
    </row>
    <row r="5608" spans="1:1" s="295" customFormat="1" ht="12" hidden="1" customHeight="1">
      <c r="A5608" s="294"/>
    </row>
    <row r="5609" spans="1:1" s="295" customFormat="1" ht="12" hidden="1" customHeight="1">
      <c r="A5609" s="294"/>
    </row>
    <row r="5610" spans="1:1" s="295" customFormat="1" ht="12" hidden="1" customHeight="1">
      <c r="A5610" s="294"/>
    </row>
    <row r="5611" spans="1:1" s="295" customFormat="1" ht="12" hidden="1" customHeight="1">
      <c r="A5611" s="294"/>
    </row>
    <row r="5612" spans="1:1" s="295" customFormat="1" ht="12" hidden="1" customHeight="1">
      <c r="A5612" s="294"/>
    </row>
    <row r="5613" spans="1:1" s="295" customFormat="1" ht="12" hidden="1" customHeight="1">
      <c r="A5613" s="294"/>
    </row>
    <row r="5614" spans="1:1" s="295" customFormat="1" ht="12" hidden="1" customHeight="1">
      <c r="A5614" s="294"/>
    </row>
    <row r="5615" spans="1:1" s="295" customFormat="1" ht="12" hidden="1" customHeight="1">
      <c r="A5615" s="294"/>
    </row>
    <row r="5616" spans="1:1" s="295" customFormat="1" ht="12" hidden="1" customHeight="1">
      <c r="A5616" s="294"/>
    </row>
    <row r="5617" spans="1:1" s="295" customFormat="1" ht="12" hidden="1" customHeight="1">
      <c r="A5617" s="294"/>
    </row>
    <row r="5618" spans="1:1" s="295" customFormat="1" ht="12" hidden="1" customHeight="1">
      <c r="A5618" s="294"/>
    </row>
    <row r="5619" spans="1:1" s="295" customFormat="1" ht="12" hidden="1" customHeight="1">
      <c r="A5619" s="294"/>
    </row>
    <row r="5620" spans="1:1" s="295" customFormat="1" ht="12" hidden="1" customHeight="1">
      <c r="A5620" s="294"/>
    </row>
    <row r="5621" spans="1:1" s="295" customFormat="1" ht="12" hidden="1" customHeight="1">
      <c r="A5621" s="294"/>
    </row>
    <row r="5622" spans="1:1" s="295" customFormat="1" ht="12" hidden="1" customHeight="1">
      <c r="A5622" s="294"/>
    </row>
    <row r="5623" spans="1:1" s="295" customFormat="1" ht="12" hidden="1" customHeight="1">
      <c r="A5623" s="294"/>
    </row>
    <row r="5624" spans="1:1" s="295" customFormat="1" ht="12" hidden="1" customHeight="1">
      <c r="A5624" s="294"/>
    </row>
    <row r="5625" spans="1:1" s="295" customFormat="1" ht="12" hidden="1" customHeight="1">
      <c r="A5625" s="294"/>
    </row>
    <row r="5626" spans="1:1" s="295" customFormat="1" ht="12" hidden="1" customHeight="1">
      <c r="A5626" s="294"/>
    </row>
    <row r="5627" spans="1:1" s="295" customFormat="1" ht="12" hidden="1" customHeight="1">
      <c r="A5627" s="294"/>
    </row>
    <row r="5628" spans="1:1" s="295" customFormat="1" ht="12" hidden="1" customHeight="1">
      <c r="A5628" s="294"/>
    </row>
    <row r="5629" spans="1:1" s="295" customFormat="1" ht="12" hidden="1" customHeight="1">
      <c r="A5629" s="294"/>
    </row>
    <row r="5630" spans="1:1" s="295" customFormat="1" ht="12" hidden="1" customHeight="1">
      <c r="A5630" s="294"/>
    </row>
    <row r="5631" spans="1:1" s="295" customFormat="1" ht="12" hidden="1" customHeight="1">
      <c r="A5631" s="294"/>
    </row>
    <row r="5632" spans="1:1" s="295" customFormat="1" ht="12" hidden="1" customHeight="1">
      <c r="A5632" s="294"/>
    </row>
    <row r="5633" spans="1:1" s="295" customFormat="1" ht="12" hidden="1" customHeight="1">
      <c r="A5633" s="294"/>
    </row>
    <row r="5634" spans="1:1" s="295" customFormat="1" ht="12" hidden="1" customHeight="1">
      <c r="A5634" s="294"/>
    </row>
    <row r="5635" spans="1:1" s="295" customFormat="1" ht="12" hidden="1" customHeight="1">
      <c r="A5635" s="294"/>
    </row>
    <row r="5636" spans="1:1" s="295" customFormat="1" ht="12" hidden="1" customHeight="1">
      <c r="A5636" s="294"/>
    </row>
    <row r="5637" spans="1:1" s="295" customFormat="1" ht="12" hidden="1" customHeight="1">
      <c r="A5637" s="294"/>
    </row>
    <row r="5638" spans="1:1" s="295" customFormat="1" ht="12" hidden="1" customHeight="1">
      <c r="A5638" s="294"/>
    </row>
    <row r="5639" spans="1:1" s="295" customFormat="1" ht="12" hidden="1" customHeight="1">
      <c r="A5639" s="294"/>
    </row>
    <row r="5640" spans="1:1" s="295" customFormat="1" ht="12" hidden="1" customHeight="1">
      <c r="A5640" s="294"/>
    </row>
    <row r="5641" spans="1:1" s="295" customFormat="1" ht="12" hidden="1" customHeight="1">
      <c r="A5641" s="294"/>
    </row>
    <row r="5642" spans="1:1" s="295" customFormat="1" ht="12" hidden="1" customHeight="1">
      <c r="A5642" s="294"/>
    </row>
    <row r="5643" spans="1:1" s="295" customFormat="1" ht="12" hidden="1" customHeight="1">
      <c r="A5643" s="294"/>
    </row>
    <row r="5644" spans="1:1" s="295" customFormat="1" ht="12" hidden="1" customHeight="1">
      <c r="A5644" s="294"/>
    </row>
    <row r="5645" spans="1:1" s="295" customFormat="1" ht="12" hidden="1" customHeight="1">
      <c r="A5645" s="294"/>
    </row>
    <row r="5646" spans="1:1" s="295" customFormat="1" ht="12" hidden="1" customHeight="1">
      <c r="A5646" s="294"/>
    </row>
    <row r="5647" spans="1:1" s="295" customFormat="1" ht="12" hidden="1" customHeight="1">
      <c r="A5647" s="294"/>
    </row>
    <row r="5648" spans="1:1" s="295" customFormat="1" ht="12" hidden="1" customHeight="1">
      <c r="A5648" s="294"/>
    </row>
    <row r="5649" spans="1:1" s="295" customFormat="1" ht="12" hidden="1" customHeight="1">
      <c r="A5649" s="294"/>
    </row>
    <row r="5650" spans="1:1" s="295" customFormat="1" ht="12" hidden="1" customHeight="1">
      <c r="A5650" s="294"/>
    </row>
    <row r="5651" spans="1:1" s="295" customFormat="1" ht="12" hidden="1" customHeight="1">
      <c r="A5651" s="294"/>
    </row>
    <row r="5652" spans="1:1" s="295" customFormat="1" ht="12" hidden="1" customHeight="1">
      <c r="A5652" s="294"/>
    </row>
    <row r="5653" spans="1:1" s="295" customFormat="1" ht="12" hidden="1" customHeight="1">
      <c r="A5653" s="294"/>
    </row>
    <row r="5654" spans="1:1" s="295" customFormat="1" ht="12" hidden="1" customHeight="1">
      <c r="A5654" s="294"/>
    </row>
    <row r="5655" spans="1:1" s="295" customFormat="1" ht="12" hidden="1" customHeight="1">
      <c r="A5655" s="294"/>
    </row>
    <row r="5656" spans="1:1" s="295" customFormat="1" ht="12" hidden="1" customHeight="1">
      <c r="A5656" s="294"/>
    </row>
    <row r="5657" spans="1:1" s="295" customFormat="1" ht="12" hidden="1" customHeight="1">
      <c r="A5657" s="294"/>
    </row>
    <row r="5658" spans="1:1" s="295" customFormat="1" ht="12" hidden="1" customHeight="1">
      <c r="A5658" s="294"/>
    </row>
    <row r="5659" spans="1:1" s="295" customFormat="1" ht="12" hidden="1" customHeight="1">
      <c r="A5659" s="294"/>
    </row>
    <row r="5660" spans="1:1" s="295" customFormat="1" ht="12" hidden="1" customHeight="1">
      <c r="A5660" s="294"/>
    </row>
    <row r="5661" spans="1:1" s="295" customFormat="1" ht="12" hidden="1" customHeight="1">
      <c r="A5661" s="294"/>
    </row>
    <row r="5662" spans="1:1" s="295" customFormat="1" ht="12" hidden="1" customHeight="1">
      <c r="A5662" s="294"/>
    </row>
    <row r="5663" spans="1:1" s="295" customFormat="1" ht="12" hidden="1" customHeight="1">
      <c r="A5663" s="294"/>
    </row>
    <row r="5664" spans="1:1" s="295" customFormat="1" ht="12" hidden="1" customHeight="1">
      <c r="A5664" s="294"/>
    </row>
    <row r="5665" spans="1:1" s="295" customFormat="1" ht="12" hidden="1" customHeight="1">
      <c r="A5665" s="294"/>
    </row>
    <row r="5666" spans="1:1" s="295" customFormat="1" ht="12" hidden="1" customHeight="1">
      <c r="A5666" s="294"/>
    </row>
    <row r="5667" spans="1:1" s="295" customFormat="1" ht="12" hidden="1" customHeight="1">
      <c r="A5667" s="294"/>
    </row>
    <row r="5668" spans="1:1" s="295" customFormat="1" ht="12" hidden="1" customHeight="1">
      <c r="A5668" s="294"/>
    </row>
    <row r="5669" spans="1:1" s="295" customFormat="1" ht="12" hidden="1" customHeight="1">
      <c r="A5669" s="294"/>
    </row>
    <row r="5670" spans="1:1" s="295" customFormat="1" ht="12" hidden="1" customHeight="1">
      <c r="A5670" s="294"/>
    </row>
    <row r="5671" spans="1:1" s="295" customFormat="1" ht="12" hidden="1" customHeight="1">
      <c r="A5671" s="294"/>
    </row>
    <row r="5672" spans="1:1" s="295" customFormat="1" ht="12" hidden="1" customHeight="1">
      <c r="A5672" s="294"/>
    </row>
    <row r="5673" spans="1:1" s="295" customFormat="1" ht="12" hidden="1" customHeight="1">
      <c r="A5673" s="294"/>
    </row>
    <row r="5674" spans="1:1" s="295" customFormat="1" ht="12" hidden="1" customHeight="1">
      <c r="A5674" s="294"/>
    </row>
    <row r="5675" spans="1:1" s="295" customFormat="1" ht="12" hidden="1" customHeight="1">
      <c r="A5675" s="294"/>
    </row>
    <row r="5676" spans="1:1" s="295" customFormat="1" ht="12" hidden="1" customHeight="1">
      <c r="A5676" s="294"/>
    </row>
    <row r="5677" spans="1:1" s="295" customFormat="1" ht="12" hidden="1" customHeight="1">
      <c r="A5677" s="294"/>
    </row>
    <row r="5678" spans="1:1" s="295" customFormat="1" ht="12" hidden="1" customHeight="1">
      <c r="A5678" s="294"/>
    </row>
    <row r="5679" spans="1:1" s="295" customFormat="1" ht="12" hidden="1" customHeight="1">
      <c r="A5679" s="294"/>
    </row>
    <row r="5680" spans="1:1" s="295" customFormat="1" ht="12" hidden="1" customHeight="1">
      <c r="A5680" s="294"/>
    </row>
    <row r="5681" spans="1:1" s="295" customFormat="1" ht="12" hidden="1" customHeight="1">
      <c r="A5681" s="294"/>
    </row>
    <row r="5682" spans="1:1" s="295" customFormat="1" ht="12" hidden="1" customHeight="1">
      <c r="A5682" s="294"/>
    </row>
    <row r="5683" spans="1:1" s="295" customFormat="1" ht="12" hidden="1" customHeight="1">
      <c r="A5683" s="294"/>
    </row>
    <row r="5684" spans="1:1" s="295" customFormat="1" ht="12" hidden="1" customHeight="1">
      <c r="A5684" s="294"/>
    </row>
    <row r="5685" spans="1:1" s="295" customFormat="1" ht="12" hidden="1" customHeight="1">
      <c r="A5685" s="294"/>
    </row>
    <row r="5686" spans="1:1" s="295" customFormat="1" ht="12" hidden="1" customHeight="1">
      <c r="A5686" s="294"/>
    </row>
    <row r="5687" spans="1:1" s="295" customFormat="1" ht="12" hidden="1" customHeight="1">
      <c r="A5687" s="294"/>
    </row>
    <row r="5688" spans="1:1" s="295" customFormat="1" ht="12" hidden="1" customHeight="1">
      <c r="A5688" s="294"/>
    </row>
    <row r="5689" spans="1:1" s="295" customFormat="1" ht="12" hidden="1" customHeight="1">
      <c r="A5689" s="294"/>
    </row>
    <row r="5690" spans="1:1" s="295" customFormat="1" ht="12" hidden="1" customHeight="1">
      <c r="A5690" s="294"/>
    </row>
    <row r="5691" spans="1:1" s="295" customFormat="1" ht="12" hidden="1" customHeight="1">
      <c r="A5691" s="294"/>
    </row>
    <row r="5692" spans="1:1" s="295" customFormat="1" ht="12" hidden="1" customHeight="1">
      <c r="A5692" s="294"/>
    </row>
    <row r="5693" spans="1:1" s="295" customFormat="1" ht="12" hidden="1" customHeight="1">
      <c r="A5693" s="294"/>
    </row>
    <row r="5694" spans="1:1" s="295" customFormat="1" ht="12" hidden="1" customHeight="1">
      <c r="A5694" s="294"/>
    </row>
    <row r="5695" spans="1:1" s="295" customFormat="1" ht="12" hidden="1" customHeight="1">
      <c r="A5695" s="294"/>
    </row>
    <row r="5696" spans="1:1" s="295" customFormat="1" ht="12" hidden="1" customHeight="1">
      <c r="A5696" s="294"/>
    </row>
    <row r="5697" spans="1:1" s="295" customFormat="1" ht="12" hidden="1" customHeight="1">
      <c r="A5697" s="294"/>
    </row>
    <row r="5698" spans="1:1" s="295" customFormat="1" ht="12" hidden="1" customHeight="1">
      <c r="A5698" s="294"/>
    </row>
    <row r="5699" spans="1:1" s="295" customFormat="1" ht="12" hidden="1" customHeight="1">
      <c r="A5699" s="294"/>
    </row>
    <row r="5700" spans="1:1" s="295" customFormat="1" ht="12" hidden="1" customHeight="1">
      <c r="A5700" s="294"/>
    </row>
    <row r="5701" spans="1:1" s="295" customFormat="1" ht="12" hidden="1" customHeight="1">
      <c r="A5701" s="294"/>
    </row>
    <row r="5702" spans="1:1" s="295" customFormat="1" ht="12" hidden="1" customHeight="1">
      <c r="A5702" s="294"/>
    </row>
    <row r="5703" spans="1:1" s="295" customFormat="1" ht="12" hidden="1" customHeight="1">
      <c r="A5703" s="294"/>
    </row>
    <row r="5704" spans="1:1" s="295" customFormat="1" ht="12" hidden="1" customHeight="1">
      <c r="A5704" s="294"/>
    </row>
    <row r="5705" spans="1:1" s="295" customFormat="1" ht="12" hidden="1" customHeight="1">
      <c r="A5705" s="294"/>
    </row>
    <row r="5706" spans="1:1" s="295" customFormat="1" ht="12" hidden="1" customHeight="1">
      <c r="A5706" s="294"/>
    </row>
    <row r="5707" spans="1:1" s="295" customFormat="1" ht="12" hidden="1" customHeight="1">
      <c r="A5707" s="294"/>
    </row>
    <row r="5708" spans="1:1" s="295" customFormat="1" ht="12" hidden="1" customHeight="1">
      <c r="A5708" s="294"/>
    </row>
    <row r="5709" spans="1:1" s="295" customFormat="1" ht="12" hidden="1" customHeight="1">
      <c r="A5709" s="294"/>
    </row>
    <row r="5710" spans="1:1" s="295" customFormat="1" ht="12" hidden="1" customHeight="1">
      <c r="A5710" s="294"/>
    </row>
    <row r="5711" spans="1:1" s="295" customFormat="1" ht="12" hidden="1" customHeight="1">
      <c r="A5711" s="294"/>
    </row>
    <row r="5712" spans="1:1" s="295" customFormat="1" ht="12" hidden="1" customHeight="1">
      <c r="A5712" s="294"/>
    </row>
    <row r="5713" spans="1:1" s="295" customFormat="1" ht="12" hidden="1" customHeight="1">
      <c r="A5713" s="294"/>
    </row>
    <row r="5714" spans="1:1" s="295" customFormat="1" ht="12" hidden="1" customHeight="1">
      <c r="A5714" s="294"/>
    </row>
    <row r="5715" spans="1:1" s="295" customFormat="1" ht="12" hidden="1" customHeight="1">
      <c r="A5715" s="294"/>
    </row>
    <row r="5716" spans="1:1" s="295" customFormat="1" ht="12" hidden="1" customHeight="1">
      <c r="A5716" s="294"/>
    </row>
    <row r="5717" spans="1:1" s="295" customFormat="1" ht="12" hidden="1" customHeight="1">
      <c r="A5717" s="294"/>
    </row>
    <row r="5718" spans="1:1" s="295" customFormat="1" ht="12" hidden="1" customHeight="1">
      <c r="A5718" s="294"/>
    </row>
    <row r="5719" spans="1:1" s="295" customFormat="1" ht="12" hidden="1" customHeight="1">
      <c r="A5719" s="294"/>
    </row>
    <row r="5720" spans="1:1" s="295" customFormat="1" ht="12" hidden="1" customHeight="1">
      <c r="A5720" s="294"/>
    </row>
    <row r="5721" spans="1:1" s="295" customFormat="1" ht="12" hidden="1" customHeight="1">
      <c r="A5721" s="294"/>
    </row>
    <row r="5722" spans="1:1" s="295" customFormat="1" ht="12" hidden="1" customHeight="1">
      <c r="A5722" s="294"/>
    </row>
    <row r="5723" spans="1:1" s="295" customFormat="1" ht="12" hidden="1" customHeight="1">
      <c r="A5723" s="294"/>
    </row>
    <row r="5724" spans="1:1" s="295" customFormat="1" ht="12" hidden="1" customHeight="1">
      <c r="A5724" s="294"/>
    </row>
    <row r="5725" spans="1:1" s="295" customFormat="1" ht="12" hidden="1" customHeight="1">
      <c r="A5725" s="294"/>
    </row>
    <row r="5726" spans="1:1" s="295" customFormat="1" ht="12" hidden="1" customHeight="1">
      <c r="A5726" s="294"/>
    </row>
    <row r="5727" spans="1:1" s="295" customFormat="1" ht="12" hidden="1" customHeight="1">
      <c r="A5727" s="294"/>
    </row>
    <row r="5728" spans="1:1" s="295" customFormat="1" ht="12" hidden="1" customHeight="1">
      <c r="A5728" s="294"/>
    </row>
    <row r="5729" spans="1:1" s="295" customFormat="1" ht="12" hidden="1" customHeight="1">
      <c r="A5729" s="294"/>
    </row>
    <row r="5730" spans="1:1" s="295" customFormat="1" ht="12" hidden="1" customHeight="1">
      <c r="A5730" s="294"/>
    </row>
    <row r="5731" spans="1:1" s="295" customFormat="1" ht="12" hidden="1" customHeight="1">
      <c r="A5731" s="294"/>
    </row>
    <row r="5732" spans="1:1" s="295" customFormat="1" ht="12" hidden="1" customHeight="1">
      <c r="A5732" s="294"/>
    </row>
    <row r="5733" spans="1:1" s="295" customFormat="1" ht="12" hidden="1" customHeight="1">
      <c r="A5733" s="294"/>
    </row>
    <row r="5734" spans="1:1" s="295" customFormat="1" ht="12" hidden="1" customHeight="1">
      <c r="A5734" s="294"/>
    </row>
    <row r="5735" spans="1:1" s="295" customFormat="1" ht="12" hidden="1" customHeight="1">
      <c r="A5735" s="294"/>
    </row>
    <row r="5736" spans="1:1" s="295" customFormat="1" ht="12" hidden="1" customHeight="1">
      <c r="A5736" s="294"/>
    </row>
    <row r="5737" spans="1:1" s="295" customFormat="1" ht="12" hidden="1" customHeight="1">
      <c r="A5737" s="294"/>
    </row>
    <row r="5738" spans="1:1" s="295" customFormat="1" ht="12" hidden="1" customHeight="1">
      <c r="A5738" s="294"/>
    </row>
    <row r="5739" spans="1:1" s="295" customFormat="1" ht="12" hidden="1" customHeight="1">
      <c r="A5739" s="294"/>
    </row>
    <row r="5740" spans="1:1" s="295" customFormat="1" ht="12" hidden="1" customHeight="1">
      <c r="A5740" s="294"/>
    </row>
    <row r="5741" spans="1:1" s="295" customFormat="1" ht="12" hidden="1" customHeight="1">
      <c r="A5741" s="294"/>
    </row>
    <row r="5742" spans="1:1" s="295" customFormat="1" ht="12" hidden="1" customHeight="1">
      <c r="A5742" s="294"/>
    </row>
    <row r="5743" spans="1:1" s="295" customFormat="1" ht="12" hidden="1" customHeight="1">
      <c r="A5743" s="294"/>
    </row>
    <row r="5744" spans="1:1" s="295" customFormat="1" ht="12" hidden="1" customHeight="1">
      <c r="A5744" s="294"/>
    </row>
    <row r="5745" spans="1:1" s="295" customFormat="1" ht="12" hidden="1" customHeight="1">
      <c r="A5745" s="294"/>
    </row>
    <row r="5746" spans="1:1" s="295" customFormat="1" ht="12" hidden="1" customHeight="1">
      <c r="A5746" s="294"/>
    </row>
    <row r="5747" spans="1:1" s="295" customFormat="1" ht="12" hidden="1" customHeight="1">
      <c r="A5747" s="294"/>
    </row>
    <row r="5748" spans="1:1" s="295" customFormat="1" ht="12" hidden="1" customHeight="1">
      <c r="A5748" s="294"/>
    </row>
    <row r="5749" spans="1:1" s="295" customFormat="1" ht="12" hidden="1" customHeight="1">
      <c r="A5749" s="294"/>
    </row>
    <row r="5750" spans="1:1" s="295" customFormat="1" ht="12" hidden="1" customHeight="1">
      <c r="A5750" s="294"/>
    </row>
    <row r="5751" spans="1:1" s="295" customFormat="1" ht="12" hidden="1" customHeight="1">
      <c r="A5751" s="294"/>
    </row>
    <row r="5752" spans="1:1" s="295" customFormat="1" ht="12" hidden="1" customHeight="1">
      <c r="A5752" s="294"/>
    </row>
    <row r="5753" spans="1:1" s="295" customFormat="1" ht="12" hidden="1" customHeight="1">
      <c r="A5753" s="294"/>
    </row>
    <row r="5754" spans="1:1" s="295" customFormat="1" ht="12" hidden="1" customHeight="1">
      <c r="A5754" s="294"/>
    </row>
    <row r="5755" spans="1:1" s="295" customFormat="1" ht="12" hidden="1" customHeight="1">
      <c r="A5755" s="294"/>
    </row>
    <row r="5756" spans="1:1" s="295" customFormat="1" ht="12" hidden="1" customHeight="1">
      <c r="A5756" s="294"/>
    </row>
    <row r="5757" spans="1:1" s="295" customFormat="1" ht="12" hidden="1" customHeight="1">
      <c r="A5757" s="294"/>
    </row>
    <row r="5758" spans="1:1" s="295" customFormat="1" ht="12" hidden="1" customHeight="1">
      <c r="A5758" s="294"/>
    </row>
    <row r="5759" spans="1:1" s="295" customFormat="1" ht="12" hidden="1" customHeight="1">
      <c r="A5759" s="294"/>
    </row>
    <row r="5760" spans="1:1" s="295" customFormat="1" ht="12" hidden="1" customHeight="1">
      <c r="A5760" s="294"/>
    </row>
    <row r="5761" spans="1:1" s="295" customFormat="1" ht="12" hidden="1" customHeight="1">
      <c r="A5761" s="294"/>
    </row>
    <row r="5762" spans="1:1" s="295" customFormat="1" ht="12" hidden="1" customHeight="1">
      <c r="A5762" s="294"/>
    </row>
    <row r="5763" spans="1:1" s="295" customFormat="1" ht="12" hidden="1" customHeight="1">
      <c r="A5763" s="294"/>
    </row>
    <row r="5764" spans="1:1" s="295" customFormat="1" ht="12" hidden="1" customHeight="1">
      <c r="A5764" s="294"/>
    </row>
    <row r="5765" spans="1:1" s="295" customFormat="1" ht="12" hidden="1" customHeight="1">
      <c r="A5765" s="294"/>
    </row>
    <row r="5766" spans="1:1" s="295" customFormat="1" ht="12" hidden="1" customHeight="1">
      <c r="A5766" s="294"/>
    </row>
    <row r="5767" spans="1:1" s="295" customFormat="1" ht="12" hidden="1" customHeight="1">
      <c r="A5767" s="294"/>
    </row>
    <row r="5768" spans="1:1" s="295" customFormat="1" ht="12" hidden="1" customHeight="1">
      <c r="A5768" s="294"/>
    </row>
    <row r="5769" spans="1:1" s="295" customFormat="1" ht="12" hidden="1" customHeight="1">
      <c r="A5769" s="294"/>
    </row>
    <row r="5770" spans="1:1" s="295" customFormat="1" ht="12" hidden="1" customHeight="1">
      <c r="A5770" s="294"/>
    </row>
    <row r="5771" spans="1:1" s="295" customFormat="1" ht="12" hidden="1" customHeight="1">
      <c r="A5771" s="294"/>
    </row>
    <row r="5772" spans="1:1" s="295" customFormat="1" ht="12" hidden="1" customHeight="1">
      <c r="A5772" s="294"/>
    </row>
    <row r="5773" spans="1:1" s="295" customFormat="1" ht="12" hidden="1" customHeight="1">
      <c r="A5773" s="294"/>
    </row>
    <row r="5774" spans="1:1" s="295" customFormat="1" ht="12" hidden="1" customHeight="1">
      <c r="A5774" s="294"/>
    </row>
    <row r="5775" spans="1:1" s="295" customFormat="1" ht="12" hidden="1" customHeight="1">
      <c r="A5775" s="294"/>
    </row>
    <row r="5776" spans="1:1" s="295" customFormat="1" ht="12" hidden="1" customHeight="1">
      <c r="A5776" s="294"/>
    </row>
    <row r="5777" spans="1:1" s="295" customFormat="1" ht="12" hidden="1" customHeight="1">
      <c r="A5777" s="294"/>
    </row>
    <row r="5778" spans="1:1" s="295" customFormat="1" ht="12" hidden="1" customHeight="1">
      <c r="A5778" s="294"/>
    </row>
    <row r="5779" spans="1:1" s="295" customFormat="1" ht="12" hidden="1" customHeight="1">
      <c r="A5779" s="294"/>
    </row>
    <row r="5780" spans="1:1" s="295" customFormat="1" ht="12" hidden="1" customHeight="1">
      <c r="A5780" s="294"/>
    </row>
    <row r="5781" spans="1:1" s="295" customFormat="1" ht="12" hidden="1" customHeight="1">
      <c r="A5781" s="294"/>
    </row>
    <row r="5782" spans="1:1" s="295" customFormat="1" ht="12" hidden="1" customHeight="1">
      <c r="A5782" s="294"/>
    </row>
    <row r="5783" spans="1:1" s="295" customFormat="1" ht="12" hidden="1" customHeight="1">
      <c r="A5783" s="294"/>
    </row>
    <row r="5784" spans="1:1" s="295" customFormat="1" ht="12" hidden="1" customHeight="1">
      <c r="A5784" s="294"/>
    </row>
    <row r="5785" spans="1:1" s="295" customFormat="1" ht="12" hidden="1" customHeight="1">
      <c r="A5785" s="294"/>
    </row>
    <row r="5786" spans="1:1" s="295" customFormat="1" ht="12" hidden="1" customHeight="1">
      <c r="A5786" s="294"/>
    </row>
    <row r="5787" spans="1:1" s="295" customFormat="1" ht="12" hidden="1" customHeight="1">
      <c r="A5787" s="294"/>
    </row>
    <row r="5788" spans="1:1" s="295" customFormat="1" ht="12" hidden="1" customHeight="1">
      <c r="A5788" s="294"/>
    </row>
    <row r="5789" spans="1:1" s="295" customFormat="1" ht="12" hidden="1" customHeight="1">
      <c r="A5789" s="294"/>
    </row>
    <row r="5790" spans="1:1" s="295" customFormat="1" ht="12" hidden="1" customHeight="1">
      <c r="A5790" s="294"/>
    </row>
    <row r="5791" spans="1:1" s="295" customFormat="1" ht="12" hidden="1" customHeight="1">
      <c r="A5791" s="294"/>
    </row>
    <row r="5792" spans="1:1" s="295" customFormat="1" ht="12" hidden="1" customHeight="1">
      <c r="A5792" s="294"/>
    </row>
    <row r="5793" spans="1:1" s="295" customFormat="1" ht="12" hidden="1" customHeight="1">
      <c r="A5793" s="294"/>
    </row>
    <row r="5794" spans="1:1" s="295" customFormat="1" ht="12" hidden="1" customHeight="1">
      <c r="A5794" s="294"/>
    </row>
    <row r="5795" spans="1:1" s="295" customFormat="1" ht="12" hidden="1" customHeight="1">
      <c r="A5795" s="294"/>
    </row>
    <row r="5796" spans="1:1" s="295" customFormat="1" ht="12" hidden="1" customHeight="1">
      <c r="A5796" s="294"/>
    </row>
    <row r="5797" spans="1:1" s="295" customFormat="1" ht="12" hidden="1" customHeight="1">
      <c r="A5797" s="294"/>
    </row>
    <row r="5798" spans="1:1" s="295" customFormat="1" ht="12" hidden="1" customHeight="1">
      <c r="A5798" s="294"/>
    </row>
    <row r="5799" spans="1:1" s="295" customFormat="1" ht="12" hidden="1" customHeight="1">
      <c r="A5799" s="294"/>
    </row>
    <row r="5800" spans="1:1" s="295" customFormat="1" ht="12" hidden="1" customHeight="1">
      <c r="A5800" s="294"/>
    </row>
    <row r="5801" spans="1:1" s="295" customFormat="1" ht="12" hidden="1" customHeight="1">
      <c r="A5801" s="294"/>
    </row>
    <row r="5802" spans="1:1" s="295" customFormat="1" ht="12" hidden="1" customHeight="1">
      <c r="A5802" s="294"/>
    </row>
    <row r="5803" spans="1:1" s="295" customFormat="1" ht="12" hidden="1" customHeight="1">
      <c r="A5803" s="294"/>
    </row>
    <row r="5804" spans="1:1" s="295" customFormat="1" ht="12" hidden="1" customHeight="1">
      <c r="A5804" s="294"/>
    </row>
    <row r="5805" spans="1:1" s="295" customFormat="1" ht="12" hidden="1" customHeight="1">
      <c r="A5805" s="294"/>
    </row>
    <row r="5806" spans="1:1" s="295" customFormat="1" ht="12" hidden="1" customHeight="1">
      <c r="A5806" s="294"/>
    </row>
    <row r="5807" spans="1:1" s="295" customFormat="1" ht="12" hidden="1" customHeight="1">
      <c r="A5807" s="294"/>
    </row>
    <row r="5808" spans="1:1" s="295" customFormat="1" ht="12" hidden="1" customHeight="1">
      <c r="A5808" s="294"/>
    </row>
    <row r="5809" spans="1:1" s="295" customFormat="1" ht="12" hidden="1" customHeight="1">
      <c r="A5809" s="294"/>
    </row>
    <row r="5810" spans="1:1" s="295" customFormat="1" ht="12" hidden="1" customHeight="1">
      <c r="A5810" s="294"/>
    </row>
    <row r="5811" spans="1:1" s="295" customFormat="1" ht="12" hidden="1" customHeight="1">
      <c r="A5811" s="294"/>
    </row>
    <row r="5812" spans="1:1" s="295" customFormat="1" ht="12" hidden="1" customHeight="1">
      <c r="A5812" s="294"/>
    </row>
    <row r="5813" spans="1:1" s="295" customFormat="1" ht="12" hidden="1" customHeight="1">
      <c r="A5813" s="294"/>
    </row>
    <row r="5814" spans="1:1" s="295" customFormat="1" ht="12" hidden="1" customHeight="1">
      <c r="A5814" s="294"/>
    </row>
    <row r="5815" spans="1:1" s="295" customFormat="1" ht="12" hidden="1" customHeight="1">
      <c r="A5815" s="294"/>
    </row>
    <row r="5816" spans="1:1" s="295" customFormat="1" ht="12" hidden="1" customHeight="1">
      <c r="A5816" s="294"/>
    </row>
    <row r="5817" spans="1:1" s="295" customFormat="1" ht="12" hidden="1" customHeight="1">
      <c r="A5817" s="294"/>
    </row>
    <row r="5818" spans="1:1" s="295" customFormat="1" ht="12" hidden="1" customHeight="1">
      <c r="A5818" s="294"/>
    </row>
    <row r="5819" spans="1:1" s="295" customFormat="1" ht="12" hidden="1" customHeight="1">
      <c r="A5819" s="294"/>
    </row>
    <row r="5820" spans="1:1" s="295" customFormat="1" ht="12" hidden="1" customHeight="1">
      <c r="A5820" s="294"/>
    </row>
    <row r="5821" spans="1:1" s="295" customFormat="1" ht="12" hidden="1" customHeight="1">
      <c r="A5821" s="294"/>
    </row>
    <row r="5822" spans="1:1" s="295" customFormat="1" ht="12" hidden="1" customHeight="1">
      <c r="A5822" s="294"/>
    </row>
    <row r="5823" spans="1:1" s="295" customFormat="1" ht="12" hidden="1" customHeight="1">
      <c r="A5823" s="294"/>
    </row>
    <row r="5824" spans="1:1" s="295" customFormat="1" ht="12" hidden="1" customHeight="1">
      <c r="A5824" s="294"/>
    </row>
    <row r="5825" spans="1:1" s="295" customFormat="1" ht="12" hidden="1" customHeight="1">
      <c r="A5825" s="294"/>
    </row>
    <row r="5826" spans="1:1" s="295" customFormat="1" ht="12" hidden="1" customHeight="1">
      <c r="A5826" s="294"/>
    </row>
    <row r="5827" spans="1:1" s="295" customFormat="1" ht="12" hidden="1" customHeight="1">
      <c r="A5827" s="294"/>
    </row>
    <row r="5828" spans="1:1" s="295" customFormat="1" ht="12" hidden="1" customHeight="1">
      <c r="A5828" s="294"/>
    </row>
    <row r="5829" spans="1:1" s="295" customFormat="1" ht="12" hidden="1" customHeight="1">
      <c r="A5829" s="294"/>
    </row>
    <row r="5830" spans="1:1" s="295" customFormat="1" ht="12" hidden="1" customHeight="1">
      <c r="A5830" s="294"/>
    </row>
    <row r="5831" spans="1:1" s="295" customFormat="1" ht="12" hidden="1" customHeight="1">
      <c r="A5831" s="294"/>
    </row>
    <row r="5832" spans="1:1" s="295" customFormat="1" ht="12" hidden="1" customHeight="1">
      <c r="A5832" s="294"/>
    </row>
    <row r="5833" spans="1:1" s="295" customFormat="1" ht="12" hidden="1" customHeight="1">
      <c r="A5833" s="294"/>
    </row>
    <row r="5834" spans="1:1" s="295" customFormat="1" ht="12" hidden="1" customHeight="1">
      <c r="A5834" s="294"/>
    </row>
    <row r="5835" spans="1:1" s="295" customFormat="1" ht="12" hidden="1" customHeight="1">
      <c r="A5835" s="294"/>
    </row>
    <row r="5836" spans="1:1" s="295" customFormat="1" ht="12" hidden="1" customHeight="1">
      <c r="A5836" s="294"/>
    </row>
    <row r="5837" spans="1:1" s="295" customFormat="1" ht="12" hidden="1" customHeight="1">
      <c r="A5837" s="294"/>
    </row>
    <row r="5838" spans="1:1" s="295" customFormat="1" ht="12" hidden="1" customHeight="1">
      <c r="A5838" s="294"/>
    </row>
    <row r="5839" spans="1:1" s="295" customFormat="1" ht="12" hidden="1" customHeight="1">
      <c r="A5839" s="294"/>
    </row>
    <row r="5840" spans="1:1" s="295" customFormat="1" ht="12" hidden="1" customHeight="1">
      <c r="A5840" s="294"/>
    </row>
    <row r="5841" spans="1:1" s="295" customFormat="1" ht="12" hidden="1" customHeight="1">
      <c r="A5841" s="294"/>
    </row>
    <row r="5842" spans="1:1" s="295" customFormat="1" ht="12" hidden="1" customHeight="1">
      <c r="A5842" s="294"/>
    </row>
    <row r="5843" spans="1:1" s="295" customFormat="1" ht="12" hidden="1" customHeight="1">
      <c r="A5843" s="294"/>
    </row>
    <row r="5844" spans="1:1" s="295" customFormat="1" ht="12" hidden="1" customHeight="1">
      <c r="A5844" s="294"/>
    </row>
    <row r="5845" spans="1:1" s="295" customFormat="1" ht="12" hidden="1" customHeight="1">
      <c r="A5845" s="294"/>
    </row>
    <row r="5846" spans="1:1" s="295" customFormat="1" ht="12" hidden="1" customHeight="1">
      <c r="A5846" s="294"/>
    </row>
    <row r="5847" spans="1:1" s="295" customFormat="1" ht="12" hidden="1" customHeight="1">
      <c r="A5847" s="294"/>
    </row>
    <row r="5848" spans="1:1" s="295" customFormat="1" ht="12" hidden="1" customHeight="1">
      <c r="A5848" s="294"/>
    </row>
    <row r="5849" spans="1:1" s="295" customFormat="1" ht="12" hidden="1" customHeight="1">
      <c r="A5849" s="294"/>
    </row>
    <row r="5850" spans="1:1" s="295" customFormat="1" ht="12" hidden="1" customHeight="1">
      <c r="A5850" s="294"/>
    </row>
    <row r="5851" spans="1:1" s="295" customFormat="1" ht="12" hidden="1" customHeight="1">
      <c r="A5851" s="294"/>
    </row>
    <row r="5852" spans="1:1" s="295" customFormat="1" ht="12" hidden="1" customHeight="1">
      <c r="A5852" s="294"/>
    </row>
    <row r="5853" spans="1:1" s="295" customFormat="1" ht="12" hidden="1" customHeight="1">
      <c r="A5853" s="294"/>
    </row>
    <row r="5854" spans="1:1" s="295" customFormat="1" ht="12" hidden="1" customHeight="1">
      <c r="A5854" s="294"/>
    </row>
    <row r="5855" spans="1:1" s="295" customFormat="1" ht="12" hidden="1" customHeight="1">
      <c r="A5855" s="294"/>
    </row>
    <row r="5856" spans="1:1" s="295" customFormat="1" ht="12" hidden="1" customHeight="1">
      <c r="A5856" s="294"/>
    </row>
    <row r="5857" spans="1:1" s="295" customFormat="1" ht="12" hidden="1" customHeight="1">
      <c r="A5857" s="294"/>
    </row>
    <row r="5858" spans="1:1" s="295" customFormat="1" ht="12" hidden="1" customHeight="1">
      <c r="A5858" s="294"/>
    </row>
    <row r="5859" spans="1:1" s="295" customFormat="1" ht="12" hidden="1" customHeight="1">
      <c r="A5859" s="294"/>
    </row>
    <row r="5860" spans="1:1" s="295" customFormat="1" ht="12" hidden="1" customHeight="1">
      <c r="A5860" s="294"/>
    </row>
    <row r="5861" spans="1:1" s="295" customFormat="1" ht="12" hidden="1" customHeight="1">
      <c r="A5861" s="294"/>
    </row>
    <row r="5862" spans="1:1" s="295" customFormat="1" ht="12" hidden="1" customHeight="1">
      <c r="A5862" s="294"/>
    </row>
    <row r="5863" spans="1:1" s="295" customFormat="1" ht="12" hidden="1" customHeight="1">
      <c r="A5863" s="294"/>
    </row>
    <row r="5864" spans="1:1" s="295" customFormat="1" ht="12" hidden="1" customHeight="1">
      <c r="A5864" s="294"/>
    </row>
    <row r="5865" spans="1:1" s="295" customFormat="1" ht="12" hidden="1" customHeight="1">
      <c r="A5865" s="294"/>
    </row>
    <row r="5866" spans="1:1" s="295" customFormat="1" ht="12" hidden="1" customHeight="1">
      <c r="A5866" s="294"/>
    </row>
    <row r="5867" spans="1:1" s="295" customFormat="1" ht="12" hidden="1" customHeight="1">
      <c r="A5867" s="294"/>
    </row>
    <row r="5868" spans="1:1" s="295" customFormat="1" ht="12" hidden="1" customHeight="1">
      <c r="A5868" s="294"/>
    </row>
    <row r="5869" spans="1:1" s="295" customFormat="1" ht="12" hidden="1" customHeight="1">
      <c r="A5869" s="294"/>
    </row>
    <row r="5870" spans="1:1" s="295" customFormat="1" ht="12" hidden="1" customHeight="1">
      <c r="A5870" s="294"/>
    </row>
    <row r="5871" spans="1:1" s="295" customFormat="1" ht="12" hidden="1" customHeight="1">
      <c r="A5871" s="294"/>
    </row>
    <row r="5872" spans="1:1" s="295" customFormat="1" ht="12" hidden="1" customHeight="1">
      <c r="A5872" s="294"/>
    </row>
    <row r="5873" spans="1:1" s="295" customFormat="1" ht="12" hidden="1" customHeight="1">
      <c r="A5873" s="294"/>
    </row>
    <row r="5874" spans="1:1" s="295" customFormat="1" ht="12" hidden="1" customHeight="1">
      <c r="A5874" s="294"/>
    </row>
    <row r="5875" spans="1:1" s="295" customFormat="1" ht="12" hidden="1" customHeight="1">
      <c r="A5875" s="294"/>
    </row>
    <row r="5876" spans="1:1" s="295" customFormat="1" ht="12" hidden="1" customHeight="1">
      <c r="A5876" s="294"/>
    </row>
    <row r="5877" spans="1:1" s="295" customFormat="1" ht="12" hidden="1" customHeight="1">
      <c r="A5877" s="294"/>
    </row>
    <row r="5878" spans="1:1" s="295" customFormat="1" ht="12" hidden="1" customHeight="1">
      <c r="A5878" s="294"/>
    </row>
    <row r="5879" spans="1:1" s="295" customFormat="1" ht="12" hidden="1" customHeight="1">
      <c r="A5879" s="294"/>
    </row>
    <row r="5880" spans="1:1" s="295" customFormat="1" ht="12" hidden="1" customHeight="1">
      <c r="A5880" s="294"/>
    </row>
    <row r="5881" spans="1:1" s="295" customFormat="1" ht="12" hidden="1" customHeight="1">
      <c r="A5881" s="294"/>
    </row>
    <row r="5882" spans="1:1" s="295" customFormat="1" ht="12" hidden="1" customHeight="1">
      <c r="A5882" s="294"/>
    </row>
    <row r="5883" spans="1:1" s="295" customFormat="1" ht="12" hidden="1" customHeight="1">
      <c r="A5883" s="294"/>
    </row>
    <row r="5884" spans="1:1" s="295" customFormat="1" ht="12" hidden="1" customHeight="1">
      <c r="A5884" s="294"/>
    </row>
    <row r="5885" spans="1:1" s="295" customFormat="1" ht="12" hidden="1" customHeight="1">
      <c r="A5885" s="294"/>
    </row>
    <row r="5886" spans="1:1" s="295" customFormat="1" ht="12" hidden="1" customHeight="1">
      <c r="A5886" s="294"/>
    </row>
    <row r="5887" spans="1:1" s="295" customFormat="1" ht="12" hidden="1" customHeight="1">
      <c r="A5887" s="294"/>
    </row>
    <row r="5888" spans="1:1" s="295" customFormat="1" ht="12" hidden="1" customHeight="1">
      <c r="A5888" s="294"/>
    </row>
    <row r="5889" spans="1:1" s="295" customFormat="1" ht="12" hidden="1" customHeight="1">
      <c r="A5889" s="294"/>
    </row>
    <row r="5890" spans="1:1" s="295" customFormat="1" ht="12" hidden="1" customHeight="1">
      <c r="A5890" s="294"/>
    </row>
    <row r="5891" spans="1:1" s="295" customFormat="1" ht="12" hidden="1" customHeight="1">
      <c r="A5891" s="294"/>
    </row>
    <row r="5892" spans="1:1" s="295" customFormat="1" ht="12" hidden="1" customHeight="1">
      <c r="A5892" s="294"/>
    </row>
    <row r="5893" spans="1:1" s="295" customFormat="1" ht="12" hidden="1" customHeight="1">
      <c r="A5893" s="294"/>
    </row>
    <row r="5894" spans="1:1" s="295" customFormat="1" ht="12" hidden="1" customHeight="1">
      <c r="A5894" s="294"/>
    </row>
    <row r="5895" spans="1:1" s="295" customFormat="1" ht="12" hidden="1" customHeight="1">
      <c r="A5895" s="294"/>
    </row>
    <row r="5896" spans="1:1" s="295" customFormat="1" ht="12" hidden="1" customHeight="1">
      <c r="A5896" s="294"/>
    </row>
    <row r="5897" spans="1:1" s="295" customFormat="1" ht="12" hidden="1" customHeight="1">
      <c r="A5897" s="294"/>
    </row>
    <row r="5898" spans="1:1" s="295" customFormat="1" ht="12" hidden="1" customHeight="1">
      <c r="A5898" s="294"/>
    </row>
    <row r="5899" spans="1:1" s="295" customFormat="1" ht="12" hidden="1" customHeight="1">
      <c r="A5899" s="294"/>
    </row>
    <row r="5900" spans="1:1" s="295" customFormat="1" ht="12" hidden="1" customHeight="1">
      <c r="A5900" s="294"/>
    </row>
    <row r="5901" spans="1:1" s="295" customFormat="1" ht="12" hidden="1" customHeight="1">
      <c r="A5901" s="294"/>
    </row>
    <row r="5902" spans="1:1" s="295" customFormat="1" ht="12" hidden="1" customHeight="1">
      <c r="A5902" s="294"/>
    </row>
    <row r="5903" spans="1:1" s="295" customFormat="1" ht="12" hidden="1" customHeight="1">
      <c r="A5903" s="294"/>
    </row>
    <row r="5904" spans="1:1" s="295" customFormat="1" ht="12" hidden="1" customHeight="1">
      <c r="A5904" s="294"/>
    </row>
    <row r="5905" spans="1:1" s="295" customFormat="1" ht="12" hidden="1" customHeight="1">
      <c r="A5905" s="294"/>
    </row>
    <row r="5906" spans="1:1" s="295" customFormat="1" ht="12" hidden="1" customHeight="1">
      <c r="A5906" s="294"/>
    </row>
    <row r="5907" spans="1:1" s="295" customFormat="1" ht="12" hidden="1" customHeight="1">
      <c r="A5907" s="294"/>
    </row>
    <row r="5908" spans="1:1" s="295" customFormat="1" ht="12" hidden="1" customHeight="1">
      <c r="A5908" s="294"/>
    </row>
    <row r="5909" spans="1:1" s="295" customFormat="1" ht="12" hidden="1" customHeight="1">
      <c r="A5909" s="294"/>
    </row>
    <row r="5910" spans="1:1" s="295" customFormat="1" ht="12" hidden="1" customHeight="1">
      <c r="A5910" s="294"/>
    </row>
    <row r="5911" spans="1:1" s="295" customFormat="1" ht="12" hidden="1" customHeight="1">
      <c r="A5911" s="294"/>
    </row>
    <row r="5912" spans="1:1" s="295" customFormat="1" ht="12" hidden="1" customHeight="1">
      <c r="A5912" s="294"/>
    </row>
    <row r="5913" spans="1:1" s="295" customFormat="1" ht="12" hidden="1" customHeight="1">
      <c r="A5913" s="294"/>
    </row>
    <row r="5914" spans="1:1" s="295" customFormat="1" ht="12" hidden="1" customHeight="1">
      <c r="A5914" s="294"/>
    </row>
    <row r="5915" spans="1:1" s="295" customFormat="1" ht="12" hidden="1" customHeight="1">
      <c r="A5915" s="294"/>
    </row>
    <row r="5916" spans="1:1" s="295" customFormat="1" ht="12" hidden="1" customHeight="1">
      <c r="A5916" s="294"/>
    </row>
    <row r="5917" spans="1:1" s="295" customFormat="1" ht="12" hidden="1" customHeight="1">
      <c r="A5917" s="294"/>
    </row>
    <row r="5918" spans="1:1" s="295" customFormat="1" ht="12" hidden="1" customHeight="1">
      <c r="A5918" s="294"/>
    </row>
    <row r="5919" spans="1:1" s="295" customFormat="1" ht="12" hidden="1" customHeight="1">
      <c r="A5919" s="294"/>
    </row>
    <row r="5920" spans="1:1" s="295" customFormat="1" ht="12" hidden="1" customHeight="1">
      <c r="A5920" s="294"/>
    </row>
    <row r="5921" spans="1:1" s="295" customFormat="1" ht="12" hidden="1" customHeight="1">
      <c r="A5921" s="294"/>
    </row>
    <row r="5922" spans="1:1" s="295" customFormat="1" ht="12" hidden="1" customHeight="1">
      <c r="A5922" s="294"/>
    </row>
    <row r="5923" spans="1:1" s="295" customFormat="1" ht="12" hidden="1" customHeight="1">
      <c r="A5923" s="294"/>
    </row>
    <row r="5924" spans="1:1" s="295" customFormat="1" ht="12" hidden="1" customHeight="1">
      <c r="A5924" s="294"/>
    </row>
    <row r="5925" spans="1:1" s="295" customFormat="1" ht="12" hidden="1" customHeight="1">
      <c r="A5925" s="294"/>
    </row>
    <row r="5926" spans="1:1" s="295" customFormat="1" ht="12" hidden="1" customHeight="1">
      <c r="A5926" s="294"/>
    </row>
    <row r="5927" spans="1:1" s="295" customFormat="1" ht="12" hidden="1" customHeight="1">
      <c r="A5927" s="294"/>
    </row>
    <row r="5928" spans="1:1" s="295" customFormat="1" ht="12" hidden="1" customHeight="1">
      <c r="A5928" s="294"/>
    </row>
    <row r="5929" spans="1:1" s="295" customFormat="1" ht="12" hidden="1" customHeight="1">
      <c r="A5929" s="294"/>
    </row>
    <row r="5930" spans="1:1" s="295" customFormat="1" ht="12" hidden="1" customHeight="1">
      <c r="A5930" s="294"/>
    </row>
    <row r="5931" spans="1:1" s="295" customFormat="1" ht="12" hidden="1" customHeight="1">
      <c r="A5931" s="294"/>
    </row>
    <row r="5932" spans="1:1" s="295" customFormat="1" ht="12" hidden="1" customHeight="1">
      <c r="A5932" s="294"/>
    </row>
    <row r="5933" spans="1:1" s="295" customFormat="1" ht="12" hidden="1" customHeight="1">
      <c r="A5933" s="294"/>
    </row>
    <row r="5934" spans="1:1" s="295" customFormat="1" ht="12" hidden="1" customHeight="1">
      <c r="A5934" s="294"/>
    </row>
    <row r="5935" spans="1:1" s="295" customFormat="1" ht="12" hidden="1" customHeight="1">
      <c r="A5935" s="294"/>
    </row>
    <row r="5936" spans="1:1" s="295" customFormat="1" ht="12" hidden="1" customHeight="1">
      <c r="A5936" s="294"/>
    </row>
    <row r="5937" spans="1:1" s="295" customFormat="1" ht="12" hidden="1" customHeight="1">
      <c r="A5937" s="294"/>
    </row>
    <row r="5938" spans="1:1" s="295" customFormat="1" ht="12" hidden="1" customHeight="1">
      <c r="A5938" s="294"/>
    </row>
    <row r="5939" spans="1:1" s="295" customFormat="1" ht="12" hidden="1" customHeight="1">
      <c r="A5939" s="294"/>
    </row>
    <row r="5940" spans="1:1" s="295" customFormat="1" ht="12" hidden="1" customHeight="1">
      <c r="A5940" s="294"/>
    </row>
    <row r="5941" spans="1:1" s="295" customFormat="1" ht="12" hidden="1" customHeight="1">
      <c r="A5941" s="294"/>
    </row>
    <row r="5942" spans="1:1" s="295" customFormat="1" ht="12" hidden="1" customHeight="1">
      <c r="A5942" s="294"/>
    </row>
    <row r="5943" spans="1:1" s="295" customFormat="1" ht="12" hidden="1" customHeight="1">
      <c r="A5943" s="294"/>
    </row>
    <row r="5944" spans="1:1" s="295" customFormat="1" ht="12" hidden="1" customHeight="1">
      <c r="A5944" s="294"/>
    </row>
    <row r="5945" spans="1:1" s="295" customFormat="1" ht="12" hidden="1" customHeight="1">
      <c r="A5945" s="294"/>
    </row>
    <row r="5946" spans="1:1" s="295" customFormat="1" ht="12" hidden="1" customHeight="1">
      <c r="A5946" s="294"/>
    </row>
    <row r="5947" spans="1:1" s="295" customFormat="1" ht="12" hidden="1" customHeight="1">
      <c r="A5947" s="294"/>
    </row>
    <row r="5948" spans="1:1" s="295" customFormat="1" ht="12" hidden="1" customHeight="1">
      <c r="A5948" s="294"/>
    </row>
    <row r="5949" spans="1:1" s="295" customFormat="1" ht="12" hidden="1" customHeight="1">
      <c r="A5949" s="294"/>
    </row>
    <row r="5950" spans="1:1" s="295" customFormat="1" ht="12" hidden="1" customHeight="1">
      <c r="A5950" s="294"/>
    </row>
    <row r="5951" spans="1:1" s="295" customFormat="1" ht="12" hidden="1" customHeight="1">
      <c r="A5951" s="294"/>
    </row>
    <row r="5952" spans="1:1" s="295" customFormat="1" ht="12" hidden="1" customHeight="1">
      <c r="A5952" s="294"/>
    </row>
    <row r="5953" spans="1:1" s="295" customFormat="1" ht="12" hidden="1" customHeight="1">
      <c r="A5953" s="294"/>
    </row>
    <row r="5954" spans="1:1" s="295" customFormat="1" ht="12" hidden="1" customHeight="1">
      <c r="A5954" s="294"/>
    </row>
    <row r="5955" spans="1:1" s="295" customFormat="1" ht="12" hidden="1" customHeight="1">
      <c r="A5955" s="294"/>
    </row>
    <row r="5956" spans="1:1" s="295" customFormat="1" ht="12" hidden="1" customHeight="1">
      <c r="A5956" s="294"/>
    </row>
    <row r="5957" spans="1:1" s="295" customFormat="1" ht="12" hidden="1" customHeight="1">
      <c r="A5957" s="294"/>
    </row>
    <row r="5958" spans="1:1" s="295" customFormat="1" ht="12" hidden="1" customHeight="1">
      <c r="A5958" s="294"/>
    </row>
    <row r="5959" spans="1:1" s="295" customFormat="1" ht="12" hidden="1" customHeight="1">
      <c r="A5959" s="294"/>
    </row>
    <row r="5960" spans="1:1" s="295" customFormat="1" ht="12" hidden="1" customHeight="1">
      <c r="A5960" s="294"/>
    </row>
    <row r="5961" spans="1:1" s="295" customFormat="1" ht="12" hidden="1" customHeight="1">
      <c r="A5961" s="294"/>
    </row>
    <row r="5962" spans="1:1" s="295" customFormat="1" ht="12" hidden="1" customHeight="1">
      <c r="A5962" s="294"/>
    </row>
    <row r="5963" spans="1:1" s="295" customFormat="1" ht="12" hidden="1" customHeight="1">
      <c r="A5963" s="294"/>
    </row>
    <row r="5964" spans="1:1" s="295" customFormat="1" ht="12" hidden="1" customHeight="1">
      <c r="A5964" s="294"/>
    </row>
    <row r="5965" spans="1:1" s="295" customFormat="1" ht="12" hidden="1" customHeight="1">
      <c r="A5965" s="294"/>
    </row>
    <row r="5966" spans="1:1" s="295" customFormat="1" ht="12" hidden="1" customHeight="1">
      <c r="A5966" s="294"/>
    </row>
    <row r="5967" spans="1:1" s="295" customFormat="1" ht="12" hidden="1" customHeight="1">
      <c r="A5967" s="294"/>
    </row>
    <row r="5968" spans="1:1" s="295" customFormat="1" ht="12" hidden="1" customHeight="1">
      <c r="A5968" s="294"/>
    </row>
    <row r="5969" spans="1:1" s="295" customFormat="1" ht="12" hidden="1" customHeight="1">
      <c r="A5969" s="294"/>
    </row>
    <row r="5970" spans="1:1" s="295" customFormat="1" ht="12" hidden="1" customHeight="1">
      <c r="A5970" s="294"/>
    </row>
    <row r="5971" spans="1:1" s="295" customFormat="1" ht="12" hidden="1" customHeight="1">
      <c r="A5971" s="294"/>
    </row>
    <row r="5972" spans="1:1" s="295" customFormat="1" ht="12" hidden="1" customHeight="1">
      <c r="A5972" s="294"/>
    </row>
    <row r="5973" spans="1:1" s="295" customFormat="1" ht="12" hidden="1" customHeight="1">
      <c r="A5973" s="294"/>
    </row>
    <row r="5974" spans="1:1" s="295" customFormat="1" ht="12" hidden="1" customHeight="1">
      <c r="A5974" s="294"/>
    </row>
    <row r="5975" spans="1:1" s="295" customFormat="1" ht="12" hidden="1" customHeight="1">
      <c r="A5975" s="294"/>
    </row>
    <row r="5976" spans="1:1" s="295" customFormat="1" ht="12" hidden="1" customHeight="1">
      <c r="A5976" s="294"/>
    </row>
    <row r="5977" spans="1:1" s="295" customFormat="1" ht="12" hidden="1" customHeight="1">
      <c r="A5977" s="294"/>
    </row>
    <row r="5978" spans="1:1" s="295" customFormat="1" ht="12" hidden="1" customHeight="1">
      <c r="A5978" s="294"/>
    </row>
    <row r="5979" spans="1:1" s="295" customFormat="1" ht="12" hidden="1" customHeight="1">
      <c r="A5979" s="294"/>
    </row>
    <row r="5980" spans="1:1" s="295" customFormat="1" ht="12" hidden="1" customHeight="1">
      <c r="A5980" s="294"/>
    </row>
    <row r="5981" spans="1:1" s="295" customFormat="1" ht="12" hidden="1" customHeight="1">
      <c r="A5981" s="294"/>
    </row>
    <row r="5982" spans="1:1" s="295" customFormat="1" ht="12" hidden="1" customHeight="1">
      <c r="A5982" s="294"/>
    </row>
    <row r="5983" spans="1:1" s="295" customFormat="1" ht="12" hidden="1" customHeight="1">
      <c r="A5983" s="294"/>
    </row>
    <row r="5984" spans="1:1" s="295" customFormat="1" ht="12" hidden="1" customHeight="1">
      <c r="A5984" s="294"/>
    </row>
    <row r="5985" spans="1:1" s="295" customFormat="1" ht="12" hidden="1" customHeight="1">
      <c r="A5985" s="294"/>
    </row>
    <row r="5986" spans="1:1" s="295" customFormat="1" ht="12" hidden="1" customHeight="1">
      <c r="A5986" s="294"/>
    </row>
    <row r="5987" spans="1:1" s="295" customFormat="1" ht="12" hidden="1" customHeight="1">
      <c r="A5987" s="294"/>
    </row>
    <row r="5988" spans="1:1" s="295" customFormat="1" ht="12" hidden="1" customHeight="1">
      <c r="A5988" s="294"/>
    </row>
    <row r="5989" spans="1:1" s="295" customFormat="1" ht="12" hidden="1" customHeight="1">
      <c r="A5989" s="294"/>
    </row>
    <row r="5990" spans="1:1" s="295" customFormat="1" ht="12" hidden="1" customHeight="1">
      <c r="A5990" s="294"/>
    </row>
    <row r="5991" spans="1:1" s="295" customFormat="1" ht="12" hidden="1" customHeight="1">
      <c r="A5991" s="294"/>
    </row>
    <row r="5992" spans="1:1" s="295" customFormat="1" ht="12" hidden="1" customHeight="1">
      <c r="A5992" s="294"/>
    </row>
    <row r="5993" spans="1:1" s="295" customFormat="1" ht="12" hidden="1" customHeight="1">
      <c r="A5993" s="294"/>
    </row>
    <row r="5994" spans="1:1" s="295" customFormat="1" ht="12" hidden="1" customHeight="1">
      <c r="A5994" s="294"/>
    </row>
    <row r="5995" spans="1:1" s="295" customFormat="1" ht="12" hidden="1" customHeight="1">
      <c r="A5995" s="294"/>
    </row>
    <row r="5996" spans="1:1" s="295" customFormat="1" ht="12" hidden="1" customHeight="1">
      <c r="A5996" s="294"/>
    </row>
    <row r="5997" spans="1:1" s="295" customFormat="1" ht="12" hidden="1" customHeight="1">
      <c r="A5997" s="294"/>
    </row>
    <row r="5998" spans="1:1" s="295" customFormat="1" ht="12" hidden="1" customHeight="1">
      <c r="A5998" s="294"/>
    </row>
    <row r="5999" spans="1:1" s="295" customFormat="1" ht="12" hidden="1" customHeight="1">
      <c r="A5999" s="294"/>
    </row>
    <row r="6000" spans="1:1" s="295" customFormat="1" ht="12" hidden="1" customHeight="1">
      <c r="A6000" s="294"/>
    </row>
    <row r="6001" spans="1:1" s="295" customFormat="1" ht="12" hidden="1" customHeight="1">
      <c r="A6001" s="294"/>
    </row>
    <row r="6002" spans="1:1" s="295" customFormat="1" ht="12" hidden="1" customHeight="1">
      <c r="A6002" s="294"/>
    </row>
    <row r="6003" spans="1:1" s="295" customFormat="1" ht="12" hidden="1" customHeight="1">
      <c r="A6003" s="294"/>
    </row>
    <row r="6004" spans="1:1" s="295" customFormat="1" ht="12" hidden="1" customHeight="1">
      <c r="A6004" s="294"/>
    </row>
    <row r="6005" spans="1:1" s="295" customFormat="1" ht="12" hidden="1" customHeight="1">
      <c r="A6005" s="294"/>
    </row>
    <row r="6006" spans="1:1" s="295" customFormat="1" ht="12" hidden="1" customHeight="1">
      <c r="A6006" s="294"/>
    </row>
    <row r="6007" spans="1:1" s="295" customFormat="1" ht="12" hidden="1" customHeight="1">
      <c r="A6007" s="294"/>
    </row>
    <row r="6008" spans="1:1" s="295" customFormat="1" ht="12" hidden="1" customHeight="1">
      <c r="A6008" s="294"/>
    </row>
    <row r="6009" spans="1:1" s="295" customFormat="1" ht="12" hidden="1" customHeight="1">
      <c r="A6009" s="294"/>
    </row>
    <row r="6010" spans="1:1" s="295" customFormat="1" ht="12" hidden="1" customHeight="1">
      <c r="A6010" s="294"/>
    </row>
    <row r="6011" spans="1:1" s="295" customFormat="1" ht="12" hidden="1" customHeight="1">
      <c r="A6011" s="294"/>
    </row>
    <row r="6012" spans="1:1" s="295" customFormat="1" ht="12" hidden="1" customHeight="1">
      <c r="A6012" s="294"/>
    </row>
    <row r="6013" spans="1:1" s="295" customFormat="1" ht="12" hidden="1" customHeight="1">
      <c r="A6013" s="294"/>
    </row>
    <row r="6014" spans="1:1" s="295" customFormat="1" ht="12" hidden="1" customHeight="1">
      <c r="A6014" s="294"/>
    </row>
    <row r="6015" spans="1:1" s="295" customFormat="1" ht="12" hidden="1" customHeight="1">
      <c r="A6015" s="294"/>
    </row>
    <row r="6016" spans="1:1" s="295" customFormat="1" ht="12" hidden="1" customHeight="1">
      <c r="A6016" s="294"/>
    </row>
    <row r="6017" spans="1:1" s="295" customFormat="1" ht="12" hidden="1" customHeight="1">
      <c r="A6017" s="294"/>
    </row>
    <row r="6018" spans="1:1" s="295" customFormat="1" ht="12" hidden="1" customHeight="1">
      <c r="A6018" s="294"/>
    </row>
    <row r="6019" spans="1:1" s="295" customFormat="1" ht="12" hidden="1" customHeight="1">
      <c r="A6019" s="294"/>
    </row>
    <row r="6020" spans="1:1" s="295" customFormat="1" ht="12" hidden="1" customHeight="1">
      <c r="A6020" s="294"/>
    </row>
    <row r="6021" spans="1:1" s="295" customFormat="1" ht="12" hidden="1" customHeight="1">
      <c r="A6021" s="294"/>
    </row>
    <row r="6022" spans="1:1" s="295" customFormat="1" ht="12" hidden="1" customHeight="1">
      <c r="A6022" s="294"/>
    </row>
    <row r="6023" spans="1:1" s="295" customFormat="1" ht="12" hidden="1" customHeight="1">
      <c r="A6023" s="294"/>
    </row>
    <row r="6024" spans="1:1" s="295" customFormat="1" ht="12" hidden="1" customHeight="1">
      <c r="A6024" s="294"/>
    </row>
    <row r="6025" spans="1:1" s="295" customFormat="1" ht="12" hidden="1" customHeight="1">
      <c r="A6025" s="294"/>
    </row>
    <row r="6026" spans="1:1" s="295" customFormat="1" ht="12" hidden="1" customHeight="1">
      <c r="A6026" s="294"/>
    </row>
    <row r="6027" spans="1:1" s="295" customFormat="1" ht="12" hidden="1" customHeight="1">
      <c r="A6027" s="294"/>
    </row>
    <row r="6028" spans="1:1" s="295" customFormat="1" ht="12" hidden="1" customHeight="1">
      <c r="A6028" s="294"/>
    </row>
    <row r="6029" spans="1:1" s="295" customFormat="1" ht="12" hidden="1" customHeight="1">
      <c r="A6029" s="294"/>
    </row>
    <row r="6030" spans="1:1" s="295" customFormat="1" ht="12" hidden="1" customHeight="1">
      <c r="A6030" s="294"/>
    </row>
    <row r="6031" spans="1:1" s="295" customFormat="1" ht="12" hidden="1" customHeight="1">
      <c r="A6031" s="294"/>
    </row>
    <row r="6032" spans="1:1" s="295" customFormat="1" ht="12" hidden="1" customHeight="1">
      <c r="A6032" s="294"/>
    </row>
    <row r="6033" spans="1:1" s="295" customFormat="1" ht="12" hidden="1" customHeight="1">
      <c r="A6033" s="294"/>
    </row>
    <row r="6034" spans="1:1" s="295" customFormat="1" ht="12" hidden="1" customHeight="1">
      <c r="A6034" s="294"/>
    </row>
    <row r="6035" spans="1:1" s="295" customFormat="1" ht="12" hidden="1" customHeight="1">
      <c r="A6035" s="294"/>
    </row>
    <row r="6036" spans="1:1" s="295" customFormat="1" ht="12" hidden="1" customHeight="1">
      <c r="A6036" s="294"/>
    </row>
    <row r="6037" spans="1:1" s="295" customFormat="1" ht="12" hidden="1" customHeight="1">
      <c r="A6037" s="294"/>
    </row>
    <row r="6038" spans="1:1" s="295" customFormat="1" ht="12" hidden="1" customHeight="1">
      <c r="A6038" s="294"/>
    </row>
    <row r="6039" spans="1:1" s="295" customFormat="1" ht="12" hidden="1" customHeight="1">
      <c r="A6039" s="294"/>
    </row>
    <row r="6040" spans="1:1" s="295" customFormat="1" ht="12" hidden="1" customHeight="1">
      <c r="A6040" s="294"/>
    </row>
    <row r="6041" spans="1:1" s="295" customFormat="1" ht="12" hidden="1" customHeight="1">
      <c r="A6041" s="294"/>
    </row>
    <row r="6042" spans="1:1" s="295" customFormat="1" ht="12" hidden="1" customHeight="1">
      <c r="A6042" s="294"/>
    </row>
    <row r="6043" spans="1:1" s="295" customFormat="1" ht="12" hidden="1" customHeight="1">
      <c r="A6043" s="294"/>
    </row>
    <row r="6044" spans="1:1" s="295" customFormat="1" ht="12" hidden="1" customHeight="1">
      <c r="A6044" s="294"/>
    </row>
    <row r="6045" spans="1:1" s="295" customFormat="1" ht="12" hidden="1" customHeight="1">
      <c r="A6045" s="294"/>
    </row>
    <row r="6046" spans="1:1" s="295" customFormat="1" ht="12" hidden="1" customHeight="1">
      <c r="A6046" s="294"/>
    </row>
    <row r="6047" spans="1:1" s="295" customFormat="1" ht="12" hidden="1" customHeight="1">
      <c r="A6047" s="294"/>
    </row>
    <row r="6048" spans="1:1" s="295" customFormat="1" ht="12" hidden="1" customHeight="1">
      <c r="A6048" s="294"/>
    </row>
    <row r="6049" spans="1:1" s="295" customFormat="1" ht="12" hidden="1" customHeight="1">
      <c r="A6049" s="294"/>
    </row>
    <row r="6050" spans="1:1" s="295" customFormat="1" ht="12" hidden="1" customHeight="1">
      <c r="A6050" s="294"/>
    </row>
    <row r="6051" spans="1:1" s="295" customFormat="1" ht="12" hidden="1" customHeight="1">
      <c r="A6051" s="294"/>
    </row>
    <row r="6052" spans="1:1" s="295" customFormat="1" ht="12" hidden="1" customHeight="1">
      <c r="A6052" s="294"/>
    </row>
    <row r="6053" spans="1:1" s="295" customFormat="1" ht="12" hidden="1" customHeight="1">
      <c r="A6053" s="294"/>
    </row>
    <row r="6054" spans="1:1" s="295" customFormat="1" ht="12" hidden="1" customHeight="1">
      <c r="A6054" s="294"/>
    </row>
    <row r="6055" spans="1:1" s="295" customFormat="1" ht="12" hidden="1" customHeight="1">
      <c r="A6055" s="294"/>
    </row>
    <row r="6056" spans="1:1" s="295" customFormat="1" ht="12" hidden="1" customHeight="1">
      <c r="A6056" s="294"/>
    </row>
    <row r="6057" spans="1:1" s="295" customFormat="1" ht="12" hidden="1" customHeight="1">
      <c r="A6057" s="294"/>
    </row>
    <row r="6058" spans="1:1" s="295" customFormat="1" ht="12" hidden="1" customHeight="1">
      <c r="A6058" s="294"/>
    </row>
    <row r="6059" spans="1:1" s="295" customFormat="1" ht="12" hidden="1" customHeight="1">
      <c r="A6059" s="294"/>
    </row>
    <row r="6060" spans="1:1" s="295" customFormat="1" ht="12" hidden="1" customHeight="1">
      <c r="A6060" s="294"/>
    </row>
    <row r="6061" spans="1:1" s="295" customFormat="1" ht="12" hidden="1" customHeight="1">
      <c r="A6061" s="294"/>
    </row>
    <row r="6062" spans="1:1" s="295" customFormat="1" ht="12" hidden="1" customHeight="1">
      <c r="A6062" s="294"/>
    </row>
    <row r="6063" spans="1:1" s="295" customFormat="1" ht="12" hidden="1" customHeight="1">
      <c r="A6063" s="294"/>
    </row>
    <row r="6064" spans="1:1" s="295" customFormat="1" ht="12" hidden="1" customHeight="1">
      <c r="A6064" s="294"/>
    </row>
    <row r="6065" spans="1:1" s="295" customFormat="1" ht="12" hidden="1" customHeight="1">
      <c r="A6065" s="294"/>
    </row>
    <row r="6066" spans="1:1" s="295" customFormat="1" ht="12" hidden="1" customHeight="1">
      <c r="A6066" s="294"/>
    </row>
    <row r="6067" spans="1:1" s="295" customFormat="1" ht="12" hidden="1" customHeight="1">
      <c r="A6067" s="294"/>
    </row>
    <row r="6068" spans="1:1" s="295" customFormat="1" ht="12" hidden="1" customHeight="1">
      <c r="A6068" s="294"/>
    </row>
    <row r="6069" spans="1:1" s="295" customFormat="1" ht="12" hidden="1" customHeight="1">
      <c r="A6069" s="294"/>
    </row>
    <row r="6070" spans="1:1" s="295" customFormat="1" ht="12" hidden="1" customHeight="1">
      <c r="A6070" s="294"/>
    </row>
    <row r="6071" spans="1:1" s="295" customFormat="1" ht="12" hidden="1" customHeight="1">
      <c r="A6071" s="294"/>
    </row>
    <row r="6072" spans="1:1" s="295" customFormat="1" ht="12" hidden="1" customHeight="1">
      <c r="A6072" s="294"/>
    </row>
    <row r="6073" spans="1:1" s="295" customFormat="1" ht="12" hidden="1" customHeight="1">
      <c r="A6073" s="294"/>
    </row>
    <row r="6074" spans="1:1" s="295" customFormat="1" ht="12" hidden="1" customHeight="1">
      <c r="A6074" s="294"/>
    </row>
    <row r="6075" spans="1:1" s="295" customFormat="1" ht="12" hidden="1" customHeight="1">
      <c r="A6075" s="294"/>
    </row>
    <row r="6076" spans="1:1" s="295" customFormat="1" ht="12" hidden="1" customHeight="1">
      <c r="A6076" s="294"/>
    </row>
    <row r="6077" spans="1:1" s="295" customFormat="1" ht="12" hidden="1" customHeight="1">
      <c r="A6077" s="294"/>
    </row>
    <row r="6078" spans="1:1" s="295" customFormat="1" ht="12" hidden="1" customHeight="1">
      <c r="A6078" s="294"/>
    </row>
    <row r="6079" spans="1:1" s="295" customFormat="1" ht="12" hidden="1" customHeight="1">
      <c r="A6079" s="294"/>
    </row>
    <row r="6080" spans="1:1" s="295" customFormat="1" ht="12" hidden="1" customHeight="1">
      <c r="A6080" s="294"/>
    </row>
    <row r="6081" spans="1:1" s="295" customFormat="1" ht="12" hidden="1" customHeight="1">
      <c r="A6081" s="294"/>
    </row>
    <row r="6082" spans="1:1" s="295" customFormat="1" ht="12" hidden="1" customHeight="1">
      <c r="A6082" s="294"/>
    </row>
    <row r="6083" spans="1:1" s="295" customFormat="1" ht="12" hidden="1" customHeight="1">
      <c r="A6083" s="294"/>
    </row>
    <row r="6084" spans="1:1" s="295" customFormat="1" ht="12" hidden="1" customHeight="1">
      <c r="A6084" s="294"/>
    </row>
    <row r="6085" spans="1:1" s="295" customFormat="1" ht="12" hidden="1" customHeight="1">
      <c r="A6085" s="294"/>
    </row>
    <row r="6086" spans="1:1" s="295" customFormat="1" ht="12" hidden="1" customHeight="1">
      <c r="A6086" s="294"/>
    </row>
    <row r="6087" spans="1:1" s="295" customFormat="1" ht="12" hidden="1" customHeight="1">
      <c r="A6087" s="294"/>
    </row>
    <row r="6088" spans="1:1" s="295" customFormat="1" ht="12" hidden="1" customHeight="1">
      <c r="A6088" s="294"/>
    </row>
    <row r="6089" spans="1:1" s="295" customFormat="1" ht="12" hidden="1" customHeight="1">
      <c r="A6089" s="294"/>
    </row>
    <row r="6090" spans="1:1" s="295" customFormat="1" ht="12" hidden="1" customHeight="1">
      <c r="A6090" s="294"/>
    </row>
    <row r="6091" spans="1:1" s="295" customFormat="1" ht="12" hidden="1" customHeight="1">
      <c r="A6091" s="294"/>
    </row>
    <row r="6092" spans="1:1" s="295" customFormat="1" ht="12" hidden="1" customHeight="1">
      <c r="A6092" s="294"/>
    </row>
    <row r="6093" spans="1:1" s="295" customFormat="1" ht="12" hidden="1" customHeight="1">
      <c r="A6093" s="294"/>
    </row>
    <row r="6094" spans="1:1" s="295" customFormat="1" ht="12" hidden="1" customHeight="1">
      <c r="A6094" s="294"/>
    </row>
    <row r="6095" spans="1:1" s="295" customFormat="1" ht="12" hidden="1" customHeight="1">
      <c r="A6095" s="294"/>
    </row>
    <row r="6096" spans="1:1" s="295" customFormat="1" ht="12" hidden="1" customHeight="1">
      <c r="A6096" s="294"/>
    </row>
    <row r="6097" spans="1:1" s="295" customFormat="1" ht="12" hidden="1" customHeight="1">
      <c r="A6097" s="294"/>
    </row>
    <row r="6098" spans="1:1" s="295" customFormat="1" ht="12" hidden="1" customHeight="1">
      <c r="A6098" s="294"/>
    </row>
    <row r="6099" spans="1:1" s="295" customFormat="1" ht="12" hidden="1" customHeight="1">
      <c r="A6099" s="294"/>
    </row>
    <row r="6100" spans="1:1" s="295" customFormat="1" ht="12" hidden="1" customHeight="1">
      <c r="A6100" s="294"/>
    </row>
    <row r="6101" spans="1:1" s="295" customFormat="1" ht="12" hidden="1" customHeight="1">
      <c r="A6101" s="294"/>
    </row>
    <row r="6102" spans="1:1" s="295" customFormat="1" ht="12" hidden="1" customHeight="1">
      <c r="A6102" s="294"/>
    </row>
    <row r="6103" spans="1:1" s="295" customFormat="1" ht="12" hidden="1" customHeight="1">
      <c r="A6103" s="294"/>
    </row>
    <row r="6104" spans="1:1" s="295" customFormat="1" ht="12" hidden="1" customHeight="1">
      <c r="A6104" s="294"/>
    </row>
    <row r="6105" spans="1:1" s="295" customFormat="1" ht="12" hidden="1" customHeight="1">
      <c r="A6105" s="294"/>
    </row>
    <row r="6106" spans="1:1" s="295" customFormat="1" ht="12" hidden="1" customHeight="1">
      <c r="A6106" s="294"/>
    </row>
    <row r="6107" spans="1:1" s="295" customFormat="1" ht="12" hidden="1" customHeight="1">
      <c r="A6107" s="294"/>
    </row>
    <row r="6108" spans="1:1" s="295" customFormat="1" ht="12" hidden="1" customHeight="1">
      <c r="A6108" s="294"/>
    </row>
    <row r="6109" spans="1:1" s="295" customFormat="1" ht="12" hidden="1" customHeight="1">
      <c r="A6109" s="294"/>
    </row>
    <row r="6110" spans="1:1" s="295" customFormat="1" ht="12" hidden="1" customHeight="1">
      <c r="A6110" s="294"/>
    </row>
    <row r="6111" spans="1:1" s="295" customFormat="1" ht="12" hidden="1" customHeight="1">
      <c r="A6111" s="294"/>
    </row>
    <row r="6112" spans="1:1" s="295" customFormat="1" ht="12" hidden="1" customHeight="1">
      <c r="A6112" s="294"/>
    </row>
    <row r="6113" spans="1:1" s="295" customFormat="1" ht="12" hidden="1" customHeight="1">
      <c r="A6113" s="294"/>
    </row>
    <row r="6114" spans="1:1" s="295" customFormat="1" ht="12" hidden="1" customHeight="1">
      <c r="A6114" s="294"/>
    </row>
    <row r="6115" spans="1:1" s="295" customFormat="1" ht="12" hidden="1" customHeight="1">
      <c r="A6115" s="294"/>
    </row>
    <row r="6116" spans="1:1" s="295" customFormat="1" ht="12" hidden="1" customHeight="1">
      <c r="A6116" s="294"/>
    </row>
    <row r="6117" spans="1:1" s="295" customFormat="1" ht="12" hidden="1" customHeight="1">
      <c r="A6117" s="294"/>
    </row>
    <row r="6118" spans="1:1" s="295" customFormat="1" ht="12" hidden="1" customHeight="1">
      <c r="A6118" s="294"/>
    </row>
    <row r="6119" spans="1:1" s="295" customFormat="1" ht="12" hidden="1" customHeight="1">
      <c r="A6119" s="294"/>
    </row>
    <row r="6120" spans="1:1" s="295" customFormat="1" ht="12" hidden="1" customHeight="1">
      <c r="A6120" s="294"/>
    </row>
    <row r="6121" spans="1:1" s="295" customFormat="1" ht="12" hidden="1" customHeight="1">
      <c r="A6121" s="294"/>
    </row>
    <row r="6122" spans="1:1" s="295" customFormat="1" ht="12" hidden="1" customHeight="1">
      <c r="A6122" s="294"/>
    </row>
    <row r="6123" spans="1:1" s="295" customFormat="1" ht="12" hidden="1" customHeight="1">
      <c r="A6123" s="294"/>
    </row>
    <row r="6124" spans="1:1" s="295" customFormat="1" ht="12" hidden="1" customHeight="1">
      <c r="A6124" s="294"/>
    </row>
    <row r="6125" spans="1:1" s="295" customFormat="1" ht="12" hidden="1" customHeight="1">
      <c r="A6125" s="294"/>
    </row>
    <row r="6126" spans="1:1" s="295" customFormat="1" ht="12" hidden="1" customHeight="1">
      <c r="A6126" s="294"/>
    </row>
    <row r="6127" spans="1:1" s="295" customFormat="1" ht="12" hidden="1" customHeight="1">
      <c r="A6127" s="294"/>
    </row>
    <row r="6128" spans="1:1" s="295" customFormat="1" ht="12" hidden="1" customHeight="1">
      <c r="A6128" s="294"/>
    </row>
    <row r="6129" spans="1:1" s="295" customFormat="1" ht="12" hidden="1" customHeight="1">
      <c r="A6129" s="294"/>
    </row>
    <row r="6130" spans="1:1" s="295" customFormat="1" ht="12" hidden="1" customHeight="1">
      <c r="A6130" s="294"/>
    </row>
    <row r="6131" spans="1:1" s="295" customFormat="1" ht="12" hidden="1" customHeight="1">
      <c r="A6131" s="294"/>
    </row>
    <row r="6132" spans="1:1" s="295" customFormat="1" ht="12" hidden="1" customHeight="1">
      <c r="A6132" s="294"/>
    </row>
    <row r="6133" spans="1:1" s="295" customFormat="1" ht="12" hidden="1" customHeight="1">
      <c r="A6133" s="294"/>
    </row>
    <row r="6134" spans="1:1" s="295" customFormat="1" ht="12" hidden="1" customHeight="1">
      <c r="A6134" s="294"/>
    </row>
    <row r="6135" spans="1:1" s="295" customFormat="1" ht="12" hidden="1" customHeight="1">
      <c r="A6135" s="294"/>
    </row>
    <row r="6136" spans="1:1" s="295" customFormat="1" ht="12" hidden="1" customHeight="1">
      <c r="A6136" s="294"/>
    </row>
    <row r="6137" spans="1:1" s="295" customFormat="1" ht="12" hidden="1" customHeight="1">
      <c r="A6137" s="294"/>
    </row>
    <row r="6138" spans="1:1" s="295" customFormat="1" ht="12" hidden="1" customHeight="1">
      <c r="A6138" s="294"/>
    </row>
    <row r="6139" spans="1:1" s="295" customFormat="1" ht="12" hidden="1" customHeight="1">
      <c r="A6139" s="294"/>
    </row>
    <row r="6140" spans="1:1" s="295" customFormat="1" ht="12" hidden="1" customHeight="1">
      <c r="A6140" s="294"/>
    </row>
    <row r="6141" spans="1:1" s="295" customFormat="1" ht="12" hidden="1" customHeight="1">
      <c r="A6141" s="294"/>
    </row>
    <row r="6142" spans="1:1" s="295" customFormat="1" ht="12" hidden="1" customHeight="1">
      <c r="A6142" s="294"/>
    </row>
    <row r="6143" spans="1:1" s="295" customFormat="1" ht="12" hidden="1" customHeight="1">
      <c r="A6143" s="294"/>
    </row>
    <row r="6144" spans="1:1" s="295" customFormat="1" ht="12" hidden="1" customHeight="1">
      <c r="A6144" s="294"/>
    </row>
    <row r="6145" spans="1:1" s="295" customFormat="1" ht="12" hidden="1" customHeight="1">
      <c r="A6145" s="294"/>
    </row>
    <row r="6146" spans="1:1" s="295" customFormat="1" ht="12" hidden="1" customHeight="1">
      <c r="A6146" s="294"/>
    </row>
    <row r="6147" spans="1:1" s="295" customFormat="1" ht="12" hidden="1" customHeight="1">
      <c r="A6147" s="294"/>
    </row>
    <row r="6148" spans="1:1" s="295" customFormat="1" ht="12" hidden="1" customHeight="1">
      <c r="A6148" s="294"/>
    </row>
    <row r="6149" spans="1:1" s="295" customFormat="1" ht="12" hidden="1" customHeight="1">
      <c r="A6149" s="294"/>
    </row>
    <row r="6150" spans="1:1" s="295" customFormat="1" ht="12" hidden="1" customHeight="1">
      <c r="A6150" s="294"/>
    </row>
    <row r="6151" spans="1:1" s="295" customFormat="1" ht="12" hidden="1" customHeight="1">
      <c r="A6151" s="294"/>
    </row>
    <row r="6152" spans="1:1" s="295" customFormat="1" ht="12" hidden="1" customHeight="1">
      <c r="A6152" s="294"/>
    </row>
    <row r="6153" spans="1:1" s="295" customFormat="1" ht="12" hidden="1" customHeight="1">
      <c r="A6153" s="294"/>
    </row>
    <row r="6154" spans="1:1" s="295" customFormat="1" ht="12" hidden="1" customHeight="1">
      <c r="A6154" s="294"/>
    </row>
    <row r="6155" spans="1:1" s="295" customFormat="1" ht="12" hidden="1" customHeight="1">
      <c r="A6155" s="294"/>
    </row>
    <row r="6156" spans="1:1" s="295" customFormat="1" ht="12" hidden="1" customHeight="1">
      <c r="A6156" s="294"/>
    </row>
    <row r="6157" spans="1:1" s="295" customFormat="1" ht="12" hidden="1" customHeight="1">
      <c r="A6157" s="294"/>
    </row>
    <row r="6158" spans="1:1" s="295" customFormat="1" ht="12" hidden="1" customHeight="1">
      <c r="A6158" s="294"/>
    </row>
    <row r="6159" spans="1:1" s="295" customFormat="1" ht="12" hidden="1" customHeight="1">
      <c r="A6159" s="294"/>
    </row>
    <row r="6160" spans="1:1" s="295" customFormat="1" ht="12" hidden="1" customHeight="1">
      <c r="A6160" s="294"/>
    </row>
    <row r="6161" spans="1:1" s="295" customFormat="1" ht="12" hidden="1" customHeight="1">
      <c r="A6161" s="294"/>
    </row>
    <row r="6162" spans="1:1" s="295" customFormat="1" ht="12" hidden="1" customHeight="1">
      <c r="A6162" s="294"/>
    </row>
    <row r="6163" spans="1:1" s="295" customFormat="1" ht="12" hidden="1" customHeight="1">
      <c r="A6163" s="294"/>
    </row>
    <row r="6164" spans="1:1" s="295" customFormat="1" ht="12" hidden="1" customHeight="1">
      <c r="A6164" s="294"/>
    </row>
    <row r="6165" spans="1:1" s="295" customFormat="1" ht="12" hidden="1" customHeight="1">
      <c r="A6165" s="294"/>
    </row>
    <row r="6166" spans="1:1" s="295" customFormat="1" ht="12" hidden="1" customHeight="1">
      <c r="A6166" s="294"/>
    </row>
    <row r="6167" spans="1:1" s="295" customFormat="1" ht="12" hidden="1" customHeight="1">
      <c r="A6167" s="294"/>
    </row>
    <row r="6168" spans="1:1" s="295" customFormat="1" ht="12" hidden="1" customHeight="1">
      <c r="A6168" s="294"/>
    </row>
    <row r="6169" spans="1:1" s="295" customFormat="1" ht="12" hidden="1" customHeight="1">
      <c r="A6169" s="294"/>
    </row>
    <row r="6170" spans="1:1" s="295" customFormat="1" ht="12" hidden="1" customHeight="1">
      <c r="A6170" s="294"/>
    </row>
    <row r="6171" spans="1:1" s="295" customFormat="1" ht="12" hidden="1" customHeight="1">
      <c r="A6171" s="294"/>
    </row>
    <row r="6172" spans="1:1" s="295" customFormat="1" ht="12" hidden="1" customHeight="1">
      <c r="A6172" s="294"/>
    </row>
    <row r="6173" spans="1:1" s="295" customFormat="1" ht="12" hidden="1" customHeight="1">
      <c r="A6173" s="294"/>
    </row>
    <row r="6174" spans="1:1" s="295" customFormat="1" ht="12" hidden="1" customHeight="1">
      <c r="A6174" s="294"/>
    </row>
    <row r="6175" spans="1:1" s="295" customFormat="1" ht="12" hidden="1" customHeight="1">
      <c r="A6175" s="294"/>
    </row>
    <row r="6176" spans="1:1" s="295" customFormat="1" ht="12" hidden="1" customHeight="1">
      <c r="A6176" s="294"/>
    </row>
    <row r="6177" spans="1:1" s="295" customFormat="1" ht="12" hidden="1" customHeight="1">
      <c r="A6177" s="294"/>
    </row>
    <row r="6178" spans="1:1" s="295" customFormat="1" ht="12" hidden="1" customHeight="1">
      <c r="A6178" s="294"/>
    </row>
    <row r="6179" spans="1:1" s="295" customFormat="1" ht="12" hidden="1" customHeight="1">
      <c r="A6179" s="294"/>
    </row>
    <row r="6180" spans="1:1" s="295" customFormat="1" ht="12" hidden="1" customHeight="1">
      <c r="A6180" s="294"/>
    </row>
    <row r="6181" spans="1:1" s="295" customFormat="1" ht="12" hidden="1" customHeight="1">
      <c r="A6181" s="294"/>
    </row>
    <row r="6182" spans="1:1" s="295" customFormat="1" ht="12" hidden="1" customHeight="1">
      <c r="A6182" s="294"/>
    </row>
    <row r="6183" spans="1:1" s="295" customFormat="1" ht="12" hidden="1" customHeight="1">
      <c r="A6183" s="294"/>
    </row>
    <row r="6184" spans="1:1" s="295" customFormat="1" ht="12" hidden="1" customHeight="1">
      <c r="A6184" s="294"/>
    </row>
    <row r="6185" spans="1:1" s="295" customFormat="1" ht="12" hidden="1" customHeight="1">
      <c r="A6185" s="294"/>
    </row>
    <row r="6186" spans="1:1" s="295" customFormat="1" ht="12" hidden="1" customHeight="1">
      <c r="A6186" s="294"/>
    </row>
    <row r="6187" spans="1:1" s="295" customFormat="1" ht="12" hidden="1" customHeight="1">
      <c r="A6187" s="294"/>
    </row>
    <row r="6188" spans="1:1" s="295" customFormat="1" ht="12" hidden="1" customHeight="1">
      <c r="A6188" s="294"/>
    </row>
    <row r="6189" spans="1:1" s="295" customFormat="1" ht="12" hidden="1" customHeight="1">
      <c r="A6189" s="294"/>
    </row>
    <row r="6190" spans="1:1" s="295" customFormat="1" ht="12" hidden="1" customHeight="1">
      <c r="A6190" s="294"/>
    </row>
    <row r="6191" spans="1:1" s="295" customFormat="1" ht="12" hidden="1" customHeight="1">
      <c r="A6191" s="294"/>
    </row>
    <row r="6192" spans="1:1" s="295" customFormat="1" ht="12" hidden="1" customHeight="1">
      <c r="A6192" s="294"/>
    </row>
    <row r="6193" spans="1:1" s="295" customFormat="1" ht="12" hidden="1" customHeight="1">
      <c r="A6193" s="294"/>
    </row>
    <row r="6194" spans="1:1" s="295" customFormat="1" ht="12" hidden="1" customHeight="1">
      <c r="A6194" s="294"/>
    </row>
    <row r="6195" spans="1:1" s="295" customFormat="1" ht="12" hidden="1" customHeight="1">
      <c r="A6195" s="294"/>
    </row>
    <row r="6196" spans="1:1" s="295" customFormat="1" ht="12" hidden="1" customHeight="1">
      <c r="A6196" s="294"/>
    </row>
    <row r="6197" spans="1:1" s="295" customFormat="1" ht="12" hidden="1" customHeight="1">
      <c r="A6197" s="294"/>
    </row>
    <row r="6198" spans="1:1" s="295" customFormat="1" ht="12" hidden="1" customHeight="1">
      <c r="A6198" s="294"/>
    </row>
    <row r="6199" spans="1:1" s="295" customFormat="1" ht="12" hidden="1" customHeight="1">
      <c r="A6199" s="294"/>
    </row>
    <row r="6200" spans="1:1" s="295" customFormat="1" ht="12" hidden="1" customHeight="1">
      <c r="A6200" s="294"/>
    </row>
    <row r="6201" spans="1:1" s="295" customFormat="1" ht="12" hidden="1" customHeight="1">
      <c r="A6201" s="294"/>
    </row>
    <row r="6202" spans="1:1" s="295" customFormat="1" ht="12" hidden="1" customHeight="1">
      <c r="A6202" s="294"/>
    </row>
    <row r="6203" spans="1:1" s="295" customFormat="1" ht="12" hidden="1" customHeight="1">
      <c r="A6203" s="294"/>
    </row>
    <row r="6204" spans="1:1" s="295" customFormat="1" ht="12" hidden="1" customHeight="1">
      <c r="A6204" s="294"/>
    </row>
    <row r="6205" spans="1:1" s="295" customFormat="1" ht="12" hidden="1" customHeight="1">
      <c r="A6205" s="294"/>
    </row>
    <row r="6206" spans="1:1" s="295" customFormat="1" ht="12" hidden="1" customHeight="1">
      <c r="A6206" s="294"/>
    </row>
    <row r="6207" spans="1:1" s="295" customFormat="1" ht="12" hidden="1" customHeight="1">
      <c r="A6207" s="294"/>
    </row>
    <row r="6208" spans="1:1" s="295" customFormat="1" ht="12" hidden="1" customHeight="1">
      <c r="A6208" s="294"/>
    </row>
    <row r="6209" spans="1:1" s="295" customFormat="1" ht="12" hidden="1" customHeight="1">
      <c r="A6209" s="294"/>
    </row>
    <row r="6210" spans="1:1" s="295" customFormat="1" ht="12" hidden="1" customHeight="1">
      <c r="A6210" s="294"/>
    </row>
    <row r="6211" spans="1:1" s="295" customFormat="1" ht="12" hidden="1" customHeight="1">
      <c r="A6211" s="294"/>
    </row>
    <row r="6212" spans="1:1" s="295" customFormat="1" ht="12" hidden="1" customHeight="1">
      <c r="A6212" s="294"/>
    </row>
    <row r="6213" spans="1:1" s="295" customFormat="1" ht="12" hidden="1" customHeight="1">
      <c r="A6213" s="294"/>
    </row>
    <row r="6214" spans="1:1" s="295" customFormat="1" ht="12" hidden="1" customHeight="1">
      <c r="A6214" s="294"/>
    </row>
    <row r="6215" spans="1:1" s="295" customFormat="1" ht="12" hidden="1" customHeight="1">
      <c r="A6215" s="294"/>
    </row>
    <row r="6216" spans="1:1" s="295" customFormat="1" ht="12" hidden="1" customHeight="1">
      <c r="A6216" s="294"/>
    </row>
    <row r="6217" spans="1:1" s="295" customFormat="1" ht="12" hidden="1" customHeight="1">
      <c r="A6217" s="294"/>
    </row>
    <row r="6218" spans="1:1" s="295" customFormat="1" ht="12" hidden="1" customHeight="1">
      <c r="A6218" s="294"/>
    </row>
    <row r="6219" spans="1:1" s="295" customFormat="1" ht="12" hidden="1" customHeight="1">
      <c r="A6219" s="294"/>
    </row>
    <row r="6220" spans="1:1" s="295" customFormat="1" ht="12" hidden="1" customHeight="1">
      <c r="A6220" s="294"/>
    </row>
    <row r="6221" spans="1:1" s="295" customFormat="1" ht="12" hidden="1" customHeight="1">
      <c r="A6221" s="294"/>
    </row>
    <row r="6222" spans="1:1" s="295" customFormat="1" ht="12" hidden="1" customHeight="1">
      <c r="A6222" s="294"/>
    </row>
    <row r="6223" spans="1:1" s="295" customFormat="1" ht="12" hidden="1" customHeight="1">
      <c r="A6223" s="294"/>
    </row>
    <row r="6224" spans="1:1" s="295" customFormat="1" ht="12" hidden="1" customHeight="1">
      <c r="A6224" s="294"/>
    </row>
    <row r="6225" spans="1:1" s="295" customFormat="1" ht="12" hidden="1" customHeight="1">
      <c r="A6225" s="294"/>
    </row>
    <row r="6226" spans="1:1" s="295" customFormat="1" ht="12" hidden="1" customHeight="1">
      <c r="A6226" s="294"/>
    </row>
    <row r="6227" spans="1:1" s="295" customFormat="1" ht="12" hidden="1" customHeight="1">
      <c r="A6227" s="294"/>
    </row>
    <row r="6228" spans="1:1" s="295" customFormat="1" ht="12" hidden="1" customHeight="1">
      <c r="A6228" s="294"/>
    </row>
    <row r="6229" spans="1:1" s="295" customFormat="1" ht="12" hidden="1" customHeight="1">
      <c r="A6229" s="294"/>
    </row>
    <row r="6230" spans="1:1" s="295" customFormat="1" ht="12" hidden="1" customHeight="1">
      <c r="A6230" s="294"/>
    </row>
    <row r="6231" spans="1:1" s="295" customFormat="1" ht="12" hidden="1" customHeight="1">
      <c r="A6231" s="294"/>
    </row>
    <row r="6232" spans="1:1" s="295" customFormat="1" ht="12" hidden="1" customHeight="1">
      <c r="A6232" s="294"/>
    </row>
    <row r="6233" spans="1:1" s="295" customFormat="1" ht="12" hidden="1" customHeight="1">
      <c r="A6233" s="294"/>
    </row>
    <row r="6234" spans="1:1" s="295" customFormat="1" ht="12" hidden="1" customHeight="1">
      <c r="A6234" s="294"/>
    </row>
    <row r="6235" spans="1:1" s="295" customFormat="1" ht="12" hidden="1" customHeight="1">
      <c r="A6235" s="294"/>
    </row>
    <row r="6236" spans="1:1" s="295" customFormat="1" ht="12" hidden="1" customHeight="1">
      <c r="A6236" s="294"/>
    </row>
    <row r="6237" spans="1:1" s="295" customFormat="1" ht="12" hidden="1" customHeight="1">
      <c r="A6237" s="294"/>
    </row>
    <row r="6238" spans="1:1" s="295" customFormat="1" ht="12" hidden="1" customHeight="1">
      <c r="A6238" s="294"/>
    </row>
    <row r="6239" spans="1:1" s="295" customFormat="1" ht="12" hidden="1" customHeight="1">
      <c r="A6239" s="294"/>
    </row>
    <row r="6240" spans="1:1" s="295" customFormat="1" ht="12" hidden="1" customHeight="1">
      <c r="A6240" s="294"/>
    </row>
    <row r="6241" spans="1:1" s="295" customFormat="1" ht="12" hidden="1" customHeight="1">
      <c r="A6241" s="294"/>
    </row>
    <row r="6242" spans="1:1" s="295" customFormat="1" ht="12" hidden="1" customHeight="1">
      <c r="A6242" s="294"/>
    </row>
    <row r="6243" spans="1:1" s="295" customFormat="1" ht="12" hidden="1" customHeight="1">
      <c r="A6243" s="294"/>
    </row>
    <row r="6244" spans="1:1" s="295" customFormat="1" ht="12" hidden="1" customHeight="1">
      <c r="A6244" s="294"/>
    </row>
    <row r="6245" spans="1:1" s="295" customFormat="1" ht="12" hidden="1" customHeight="1">
      <c r="A6245" s="294"/>
    </row>
    <row r="6246" spans="1:1" s="295" customFormat="1" ht="12" hidden="1" customHeight="1">
      <c r="A6246" s="294"/>
    </row>
    <row r="6247" spans="1:1" s="295" customFormat="1" ht="12" hidden="1" customHeight="1">
      <c r="A6247" s="294"/>
    </row>
    <row r="6248" spans="1:1" s="295" customFormat="1" ht="12" hidden="1" customHeight="1">
      <c r="A6248" s="294"/>
    </row>
    <row r="6249" spans="1:1" s="295" customFormat="1" ht="12" hidden="1" customHeight="1">
      <c r="A6249" s="294"/>
    </row>
    <row r="6250" spans="1:1" s="295" customFormat="1" ht="12" hidden="1" customHeight="1">
      <c r="A6250" s="294"/>
    </row>
    <row r="6251" spans="1:1" s="295" customFormat="1" ht="12" hidden="1" customHeight="1">
      <c r="A6251" s="294"/>
    </row>
    <row r="6252" spans="1:1" s="295" customFormat="1" ht="12" hidden="1" customHeight="1">
      <c r="A6252" s="294"/>
    </row>
    <row r="6253" spans="1:1" s="295" customFormat="1" ht="12" hidden="1" customHeight="1">
      <c r="A6253" s="294"/>
    </row>
    <row r="6254" spans="1:1" s="295" customFormat="1" ht="12" hidden="1" customHeight="1">
      <c r="A6254" s="294"/>
    </row>
    <row r="6255" spans="1:1" s="295" customFormat="1" ht="12" hidden="1" customHeight="1">
      <c r="A6255" s="294"/>
    </row>
    <row r="6256" spans="1:1" s="295" customFormat="1" ht="12" hidden="1" customHeight="1">
      <c r="A6256" s="294"/>
    </row>
    <row r="6257" spans="1:1" s="295" customFormat="1" ht="12" hidden="1" customHeight="1">
      <c r="A6257" s="294"/>
    </row>
    <row r="6258" spans="1:1" s="295" customFormat="1" ht="12" hidden="1" customHeight="1">
      <c r="A6258" s="294"/>
    </row>
    <row r="6259" spans="1:1" s="295" customFormat="1" ht="12" hidden="1" customHeight="1">
      <c r="A6259" s="294"/>
    </row>
    <row r="6260" spans="1:1" s="295" customFormat="1" ht="12" hidden="1" customHeight="1">
      <c r="A6260" s="294"/>
    </row>
    <row r="6261" spans="1:1" s="295" customFormat="1" ht="12" hidden="1" customHeight="1">
      <c r="A6261" s="294"/>
    </row>
    <row r="6262" spans="1:1" s="295" customFormat="1" ht="12" hidden="1" customHeight="1">
      <c r="A6262" s="294"/>
    </row>
    <row r="6263" spans="1:1" s="295" customFormat="1" ht="12" hidden="1" customHeight="1">
      <c r="A6263" s="294"/>
    </row>
    <row r="6264" spans="1:1" s="295" customFormat="1" ht="12" hidden="1" customHeight="1">
      <c r="A6264" s="294"/>
    </row>
    <row r="6265" spans="1:1" s="295" customFormat="1" ht="12" hidden="1" customHeight="1">
      <c r="A6265" s="294"/>
    </row>
    <row r="6266" spans="1:1" s="295" customFormat="1" ht="12" hidden="1" customHeight="1">
      <c r="A6266" s="294"/>
    </row>
    <row r="6267" spans="1:1" s="295" customFormat="1" ht="12" hidden="1" customHeight="1">
      <c r="A6267" s="294"/>
    </row>
    <row r="6268" spans="1:1" s="295" customFormat="1" ht="12" hidden="1" customHeight="1">
      <c r="A6268" s="294"/>
    </row>
    <row r="6269" spans="1:1" s="295" customFormat="1" ht="12" hidden="1" customHeight="1">
      <c r="A6269" s="294"/>
    </row>
    <row r="6270" spans="1:1" s="295" customFormat="1" ht="12" hidden="1" customHeight="1">
      <c r="A6270" s="294"/>
    </row>
    <row r="6271" spans="1:1" s="295" customFormat="1" ht="12" hidden="1" customHeight="1">
      <c r="A6271" s="294"/>
    </row>
    <row r="6272" spans="1:1" s="295" customFormat="1" ht="12" hidden="1" customHeight="1">
      <c r="A6272" s="294"/>
    </row>
    <row r="6273" spans="1:1" s="295" customFormat="1" ht="12" hidden="1" customHeight="1">
      <c r="A6273" s="294"/>
    </row>
    <row r="6274" spans="1:1" s="295" customFormat="1" ht="12" hidden="1" customHeight="1">
      <c r="A6274" s="294"/>
    </row>
    <row r="6275" spans="1:1" s="295" customFormat="1" ht="12" hidden="1" customHeight="1">
      <c r="A6275" s="294"/>
    </row>
    <row r="6276" spans="1:1" s="295" customFormat="1" ht="12" hidden="1" customHeight="1">
      <c r="A6276" s="294"/>
    </row>
    <row r="6277" spans="1:1" s="295" customFormat="1" ht="12" hidden="1" customHeight="1">
      <c r="A6277" s="294"/>
    </row>
    <row r="6278" spans="1:1" s="295" customFormat="1" ht="12" hidden="1" customHeight="1">
      <c r="A6278" s="294"/>
    </row>
    <row r="6279" spans="1:1" s="295" customFormat="1" ht="12" hidden="1" customHeight="1">
      <c r="A6279" s="294"/>
    </row>
    <row r="6280" spans="1:1" s="295" customFormat="1" ht="12" hidden="1" customHeight="1">
      <c r="A6280" s="294"/>
    </row>
    <row r="6281" spans="1:1" s="295" customFormat="1" ht="12" hidden="1" customHeight="1">
      <c r="A6281" s="294"/>
    </row>
    <row r="6282" spans="1:1" s="295" customFormat="1" ht="12" hidden="1" customHeight="1">
      <c r="A6282" s="294"/>
    </row>
    <row r="6283" spans="1:1" s="295" customFormat="1" ht="12" hidden="1" customHeight="1">
      <c r="A6283" s="294"/>
    </row>
    <row r="6284" spans="1:1" s="295" customFormat="1" ht="12" hidden="1" customHeight="1">
      <c r="A6284" s="294"/>
    </row>
    <row r="6285" spans="1:1" s="295" customFormat="1" ht="12" hidden="1" customHeight="1">
      <c r="A6285" s="294"/>
    </row>
    <row r="6286" spans="1:1" s="295" customFormat="1" ht="12" hidden="1" customHeight="1">
      <c r="A6286" s="294"/>
    </row>
    <row r="6287" spans="1:1" s="295" customFormat="1" ht="12" hidden="1" customHeight="1">
      <c r="A6287" s="294"/>
    </row>
    <row r="6288" spans="1:1" s="295" customFormat="1" ht="12" hidden="1" customHeight="1">
      <c r="A6288" s="294"/>
    </row>
    <row r="6289" spans="1:1" s="295" customFormat="1" ht="12" hidden="1" customHeight="1">
      <c r="A6289" s="294"/>
    </row>
    <row r="6290" spans="1:1" s="295" customFormat="1" ht="12" hidden="1" customHeight="1">
      <c r="A6290" s="294"/>
    </row>
    <row r="6291" spans="1:1" s="295" customFormat="1" ht="12" hidden="1" customHeight="1">
      <c r="A6291" s="294"/>
    </row>
    <row r="6292" spans="1:1" s="295" customFormat="1" ht="12" hidden="1" customHeight="1">
      <c r="A6292" s="294"/>
    </row>
    <row r="6293" spans="1:1" s="295" customFormat="1" ht="12" hidden="1" customHeight="1">
      <c r="A6293" s="294"/>
    </row>
    <row r="6294" spans="1:1" s="295" customFormat="1" ht="12" hidden="1" customHeight="1">
      <c r="A6294" s="294"/>
    </row>
    <row r="6295" spans="1:1" s="295" customFormat="1" ht="12" hidden="1" customHeight="1">
      <c r="A6295" s="294"/>
    </row>
    <row r="6296" spans="1:1" s="295" customFormat="1" ht="12" hidden="1" customHeight="1">
      <c r="A6296" s="294"/>
    </row>
    <row r="6297" spans="1:1" s="295" customFormat="1" ht="12" hidden="1" customHeight="1">
      <c r="A6297" s="294"/>
    </row>
    <row r="6298" spans="1:1" s="295" customFormat="1" ht="12" hidden="1" customHeight="1">
      <c r="A6298" s="294"/>
    </row>
    <row r="6299" spans="1:1" s="295" customFormat="1" ht="12" hidden="1" customHeight="1">
      <c r="A6299" s="294"/>
    </row>
    <row r="6300" spans="1:1" s="295" customFormat="1" ht="12" hidden="1" customHeight="1">
      <c r="A6300" s="294"/>
    </row>
    <row r="6301" spans="1:1" s="295" customFormat="1" ht="12" hidden="1" customHeight="1">
      <c r="A6301" s="294"/>
    </row>
    <row r="6302" spans="1:1" s="295" customFormat="1" ht="12" hidden="1" customHeight="1">
      <c r="A6302" s="294"/>
    </row>
    <row r="6303" spans="1:1" s="295" customFormat="1" ht="12" hidden="1" customHeight="1">
      <c r="A6303" s="294"/>
    </row>
    <row r="6304" spans="1:1" s="295" customFormat="1" ht="12" hidden="1" customHeight="1">
      <c r="A6304" s="294"/>
    </row>
    <row r="6305" spans="1:1" s="295" customFormat="1" ht="12" hidden="1" customHeight="1">
      <c r="A6305" s="294"/>
    </row>
    <row r="6306" spans="1:1" s="295" customFormat="1" ht="12" hidden="1" customHeight="1">
      <c r="A6306" s="294"/>
    </row>
    <row r="6307" spans="1:1" s="295" customFormat="1" ht="12" hidden="1" customHeight="1">
      <c r="A6307" s="294"/>
    </row>
    <row r="6308" spans="1:1" s="295" customFormat="1" ht="12" hidden="1" customHeight="1">
      <c r="A6308" s="294"/>
    </row>
    <row r="6309" spans="1:1" s="295" customFormat="1" ht="12" hidden="1" customHeight="1">
      <c r="A6309" s="294"/>
    </row>
    <row r="6310" spans="1:1" s="295" customFormat="1" ht="12" hidden="1" customHeight="1">
      <c r="A6310" s="294"/>
    </row>
    <row r="6311" spans="1:1" s="295" customFormat="1" ht="12" hidden="1" customHeight="1">
      <c r="A6311" s="294"/>
    </row>
    <row r="6312" spans="1:1" s="295" customFormat="1" ht="12" hidden="1" customHeight="1">
      <c r="A6312" s="294"/>
    </row>
    <row r="6313" spans="1:1" s="295" customFormat="1" ht="12" hidden="1" customHeight="1">
      <c r="A6313" s="294"/>
    </row>
    <row r="6314" spans="1:1" s="295" customFormat="1" ht="12" hidden="1" customHeight="1">
      <c r="A6314" s="294"/>
    </row>
    <row r="6315" spans="1:1" s="295" customFormat="1" ht="12" hidden="1" customHeight="1">
      <c r="A6315" s="294"/>
    </row>
    <row r="6316" spans="1:1" s="295" customFormat="1" ht="12" hidden="1" customHeight="1">
      <c r="A6316" s="294"/>
    </row>
    <row r="6317" spans="1:1" s="295" customFormat="1" ht="12" hidden="1" customHeight="1">
      <c r="A6317" s="294"/>
    </row>
    <row r="6318" spans="1:1" s="295" customFormat="1" ht="12" hidden="1" customHeight="1">
      <c r="A6318" s="294"/>
    </row>
    <row r="6319" spans="1:1" s="295" customFormat="1" ht="12" hidden="1" customHeight="1">
      <c r="A6319" s="294"/>
    </row>
    <row r="6320" spans="1:1" s="295" customFormat="1" ht="12" hidden="1" customHeight="1">
      <c r="A6320" s="294"/>
    </row>
    <row r="6321" spans="1:1" s="295" customFormat="1" ht="12" hidden="1" customHeight="1">
      <c r="A6321" s="294"/>
    </row>
    <row r="6322" spans="1:1" s="295" customFormat="1" ht="12" hidden="1" customHeight="1">
      <c r="A6322" s="294"/>
    </row>
    <row r="6323" spans="1:1" s="295" customFormat="1" ht="12" hidden="1" customHeight="1">
      <c r="A6323" s="294"/>
    </row>
    <row r="6324" spans="1:1" s="295" customFormat="1" ht="12" hidden="1" customHeight="1">
      <c r="A6324" s="294"/>
    </row>
    <row r="6325" spans="1:1" s="295" customFormat="1" ht="12" hidden="1" customHeight="1">
      <c r="A6325" s="294"/>
    </row>
    <row r="6326" spans="1:1" s="295" customFormat="1" ht="12" hidden="1" customHeight="1">
      <c r="A6326" s="294"/>
    </row>
    <row r="6327" spans="1:1" s="295" customFormat="1" ht="12" hidden="1" customHeight="1">
      <c r="A6327" s="294"/>
    </row>
    <row r="6328" spans="1:1" s="295" customFormat="1" ht="12" hidden="1" customHeight="1">
      <c r="A6328" s="294"/>
    </row>
    <row r="6329" spans="1:1" s="295" customFormat="1" ht="12" hidden="1" customHeight="1">
      <c r="A6329" s="294"/>
    </row>
    <row r="6330" spans="1:1" s="295" customFormat="1" ht="12" hidden="1" customHeight="1">
      <c r="A6330" s="294"/>
    </row>
    <row r="6331" spans="1:1" s="295" customFormat="1" ht="12" hidden="1" customHeight="1">
      <c r="A6331" s="294"/>
    </row>
    <row r="6332" spans="1:1" s="295" customFormat="1" ht="12" hidden="1" customHeight="1">
      <c r="A6332" s="294"/>
    </row>
    <row r="6333" spans="1:1" s="295" customFormat="1" ht="12" hidden="1" customHeight="1">
      <c r="A6333" s="294"/>
    </row>
    <row r="6334" spans="1:1" s="295" customFormat="1" ht="12" hidden="1" customHeight="1">
      <c r="A6334" s="294"/>
    </row>
    <row r="6335" spans="1:1" s="295" customFormat="1" ht="12" hidden="1" customHeight="1">
      <c r="A6335" s="294"/>
    </row>
    <row r="6336" spans="1:1" s="295" customFormat="1" ht="12" hidden="1" customHeight="1">
      <c r="A6336" s="294"/>
    </row>
    <row r="6337" spans="1:1" s="295" customFormat="1" ht="12" hidden="1" customHeight="1">
      <c r="A6337" s="294"/>
    </row>
    <row r="6338" spans="1:1" s="295" customFormat="1" ht="12" hidden="1" customHeight="1">
      <c r="A6338" s="294"/>
    </row>
    <row r="6339" spans="1:1" s="295" customFormat="1" ht="12" hidden="1" customHeight="1">
      <c r="A6339" s="294"/>
    </row>
    <row r="6340" spans="1:1" s="295" customFormat="1" ht="12" hidden="1" customHeight="1">
      <c r="A6340" s="294"/>
    </row>
    <row r="6341" spans="1:1" s="295" customFormat="1" ht="12" hidden="1" customHeight="1">
      <c r="A6341" s="294"/>
    </row>
    <row r="6342" spans="1:1" s="295" customFormat="1" ht="12" hidden="1" customHeight="1">
      <c r="A6342" s="294"/>
    </row>
    <row r="6343" spans="1:1" s="295" customFormat="1" ht="12" hidden="1" customHeight="1">
      <c r="A6343" s="294"/>
    </row>
    <row r="6344" spans="1:1" s="295" customFormat="1" ht="12" hidden="1" customHeight="1">
      <c r="A6344" s="294"/>
    </row>
    <row r="6345" spans="1:1" s="295" customFormat="1" ht="12" hidden="1" customHeight="1">
      <c r="A6345" s="294"/>
    </row>
    <row r="6346" spans="1:1" s="295" customFormat="1" ht="12" hidden="1" customHeight="1">
      <c r="A6346" s="294"/>
    </row>
    <row r="6347" spans="1:1" s="295" customFormat="1" ht="12" hidden="1" customHeight="1">
      <c r="A6347" s="294"/>
    </row>
    <row r="6348" spans="1:1" s="295" customFormat="1" ht="12" hidden="1" customHeight="1">
      <c r="A6348" s="294"/>
    </row>
    <row r="6349" spans="1:1" s="295" customFormat="1" ht="12" hidden="1" customHeight="1">
      <c r="A6349" s="294"/>
    </row>
    <row r="6350" spans="1:1" s="295" customFormat="1" ht="12" hidden="1" customHeight="1">
      <c r="A6350" s="294"/>
    </row>
    <row r="6351" spans="1:1" s="295" customFormat="1" ht="12" hidden="1" customHeight="1">
      <c r="A6351" s="294"/>
    </row>
    <row r="6352" spans="1:1" s="295" customFormat="1" ht="12" hidden="1" customHeight="1">
      <c r="A6352" s="294"/>
    </row>
    <row r="6353" spans="1:1" s="295" customFormat="1" ht="12" hidden="1" customHeight="1">
      <c r="A6353" s="294"/>
    </row>
    <row r="6354" spans="1:1" s="295" customFormat="1" ht="12" hidden="1" customHeight="1">
      <c r="A6354" s="294"/>
    </row>
    <row r="6355" spans="1:1" s="295" customFormat="1" ht="12" hidden="1" customHeight="1">
      <c r="A6355" s="294"/>
    </row>
    <row r="6356" spans="1:1" s="295" customFormat="1" ht="12" hidden="1" customHeight="1">
      <c r="A6356" s="294"/>
    </row>
    <row r="6357" spans="1:1" s="295" customFormat="1" ht="12" hidden="1" customHeight="1">
      <c r="A6357" s="294"/>
    </row>
    <row r="6358" spans="1:1" s="295" customFormat="1" ht="12" hidden="1" customHeight="1">
      <c r="A6358" s="294"/>
    </row>
    <row r="6359" spans="1:1" s="295" customFormat="1" ht="12" hidden="1" customHeight="1">
      <c r="A6359" s="294"/>
    </row>
    <row r="6360" spans="1:1" s="295" customFormat="1" ht="12" hidden="1" customHeight="1">
      <c r="A6360" s="294"/>
    </row>
    <row r="6361" spans="1:1" s="295" customFormat="1" ht="12" hidden="1" customHeight="1">
      <c r="A6361" s="294"/>
    </row>
    <row r="6362" spans="1:1" s="295" customFormat="1" ht="12" hidden="1" customHeight="1">
      <c r="A6362" s="294"/>
    </row>
    <row r="6363" spans="1:1" s="295" customFormat="1" ht="12" hidden="1" customHeight="1">
      <c r="A6363" s="294"/>
    </row>
    <row r="6364" spans="1:1" s="295" customFormat="1" ht="12" hidden="1" customHeight="1">
      <c r="A6364" s="294"/>
    </row>
    <row r="6365" spans="1:1" s="295" customFormat="1" ht="12" hidden="1" customHeight="1">
      <c r="A6365" s="294"/>
    </row>
    <row r="6366" spans="1:1" s="295" customFormat="1" ht="12" hidden="1" customHeight="1">
      <c r="A6366" s="294"/>
    </row>
    <row r="6367" spans="1:1" s="295" customFormat="1" ht="12" hidden="1" customHeight="1">
      <c r="A6367" s="294"/>
    </row>
    <row r="6368" spans="1:1" s="295" customFormat="1" ht="12" hidden="1" customHeight="1">
      <c r="A6368" s="294"/>
    </row>
    <row r="6369" spans="1:1" s="295" customFormat="1" ht="12" hidden="1" customHeight="1">
      <c r="A6369" s="294"/>
    </row>
    <row r="6370" spans="1:1" s="295" customFormat="1" ht="12" hidden="1" customHeight="1">
      <c r="A6370" s="294"/>
    </row>
    <row r="6371" spans="1:1" s="295" customFormat="1" ht="12" hidden="1" customHeight="1">
      <c r="A6371" s="294"/>
    </row>
    <row r="6372" spans="1:1" s="295" customFormat="1" ht="12" hidden="1" customHeight="1">
      <c r="A6372" s="294"/>
    </row>
    <row r="6373" spans="1:1" s="295" customFormat="1" ht="12" hidden="1" customHeight="1">
      <c r="A6373" s="294"/>
    </row>
    <row r="6374" spans="1:1" s="295" customFormat="1" ht="12" hidden="1" customHeight="1">
      <c r="A6374" s="294"/>
    </row>
    <row r="6375" spans="1:1" s="295" customFormat="1" ht="12" hidden="1" customHeight="1">
      <c r="A6375" s="294"/>
    </row>
    <row r="6376" spans="1:1" s="295" customFormat="1" ht="12" hidden="1" customHeight="1">
      <c r="A6376" s="294"/>
    </row>
    <row r="6377" spans="1:1" s="295" customFormat="1" ht="12" hidden="1" customHeight="1">
      <c r="A6377" s="294"/>
    </row>
    <row r="6378" spans="1:1" s="295" customFormat="1" ht="12" hidden="1" customHeight="1">
      <c r="A6378" s="294"/>
    </row>
    <row r="6379" spans="1:1" s="295" customFormat="1" ht="12" hidden="1" customHeight="1">
      <c r="A6379" s="294"/>
    </row>
    <row r="6380" spans="1:1" s="295" customFormat="1" ht="12" hidden="1" customHeight="1">
      <c r="A6380" s="294"/>
    </row>
    <row r="6381" spans="1:1" s="295" customFormat="1" ht="12" hidden="1" customHeight="1">
      <c r="A6381" s="294"/>
    </row>
    <row r="6382" spans="1:1" s="295" customFormat="1" ht="12" hidden="1" customHeight="1">
      <c r="A6382" s="294"/>
    </row>
    <row r="6383" spans="1:1" s="295" customFormat="1" ht="12" hidden="1" customHeight="1">
      <c r="A6383" s="294"/>
    </row>
    <row r="6384" spans="1:1" s="295" customFormat="1" ht="12" hidden="1" customHeight="1">
      <c r="A6384" s="294"/>
    </row>
    <row r="6385" spans="1:1" s="295" customFormat="1" ht="12" hidden="1" customHeight="1">
      <c r="A6385" s="294"/>
    </row>
    <row r="6386" spans="1:1" s="295" customFormat="1" ht="12" hidden="1" customHeight="1">
      <c r="A6386" s="294"/>
    </row>
    <row r="6387" spans="1:1" s="295" customFormat="1" ht="12" hidden="1" customHeight="1">
      <c r="A6387" s="294"/>
    </row>
    <row r="6388" spans="1:1" s="295" customFormat="1" ht="12" hidden="1" customHeight="1">
      <c r="A6388" s="294"/>
    </row>
    <row r="6389" spans="1:1" s="295" customFormat="1" ht="12" hidden="1" customHeight="1">
      <c r="A6389" s="294"/>
    </row>
    <row r="6390" spans="1:1" s="295" customFormat="1" ht="12" hidden="1" customHeight="1">
      <c r="A6390" s="294"/>
    </row>
    <row r="6391" spans="1:1" s="295" customFormat="1" ht="12" hidden="1" customHeight="1">
      <c r="A6391" s="294"/>
    </row>
    <row r="6392" spans="1:1" s="295" customFormat="1" ht="12" hidden="1" customHeight="1">
      <c r="A6392" s="294"/>
    </row>
    <row r="6393" spans="1:1" s="295" customFormat="1" ht="12" hidden="1" customHeight="1">
      <c r="A6393" s="294"/>
    </row>
    <row r="6394" spans="1:1" s="295" customFormat="1" ht="12" hidden="1" customHeight="1">
      <c r="A6394" s="294"/>
    </row>
    <row r="6395" spans="1:1" s="295" customFormat="1" ht="12" hidden="1" customHeight="1">
      <c r="A6395" s="294"/>
    </row>
    <row r="6396" spans="1:1" s="295" customFormat="1" ht="12" hidden="1" customHeight="1">
      <c r="A6396" s="294"/>
    </row>
    <row r="6397" spans="1:1" s="295" customFormat="1" ht="12" hidden="1" customHeight="1">
      <c r="A6397" s="294"/>
    </row>
    <row r="6398" spans="1:1" s="295" customFormat="1" ht="12" hidden="1" customHeight="1">
      <c r="A6398" s="294"/>
    </row>
    <row r="6399" spans="1:1" s="295" customFormat="1" ht="12" hidden="1" customHeight="1">
      <c r="A6399" s="294"/>
    </row>
    <row r="6400" spans="1:1" s="295" customFormat="1" ht="12" hidden="1" customHeight="1">
      <c r="A6400" s="294"/>
    </row>
    <row r="6401" spans="1:1" s="295" customFormat="1" ht="12" hidden="1" customHeight="1">
      <c r="A6401" s="294"/>
    </row>
    <row r="6402" spans="1:1" s="295" customFormat="1" ht="12" hidden="1" customHeight="1">
      <c r="A6402" s="294"/>
    </row>
    <row r="6403" spans="1:1" s="295" customFormat="1" ht="12" hidden="1" customHeight="1">
      <c r="A6403" s="294"/>
    </row>
    <row r="6404" spans="1:1" s="295" customFormat="1" ht="12" hidden="1" customHeight="1">
      <c r="A6404" s="294"/>
    </row>
    <row r="6405" spans="1:1" s="295" customFormat="1" ht="12" hidden="1" customHeight="1">
      <c r="A6405" s="294"/>
    </row>
    <row r="6406" spans="1:1" s="295" customFormat="1" ht="12" hidden="1" customHeight="1">
      <c r="A6406" s="294"/>
    </row>
    <row r="6407" spans="1:1" s="295" customFormat="1" ht="12" hidden="1" customHeight="1">
      <c r="A6407" s="294"/>
    </row>
    <row r="6408" spans="1:1" s="295" customFormat="1" ht="12" hidden="1" customHeight="1">
      <c r="A6408" s="294"/>
    </row>
    <row r="6409" spans="1:1" s="295" customFormat="1" ht="12" hidden="1" customHeight="1">
      <c r="A6409" s="294"/>
    </row>
    <row r="6410" spans="1:1" s="295" customFormat="1" ht="12" hidden="1" customHeight="1">
      <c r="A6410" s="294"/>
    </row>
    <row r="6411" spans="1:1" s="295" customFormat="1" ht="12" hidden="1" customHeight="1">
      <c r="A6411" s="294"/>
    </row>
    <row r="6412" spans="1:1" s="295" customFormat="1" ht="12" hidden="1" customHeight="1">
      <c r="A6412" s="294"/>
    </row>
    <row r="6413" spans="1:1" s="295" customFormat="1" ht="12" hidden="1" customHeight="1">
      <c r="A6413" s="294"/>
    </row>
    <row r="6414" spans="1:1" s="295" customFormat="1" ht="12" hidden="1" customHeight="1">
      <c r="A6414" s="294"/>
    </row>
    <row r="6415" spans="1:1" s="295" customFormat="1" ht="12" hidden="1" customHeight="1">
      <c r="A6415" s="294"/>
    </row>
    <row r="6416" spans="1:1" s="295" customFormat="1" ht="12" hidden="1" customHeight="1">
      <c r="A6416" s="294"/>
    </row>
    <row r="6417" spans="1:1" s="295" customFormat="1" ht="12" hidden="1" customHeight="1">
      <c r="A6417" s="294"/>
    </row>
    <row r="6418" spans="1:1" s="295" customFormat="1" ht="12" hidden="1" customHeight="1">
      <c r="A6418" s="294"/>
    </row>
    <row r="6419" spans="1:1" s="295" customFormat="1" ht="12" hidden="1" customHeight="1">
      <c r="A6419" s="294"/>
    </row>
    <row r="6420" spans="1:1" s="295" customFormat="1" ht="12" hidden="1" customHeight="1">
      <c r="A6420" s="294"/>
    </row>
    <row r="6421" spans="1:1" s="295" customFormat="1" ht="12" hidden="1" customHeight="1">
      <c r="A6421" s="294"/>
    </row>
    <row r="6422" spans="1:1" s="295" customFormat="1" ht="12" hidden="1" customHeight="1">
      <c r="A6422" s="294"/>
    </row>
    <row r="6423" spans="1:1" s="295" customFormat="1" ht="12" hidden="1" customHeight="1">
      <c r="A6423" s="294"/>
    </row>
    <row r="6424" spans="1:1" s="295" customFormat="1" ht="12" hidden="1" customHeight="1">
      <c r="A6424" s="294"/>
    </row>
    <row r="6425" spans="1:1" s="295" customFormat="1" ht="12" hidden="1" customHeight="1">
      <c r="A6425" s="294"/>
    </row>
    <row r="6426" spans="1:1" s="295" customFormat="1" ht="12" hidden="1" customHeight="1">
      <c r="A6426" s="294"/>
    </row>
    <row r="6427" spans="1:1" s="295" customFormat="1" ht="12" hidden="1" customHeight="1">
      <c r="A6427" s="294"/>
    </row>
    <row r="6428" spans="1:1" s="295" customFormat="1" ht="12" hidden="1" customHeight="1">
      <c r="A6428" s="294"/>
    </row>
    <row r="6429" spans="1:1" s="295" customFormat="1" ht="12" hidden="1" customHeight="1">
      <c r="A6429" s="294"/>
    </row>
    <row r="6430" spans="1:1" s="295" customFormat="1" ht="12" hidden="1" customHeight="1">
      <c r="A6430" s="294"/>
    </row>
    <row r="6431" spans="1:1" s="295" customFormat="1" ht="12" hidden="1" customHeight="1">
      <c r="A6431" s="294"/>
    </row>
    <row r="6432" spans="1:1" s="295" customFormat="1" ht="12" hidden="1" customHeight="1">
      <c r="A6432" s="294"/>
    </row>
    <row r="6433" spans="1:1" s="295" customFormat="1" ht="12" hidden="1" customHeight="1">
      <c r="A6433" s="294"/>
    </row>
    <row r="6434" spans="1:1" s="295" customFormat="1" ht="12" hidden="1" customHeight="1">
      <c r="A6434" s="294"/>
    </row>
    <row r="6435" spans="1:1" s="295" customFormat="1" ht="12" hidden="1" customHeight="1">
      <c r="A6435" s="294"/>
    </row>
    <row r="6436" spans="1:1" s="295" customFormat="1" ht="12" hidden="1" customHeight="1">
      <c r="A6436" s="294"/>
    </row>
    <row r="6437" spans="1:1" s="295" customFormat="1" ht="12" hidden="1" customHeight="1">
      <c r="A6437" s="294"/>
    </row>
    <row r="6438" spans="1:1" s="295" customFormat="1" ht="12" hidden="1" customHeight="1">
      <c r="A6438" s="294"/>
    </row>
    <row r="6439" spans="1:1" s="295" customFormat="1" ht="12" hidden="1" customHeight="1">
      <c r="A6439" s="294"/>
    </row>
    <row r="6440" spans="1:1" s="295" customFormat="1" ht="12" hidden="1" customHeight="1">
      <c r="A6440" s="294"/>
    </row>
    <row r="6441" spans="1:1" s="295" customFormat="1" ht="12" hidden="1" customHeight="1">
      <c r="A6441" s="294"/>
    </row>
    <row r="6442" spans="1:1" s="295" customFormat="1" ht="12" hidden="1" customHeight="1">
      <c r="A6442" s="294"/>
    </row>
    <row r="6443" spans="1:1" s="295" customFormat="1" ht="12" hidden="1" customHeight="1">
      <c r="A6443" s="294"/>
    </row>
    <row r="6444" spans="1:1" s="295" customFormat="1" ht="12" hidden="1" customHeight="1">
      <c r="A6444" s="294"/>
    </row>
    <row r="6445" spans="1:1" s="295" customFormat="1" ht="12" hidden="1" customHeight="1">
      <c r="A6445" s="294"/>
    </row>
    <row r="6446" spans="1:1" s="295" customFormat="1" ht="12" hidden="1" customHeight="1">
      <c r="A6446" s="294"/>
    </row>
    <row r="6447" spans="1:1" s="295" customFormat="1" ht="12" hidden="1" customHeight="1">
      <c r="A6447" s="294"/>
    </row>
    <row r="6448" spans="1:1" s="295" customFormat="1" ht="12" hidden="1" customHeight="1">
      <c r="A6448" s="294"/>
    </row>
    <row r="6449" spans="1:1" s="295" customFormat="1" ht="12" hidden="1" customHeight="1">
      <c r="A6449" s="294"/>
    </row>
    <row r="6450" spans="1:1" s="295" customFormat="1" ht="12" hidden="1" customHeight="1">
      <c r="A6450" s="294"/>
    </row>
    <row r="6451" spans="1:1" s="295" customFormat="1" ht="12" hidden="1" customHeight="1">
      <c r="A6451" s="294"/>
    </row>
    <row r="6452" spans="1:1" s="295" customFormat="1" ht="12" hidden="1" customHeight="1">
      <c r="A6452" s="294"/>
    </row>
    <row r="6453" spans="1:1" s="295" customFormat="1" ht="12" hidden="1" customHeight="1">
      <c r="A6453" s="294"/>
    </row>
    <row r="6454" spans="1:1" s="295" customFormat="1" ht="12" hidden="1" customHeight="1">
      <c r="A6454" s="294"/>
    </row>
    <row r="6455" spans="1:1" s="295" customFormat="1" ht="12" hidden="1" customHeight="1">
      <c r="A6455" s="294"/>
    </row>
    <row r="6456" spans="1:1" s="295" customFormat="1" ht="12" hidden="1" customHeight="1">
      <c r="A6456" s="294"/>
    </row>
    <row r="6457" spans="1:1" s="295" customFormat="1" ht="12" hidden="1" customHeight="1">
      <c r="A6457" s="294"/>
    </row>
    <row r="6458" spans="1:1" s="295" customFormat="1" ht="12" hidden="1" customHeight="1">
      <c r="A6458" s="294"/>
    </row>
    <row r="6459" spans="1:1" s="295" customFormat="1" ht="12" hidden="1" customHeight="1">
      <c r="A6459" s="294"/>
    </row>
    <row r="6460" spans="1:1" s="295" customFormat="1" ht="12" hidden="1" customHeight="1">
      <c r="A6460" s="294"/>
    </row>
    <row r="6461" spans="1:1" s="295" customFormat="1" ht="12" hidden="1" customHeight="1">
      <c r="A6461" s="294"/>
    </row>
    <row r="6462" spans="1:1" s="295" customFormat="1" ht="12" hidden="1" customHeight="1">
      <c r="A6462" s="294"/>
    </row>
    <row r="6463" spans="1:1" s="295" customFormat="1" ht="12" hidden="1" customHeight="1">
      <c r="A6463" s="294"/>
    </row>
    <row r="6464" spans="1:1" s="295" customFormat="1" ht="12" hidden="1" customHeight="1">
      <c r="A6464" s="294"/>
    </row>
    <row r="6465" spans="1:1" s="295" customFormat="1" ht="12" hidden="1" customHeight="1">
      <c r="A6465" s="294"/>
    </row>
    <row r="6466" spans="1:1" s="295" customFormat="1" ht="12" hidden="1" customHeight="1">
      <c r="A6466" s="294"/>
    </row>
    <row r="6467" spans="1:1" s="295" customFormat="1" ht="12" hidden="1" customHeight="1">
      <c r="A6467" s="294"/>
    </row>
    <row r="6468" spans="1:1" s="295" customFormat="1" ht="12" hidden="1" customHeight="1">
      <c r="A6468" s="294"/>
    </row>
    <row r="6469" spans="1:1" s="295" customFormat="1" ht="12" hidden="1" customHeight="1">
      <c r="A6469" s="294"/>
    </row>
    <row r="6470" spans="1:1" s="295" customFormat="1" ht="12" hidden="1" customHeight="1">
      <c r="A6470" s="294"/>
    </row>
    <row r="6471" spans="1:1" s="295" customFormat="1" ht="12" hidden="1" customHeight="1">
      <c r="A6471" s="294"/>
    </row>
    <row r="6472" spans="1:1" s="295" customFormat="1" ht="12" hidden="1" customHeight="1">
      <c r="A6472" s="294"/>
    </row>
    <row r="6473" spans="1:1" s="295" customFormat="1" ht="12" hidden="1" customHeight="1">
      <c r="A6473" s="294"/>
    </row>
    <row r="6474" spans="1:1" s="295" customFormat="1" ht="12" hidden="1" customHeight="1">
      <c r="A6474" s="294"/>
    </row>
    <row r="6475" spans="1:1" s="295" customFormat="1" ht="12" hidden="1" customHeight="1">
      <c r="A6475" s="294"/>
    </row>
    <row r="6476" spans="1:1" s="295" customFormat="1" ht="12" hidden="1" customHeight="1">
      <c r="A6476" s="294"/>
    </row>
    <row r="6477" spans="1:1" s="295" customFormat="1" ht="12" hidden="1" customHeight="1">
      <c r="A6477" s="294"/>
    </row>
    <row r="6478" spans="1:1" s="295" customFormat="1" ht="12" hidden="1" customHeight="1">
      <c r="A6478" s="294"/>
    </row>
    <row r="6479" spans="1:1" s="295" customFormat="1" ht="12" hidden="1" customHeight="1">
      <c r="A6479" s="294"/>
    </row>
    <row r="6480" spans="1:1" s="295" customFormat="1" ht="12" hidden="1" customHeight="1">
      <c r="A6480" s="294"/>
    </row>
    <row r="6481" spans="1:1" s="295" customFormat="1" ht="12" hidden="1" customHeight="1">
      <c r="A6481" s="294"/>
    </row>
    <row r="6482" spans="1:1" s="295" customFormat="1" ht="12" hidden="1" customHeight="1">
      <c r="A6482" s="294"/>
    </row>
    <row r="6483" spans="1:1" s="295" customFormat="1" ht="12" hidden="1" customHeight="1">
      <c r="A6483" s="294"/>
    </row>
    <row r="6484" spans="1:1" s="295" customFormat="1" ht="12" hidden="1" customHeight="1">
      <c r="A6484" s="294"/>
    </row>
    <row r="6485" spans="1:1" s="295" customFormat="1" ht="12" hidden="1" customHeight="1">
      <c r="A6485" s="294"/>
    </row>
    <row r="6486" spans="1:1" s="295" customFormat="1" ht="12" hidden="1" customHeight="1">
      <c r="A6486" s="294"/>
    </row>
    <row r="6487" spans="1:1" s="295" customFormat="1" ht="12" hidden="1" customHeight="1">
      <c r="A6487" s="294"/>
    </row>
    <row r="6488" spans="1:1" s="295" customFormat="1" ht="12" hidden="1" customHeight="1">
      <c r="A6488" s="294"/>
    </row>
    <row r="6489" spans="1:1" s="295" customFormat="1" ht="12" hidden="1" customHeight="1">
      <c r="A6489" s="294"/>
    </row>
    <row r="6490" spans="1:1" s="295" customFormat="1" ht="12" hidden="1" customHeight="1">
      <c r="A6490" s="294"/>
    </row>
    <row r="6491" spans="1:1" s="295" customFormat="1" ht="12" hidden="1" customHeight="1">
      <c r="A6491" s="294"/>
    </row>
    <row r="6492" spans="1:1" s="295" customFormat="1" ht="12" hidden="1" customHeight="1">
      <c r="A6492" s="294"/>
    </row>
    <row r="6493" spans="1:1" s="295" customFormat="1" ht="12" hidden="1" customHeight="1">
      <c r="A6493" s="294"/>
    </row>
    <row r="6494" spans="1:1" s="295" customFormat="1" ht="12" hidden="1" customHeight="1">
      <c r="A6494" s="294"/>
    </row>
    <row r="6495" spans="1:1" s="295" customFormat="1" ht="12" hidden="1" customHeight="1">
      <c r="A6495" s="294"/>
    </row>
    <row r="6496" spans="1:1" s="295" customFormat="1" ht="12" hidden="1" customHeight="1">
      <c r="A6496" s="294"/>
    </row>
    <row r="6497" spans="1:1" s="295" customFormat="1" ht="12" hidden="1" customHeight="1">
      <c r="A6497" s="294"/>
    </row>
    <row r="6498" spans="1:1" s="295" customFormat="1" ht="12" hidden="1" customHeight="1">
      <c r="A6498" s="294"/>
    </row>
    <row r="6499" spans="1:1" s="295" customFormat="1" ht="12" hidden="1" customHeight="1">
      <c r="A6499" s="294"/>
    </row>
    <row r="6500" spans="1:1" s="295" customFormat="1" ht="12" hidden="1" customHeight="1">
      <c r="A6500" s="294"/>
    </row>
    <row r="6501" spans="1:1" s="295" customFormat="1" ht="12" hidden="1" customHeight="1">
      <c r="A6501" s="294"/>
    </row>
    <row r="6502" spans="1:1" s="295" customFormat="1" ht="12" hidden="1" customHeight="1">
      <c r="A6502" s="294"/>
    </row>
    <row r="6503" spans="1:1" s="295" customFormat="1" ht="12" hidden="1" customHeight="1">
      <c r="A6503" s="294"/>
    </row>
    <row r="6504" spans="1:1" s="295" customFormat="1" ht="12" hidden="1" customHeight="1">
      <c r="A6504" s="294"/>
    </row>
    <row r="6505" spans="1:1" s="295" customFormat="1" ht="12" hidden="1" customHeight="1">
      <c r="A6505" s="294"/>
    </row>
    <row r="6506" spans="1:1" s="295" customFormat="1" ht="12" hidden="1" customHeight="1">
      <c r="A6506" s="294"/>
    </row>
    <row r="6507" spans="1:1" s="295" customFormat="1" ht="12" hidden="1" customHeight="1">
      <c r="A6507" s="294"/>
    </row>
    <row r="6508" spans="1:1" s="295" customFormat="1" ht="12" hidden="1" customHeight="1">
      <c r="A6508" s="294"/>
    </row>
    <row r="6509" spans="1:1" s="295" customFormat="1" ht="12" hidden="1" customHeight="1">
      <c r="A6509" s="294"/>
    </row>
    <row r="6510" spans="1:1" s="295" customFormat="1" ht="12" hidden="1" customHeight="1">
      <c r="A6510" s="294"/>
    </row>
    <row r="6511" spans="1:1" s="295" customFormat="1" ht="12" hidden="1" customHeight="1">
      <c r="A6511" s="294"/>
    </row>
    <row r="6512" spans="1:1" s="295" customFormat="1" ht="12" hidden="1" customHeight="1">
      <c r="A6512" s="294"/>
    </row>
    <row r="6513" spans="1:1" s="295" customFormat="1" ht="12" hidden="1" customHeight="1">
      <c r="A6513" s="294"/>
    </row>
    <row r="6514" spans="1:1" s="295" customFormat="1" ht="12" hidden="1" customHeight="1">
      <c r="A6514" s="294"/>
    </row>
    <row r="6515" spans="1:1" s="295" customFormat="1" ht="12" hidden="1" customHeight="1">
      <c r="A6515" s="294"/>
    </row>
    <row r="6516" spans="1:1" s="295" customFormat="1" ht="12" hidden="1" customHeight="1">
      <c r="A6516" s="294"/>
    </row>
    <row r="6517" spans="1:1" s="295" customFormat="1" ht="12" hidden="1" customHeight="1">
      <c r="A6517" s="294"/>
    </row>
    <row r="6518" spans="1:1" s="295" customFormat="1" ht="12" hidden="1" customHeight="1">
      <c r="A6518" s="294"/>
    </row>
    <row r="6519" spans="1:1" s="295" customFormat="1" ht="12" hidden="1" customHeight="1">
      <c r="A6519" s="294"/>
    </row>
    <row r="6520" spans="1:1" s="295" customFormat="1" ht="12" hidden="1" customHeight="1">
      <c r="A6520" s="294"/>
    </row>
    <row r="6521" spans="1:1" s="295" customFormat="1" ht="12" hidden="1" customHeight="1">
      <c r="A6521" s="294"/>
    </row>
    <row r="6522" spans="1:1" s="295" customFormat="1" ht="12" hidden="1" customHeight="1">
      <c r="A6522" s="294"/>
    </row>
    <row r="6523" spans="1:1" s="295" customFormat="1" ht="12" hidden="1" customHeight="1">
      <c r="A6523" s="294"/>
    </row>
    <row r="6524" spans="1:1" s="295" customFormat="1" ht="12" hidden="1" customHeight="1">
      <c r="A6524" s="294"/>
    </row>
    <row r="6525" spans="1:1" s="295" customFormat="1" ht="12" hidden="1" customHeight="1">
      <c r="A6525" s="294"/>
    </row>
    <row r="6526" spans="1:1" s="295" customFormat="1" ht="12" hidden="1" customHeight="1">
      <c r="A6526" s="294"/>
    </row>
    <row r="6527" spans="1:1" s="295" customFormat="1" ht="12" hidden="1" customHeight="1">
      <c r="A6527" s="294"/>
    </row>
    <row r="6528" spans="1:1" s="295" customFormat="1" ht="12" hidden="1" customHeight="1">
      <c r="A6528" s="294"/>
    </row>
    <row r="6529" spans="1:1" s="295" customFormat="1" ht="12" hidden="1" customHeight="1">
      <c r="A6529" s="294"/>
    </row>
    <row r="6530" spans="1:1" s="295" customFormat="1" ht="12" hidden="1" customHeight="1">
      <c r="A6530" s="294"/>
    </row>
    <row r="6531" spans="1:1" s="295" customFormat="1" ht="12" hidden="1" customHeight="1">
      <c r="A6531" s="294"/>
    </row>
    <row r="6532" spans="1:1" s="295" customFormat="1" ht="12" hidden="1" customHeight="1">
      <c r="A6532" s="294"/>
    </row>
    <row r="6533" spans="1:1" s="295" customFormat="1" ht="12" hidden="1" customHeight="1">
      <c r="A6533" s="294"/>
    </row>
    <row r="6534" spans="1:1" s="295" customFormat="1" ht="12" hidden="1" customHeight="1">
      <c r="A6534" s="294"/>
    </row>
    <row r="6535" spans="1:1" s="295" customFormat="1" ht="12" hidden="1" customHeight="1">
      <c r="A6535" s="294"/>
    </row>
    <row r="6536" spans="1:1" s="295" customFormat="1" ht="12" hidden="1" customHeight="1">
      <c r="A6536" s="294"/>
    </row>
    <row r="6537" spans="1:1" s="295" customFormat="1" ht="12" hidden="1" customHeight="1">
      <c r="A6537" s="294"/>
    </row>
    <row r="6538" spans="1:1" s="295" customFormat="1" ht="12" hidden="1" customHeight="1">
      <c r="A6538" s="294"/>
    </row>
    <row r="6539" spans="1:1" s="295" customFormat="1" ht="12" hidden="1" customHeight="1">
      <c r="A6539" s="294"/>
    </row>
    <row r="6540" spans="1:1" s="295" customFormat="1" ht="12" hidden="1" customHeight="1">
      <c r="A6540" s="294"/>
    </row>
    <row r="6541" spans="1:1" s="295" customFormat="1" ht="12" hidden="1" customHeight="1">
      <c r="A6541" s="294"/>
    </row>
    <row r="6542" spans="1:1" s="295" customFormat="1" ht="12" hidden="1" customHeight="1">
      <c r="A6542" s="294"/>
    </row>
    <row r="6543" spans="1:1" s="295" customFormat="1" ht="12" hidden="1" customHeight="1">
      <c r="A6543" s="294"/>
    </row>
    <row r="6544" spans="1:1" s="295" customFormat="1" ht="12" hidden="1" customHeight="1">
      <c r="A6544" s="294"/>
    </row>
    <row r="6545" spans="1:1" s="295" customFormat="1" ht="12" hidden="1" customHeight="1">
      <c r="A6545" s="294"/>
    </row>
    <row r="6546" spans="1:1" s="295" customFormat="1" ht="12" hidden="1" customHeight="1">
      <c r="A6546" s="294"/>
    </row>
    <row r="6547" spans="1:1" s="295" customFormat="1" ht="12" hidden="1" customHeight="1">
      <c r="A6547" s="294"/>
    </row>
    <row r="6548" spans="1:1" s="295" customFormat="1" ht="12" hidden="1" customHeight="1">
      <c r="A6548" s="294"/>
    </row>
    <row r="6549" spans="1:1" s="295" customFormat="1" ht="12" hidden="1" customHeight="1">
      <c r="A6549" s="294"/>
    </row>
    <row r="6550" spans="1:1" s="295" customFormat="1" ht="12" hidden="1" customHeight="1">
      <c r="A6550" s="294"/>
    </row>
    <row r="6551" spans="1:1" s="295" customFormat="1" ht="12" hidden="1" customHeight="1">
      <c r="A6551" s="294"/>
    </row>
    <row r="6552" spans="1:1" s="295" customFormat="1" ht="12" hidden="1" customHeight="1">
      <c r="A6552" s="294"/>
    </row>
    <row r="6553" spans="1:1" s="295" customFormat="1" ht="12" hidden="1" customHeight="1">
      <c r="A6553" s="294"/>
    </row>
    <row r="6554" spans="1:1" s="295" customFormat="1" ht="12" hidden="1" customHeight="1">
      <c r="A6554" s="294"/>
    </row>
    <row r="6555" spans="1:1" s="295" customFormat="1" ht="12" hidden="1" customHeight="1">
      <c r="A6555" s="294"/>
    </row>
    <row r="6556" spans="1:1" s="295" customFormat="1" ht="12" hidden="1" customHeight="1">
      <c r="A6556" s="294"/>
    </row>
    <row r="6557" spans="1:1" s="295" customFormat="1" ht="12" hidden="1" customHeight="1">
      <c r="A6557" s="294"/>
    </row>
    <row r="6558" spans="1:1" s="295" customFormat="1" ht="12" hidden="1" customHeight="1">
      <c r="A6558" s="294"/>
    </row>
    <row r="6559" spans="1:1" s="295" customFormat="1" ht="12" hidden="1" customHeight="1">
      <c r="A6559" s="294"/>
    </row>
    <row r="6560" spans="1:1" s="295" customFormat="1" ht="12" hidden="1" customHeight="1">
      <c r="A6560" s="294"/>
    </row>
    <row r="6561" spans="1:1" s="295" customFormat="1" ht="12" hidden="1" customHeight="1">
      <c r="A6561" s="294"/>
    </row>
    <row r="6562" spans="1:1" s="295" customFormat="1" ht="12" hidden="1" customHeight="1">
      <c r="A6562" s="294"/>
    </row>
    <row r="6563" spans="1:1" s="295" customFormat="1" ht="12" hidden="1" customHeight="1">
      <c r="A6563" s="294"/>
    </row>
    <row r="6564" spans="1:1" s="295" customFormat="1" ht="12" hidden="1" customHeight="1">
      <c r="A6564" s="294"/>
    </row>
    <row r="6565" spans="1:1" s="295" customFormat="1" ht="12" hidden="1" customHeight="1">
      <c r="A6565" s="294"/>
    </row>
    <row r="6566" spans="1:1" s="295" customFormat="1" ht="12" hidden="1" customHeight="1">
      <c r="A6566" s="294"/>
    </row>
    <row r="6567" spans="1:1" s="295" customFormat="1" ht="12" hidden="1" customHeight="1">
      <c r="A6567" s="294"/>
    </row>
    <row r="6568" spans="1:1" s="295" customFormat="1" ht="12" hidden="1" customHeight="1">
      <c r="A6568" s="294"/>
    </row>
    <row r="6569" spans="1:1" s="295" customFormat="1" ht="12" hidden="1" customHeight="1">
      <c r="A6569" s="294"/>
    </row>
    <row r="6570" spans="1:1" s="295" customFormat="1" ht="12" hidden="1" customHeight="1">
      <c r="A6570" s="294"/>
    </row>
    <row r="6571" spans="1:1" s="295" customFormat="1" ht="12" hidden="1" customHeight="1">
      <c r="A6571" s="294"/>
    </row>
    <row r="6572" spans="1:1" s="295" customFormat="1" ht="12" hidden="1" customHeight="1">
      <c r="A6572" s="294"/>
    </row>
    <row r="6573" spans="1:1" s="295" customFormat="1" ht="12" hidden="1" customHeight="1">
      <c r="A6573" s="294"/>
    </row>
    <row r="6574" spans="1:1" s="295" customFormat="1" ht="12" hidden="1" customHeight="1">
      <c r="A6574" s="294"/>
    </row>
    <row r="6575" spans="1:1" s="295" customFormat="1" ht="12" hidden="1" customHeight="1">
      <c r="A6575" s="294"/>
    </row>
    <row r="6576" spans="1:1" s="295" customFormat="1" ht="12" hidden="1" customHeight="1">
      <c r="A6576" s="294"/>
    </row>
    <row r="6577" spans="1:1" s="295" customFormat="1" ht="12" hidden="1" customHeight="1">
      <c r="A6577" s="294"/>
    </row>
    <row r="6578" spans="1:1" s="295" customFormat="1" ht="12" hidden="1" customHeight="1">
      <c r="A6578" s="294"/>
    </row>
    <row r="6579" spans="1:1" s="295" customFormat="1" ht="12" hidden="1" customHeight="1">
      <c r="A6579" s="294"/>
    </row>
    <row r="6580" spans="1:1" s="295" customFormat="1" ht="12" hidden="1" customHeight="1">
      <c r="A6580" s="294"/>
    </row>
    <row r="6581" spans="1:1" s="295" customFormat="1" ht="12" hidden="1" customHeight="1">
      <c r="A6581" s="294"/>
    </row>
    <row r="6582" spans="1:1" s="295" customFormat="1" ht="12" hidden="1" customHeight="1">
      <c r="A6582" s="294"/>
    </row>
    <row r="6583" spans="1:1" s="295" customFormat="1" ht="12" hidden="1" customHeight="1">
      <c r="A6583" s="294"/>
    </row>
    <row r="6584" spans="1:1" s="295" customFormat="1" ht="12" hidden="1" customHeight="1">
      <c r="A6584" s="294"/>
    </row>
    <row r="6585" spans="1:1" s="295" customFormat="1" ht="12" hidden="1" customHeight="1">
      <c r="A6585" s="294"/>
    </row>
    <row r="6586" spans="1:1" s="295" customFormat="1" ht="12" hidden="1" customHeight="1">
      <c r="A6586" s="294"/>
    </row>
    <row r="6587" spans="1:1" s="295" customFormat="1" ht="12" hidden="1" customHeight="1">
      <c r="A6587" s="294"/>
    </row>
    <row r="6588" spans="1:1" s="295" customFormat="1" ht="12" hidden="1" customHeight="1">
      <c r="A6588" s="294"/>
    </row>
    <row r="6589" spans="1:1" s="295" customFormat="1" ht="12" hidden="1" customHeight="1">
      <c r="A6589" s="294"/>
    </row>
    <row r="6590" spans="1:1" s="295" customFormat="1" ht="12" hidden="1" customHeight="1">
      <c r="A6590" s="294"/>
    </row>
    <row r="6591" spans="1:1" s="295" customFormat="1" ht="12" hidden="1" customHeight="1">
      <c r="A6591" s="294"/>
    </row>
    <row r="6592" spans="1:1" s="295" customFormat="1" ht="12" hidden="1" customHeight="1">
      <c r="A6592" s="294"/>
    </row>
    <row r="6593" spans="1:1" s="295" customFormat="1" ht="12" hidden="1" customHeight="1">
      <c r="A6593" s="294"/>
    </row>
    <row r="6594" spans="1:1" s="295" customFormat="1" ht="12" hidden="1" customHeight="1">
      <c r="A6594" s="294"/>
    </row>
    <row r="6595" spans="1:1" s="295" customFormat="1" ht="12" hidden="1" customHeight="1">
      <c r="A6595" s="294"/>
    </row>
    <row r="6596" spans="1:1" s="295" customFormat="1" ht="12" hidden="1" customHeight="1">
      <c r="A6596" s="294"/>
    </row>
    <row r="6597" spans="1:1" s="295" customFormat="1" ht="12" hidden="1" customHeight="1">
      <c r="A6597" s="294"/>
    </row>
    <row r="6598" spans="1:1" s="295" customFormat="1" ht="12" hidden="1" customHeight="1">
      <c r="A6598" s="294"/>
    </row>
    <row r="6599" spans="1:1" s="295" customFormat="1" ht="12" hidden="1" customHeight="1">
      <c r="A6599" s="294"/>
    </row>
    <row r="6600" spans="1:1" s="295" customFormat="1" ht="12" hidden="1" customHeight="1">
      <c r="A6600" s="294"/>
    </row>
    <row r="6601" spans="1:1" s="295" customFormat="1" ht="12" hidden="1" customHeight="1">
      <c r="A6601" s="294"/>
    </row>
    <row r="6602" spans="1:1" s="295" customFormat="1" ht="12" hidden="1" customHeight="1">
      <c r="A6602" s="294"/>
    </row>
    <row r="6603" spans="1:1" s="295" customFormat="1" ht="12" hidden="1" customHeight="1">
      <c r="A6603" s="294"/>
    </row>
    <row r="6604" spans="1:1" s="295" customFormat="1" ht="12" hidden="1" customHeight="1">
      <c r="A6604" s="294"/>
    </row>
    <row r="6605" spans="1:1" s="295" customFormat="1" ht="12" hidden="1" customHeight="1">
      <c r="A6605" s="294"/>
    </row>
    <row r="6606" spans="1:1" s="295" customFormat="1" ht="12" hidden="1" customHeight="1">
      <c r="A6606" s="294"/>
    </row>
    <row r="6607" spans="1:1" s="295" customFormat="1" ht="12" hidden="1" customHeight="1">
      <c r="A6607" s="294"/>
    </row>
    <row r="6608" spans="1:1" s="295" customFormat="1" ht="12" hidden="1" customHeight="1">
      <c r="A6608" s="294"/>
    </row>
    <row r="6609" spans="1:1" s="295" customFormat="1" ht="12" hidden="1" customHeight="1">
      <c r="A6609" s="294"/>
    </row>
    <row r="6610" spans="1:1" s="295" customFormat="1" ht="12" hidden="1" customHeight="1">
      <c r="A6610" s="294"/>
    </row>
    <row r="6611" spans="1:1" s="295" customFormat="1" ht="12" hidden="1" customHeight="1">
      <c r="A6611" s="294"/>
    </row>
    <row r="6612" spans="1:1" s="295" customFormat="1" ht="12" hidden="1" customHeight="1">
      <c r="A6612" s="294"/>
    </row>
    <row r="6613" spans="1:1" s="295" customFormat="1" ht="12" hidden="1" customHeight="1">
      <c r="A6613" s="294"/>
    </row>
    <row r="6614" spans="1:1" s="295" customFormat="1" ht="12" hidden="1" customHeight="1">
      <c r="A6614" s="294"/>
    </row>
    <row r="6615" spans="1:1" s="295" customFormat="1" ht="12" hidden="1" customHeight="1">
      <c r="A6615" s="294"/>
    </row>
    <row r="6616" spans="1:1" s="295" customFormat="1" ht="12" hidden="1" customHeight="1">
      <c r="A6616" s="294"/>
    </row>
    <row r="6617" spans="1:1" s="295" customFormat="1" ht="12" hidden="1" customHeight="1">
      <c r="A6617" s="294"/>
    </row>
    <row r="6618" spans="1:1" s="295" customFormat="1" ht="12" hidden="1" customHeight="1">
      <c r="A6618" s="294"/>
    </row>
    <row r="6619" spans="1:1" s="295" customFormat="1" ht="12" hidden="1" customHeight="1">
      <c r="A6619" s="294"/>
    </row>
    <row r="6620" spans="1:1" s="295" customFormat="1" ht="12" hidden="1" customHeight="1">
      <c r="A6620" s="294"/>
    </row>
    <row r="6621" spans="1:1" s="295" customFormat="1" ht="12" hidden="1" customHeight="1">
      <c r="A6621" s="294"/>
    </row>
    <row r="6622" spans="1:1" s="295" customFormat="1" ht="12" hidden="1" customHeight="1">
      <c r="A6622" s="294"/>
    </row>
    <row r="6623" spans="1:1" s="295" customFormat="1" ht="12" hidden="1" customHeight="1">
      <c r="A6623" s="294"/>
    </row>
    <row r="6624" spans="1:1" s="295" customFormat="1" ht="12" hidden="1" customHeight="1">
      <c r="A6624" s="294"/>
    </row>
    <row r="6625" spans="1:1" s="295" customFormat="1" ht="12" hidden="1" customHeight="1">
      <c r="A6625" s="294"/>
    </row>
    <row r="6626" spans="1:1" s="295" customFormat="1" ht="12" hidden="1" customHeight="1">
      <c r="A6626" s="294"/>
    </row>
    <row r="6627" spans="1:1" s="295" customFormat="1" ht="12" hidden="1" customHeight="1">
      <c r="A6627" s="294"/>
    </row>
    <row r="6628" spans="1:1" s="295" customFormat="1" ht="12" hidden="1" customHeight="1">
      <c r="A6628" s="294"/>
    </row>
    <row r="6629" spans="1:1" s="295" customFormat="1" ht="12" hidden="1" customHeight="1">
      <c r="A6629" s="294"/>
    </row>
    <row r="6630" spans="1:1" s="295" customFormat="1" ht="12" hidden="1" customHeight="1">
      <c r="A6630" s="294"/>
    </row>
    <row r="6631" spans="1:1" s="295" customFormat="1" ht="12" hidden="1" customHeight="1">
      <c r="A6631" s="294"/>
    </row>
    <row r="6632" spans="1:1" s="295" customFormat="1" ht="12" hidden="1" customHeight="1">
      <c r="A6632" s="294"/>
    </row>
    <row r="6633" spans="1:1" s="295" customFormat="1" ht="12" hidden="1" customHeight="1">
      <c r="A6633" s="294"/>
    </row>
    <row r="6634" spans="1:1" s="295" customFormat="1" ht="12" hidden="1" customHeight="1">
      <c r="A6634" s="294"/>
    </row>
    <row r="6635" spans="1:1" s="295" customFormat="1" ht="12" hidden="1" customHeight="1">
      <c r="A6635" s="294"/>
    </row>
    <row r="6636" spans="1:1" s="295" customFormat="1" ht="12" hidden="1" customHeight="1">
      <c r="A6636" s="294"/>
    </row>
    <row r="6637" spans="1:1" s="295" customFormat="1" ht="12" hidden="1" customHeight="1">
      <c r="A6637" s="294"/>
    </row>
    <row r="6638" spans="1:1" s="295" customFormat="1" ht="12" hidden="1" customHeight="1">
      <c r="A6638" s="294"/>
    </row>
    <row r="6639" spans="1:1" s="295" customFormat="1" ht="12" hidden="1" customHeight="1">
      <c r="A6639" s="294"/>
    </row>
    <row r="6640" spans="1:1" s="295" customFormat="1" ht="12" hidden="1" customHeight="1">
      <c r="A6640" s="294"/>
    </row>
    <row r="6641" spans="1:1" s="295" customFormat="1" ht="12" hidden="1" customHeight="1">
      <c r="A6641" s="294"/>
    </row>
    <row r="6642" spans="1:1" s="295" customFormat="1" ht="12" hidden="1" customHeight="1">
      <c r="A6642" s="294"/>
    </row>
    <row r="6643" spans="1:1" s="295" customFormat="1" ht="12" hidden="1" customHeight="1">
      <c r="A6643" s="294"/>
    </row>
    <row r="6644" spans="1:1" s="295" customFormat="1" ht="12" hidden="1" customHeight="1">
      <c r="A6644" s="294"/>
    </row>
    <row r="6645" spans="1:1" s="295" customFormat="1" ht="12" hidden="1" customHeight="1">
      <c r="A6645" s="294"/>
    </row>
    <row r="6646" spans="1:1" s="295" customFormat="1" ht="12" hidden="1" customHeight="1">
      <c r="A6646" s="294"/>
    </row>
    <row r="6647" spans="1:1" s="295" customFormat="1" ht="12" hidden="1" customHeight="1">
      <c r="A6647" s="294"/>
    </row>
    <row r="6648" spans="1:1" s="295" customFormat="1" ht="12" hidden="1" customHeight="1">
      <c r="A6648" s="294"/>
    </row>
    <row r="6649" spans="1:1" s="295" customFormat="1" ht="12" hidden="1" customHeight="1">
      <c r="A6649" s="294"/>
    </row>
    <row r="6650" spans="1:1" s="295" customFormat="1" ht="12" hidden="1" customHeight="1">
      <c r="A6650" s="294"/>
    </row>
    <row r="6651" spans="1:1" s="295" customFormat="1" ht="12" hidden="1" customHeight="1">
      <c r="A6651" s="294"/>
    </row>
    <row r="6652" spans="1:1" s="295" customFormat="1" ht="12" hidden="1" customHeight="1">
      <c r="A6652" s="294"/>
    </row>
    <row r="6653" spans="1:1" s="295" customFormat="1" ht="12" hidden="1" customHeight="1">
      <c r="A6653" s="294"/>
    </row>
    <row r="6654" spans="1:1" s="295" customFormat="1" ht="12" hidden="1" customHeight="1">
      <c r="A6654" s="294"/>
    </row>
    <row r="6655" spans="1:1" s="295" customFormat="1" ht="12" hidden="1" customHeight="1">
      <c r="A6655" s="294"/>
    </row>
    <row r="6656" spans="1:1" s="295" customFormat="1" ht="12" hidden="1" customHeight="1">
      <c r="A6656" s="294"/>
    </row>
    <row r="6657" spans="1:1" s="295" customFormat="1" ht="12" hidden="1" customHeight="1">
      <c r="A6657" s="294"/>
    </row>
    <row r="6658" spans="1:1" s="295" customFormat="1" ht="12" hidden="1" customHeight="1">
      <c r="A6658" s="294"/>
    </row>
    <row r="6659" spans="1:1" s="295" customFormat="1" ht="12" hidden="1" customHeight="1">
      <c r="A6659" s="294"/>
    </row>
    <row r="6660" spans="1:1" s="295" customFormat="1" ht="12" hidden="1" customHeight="1">
      <c r="A6660" s="294"/>
    </row>
    <row r="6661" spans="1:1" s="295" customFormat="1" ht="12" hidden="1" customHeight="1">
      <c r="A6661" s="294"/>
    </row>
    <row r="6662" spans="1:1" s="295" customFormat="1" ht="12" hidden="1" customHeight="1">
      <c r="A6662" s="294"/>
    </row>
    <row r="6663" spans="1:1" s="295" customFormat="1" ht="12" hidden="1" customHeight="1">
      <c r="A6663" s="294"/>
    </row>
    <row r="6664" spans="1:1" s="295" customFormat="1" ht="12" hidden="1" customHeight="1">
      <c r="A6664" s="294"/>
    </row>
    <row r="6665" spans="1:1" s="295" customFormat="1" ht="12" hidden="1" customHeight="1">
      <c r="A6665" s="294"/>
    </row>
    <row r="6666" spans="1:1" s="295" customFormat="1" ht="12" hidden="1" customHeight="1">
      <c r="A6666" s="294"/>
    </row>
    <row r="6667" spans="1:1" s="295" customFormat="1" ht="12" hidden="1" customHeight="1">
      <c r="A6667" s="294"/>
    </row>
    <row r="6668" spans="1:1" s="295" customFormat="1" ht="12" hidden="1" customHeight="1">
      <c r="A6668" s="294"/>
    </row>
    <row r="6669" spans="1:1" s="295" customFormat="1" ht="12" hidden="1" customHeight="1">
      <c r="A6669" s="294"/>
    </row>
    <row r="6670" spans="1:1" s="295" customFormat="1" ht="12" hidden="1" customHeight="1">
      <c r="A6670" s="294"/>
    </row>
    <row r="6671" spans="1:1" s="295" customFormat="1" ht="12" hidden="1" customHeight="1">
      <c r="A6671" s="294"/>
    </row>
    <row r="6672" spans="1:1" s="295" customFormat="1" ht="12" hidden="1" customHeight="1">
      <c r="A6672" s="294"/>
    </row>
    <row r="6673" spans="1:1" s="295" customFormat="1" ht="12" hidden="1" customHeight="1">
      <c r="A6673" s="294"/>
    </row>
    <row r="6674" spans="1:1" s="295" customFormat="1" ht="12" hidden="1" customHeight="1">
      <c r="A6674" s="294"/>
    </row>
    <row r="6675" spans="1:1" s="295" customFormat="1" ht="12" hidden="1" customHeight="1">
      <c r="A6675" s="294"/>
    </row>
    <row r="6676" spans="1:1" s="295" customFormat="1" ht="12" hidden="1" customHeight="1">
      <c r="A6676" s="294"/>
    </row>
    <row r="6677" spans="1:1" s="295" customFormat="1" ht="12" hidden="1" customHeight="1">
      <c r="A6677" s="294"/>
    </row>
    <row r="6678" spans="1:1" s="295" customFormat="1" ht="12" hidden="1" customHeight="1">
      <c r="A6678" s="294"/>
    </row>
    <row r="6679" spans="1:1" s="295" customFormat="1" ht="12" hidden="1" customHeight="1">
      <c r="A6679" s="294"/>
    </row>
    <row r="6680" spans="1:1" s="295" customFormat="1" ht="12" hidden="1" customHeight="1">
      <c r="A6680" s="294"/>
    </row>
    <row r="6681" spans="1:1" s="295" customFormat="1" ht="12" hidden="1" customHeight="1">
      <c r="A6681" s="294"/>
    </row>
    <row r="6682" spans="1:1" s="295" customFormat="1" ht="12" hidden="1" customHeight="1">
      <c r="A6682" s="294"/>
    </row>
    <row r="6683" spans="1:1" s="295" customFormat="1" ht="12" hidden="1" customHeight="1">
      <c r="A6683" s="294"/>
    </row>
    <row r="6684" spans="1:1" s="295" customFormat="1" ht="12" hidden="1" customHeight="1">
      <c r="A6684" s="294"/>
    </row>
    <row r="6685" spans="1:1" s="295" customFormat="1" ht="12" hidden="1" customHeight="1">
      <c r="A6685" s="294"/>
    </row>
    <row r="6686" spans="1:1" s="295" customFormat="1" ht="12" hidden="1" customHeight="1">
      <c r="A6686" s="294"/>
    </row>
    <row r="6687" spans="1:1" s="295" customFormat="1" ht="12" hidden="1" customHeight="1">
      <c r="A6687" s="294"/>
    </row>
    <row r="6688" spans="1:1" s="295" customFormat="1" ht="12" hidden="1" customHeight="1">
      <c r="A6688" s="294"/>
    </row>
    <row r="6689" spans="1:1" s="295" customFormat="1" ht="12" hidden="1" customHeight="1">
      <c r="A6689" s="294"/>
    </row>
    <row r="6690" spans="1:1" s="295" customFormat="1" ht="12" hidden="1" customHeight="1">
      <c r="A6690" s="294"/>
    </row>
    <row r="6691" spans="1:1" s="295" customFormat="1" ht="12" hidden="1" customHeight="1">
      <c r="A6691" s="294"/>
    </row>
    <row r="6692" spans="1:1" s="295" customFormat="1" ht="12" hidden="1" customHeight="1">
      <c r="A6692" s="294"/>
    </row>
    <row r="6693" spans="1:1" s="295" customFormat="1" ht="12" hidden="1" customHeight="1">
      <c r="A6693" s="294"/>
    </row>
    <row r="6694" spans="1:1" s="295" customFormat="1" ht="12" hidden="1" customHeight="1">
      <c r="A6694" s="294"/>
    </row>
    <row r="6695" spans="1:1" s="295" customFormat="1" ht="12" hidden="1" customHeight="1">
      <c r="A6695" s="294"/>
    </row>
    <row r="6696" spans="1:1" s="295" customFormat="1" ht="12" hidden="1" customHeight="1">
      <c r="A6696" s="294"/>
    </row>
    <row r="6697" spans="1:1" s="295" customFormat="1" ht="12" hidden="1" customHeight="1">
      <c r="A6697" s="294"/>
    </row>
    <row r="6698" spans="1:1" s="295" customFormat="1" ht="12" hidden="1" customHeight="1">
      <c r="A6698" s="294"/>
    </row>
    <row r="6699" spans="1:1" s="295" customFormat="1" ht="12" hidden="1" customHeight="1">
      <c r="A6699" s="294"/>
    </row>
    <row r="6700" spans="1:1" s="295" customFormat="1" ht="12" hidden="1" customHeight="1">
      <c r="A6700" s="294"/>
    </row>
    <row r="6701" spans="1:1" s="295" customFormat="1" ht="12" hidden="1" customHeight="1">
      <c r="A6701" s="294"/>
    </row>
    <row r="6702" spans="1:1" s="295" customFormat="1" ht="12" hidden="1" customHeight="1">
      <c r="A6702" s="294"/>
    </row>
    <row r="6703" spans="1:1" s="295" customFormat="1" ht="12" hidden="1" customHeight="1">
      <c r="A6703" s="294"/>
    </row>
    <row r="6704" spans="1:1" s="295" customFormat="1" ht="12" hidden="1" customHeight="1">
      <c r="A6704" s="294"/>
    </row>
    <row r="6705" spans="1:1" s="295" customFormat="1" ht="12" hidden="1" customHeight="1">
      <c r="A6705" s="294"/>
    </row>
    <row r="6706" spans="1:1" s="295" customFormat="1" ht="12" hidden="1" customHeight="1">
      <c r="A6706" s="294"/>
    </row>
    <row r="6707" spans="1:1" s="295" customFormat="1" ht="12" hidden="1" customHeight="1">
      <c r="A6707" s="294"/>
    </row>
    <row r="6708" spans="1:1" s="295" customFormat="1" ht="12" hidden="1" customHeight="1">
      <c r="A6708" s="294"/>
    </row>
    <row r="6709" spans="1:1" s="295" customFormat="1" ht="12" hidden="1" customHeight="1">
      <c r="A6709" s="294"/>
    </row>
    <row r="6710" spans="1:1" s="295" customFormat="1" ht="12" hidden="1" customHeight="1">
      <c r="A6710" s="294"/>
    </row>
    <row r="6711" spans="1:1" s="295" customFormat="1" ht="12" hidden="1" customHeight="1">
      <c r="A6711" s="294"/>
    </row>
    <row r="6712" spans="1:1" s="295" customFormat="1" ht="12" hidden="1" customHeight="1">
      <c r="A6712" s="294"/>
    </row>
    <row r="6713" spans="1:1" s="295" customFormat="1" ht="12" hidden="1" customHeight="1">
      <c r="A6713" s="294"/>
    </row>
    <row r="6714" spans="1:1" s="295" customFormat="1" ht="12" hidden="1" customHeight="1">
      <c r="A6714" s="294"/>
    </row>
    <row r="6715" spans="1:1" s="295" customFormat="1" ht="12" hidden="1" customHeight="1">
      <c r="A6715" s="294"/>
    </row>
    <row r="6716" spans="1:1" s="295" customFormat="1" ht="12" hidden="1" customHeight="1">
      <c r="A6716" s="294"/>
    </row>
    <row r="6717" spans="1:1" s="295" customFormat="1" ht="12" hidden="1" customHeight="1">
      <c r="A6717" s="294"/>
    </row>
    <row r="6718" spans="1:1" s="295" customFormat="1" ht="12" hidden="1" customHeight="1">
      <c r="A6718" s="294"/>
    </row>
    <row r="6719" spans="1:1" s="295" customFormat="1" ht="12" hidden="1" customHeight="1">
      <c r="A6719" s="294"/>
    </row>
    <row r="6720" spans="1:1" s="295" customFormat="1" ht="12" hidden="1" customHeight="1">
      <c r="A6720" s="294"/>
    </row>
    <row r="6721" spans="1:1" s="295" customFormat="1" ht="12" hidden="1" customHeight="1">
      <c r="A6721" s="294"/>
    </row>
    <row r="6722" spans="1:1" s="295" customFormat="1" ht="12" hidden="1" customHeight="1">
      <c r="A6722" s="294"/>
    </row>
    <row r="6723" spans="1:1" s="295" customFormat="1" ht="12" hidden="1" customHeight="1">
      <c r="A6723" s="294"/>
    </row>
    <row r="6724" spans="1:1" s="295" customFormat="1" ht="12" hidden="1" customHeight="1">
      <c r="A6724" s="294"/>
    </row>
    <row r="6725" spans="1:1" s="295" customFormat="1" ht="12" hidden="1" customHeight="1">
      <c r="A6725" s="294"/>
    </row>
    <row r="6726" spans="1:1" s="295" customFormat="1" ht="12" hidden="1" customHeight="1">
      <c r="A6726" s="294"/>
    </row>
    <row r="6727" spans="1:1" s="295" customFormat="1" ht="12" hidden="1" customHeight="1">
      <c r="A6727" s="294"/>
    </row>
    <row r="6728" spans="1:1" s="295" customFormat="1" ht="12" hidden="1" customHeight="1">
      <c r="A6728" s="294"/>
    </row>
    <row r="6729" spans="1:1" s="295" customFormat="1" ht="12" hidden="1" customHeight="1">
      <c r="A6729" s="294"/>
    </row>
    <row r="6730" spans="1:1" s="295" customFormat="1" ht="12" hidden="1" customHeight="1">
      <c r="A6730" s="294"/>
    </row>
    <row r="6731" spans="1:1" s="295" customFormat="1" ht="12" hidden="1" customHeight="1">
      <c r="A6731" s="294"/>
    </row>
    <row r="6732" spans="1:1" s="295" customFormat="1" ht="12" hidden="1" customHeight="1">
      <c r="A6732" s="294"/>
    </row>
    <row r="6733" spans="1:1" s="295" customFormat="1" ht="12" hidden="1" customHeight="1">
      <c r="A6733" s="294"/>
    </row>
    <row r="6734" spans="1:1" s="295" customFormat="1" ht="12" hidden="1" customHeight="1">
      <c r="A6734" s="294"/>
    </row>
    <row r="6735" spans="1:1" s="295" customFormat="1" ht="12" hidden="1" customHeight="1">
      <c r="A6735" s="294"/>
    </row>
    <row r="6736" spans="1:1" s="295" customFormat="1" ht="12" hidden="1" customHeight="1">
      <c r="A6736" s="294"/>
    </row>
    <row r="6737" spans="1:1" s="295" customFormat="1" ht="12" hidden="1" customHeight="1">
      <c r="A6737" s="294"/>
    </row>
    <row r="6738" spans="1:1" s="295" customFormat="1" ht="12" hidden="1" customHeight="1">
      <c r="A6738" s="294"/>
    </row>
    <row r="6739" spans="1:1" s="295" customFormat="1" ht="12" hidden="1" customHeight="1">
      <c r="A6739" s="294"/>
    </row>
    <row r="6740" spans="1:1" s="295" customFormat="1" ht="12" hidden="1" customHeight="1">
      <c r="A6740" s="294"/>
    </row>
    <row r="6741" spans="1:1" s="295" customFormat="1" ht="12" hidden="1" customHeight="1">
      <c r="A6741" s="294"/>
    </row>
    <row r="6742" spans="1:1" s="295" customFormat="1" ht="12" hidden="1" customHeight="1">
      <c r="A6742" s="294"/>
    </row>
    <row r="6743" spans="1:1" s="295" customFormat="1" ht="12" hidden="1" customHeight="1">
      <c r="A6743" s="294"/>
    </row>
    <row r="6744" spans="1:1" s="295" customFormat="1" ht="12" hidden="1" customHeight="1">
      <c r="A6744" s="294"/>
    </row>
    <row r="6745" spans="1:1" s="295" customFormat="1" ht="12" hidden="1" customHeight="1">
      <c r="A6745" s="294"/>
    </row>
    <row r="6746" spans="1:1" s="295" customFormat="1" ht="12" hidden="1" customHeight="1">
      <c r="A6746" s="294"/>
    </row>
    <row r="6747" spans="1:1" s="295" customFormat="1" ht="12" hidden="1" customHeight="1">
      <c r="A6747" s="294"/>
    </row>
    <row r="6748" spans="1:1" s="295" customFormat="1" ht="12" hidden="1" customHeight="1">
      <c r="A6748" s="294"/>
    </row>
    <row r="6749" spans="1:1" s="295" customFormat="1" ht="12" hidden="1" customHeight="1">
      <c r="A6749" s="294"/>
    </row>
    <row r="6750" spans="1:1" s="295" customFormat="1" ht="12" hidden="1" customHeight="1">
      <c r="A6750" s="294"/>
    </row>
    <row r="6751" spans="1:1" s="295" customFormat="1" ht="12" hidden="1" customHeight="1">
      <c r="A6751" s="294"/>
    </row>
    <row r="6752" spans="1:1" s="295" customFormat="1" ht="12" hidden="1" customHeight="1">
      <c r="A6752" s="294"/>
    </row>
    <row r="6753" spans="1:1" s="295" customFormat="1" ht="12" hidden="1" customHeight="1">
      <c r="A6753" s="294"/>
    </row>
    <row r="6754" spans="1:1" s="295" customFormat="1" ht="12" hidden="1" customHeight="1">
      <c r="A6754" s="294"/>
    </row>
    <row r="6755" spans="1:1" s="295" customFormat="1" ht="12" hidden="1" customHeight="1">
      <c r="A6755" s="294"/>
    </row>
    <row r="6756" spans="1:1" s="295" customFormat="1" ht="12" hidden="1" customHeight="1">
      <c r="A6756" s="294"/>
    </row>
    <row r="6757" spans="1:1" s="295" customFormat="1" ht="12" hidden="1" customHeight="1">
      <c r="A6757" s="294"/>
    </row>
    <row r="6758" spans="1:1" s="295" customFormat="1" ht="12" hidden="1" customHeight="1">
      <c r="A6758" s="294"/>
    </row>
    <row r="6759" spans="1:1" s="295" customFormat="1" ht="12" hidden="1" customHeight="1">
      <c r="A6759" s="294"/>
    </row>
    <row r="6760" spans="1:1" s="295" customFormat="1" ht="12" hidden="1" customHeight="1">
      <c r="A6760" s="294"/>
    </row>
    <row r="6761" spans="1:1" s="295" customFormat="1" ht="12" hidden="1" customHeight="1">
      <c r="A6761" s="294"/>
    </row>
    <row r="6762" spans="1:1" s="295" customFormat="1" ht="12" hidden="1" customHeight="1">
      <c r="A6762" s="294"/>
    </row>
    <row r="6763" spans="1:1" s="295" customFormat="1" ht="12" hidden="1" customHeight="1">
      <c r="A6763" s="294"/>
    </row>
    <row r="6764" spans="1:1" s="295" customFormat="1" ht="12" hidden="1" customHeight="1">
      <c r="A6764" s="294"/>
    </row>
    <row r="6765" spans="1:1" s="295" customFormat="1" ht="12" hidden="1" customHeight="1">
      <c r="A6765" s="294"/>
    </row>
    <row r="6766" spans="1:1" s="295" customFormat="1" ht="12" hidden="1" customHeight="1">
      <c r="A6766" s="294"/>
    </row>
    <row r="6767" spans="1:1" s="295" customFormat="1" ht="12" hidden="1" customHeight="1">
      <c r="A6767" s="294"/>
    </row>
    <row r="6768" spans="1:1" s="295" customFormat="1" ht="12" hidden="1" customHeight="1">
      <c r="A6768" s="294"/>
    </row>
    <row r="6769" spans="1:1" s="295" customFormat="1" ht="12" hidden="1" customHeight="1">
      <c r="A6769" s="294"/>
    </row>
    <row r="6770" spans="1:1" s="295" customFormat="1" ht="12" hidden="1" customHeight="1">
      <c r="A6770" s="294"/>
    </row>
    <row r="6771" spans="1:1" s="295" customFormat="1" ht="12" hidden="1" customHeight="1">
      <c r="A6771" s="294"/>
    </row>
    <row r="6772" spans="1:1" s="295" customFormat="1" ht="12" hidden="1" customHeight="1">
      <c r="A6772" s="294"/>
    </row>
    <row r="6773" spans="1:1" s="295" customFormat="1" ht="12" hidden="1" customHeight="1">
      <c r="A6773" s="294"/>
    </row>
    <row r="6774" spans="1:1" s="295" customFormat="1" ht="12" hidden="1" customHeight="1">
      <c r="A6774" s="294"/>
    </row>
    <row r="6775" spans="1:1" s="295" customFormat="1" ht="12" hidden="1" customHeight="1">
      <c r="A6775" s="294"/>
    </row>
    <row r="6776" spans="1:1" s="295" customFormat="1" ht="12" hidden="1" customHeight="1">
      <c r="A6776" s="294"/>
    </row>
    <row r="6777" spans="1:1" s="295" customFormat="1" ht="12" hidden="1" customHeight="1">
      <c r="A6777" s="294"/>
    </row>
    <row r="6778" spans="1:1" s="295" customFormat="1" ht="12" hidden="1" customHeight="1">
      <c r="A6778" s="294"/>
    </row>
    <row r="6779" spans="1:1" s="295" customFormat="1" ht="12" hidden="1" customHeight="1">
      <c r="A6779" s="294"/>
    </row>
    <row r="6780" spans="1:1" s="295" customFormat="1" ht="12" hidden="1" customHeight="1">
      <c r="A6780" s="294"/>
    </row>
    <row r="6781" spans="1:1" s="295" customFormat="1" ht="12" hidden="1" customHeight="1">
      <c r="A6781" s="294"/>
    </row>
    <row r="6782" spans="1:1" s="295" customFormat="1" ht="12" hidden="1" customHeight="1">
      <c r="A6782" s="294"/>
    </row>
    <row r="6783" spans="1:1" s="295" customFormat="1" ht="12" hidden="1" customHeight="1">
      <c r="A6783" s="294"/>
    </row>
    <row r="6784" spans="1:1" s="295" customFormat="1" ht="12" hidden="1" customHeight="1">
      <c r="A6784" s="294"/>
    </row>
    <row r="6785" spans="1:1" s="295" customFormat="1" ht="12" hidden="1" customHeight="1">
      <c r="A6785" s="294"/>
    </row>
    <row r="6786" spans="1:1" s="295" customFormat="1" ht="12" hidden="1" customHeight="1">
      <c r="A6786" s="294"/>
    </row>
    <row r="6787" spans="1:1" s="295" customFormat="1" ht="12" hidden="1" customHeight="1">
      <c r="A6787" s="294"/>
    </row>
    <row r="6788" spans="1:1" s="295" customFormat="1" ht="12" hidden="1" customHeight="1">
      <c r="A6788" s="294"/>
    </row>
    <row r="6789" spans="1:1" s="295" customFormat="1" ht="12" hidden="1" customHeight="1">
      <c r="A6789" s="294"/>
    </row>
    <row r="6790" spans="1:1" s="295" customFormat="1" ht="12" hidden="1" customHeight="1">
      <c r="A6790" s="294"/>
    </row>
    <row r="6791" spans="1:1" s="295" customFormat="1" ht="12" hidden="1" customHeight="1">
      <c r="A6791" s="294"/>
    </row>
    <row r="6792" spans="1:1" s="295" customFormat="1" ht="12" hidden="1" customHeight="1">
      <c r="A6792" s="294"/>
    </row>
    <row r="6793" spans="1:1" s="295" customFormat="1" ht="12" hidden="1" customHeight="1">
      <c r="A6793" s="294"/>
    </row>
    <row r="6794" spans="1:1" s="295" customFormat="1" ht="12" hidden="1" customHeight="1">
      <c r="A6794" s="294"/>
    </row>
    <row r="6795" spans="1:1" s="295" customFormat="1" ht="12" hidden="1" customHeight="1">
      <c r="A6795" s="294"/>
    </row>
    <row r="6796" spans="1:1" s="295" customFormat="1" ht="12" hidden="1" customHeight="1">
      <c r="A6796" s="294"/>
    </row>
    <row r="6797" spans="1:1" s="295" customFormat="1" ht="12" hidden="1" customHeight="1">
      <c r="A6797" s="294"/>
    </row>
    <row r="6798" spans="1:1" s="295" customFormat="1" ht="12" hidden="1" customHeight="1">
      <c r="A6798" s="294"/>
    </row>
    <row r="6799" spans="1:1" s="295" customFormat="1" ht="12" hidden="1" customHeight="1">
      <c r="A6799" s="294"/>
    </row>
    <row r="6800" spans="1:1" s="295" customFormat="1" ht="12" hidden="1" customHeight="1">
      <c r="A6800" s="294"/>
    </row>
    <row r="6801" spans="1:1" s="295" customFormat="1" ht="12" hidden="1" customHeight="1">
      <c r="A6801" s="294"/>
    </row>
    <row r="6802" spans="1:1" s="295" customFormat="1" ht="12" hidden="1" customHeight="1">
      <c r="A6802" s="294"/>
    </row>
    <row r="6803" spans="1:1" s="295" customFormat="1" ht="12" hidden="1" customHeight="1">
      <c r="A6803" s="294"/>
    </row>
    <row r="6804" spans="1:1" s="295" customFormat="1" ht="12" hidden="1" customHeight="1">
      <c r="A6804" s="294"/>
    </row>
    <row r="6805" spans="1:1" s="295" customFormat="1" ht="12" hidden="1" customHeight="1">
      <c r="A6805" s="294"/>
    </row>
    <row r="6806" spans="1:1" s="295" customFormat="1" ht="12" hidden="1" customHeight="1">
      <c r="A6806" s="294"/>
    </row>
    <row r="6807" spans="1:1" s="295" customFormat="1" ht="12" hidden="1" customHeight="1">
      <c r="A6807" s="294"/>
    </row>
    <row r="6808" spans="1:1" s="295" customFormat="1" ht="12" hidden="1" customHeight="1">
      <c r="A6808" s="294"/>
    </row>
    <row r="6809" spans="1:1" s="295" customFormat="1" ht="12" hidden="1" customHeight="1">
      <c r="A6809" s="294"/>
    </row>
    <row r="6810" spans="1:1" s="295" customFormat="1" ht="12" hidden="1" customHeight="1">
      <c r="A6810" s="294"/>
    </row>
    <row r="6811" spans="1:1" s="295" customFormat="1" ht="12" hidden="1" customHeight="1">
      <c r="A6811" s="294"/>
    </row>
    <row r="6812" spans="1:1" s="295" customFormat="1" ht="12" hidden="1" customHeight="1">
      <c r="A6812" s="294"/>
    </row>
    <row r="6813" spans="1:1" s="295" customFormat="1" ht="12" hidden="1" customHeight="1">
      <c r="A6813" s="294"/>
    </row>
    <row r="6814" spans="1:1" s="295" customFormat="1" ht="12" hidden="1" customHeight="1">
      <c r="A6814" s="294"/>
    </row>
    <row r="6815" spans="1:1" s="295" customFormat="1" ht="12" hidden="1" customHeight="1">
      <c r="A6815" s="294"/>
    </row>
    <row r="6816" spans="1:1" s="295" customFormat="1" ht="12" hidden="1" customHeight="1">
      <c r="A6816" s="294"/>
    </row>
    <row r="6817" spans="1:1" s="295" customFormat="1" ht="12" hidden="1" customHeight="1">
      <c r="A6817" s="294"/>
    </row>
    <row r="6818" spans="1:1" s="295" customFormat="1" ht="12" hidden="1" customHeight="1">
      <c r="A6818" s="294"/>
    </row>
    <row r="6819" spans="1:1" s="295" customFormat="1" ht="12" hidden="1" customHeight="1">
      <c r="A6819" s="294"/>
    </row>
    <row r="6820" spans="1:1" s="295" customFormat="1" ht="12" hidden="1" customHeight="1">
      <c r="A6820" s="294"/>
    </row>
    <row r="6821" spans="1:1" s="295" customFormat="1" ht="12" hidden="1" customHeight="1">
      <c r="A6821" s="294"/>
    </row>
    <row r="6822" spans="1:1" s="295" customFormat="1" ht="12" hidden="1" customHeight="1">
      <c r="A6822" s="294"/>
    </row>
    <row r="6823" spans="1:1" s="295" customFormat="1" ht="12" hidden="1" customHeight="1">
      <c r="A6823" s="294"/>
    </row>
    <row r="6824" spans="1:1" s="295" customFormat="1" ht="12" hidden="1" customHeight="1">
      <c r="A6824" s="294"/>
    </row>
    <row r="6825" spans="1:1" s="295" customFormat="1" ht="12" hidden="1" customHeight="1">
      <c r="A6825" s="294"/>
    </row>
    <row r="6826" spans="1:1" s="295" customFormat="1" ht="12" hidden="1" customHeight="1">
      <c r="A6826" s="294"/>
    </row>
    <row r="6827" spans="1:1" s="295" customFormat="1" ht="12" hidden="1" customHeight="1">
      <c r="A6827" s="294"/>
    </row>
    <row r="6828" spans="1:1" s="295" customFormat="1" ht="12" hidden="1" customHeight="1">
      <c r="A6828" s="294"/>
    </row>
    <row r="6829" spans="1:1" s="295" customFormat="1" ht="12" hidden="1" customHeight="1">
      <c r="A6829" s="294"/>
    </row>
    <row r="6830" spans="1:1" s="295" customFormat="1" ht="12" hidden="1" customHeight="1">
      <c r="A6830" s="294"/>
    </row>
    <row r="6831" spans="1:1" s="295" customFormat="1" ht="12" hidden="1" customHeight="1">
      <c r="A6831" s="294"/>
    </row>
    <row r="6832" spans="1:1" s="295" customFormat="1" ht="12" hidden="1" customHeight="1">
      <c r="A6832" s="294"/>
    </row>
    <row r="6833" spans="1:1" s="295" customFormat="1" ht="12" hidden="1" customHeight="1">
      <c r="A6833" s="294"/>
    </row>
    <row r="6834" spans="1:1" s="295" customFormat="1" ht="12" hidden="1" customHeight="1">
      <c r="A6834" s="294"/>
    </row>
    <row r="6835" spans="1:1" s="295" customFormat="1" ht="12" hidden="1" customHeight="1">
      <c r="A6835" s="294"/>
    </row>
    <row r="6836" spans="1:1" s="295" customFormat="1" ht="12" hidden="1" customHeight="1">
      <c r="A6836" s="294"/>
    </row>
    <row r="6837" spans="1:1" s="295" customFormat="1" ht="12" hidden="1" customHeight="1">
      <c r="A6837" s="294"/>
    </row>
    <row r="6838" spans="1:1" s="295" customFormat="1" ht="12" hidden="1" customHeight="1">
      <c r="A6838" s="294"/>
    </row>
    <row r="6839" spans="1:1" s="295" customFormat="1" ht="12" hidden="1" customHeight="1">
      <c r="A6839" s="294"/>
    </row>
    <row r="6840" spans="1:1" s="295" customFormat="1" ht="12" hidden="1" customHeight="1">
      <c r="A6840" s="294"/>
    </row>
    <row r="6841" spans="1:1" s="295" customFormat="1" ht="12" hidden="1" customHeight="1">
      <c r="A6841" s="294"/>
    </row>
    <row r="6842" spans="1:1" s="295" customFormat="1" ht="12" hidden="1" customHeight="1">
      <c r="A6842" s="294"/>
    </row>
    <row r="6843" spans="1:1" s="295" customFormat="1" ht="12" hidden="1" customHeight="1">
      <c r="A6843" s="294"/>
    </row>
    <row r="6844" spans="1:1" s="295" customFormat="1" ht="12" hidden="1" customHeight="1">
      <c r="A6844" s="294"/>
    </row>
    <row r="6845" spans="1:1" s="295" customFormat="1" ht="12" hidden="1" customHeight="1">
      <c r="A6845" s="294"/>
    </row>
    <row r="6846" spans="1:1" s="295" customFormat="1" ht="12" hidden="1" customHeight="1">
      <c r="A6846" s="294"/>
    </row>
    <row r="6847" spans="1:1" s="295" customFormat="1" ht="12" hidden="1" customHeight="1">
      <c r="A6847" s="294"/>
    </row>
    <row r="6848" spans="1:1" s="295" customFormat="1" ht="12" hidden="1" customHeight="1">
      <c r="A6848" s="294"/>
    </row>
    <row r="6849" spans="1:1" s="295" customFormat="1" ht="12" hidden="1" customHeight="1">
      <c r="A6849" s="294"/>
    </row>
    <row r="6850" spans="1:1" s="295" customFormat="1" ht="12" hidden="1" customHeight="1">
      <c r="A6850" s="294"/>
    </row>
    <row r="6851" spans="1:1" s="295" customFormat="1" ht="12" hidden="1" customHeight="1">
      <c r="A6851" s="294"/>
    </row>
    <row r="6852" spans="1:1" s="295" customFormat="1" ht="12" hidden="1" customHeight="1">
      <c r="A6852" s="294"/>
    </row>
    <row r="6853" spans="1:1" s="295" customFormat="1" ht="12" hidden="1" customHeight="1">
      <c r="A6853" s="294"/>
    </row>
    <row r="6854" spans="1:1" s="295" customFormat="1" ht="12" hidden="1" customHeight="1">
      <c r="A6854" s="294"/>
    </row>
    <row r="6855" spans="1:1" s="295" customFormat="1" ht="12" hidden="1" customHeight="1">
      <c r="A6855" s="294"/>
    </row>
    <row r="6856" spans="1:1" s="295" customFormat="1" ht="12" hidden="1" customHeight="1">
      <c r="A6856" s="294"/>
    </row>
    <row r="6857" spans="1:1" s="295" customFormat="1" ht="12" hidden="1" customHeight="1">
      <c r="A6857" s="294"/>
    </row>
    <row r="6858" spans="1:1" s="295" customFormat="1" ht="12" hidden="1" customHeight="1">
      <c r="A6858" s="294"/>
    </row>
    <row r="6859" spans="1:1" s="295" customFormat="1" ht="12" hidden="1" customHeight="1">
      <c r="A6859" s="294"/>
    </row>
    <row r="6860" spans="1:1" s="295" customFormat="1" ht="12" hidden="1" customHeight="1">
      <c r="A6860" s="294"/>
    </row>
    <row r="6861" spans="1:1" s="295" customFormat="1" ht="12" hidden="1" customHeight="1">
      <c r="A6861" s="294"/>
    </row>
    <row r="6862" spans="1:1" s="295" customFormat="1" ht="12" hidden="1" customHeight="1">
      <c r="A6862" s="294"/>
    </row>
    <row r="6863" spans="1:1" s="295" customFormat="1" ht="12" hidden="1" customHeight="1">
      <c r="A6863" s="294"/>
    </row>
    <row r="6864" spans="1:1" s="295" customFormat="1" ht="12" hidden="1" customHeight="1">
      <c r="A6864" s="294"/>
    </row>
    <row r="6865" spans="1:1" s="295" customFormat="1" ht="12" hidden="1" customHeight="1">
      <c r="A6865" s="294"/>
    </row>
    <row r="6866" spans="1:1" s="295" customFormat="1" ht="12" hidden="1" customHeight="1">
      <c r="A6866" s="294"/>
    </row>
    <row r="6867" spans="1:1" s="295" customFormat="1" ht="12" hidden="1" customHeight="1">
      <c r="A6867" s="294"/>
    </row>
    <row r="6868" spans="1:1" s="295" customFormat="1" ht="12" hidden="1" customHeight="1">
      <c r="A6868" s="294"/>
    </row>
    <row r="6869" spans="1:1" s="295" customFormat="1" ht="12" hidden="1" customHeight="1">
      <c r="A6869" s="294"/>
    </row>
    <row r="6870" spans="1:1" s="295" customFormat="1" ht="12" hidden="1" customHeight="1">
      <c r="A6870" s="294"/>
    </row>
    <row r="6871" spans="1:1" s="295" customFormat="1" ht="12" hidden="1" customHeight="1">
      <c r="A6871" s="294"/>
    </row>
    <row r="6872" spans="1:1" s="295" customFormat="1" ht="12" hidden="1" customHeight="1">
      <c r="A6872" s="294"/>
    </row>
    <row r="6873" spans="1:1" s="295" customFormat="1" ht="12" hidden="1" customHeight="1">
      <c r="A6873" s="294"/>
    </row>
    <row r="6874" spans="1:1" s="295" customFormat="1" ht="12" hidden="1" customHeight="1">
      <c r="A6874" s="294"/>
    </row>
    <row r="6875" spans="1:1" s="295" customFormat="1" ht="12" hidden="1" customHeight="1">
      <c r="A6875" s="294"/>
    </row>
    <row r="6876" spans="1:1" s="295" customFormat="1" ht="12" hidden="1" customHeight="1">
      <c r="A6876" s="294"/>
    </row>
    <row r="6877" spans="1:1" s="295" customFormat="1" ht="12" hidden="1" customHeight="1">
      <c r="A6877" s="294"/>
    </row>
    <row r="6878" spans="1:1" s="295" customFormat="1" ht="12" hidden="1" customHeight="1">
      <c r="A6878" s="294"/>
    </row>
    <row r="6879" spans="1:1" s="295" customFormat="1" ht="12" hidden="1" customHeight="1">
      <c r="A6879" s="294"/>
    </row>
    <row r="6880" spans="1:1" s="295" customFormat="1" ht="12" hidden="1" customHeight="1">
      <c r="A6880" s="294"/>
    </row>
    <row r="6881" spans="1:1" s="295" customFormat="1" ht="12" hidden="1" customHeight="1">
      <c r="A6881" s="294"/>
    </row>
    <row r="6882" spans="1:1" s="295" customFormat="1" ht="12" hidden="1" customHeight="1">
      <c r="A6882" s="294"/>
    </row>
    <row r="6883" spans="1:1" s="295" customFormat="1" ht="12" hidden="1" customHeight="1">
      <c r="A6883" s="294"/>
    </row>
    <row r="6884" spans="1:1" s="295" customFormat="1" ht="12" hidden="1" customHeight="1">
      <c r="A6884" s="294"/>
    </row>
    <row r="6885" spans="1:1" s="295" customFormat="1" ht="12" hidden="1" customHeight="1">
      <c r="A6885" s="294"/>
    </row>
    <row r="6886" spans="1:1" s="295" customFormat="1" ht="12" hidden="1" customHeight="1">
      <c r="A6886" s="294"/>
    </row>
    <row r="6887" spans="1:1" s="295" customFormat="1" ht="12" hidden="1" customHeight="1">
      <c r="A6887" s="294"/>
    </row>
    <row r="6888" spans="1:1" s="295" customFormat="1" ht="12" hidden="1" customHeight="1">
      <c r="A6888" s="294"/>
    </row>
    <row r="6889" spans="1:1" s="295" customFormat="1" ht="12" hidden="1" customHeight="1">
      <c r="A6889" s="294"/>
    </row>
    <row r="6890" spans="1:1" s="295" customFormat="1" ht="12" hidden="1" customHeight="1">
      <c r="A6890" s="294"/>
    </row>
    <row r="6891" spans="1:1" s="295" customFormat="1" ht="12" hidden="1" customHeight="1">
      <c r="A6891" s="294"/>
    </row>
    <row r="6892" spans="1:1" s="295" customFormat="1" ht="12" hidden="1" customHeight="1">
      <c r="A6892" s="294"/>
    </row>
    <row r="6893" spans="1:1" s="295" customFormat="1" ht="12" hidden="1" customHeight="1">
      <c r="A6893" s="294"/>
    </row>
    <row r="6894" spans="1:1" s="295" customFormat="1" ht="12" hidden="1" customHeight="1">
      <c r="A6894" s="294"/>
    </row>
    <row r="6895" spans="1:1" s="295" customFormat="1" ht="12" hidden="1" customHeight="1">
      <c r="A6895" s="294"/>
    </row>
    <row r="6896" spans="1:1" s="295" customFormat="1" ht="12" hidden="1" customHeight="1">
      <c r="A6896" s="294"/>
    </row>
    <row r="6897" spans="1:1" s="295" customFormat="1" ht="12" hidden="1" customHeight="1">
      <c r="A6897" s="294"/>
    </row>
    <row r="6898" spans="1:1" s="295" customFormat="1" ht="12" hidden="1" customHeight="1">
      <c r="A6898" s="294"/>
    </row>
    <row r="6899" spans="1:1" s="295" customFormat="1" ht="12" hidden="1" customHeight="1">
      <c r="A6899" s="294"/>
    </row>
    <row r="6900" spans="1:1" s="295" customFormat="1" ht="12" hidden="1" customHeight="1">
      <c r="A6900" s="294"/>
    </row>
    <row r="6901" spans="1:1" s="295" customFormat="1" ht="12" hidden="1" customHeight="1">
      <c r="A6901" s="294"/>
    </row>
    <row r="6902" spans="1:1" s="295" customFormat="1" ht="12" hidden="1" customHeight="1">
      <c r="A6902" s="294"/>
    </row>
    <row r="6903" spans="1:1" s="295" customFormat="1" ht="12" hidden="1" customHeight="1">
      <c r="A6903" s="294"/>
    </row>
    <row r="6904" spans="1:1" s="295" customFormat="1" ht="12" hidden="1" customHeight="1">
      <c r="A6904" s="294"/>
    </row>
    <row r="6905" spans="1:1" s="295" customFormat="1" ht="12" hidden="1" customHeight="1">
      <c r="A6905" s="294"/>
    </row>
    <row r="6906" spans="1:1" s="295" customFormat="1" ht="12" hidden="1" customHeight="1">
      <c r="A6906" s="294"/>
    </row>
    <row r="6907" spans="1:1" s="295" customFormat="1" ht="12" hidden="1" customHeight="1">
      <c r="A6907" s="294"/>
    </row>
    <row r="6908" spans="1:1" s="295" customFormat="1" ht="12" hidden="1" customHeight="1">
      <c r="A6908" s="294"/>
    </row>
    <row r="6909" spans="1:1" s="295" customFormat="1" ht="12" hidden="1" customHeight="1">
      <c r="A6909" s="294"/>
    </row>
    <row r="6910" spans="1:1" s="295" customFormat="1" ht="12" hidden="1" customHeight="1">
      <c r="A6910" s="294"/>
    </row>
    <row r="6911" spans="1:1" s="295" customFormat="1" ht="12" hidden="1" customHeight="1">
      <c r="A6911" s="294"/>
    </row>
    <row r="6912" spans="1:1" s="295" customFormat="1" ht="12" hidden="1" customHeight="1">
      <c r="A6912" s="294"/>
    </row>
    <row r="6913" spans="1:1" s="295" customFormat="1" ht="12" hidden="1" customHeight="1">
      <c r="A6913" s="294"/>
    </row>
    <row r="6914" spans="1:1" s="295" customFormat="1" ht="12" hidden="1" customHeight="1">
      <c r="A6914" s="294"/>
    </row>
    <row r="6915" spans="1:1" s="295" customFormat="1" ht="12" hidden="1" customHeight="1">
      <c r="A6915" s="294"/>
    </row>
    <row r="6916" spans="1:1" s="295" customFormat="1" ht="12" hidden="1" customHeight="1">
      <c r="A6916" s="294"/>
    </row>
    <row r="6917" spans="1:1" s="295" customFormat="1" ht="12" hidden="1" customHeight="1">
      <c r="A6917" s="294"/>
    </row>
    <row r="6918" spans="1:1" s="295" customFormat="1" ht="12" hidden="1" customHeight="1">
      <c r="A6918" s="294"/>
    </row>
    <row r="6919" spans="1:1" s="295" customFormat="1" ht="12" hidden="1" customHeight="1">
      <c r="A6919" s="294"/>
    </row>
    <row r="6920" spans="1:1" s="295" customFormat="1" ht="12" hidden="1" customHeight="1">
      <c r="A6920" s="294"/>
    </row>
    <row r="6921" spans="1:1" s="295" customFormat="1" ht="12" hidden="1" customHeight="1">
      <c r="A6921" s="294"/>
    </row>
    <row r="6922" spans="1:1" s="295" customFormat="1" ht="12" hidden="1" customHeight="1">
      <c r="A6922" s="294"/>
    </row>
    <row r="6923" spans="1:1" s="295" customFormat="1" ht="12" hidden="1" customHeight="1">
      <c r="A6923" s="294"/>
    </row>
    <row r="6924" spans="1:1" s="295" customFormat="1" ht="12" hidden="1" customHeight="1">
      <c r="A6924" s="294"/>
    </row>
    <row r="6925" spans="1:1" s="295" customFormat="1" ht="12" hidden="1" customHeight="1">
      <c r="A6925" s="294"/>
    </row>
    <row r="6926" spans="1:1" s="295" customFormat="1" ht="12" hidden="1" customHeight="1">
      <c r="A6926" s="294"/>
    </row>
    <row r="6927" spans="1:1" s="295" customFormat="1" ht="12" hidden="1" customHeight="1">
      <c r="A6927" s="294"/>
    </row>
    <row r="6928" spans="1:1" s="295" customFormat="1" ht="12" hidden="1" customHeight="1">
      <c r="A6928" s="294"/>
    </row>
    <row r="6929" spans="1:1" s="295" customFormat="1" ht="12" hidden="1" customHeight="1">
      <c r="A6929" s="294"/>
    </row>
    <row r="6930" spans="1:1" s="295" customFormat="1" ht="12" hidden="1" customHeight="1">
      <c r="A6930" s="294"/>
    </row>
    <row r="6931" spans="1:1" s="295" customFormat="1" ht="12" hidden="1" customHeight="1">
      <c r="A6931" s="294"/>
    </row>
    <row r="6932" spans="1:1" s="295" customFormat="1" ht="12" hidden="1" customHeight="1">
      <c r="A6932" s="294"/>
    </row>
    <row r="6933" spans="1:1" s="295" customFormat="1" ht="12" hidden="1" customHeight="1">
      <c r="A6933" s="294"/>
    </row>
    <row r="6934" spans="1:1" s="295" customFormat="1" ht="12" hidden="1" customHeight="1">
      <c r="A6934" s="294"/>
    </row>
    <row r="6935" spans="1:1" s="295" customFormat="1" ht="12" hidden="1" customHeight="1">
      <c r="A6935" s="294"/>
    </row>
    <row r="6936" spans="1:1" s="295" customFormat="1" ht="12" hidden="1" customHeight="1">
      <c r="A6936" s="294"/>
    </row>
    <row r="6937" spans="1:1" s="295" customFormat="1" ht="12" hidden="1" customHeight="1">
      <c r="A6937" s="294"/>
    </row>
    <row r="6938" spans="1:1" s="295" customFormat="1" ht="12" hidden="1" customHeight="1">
      <c r="A6938" s="294"/>
    </row>
    <row r="6939" spans="1:1" s="295" customFormat="1" ht="12" hidden="1" customHeight="1">
      <c r="A6939" s="294"/>
    </row>
    <row r="6940" spans="1:1" s="295" customFormat="1" ht="12" hidden="1" customHeight="1">
      <c r="A6940" s="294"/>
    </row>
    <row r="6941" spans="1:1" s="295" customFormat="1" ht="12" hidden="1" customHeight="1">
      <c r="A6941" s="294"/>
    </row>
    <row r="6942" spans="1:1" s="295" customFormat="1" ht="12" hidden="1" customHeight="1">
      <c r="A6942" s="294"/>
    </row>
    <row r="6943" spans="1:1" s="295" customFormat="1" ht="12" hidden="1" customHeight="1">
      <c r="A6943" s="294"/>
    </row>
    <row r="6944" spans="1:1" s="295" customFormat="1" ht="12" hidden="1" customHeight="1">
      <c r="A6944" s="294"/>
    </row>
    <row r="6945" spans="1:1" s="295" customFormat="1" ht="12" hidden="1" customHeight="1">
      <c r="A6945" s="294"/>
    </row>
    <row r="6946" spans="1:1" s="295" customFormat="1" ht="12" hidden="1" customHeight="1">
      <c r="A6946" s="294"/>
    </row>
    <row r="6947" spans="1:1" s="295" customFormat="1" ht="12" hidden="1" customHeight="1">
      <c r="A6947" s="294"/>
    </row>
    <row r="6948" spans="1:1" s="295" customFormat="1" ht="12" hidden="1" customHeight="1">
      <c r="A6948" s="294"/>
    </row>
    <row r="6949" spans="1:1" s="295" customFormat="1" ht="12" hidden="1" customHeight="1">
      <c r="A6949" s="294"/>
    </row>
    <row r="6950" spans="1:1" s="295" customFormat="1" ht="12" hidden="1" customHeight="1">
      <c r="A6950" s="294"/>
    </row>
    <row r="6951" spans="1:1" s="295" customFormat="1" ht="12" hidden="1" customHeight="1">
      <c r="A6951" s="294"/>
    </row>
    <row r="6952" spans="1:1" s="295" customFormat="1" ht="12" hidden="1" customHeight="1">
      <c r="A6952" s="294"/>
    </row>
    <row r="6953" spans="1:1" s="295" customFormat="1" ht="12" hidden="1" customHeight="1">
      <c r="A6953" s="294"/>
    </row>
    <row r="6954" spans="1:1" s="295" customFormat="1" ht="12" hidden="1" customHeight="1">
      <c r="A6954" s="294"/>
    </row>
    <row r="6955" spans="1:1" s="295" customFormat="1" ht="12" hidden="1" customHeight="1">
      <c r="A6955" s="294"/>
    </row>
    <row r="6956" spans="1:1" s="295" customFormat="1" ht="12" hidden="1" customHeight="1">
      <c r="A6956" s="294"/>
    </row>
    <row r="6957" spans="1:1" s="295" customFormat="1" ht="12" hidden="1" customHeight="1">
      <c r="A6957" s="294"/>
    </row>
    <row r="6958" spans="1:1" s="295" customFormat="1" ht="12" hidden="1" customHeight="1">
      <c r="A6958" s="294"/>
    </row>
    <row r="6959" spans="1:1" s="295" customFormat="1" ht="12" hidden="1" customHeight="1">
      <c r="A6959" s="294"/>
    </row>
    <row r="6960" spans="1:1" s="295" customFormat="1" ht="12" hidden="1" customHeight="1">
      <c r="A6960" s="294"/>
    </row>
    <row r="6961" spans="1:1" s="295" customFormat="1" ht="12" hidden="1" customHeight="1">
      <c r="A6961" s="294"/>
    </row>
    <row r="6962" spans="1:1" s="295" customFormat="1" ht="12" hidden="1" customHeight="1">
      <c r="A6962" s="294"/>
    </row>
    <row r="6963" spans="1:1" s="295" customFormat="1" ht="12" hidden="1" customHeight="1">
      <c r="A6963" s="294"/>
    </row>
    <row r="6964" spans="1:1" s="295" customFormat="1" ht="12" hidden="1" customHeight="1">
      <c r="A6964" s="294"/>
    </row>
    <row r="6965" spans="1:1" s="295" customFormat="1" ht="12" hidden="1" customHeight="1">
      <c r="A6965" s="294"/>
    </row>
    <row r="6966" spans="1:1" s="295" customFormat="1" ht="12" hidden="1" customHeight="1">
      <c r="A6966" s="294"/>
    </row>
    <row r="6967" spans="1:1" s="295" customFormat="1" ht="12" hidden="1" customHeight="1">
      <c r="A6967" s="294"/>
    </row>
    <row r="6968" spans="1:1" s="295" customFormat="1" ht="12" hidden="1" customHeight="1">
      <c r="A6968" s="294"/>
    </row>
    <row r="6969" spans="1:1" s="295" customFormat="1" ht="12" hidden="1" customHeight="1">
      <c r="A6969" s="294"/>
    </row>
    <row r="6970" spans="1:1" s="295" customFormat="1" ht="12" hidden="1" customHeight="1">
      <c r="A6970" s="294"/>
    </row>
    <row r="6971" spans="1:1" s="295" customFormat="1" ht="12" hidden="1" customHeight="1">
      <c r="A6971" s="294"/>
    </row>
    <row r="6972" spans="1:1" s="295" customFormat="1" ht="12" hidden="1" customHeight="1">
      <c r="A6972" s="294"/>
    </row>
    <row r="6973" spans="1:1" s="295" customFormat="1" ht="12" hidden="1" customHeight="1">
      <c r="A6973" s="294"/>
    </row>
    <row r="6974" spans="1:1" s="295" customFormat="1" ht="12" hidden="1" customHeight="1">
      <c r="A6974" s="294"/>
    </row>
    <row r="6975" spans="1:1" s="295" customFormat="1" ht="12" hidden="1" customHeight="1">
      <c r="A6975" s="294"/>
    </row>
    <row r="6976" spans="1:1" s="295" customFormat="1" ht="12" hidden="1" customHeight="1">
      <c r="A6976" s="294"/>
    </row>
    <row r="6977" spans="1:1" s="295" customFormat="1" ht="12" hidden="1" customHeight="1">
      <c r="A6977" s="294"/>
    </row>
    <row r="6978" spans="1:1" s="295" customFormat="1" ht="12" hidden="1" customHeight="1">
      <c r="A6978" s="294"/>
    </row>
    <row r="6979" spans="1:1" s="295" customFormat="1" ht="12" hidden="1" customHeight="1">
      <c r="A6979" s="294"/>
    </row>
    <row r="6980" spans="1:1" s="295" customFormat="1" ht="12" hidden="1" customHeight="1">
      <c r="A6980" s="294"/>
    </row>
    <row r="6981" spans="1:1" s="295" customFormat="1" ht="12" hidden="1" customHeight="1">
      <c r="A6981" s="294"/>
    </row>
    <row r="6982" spans="1:1" s="295" customFormat="1" ht="12" hidden="1" customHeight="1">
      <c r="A6982" s="294"/>
    </row>
    <row r="6983" spans="1:1" s="295" customFormat="1" ht="12" hidden="1" customHeight="1">
      <c r="A6983" s="294"/>
    </row>
    <row r="6984" spans="1:1" s="295" customFormat="1" ht="12" hidden="1" customHeight="1">
      <c r="A6984" s="294"/>
    </row>
    <row r="6985" spans="1:1" s="295" customFormat="1" ht="12" hidden="1" customHeight="1">
      <c r="A6985" s="294"/>
    </row>
    <row r="6986" spans="1:1" s="295" customFormat="1" ht="12" hidden="1" customHeight="1">
      <c r="A6986" s="294"/>
    </row>
    <row r="6987" spans="1:1" s="295" customFormat="1" ht="12" hidden="1" customHeight="1">
      <c r="A6987" s="294"/>
    </row>
    <row r="6988" spans="1:1" s="295" customFormat="1" ht="12" hidden="1" customHeight="1">
      <c r="A6988" s="294"/>
    </row>
    <row r="6989" spans="1:1" s="295" customFormat="1" ht="12" hidden="1" customHeight="1">
      <c r="A6989" s="294"/>
    </row>
    <row r="6990" spans="1:1" s="295" customFormat="1" ht="12" hidden="1" customHeight="1">
      <c r="A6990" s="294"/>
    </row>
    <row r="6991" spans="1:1" s="295" customFormat="1" ht="12" hidden="1" customHeight="1">
      <c r="A6991" s="294"/>
    </row>
    <row r="6992" spans="1:1" s="295" customFormat="1" ht="12" hidden="1" customHeight="1">
      <c r="A6992" s="294"/>
    </row>
    <row r="6993" spans="1:1" s="295" customFormat="1" ht="12" hidden="1" customHeight="1">
      <c r="A6993" s="294"/>
    </row>
    <row r="6994" spans="1:1" s="295" customFormat="1" ht="12" hidden="1" customHeight="1">
      <c r="A6994" s="294"/>
    </row>
    <row r="6995" spans="1:1" s="295" customFormat="1" ht="12" hidden="1" customHeight="1">
      <c r="A6995" s="294"/>
    </row>
    <row r="6996" spans="1:1" s="295" customFormat="1" ht="12" hidden="1" customHeight="1">
      <c r="A6996" s="294"/>
    </row>
    <row r="6997" spans="1:1" s="295" customFormat="1" ht="12" hidden="1" customHeight="1">
      <c r="A6997" s="294"/>
    </row>
    <row r="6998" spans="1:1" s="295" customFormat="1" ht="12" hidden="1" customHeight="1">
      <c r="A6998" s="294"/>
    </row>
    <row r="6999" spans="1:1" s="295" customFormat="1" ht="12" hidden="1" customHeight="1">
      <c r="A6999" s="294"/>
    </row>
    <row r="7000" spans="1:1" s="295" customFormat="1" ht="12" hidden="1" customHeight="1">
      <c r="A7000" s="294"/>
    </row>
    <row r="7001" spans="1:1" s="295" customFormat="1" ht="12" hidden="1" customHeight="1">
      <c r="A7001" s="294"/>
    </row>
    <row r="7002" spans="1:1" s="295" customFormat="1" ht="12" hidden="1" customHeight="1">
      <c r="A7002" s="294"/>
    </row>
    <row r="7003" spans="1:1" s="295" customFormat="1" ht="12" hidden="1" customHeight="1">
      <c r="A7003" s="294"/>
    </row>
    <row r="7004" spans="1:1" s="295" customFormat="1" ht="12" hidden="1" customHeight="1">
      <c r="A7004" s="294"/>
    </row>
    <row r="7005" spans="1:1" s="295" customFormat="1" ht="12" hidden="1" customHeight="1">
      <c r="A7005" s="294"/>
    </row>
    <row r="7006" spans="1:1" s="295" customFormat="1" ht="12" hidden="1" customHeight="1">
      <c r="A7006" s="294"/>
    </row>
    <row r="7007" spans="1:1" s="295" customFormat="1" ht="12" hidden="1" customHeight="1">
      <c r="A7007" s="294"/>
    </row>
    <row r="7008" spans="1:1" s="295" customFormat="1" ht="12" hidden="1" customHeight="1">
      <c r="A7008" s="294"/>
    </row>
    <row r="7009" spans="1:1" s="295" customFormat="1" ht="12" hidden="1" customHeight="1">
      <c r="A7009" s="294"/>
    </row>
    <row r="7010" spans="1:1" s="295" customFormat="1" ht="12" hidden="1" customHeight="1">
      <c r="A7010" s="294"/>
    </row>
    <row r="7011" spans="1:1" s="295" customFormat="1" ht="12" hidden="1" customHeight="1">
      <c r="A7011" s="294"/>
    </row>
    <row r="7012" spans="1:1" s="295" customFormat="1" ht="12" hidden="1" customHeight="1">
      <c r="A7012" s="294"/>
    </row>
    <row r="7013" spans="1:1" s="295" customFormat="1" ht="12" hidden="1" customHeight="1">
      <c r="A7013" s="294"/>
    </row>
    <row r="7014" spans="1:1" s="295" customFormat="1" ht="12" hidden="1" customHeight="1">
      <c r="A7014" s="294"/>
    </row>
    <row r="7015" spans="1:1" s="295" customFormat="1" ht="12" hidden="1" customHeight="1">
      <c r="A7015" s="294"/>
    </row>
    <row r="7016" spans="1:1" s="295" customFormat="1" ht="12" hidden="1" customHeight="1">
      <c r="A7016" s="294"/>
    </row>
    <row r="7017" spans="1:1" s="295" customFormat="1" ht="12" hidden="1" customHeight="1">
      <c r="A7017" s="294"/>
    </row>
    <row r="7018" spans="1:1" s="295" customFormat="1" ht="12" hidden="1" customHeight="1">
      <c r="A7018" s="294"/>
    </row>
    <row r="7019" spans="1:1" s="295" customFormat="1" ht="12" hidden="1" customHeight="1">
      <c r="A7019" s="294"/>
    </row>
    <row r="7020" spans="1:1" s="295" customFormat="1" ht="12" hidden="1" customHeight="1">
      <c r="A7020" s="294"/>
    </row>
    <row r="7021" spans="1:1" s="295" customFormat="1" ht="12" hidden="1" customHeight="1">
      <c r="A7021" s="294"/>
    </row>
    <row r="7022" spans="1:1" s="295" customFormat="1" ht="12" hidden="1" customHeight="1">
      <c r="A7022" s="294"/>
    </row>
    <row r="7023" spans="1:1" s="295" customFormat="1" ht="12" hidden="1" customHeight="1">
      <c r="A7023" s="294"/>
    </row>
    <row r="7024" spans="1:1" s="295" customFormat="1" ht="12" hidden="1" customHeight="1">
      <c r="A7024" s="294"/>
    </row>
    <row r="7025" spans="1:1" s="295" customFormat="1" ht="12" hidden="1" customHeight="1">
      <c r="A7025" s="294"/>
    </row>
    <row r="7026" spans="1:1" s="295" customFormat="1" ht="12" hidden="1" customHeight="1">
      <c r="A7026" s="294"/>
    </row>
    <row r="7027" spans="1:1" s="295" customFormat="1" ht="12" hidden="1" customHeight="1">
      <c r="A7027" s="294"/>
    </row>
    <row r="7028" spans="1:1" s="295" customFormat="1" ht="12" hidden="1" customHeight="1">
      <c r="A7028" s="294"/>
    </row>
    <row r="7029" spans="1:1" s="295" customFormat="1" ht="12" hidden="1" customHeight="1">
      <c r="A7029" s="294"/>
    </row>
    <row r="7030" spans="1:1" s="295" customFormat="1" ht="12" hidden="1" customHeight="1">
      <c r="A7030" s="294"/>
    </row>
    <row r="7031" spans="1:1" s="295" customFormat="1" ht="12" hidden="1" customHeight="1">
      <c r="A7031" s="294"/>
    </row>
    <row r="7032" spans="1:1" s="295" customFormat="1" ht="12" hidden="1" customHeight="1">
      <c r="A7032" s="294"/>
    </row>
    <row r="7033" spans="1:1" s="295" customFormat="1" ht="12" hidden="1" customHeight="1">
      <c r="A7033" s="294"/>
    </row>
    <row r="7034" spans="1:1" s="295" customFormat="1" ht="12" hidden="1" customHeight="1">
      <c r="A7034" s="294"/>
    </row>
    <row r="7035" spans="1:1" s="295" customFormat="1" ht="12" hidden="1" customHeight="1">
      <c r="A7035" s="294"/>
    </row>
    <row r="7036" spans="1:1" s="295" customFormat="1" ht="12" hidden="1" customHeight="1">
      <c r="A7036" s="294"/>
    </row>
    <row r="7037" spans="1:1" s="295" customFormat="1" ht="12" hidden="1" customHeight="1">
      <c r="A7037" s="294"/>
    </row>
    <row r="7038" spans="1:1" s="295" customFormat="1" ht="12" hidden="1" customHeight="1">
      <c r="A7038" s="294"/>
    </row>
    <row r="7039" spans="1:1" s="295" customFormat="1" ht="12" hidden="1" customHeight="1">
      <c r="A7039" s="294"/>
    </row>
    <row r="7040" spans="1:1" s="295" customFormat="1" ht="12" hidden="1" customHeight="1">
      <c r="A7040" s="294"/>
    </row>
    <row r="7041" spans="1:1" s="295" customFormat="1" ht="12" hidden="1" customHeight="1">
      <c r="A7041" s="294"/>
    </row>
    <row r="7042" spans="1:1" s="295" customFormat="1" ht="12" hidden="1" customHeight="1">
      <c r="A7042" s="294"/>
    </row>
    <row r="7043" spans="1:1" s="295" customFormat="1" ht="12" hidden="1" customHeight="1">
      <c r="A7043" s="294"/>
    </row>
    <row r="7044" spans="1:1" s="295" customFormat="1" ht="12" hidden="1" customHeight="1">
      <c r="A7044" s="294"/>
    </row>
    <row r="7045" spans="1:1" s="295" customFormat="1" ht="12" hidden="1" customHeight="1">
      <c r="A7045" s="294"/>
    </row>
    <row r="7046" spans="1:1" s="295" customFormat="1" ht="12" hidden="1" customHeight="1">
      <c r="A7046" s="294"/>
    </row>
    <row r="7047" spans="1:1" s="295" customFormat="1" ht="12" hidden="1" customHeight="1">
      <c r="A7047" s="294"/>
    </row>
    <row r="7048" spans="1:1" s="295" customFormat="1" ht="12" hidden="1" customHeight="1">
      <c r="A7048" s="294"/>
    </row>
    <row r="7049" spans="1:1" s="295" customFormat="1" ht="12" hidden="1" customHeight="1">
      <c r="A7049" s="294"/>
    </row>
    <row r="7050" spans="1:1" s="295" customFormat="1" ht="12" hidden="1" customHeight="1">
      <c r="A7050" s="294"/>
    </row>
    <row r="7051" spans="1:1" s="295" customFormat="1" ht="12" hidden="1" customHeight="1">
      <c r="A7051" s="294"/>
    </row>
    <row r="7052" spans="1:1" s="295" customFormat="1" ht="12" hidden="1" customHeight="1">
      <c r="A7052" s="294"/>
    </row>
    <row r="7053" spans="1:1" s="295" customFormat="1" ht="12" hidden="1" customHeight="1">
      <c r="A7053" s="294"/>
    </row>
    <row r="7054" spans="1:1" s="295" customFormat="1" ht="12" hidden="1" customHeight="1">
      <c r="A7054" s="294"/>
    </row>
    <row r="7055" spans="1:1" s="295" customFormat="1" ht="12" hidden="1" customHeight="1">
      <c r="A7055" s="294"/>
    </row>
    <row r="7056" spans="1:1" s="295" customFormat="1" ht="12" hidden="1" customHeight="1">
      <c r="A7056" s="294"/>
    </row>
    <row r="7057" spans="1:1" s="295" customFormat="1" ht="12" hidden="1" customHeight="1">
      <c r="A7057" s="294"/>
    </row>
    <row r="7058" spans="1:1" s="295" customFormat="1" ht="12" hidden="1" customHeight="1">
      <c r="A7058" s="294"/>
    </row>
    <row r="7059" spans="1:1" s="295" customFormat="1" ht="12" hidden="1" customHeight="1">
      <c r="A7059" s="294"/>
    </row>
    <row r="7060" spans="1:1" s="295" customFormat="1" ht="12" hidden="1" customHeight="1">
      <c r="A7060" s="294"/>
    </row>
    <row r="7061" spans="1:1" s="295" customFormat="1" ht="12" hidden="1" customHeight="1">
      <c r="A7061" s="294"/>
    </row>
    <row r="7062" spans="1:1" s="295" customFormat="1" ht="12" hidden="1" customHeight="1">
      <c r="A7062" s="294"/>
    </row>
    <row r="7063" spans="1:1" s="295" customFormat="1" ht="12" hidden="1" customHeight="1">
      <c r="A7063" s="294"/>
    </row>
    <row r="7064" spans="1:1" s="295" customFormat="1" ht="12" hidden="1" customHeight="1">
      <c r="A7064" s="294"/>
    </row>
    <row r="7065" spans="1:1" s="295" customFormat="1" ht="12" hidden="1" customHeight="1">
      <c r="A7065" s="294"/>
    </row>
    <row r="7066" spans="1:1" s="295" customFormat="1" ht="12" hidden="1" customHeight="1">
      <c r="A7066" s="294"/>
    </row>
    <row r="7067" spans="1:1" s="295" customFormat="1" ht="12" hidden="1" customHeight="1">
      <c r="A7067" s="294"/>
    </row>
    <row r="7068" spans="1:1" s="295" customFormat="1" ht="12" hidden="1" customHeight="1">
      <c r="A7068" s="294"/>
    </row>
    <row r="7069" spans="1:1" s="295" customFormat="1" ht="12" hidden="1" customHeight="1">
      <c r="A7069" s="294"/>
    </row>
    <row r="7070" spans="1:1" s="295" customFormat="1" ht="12" hidden="1" customHeight="1">
      <c r="A7070" s="294"/>
    </row>
    <row r="7071" spans="1:1" s="295" customFormat="1" ht="12" hidden="1" customHeight="1">
      <c r="A7071" s="294"/>
    </row>
    <row r="7072" spans="1:1" s="295" customFormat="1" ht="12" hidden="1" customHeight="1">
      <c r="A7072" s="294"/>
    </row>
    <row r="7073" spans="1:1" s="295" customFormat="1" ht="12" hidden="1" customHeight="1">
      <c r="A7073" s="294"/>
    </row>
    <row r="7074" spans="1:1" s="295" customFormat="1" ht="12" hidden="1" customHeight="1">
      <c r="A7074" s="294"/>
    </row>
    <row r="7075" spans="1:1" s="295" customFormat="1" ht="12" hidden="1" customHeight="1">
      <c r="A7075" s="294"/>
    </row>
    <row r="7076" spans="1:1" s="295" customFormat="1" ht="12" hidden="1" customHeight="1">
      <c r="A7076" s="294"/>
    </row>
    <row r="7077" spans="1:1" s="295" customFormat="1" ht="12" hidden="1" customHeight="1">
      <c r="A7077" s="294"/>
    </row>
    <row r="7078" spans="1:1" s="295" customFormat="1" ht="12" hidden="1" customHeight="1">
      <c r="A7078" s="294"/>
    </row>
    <row r="7079" spans="1:1" s="295" customFormat="1" ht="12" hidden="1" customHeight="1">
      <c r="A7079" s="294"/>
    </row>
    <row r="7080" spans="1:1" s="295" customFormat="1" ht="12" hidden="1" customHeight="1">
      <c r="A7080" s="294"/>
    </row>
    <row r="7081" spans="1:1" s="295" customFormat="1" ht="12" hidden="1" customHeight="1">
      <c r="A7081" s="294"/>
    </row>
    <row r="7082" spans="1:1" s="295" customFormat="1" ht="12" hidden="1" customHeight="1">
      <c r="A7082" s="294"/>
    </row>
    <row r="7083" spans="1:1" s="295" customFormat="1" ht="12" hidden="1" customHeight="1">
      <c r="A7083" s="294"/>
    </row>
    <row r="7084" spans="1:1" s="295" customFormat="1" ht="12" hidden="1" customHeight="1">
      <c r="A7084" s="294"/>
    </row>
    <row r="7085" spans="1:1" s="295" customFormat="1" ht="12" hidden="1" customHeight="1">
      <c r="A7085" s="294"/>
    </row>
    <row r="7086" spans="1:1" s="295" customFormat="1" ht="12" hidden="1" customHeight="1">
      <c r="A7086" s="294"/>
    </row>
    <row r="7087" spans="1:1" s="295" customFormat="1" ht="12" hidden="1" customHeight="1">
      <c r="A7087" s="294"/>
    </row>
    <row r="7088" spans="1:1" s="295" customFormat="1" ht="12" hidden="1" customHeight="1">
      <c r="A7088" s="294"/>
    </row>
    <row r="7089" spans="1:1" s="295" customFormat="1" ht="12" hidden="1" customHeight="1">
      <c r="A7089" s="294"/>
    </row>
    <row r="7090" spans="1:1" s="295" customFormat="1" ht="12" hidden="1" customHeight="1">
      <c r="A7090" s="294"/>
    </row>
    <row r="7091" spans="1:1" s="295" customFormat="1" ht="12" hidden="1" customHeight="1">
      <c r="A7091" s="294"/>
    </row>
    <row r="7092" spans="1:1" s="295" customFormat="1" ht="12" hidden="1" customHeight="1">
      <c r="A7092" s="294"/>
    </row>
    <row r="7093" spans="1:1" s="295" customFormat="1" ht="12" hidden="1" customHeight="1">
      <c r="A7093" s="294"/>
    </row>
    <row r="7094" spans="1:1" s="295" customFormat="1" ht="12" hidden="1" customHeight="1">
      <c r="A7094" s="294"/>
    </row>
    <row r="7095" spans="1:1" s="295" customFormat="1" ht="12" hidden="1" customHeight="1">
      <c r="A7095" s="294"/>
    </row>
    <row r="7096" spans="1:1" s="295" customFormat="1" ht="12" hidden="1" customHeight="1">
      <c r="A7096" s="294"/>
    </row>
    <row r="7097" spans="1:1" s="295" customFormat="1" ht="12" hidden="1" customHeight="1">
      <c r="A7097" s="294"/>
    </row>
    <row r="7098" spans="1:1" s="295" customFormat="1" ht="12" hidden="1" customHeight="1">
      <c r="A7098" s="294"/>
    </row>
    <row r="7099" spans="1:1" s="295" customFormat="1" ht="12" hidden="1" customHeight="1">
      <c r="A7099" s="294"/>
    </row>
    <row r="7100" spans="1:1" s="295" customFormat="1" ht="12" hidden="1" customHeight="1">
      <c r="A7100" s="294"/>
    </row>
    <row r="7101" spans="1:1" s="295" customFormat="1" ht="12" hidden="1" customHeight="1">
      <c r="A7101" s="294"/>
    </row>
    <row r="7102" spans="1:1" s="295" customFormat="1" ht="12" hidden="1" customHeight="1">
      <c r="A7102" s="294"/>
    </row>
    <row r="7103" spans="1:1" s="295" customFormat="1" ht="12" hidden="1" customHeight="1">
      <c r="A7103" s="294"/>
    </row>
    <row r="7104" spans="1:1" s="295" customFormat="1" ht="12" hidden="1" customHeight="1">
      <c r="A7104" s="294"/>
    </row>
    <row r="7105" spans="1:1" s="295" customFormat="1" ht="12" hidden="1" customHeight="1">
      <c r="A7105" s="294"/>
    </row>
    <row r="7106" spans="1:1" s="295" customFormat="1" ht="12" hidden="1" customHeight="1">
      <c r="A7106" s="294"/>
    </row>
    <row r="7107" spans="1:1" s="295" customFormat="1" ht="12" hidden="1" customHeight="1">
      <c r="A7107" s="294"/>
    </row>
    <row r="7108" spans="1:1" s="295" customFormat="1" ht="12" hidden="1" customHeight="1">
      <c r="A7108" s="294"/>
    </row>
    <row r="7109" spans="1:1" s="295" customFormat="1" ht="12" hidden="1" customHeight="1">
      <c r="A7109" s="294"/>
    </row>
    <row r="7110" spans="1:1" s="295" customFormat="1" ht="12" hidden="1" customHeight="1">
      <c r="A7110" s="294"/>
    </row>
    <row r="7111" spans="1:1" s="295" customFormat="1" ht="12" hidden="1" customHeight="1">
      <c r="A7111" s="294"/>
    </row>
    <row r="7112" spans="1:1" s="295" customFormat="1" ht="12" hidden="1" customHeight="1">
      <c r="A7112" s="294"/>
    </row>
    <row r="7113" spans="1:1" s="295" customFormat="1" ht="12" hidden="1" customHeight="1">
      <c r="A7113" s="294"/>
    </row>
    <row r="7114" spans="1:1" s="295" customFormat="1" ht="12" hidden="1" customHeight="1">
      <c r="A7114" s="294"/>
    </row>
    <row r="7115" spans="1:1" s="295" customFormat="1" ht="12" hidden="1" customHeight="1">
      <c r="A7115" s="294"/>
    </row>
    <row r="7116" spans="1:1" s="295" customFormat="1" ht="12" hidden="1" customHeight="1">
      <c r="A7116" s="294"/>
    </row>
    <row r="7117" spans="1:1" s="295" customFormat="1" ht="12" hidden="1" customHeight="1">
      <c r="A7117" s="294"/>
    </row>
    <row r="7118" spans="1:1" s="295" customFormat="1" ht="12" hidden="1" customHeight="1">
      <c r="A7118" s="294"/>
    </row>
    <row r="7119" spans="1:1" s="295" customFormat="1" ht="12" hidden="1" customHeight="1">
      <c r="A7119" s="294"/>
    </row>
    <row r="7120" spans="1:1" s="295" customFormat="1" ht="12" hidden="1" customHeight="1">
      <c r="A7120" s="294"/>
    </row>
    <row r="7121" spans="1:1" s="295" customFormat="1" ht="12" hidden="1" customHeight="1">
      <c r="A7121" s="294"/>
    </row>
    <row r="7122" spans="1:1" s="295" customFormat="1" ht="12" hidden="1" customHeight="1">
      <c r="A7122" s="294"/>
    </row>
    <row r="7123" spans="1:1" s="295" customFormat="1" ht="12" hidden="1" customHeight="1">
      <c r="A7123" s="294"/>
    </row>
    <row r="7124" spans="1:1" s="295" customFormat="1" ht="12" hidden="1" customHeight="1">
      <c r="A7124" s="294"/>
    </row>
    <row r="7125" spans="1:1" s="295" customFormat="1" ht="12" hidden="1" customHeight="1">
      <c r="A7125" s="294"/>
    </row>
    <row r="7126" spans="1:1" s="295" customFormat="1" ht="12" hidden="1" customHeight="1">
      <c r="A7126" s="294"/>
    </row>
    <row r="7127" spans="1:1" s="295" customFormat="1" ht="12" hidden="1" customHeight="1">
      <c r="A7127" s="294"/>
    </row>
    <row r="7128" spans="1:1" s="295" customFormat="1" ht="12" hidden="1" customHeight="1">
      <c r="A7128" s="294"/>
    </row>
    <row r="7129" spans="1:1" s="295" customFormat="1" ht="12" hidden="1" customHeight="1">
      <c r="A7129" s="294"/>
    </row>
    <row r="7130" spans="1:1" s="295" customFormat="1" ht="12" hidden="1" customHeight="1">
      <c r="A7130" s="294"/>
    </row>
    <row r="7131" spans="1:1" s="295" customFormat="1" ht="12" hidden="1" customHeight="1">
      <c r="A7131" s="294"/>
    </row>
    <row r="7132" spans="1:1" s="295" customFormat="1" ht="12" hidden="1" customHeight="1">
      <c r="A7132" s="294"/>
    </row>
    <row r="7133" spans="1:1" s="295" customFormat="1" ht="12" hidden="1" customHeight="1">
      <c r="A7133" s="294"/>
    </row>
    <row r="7134" spans="1:1" s="295" customFormat="1" ht="12" hidden="1" customHeight="1">
      <c r="A7134" s="294"/>
    </row>
    <row r="7135" spans="1:1" s="295" customFormat="1" ht="12" hidden="1" customHeight="1">
      <c r="A7135" s="294"/>
    </row>
    <row r="7136" spans="1:1" s="295" customFormat="1" ht="12" hidden="1" customHeight="1">
      <c r="A7136" s="294"/>
    </row>
    <row r="7137" spans="1:1" s="295" customFormat="1" ht="12" hidden="1" customHeight="1">
      <c r="A7137" s="294"/>
    </row>
    <row r="7138" spans="1:1" s="295" customFormat="1" ht="12" hidden="1" customHeight="1">
      <c r="A7138" s="294"/>
    </row>
    <row r="7139" spans="1:1" s="295" customFormat="1" ht="12" hidden="1" customHeight="1">
      <c r="A7139" s="294"/>
    </row>
    <row r="7140" spans="1:1" s="295" customFormat="1" ht="12" hidden="1" customHeight="1">
      <c r="A7140" s="294"/>
    </row>
    <row r="7141" spans="1:1" s="295" customFormat="1" ht="12" hidden="1" customHeight="1">
      <c r="A7141" s="294"/>
    </row>
    <row r="7142" spans="1:1" s="295" customFormat="1" ht="12" hidden="1" customHeight="1">
      <c r="A7142" s="294"/>
    </row>
    <row r="7143" spans="1:1" s="295" customFormat="1" ht="12" hidden="1" customHeight="1">
      <c r="A7143" s="294"/>
    </row>
    <row r="7144" spans="1:1" s="295" customFormat="1" ht="12" hidden="1" customHeight="1">
      <c r="A7144" s="294"/>
    </row>
    <row r="7145" spans="1:1" s="295" customFormat="1" ht="12" hidden="1" customHeight="1">
      <c r="A7145" s="294"/>
    </row>
    <row r="7146" spans="1:1" s="295" customFormat="1" ht="12" hidden="1" customHeight="1">
      <c r="A7146" s="294"/>
    </row>
    <row r="7147" spans="1:1" s="295" customFormat="1" ht="12" hidden="1" customHeight="1">
      <c r="A7147" s="294"/>
    </row>
    <row r="7148" spans="1:1" s="295" customFormat="1" ht="12" hidden="1" customHeight="1">
      <c r="A7148" s="294"/>
    </row>
    <row r="7149" spans="1:1" s="295" customFormat="1" ht="12" hidden="1" customHeight="1">
      <c r="A7149" s="294"/>
    </row>
    <row r="7150" spans="1:1" s="295" customFormat="1" ht="12" hidden="1" customHeight="1">
      <c r="A7150" s="294"/>
    </row>
    <row r="7151" spans="1:1" s="295" customFormat="1" ht="12" hidden="1" customHeight="1">
      <c r="A7151" s="294"/>
    </row>
    <row r="7152" spans="1:1" s="295" customFormat="1" ht="12" hidden="1" customHeight="1">
      <c r="A7152" s="294"/>
    </row>
    <row r="7153" spans="1:1" s="295" customFormat="1" ht="12" hidden="1" customHeight="1">
      <c r="A7153" s="294"/>
    </row>
    <row r="7154" spans="1:1" s="295" customFormat="1" ht="12" hidden="1" customHeight="1">
      <c r="A7154" s="294"/>
    </row>
    <row r="7155" spans="1:1" s="295" customFormat="1" ht="12" hidden="1" customHeight="1">
      <c r="A7155" s="294"/>
    </row>
    <row r="7156" spans="1:1" s="295" customFormat="1" ht="12" hidden="1" customHeight="1">
      <c r="A7156" s="294"/>
    </row>
    <row r="7157" spans="1:1" s="295" customFormat="1" ht="12" hidden="1" customHeight="1">
      <c r="A7157" s="294"/>
    </row>
    <row r="7158" spans="1:1" s="295" customFormat="1" ht="12" hidden="1" customHeight="1">
      <c r="A7158" s="294"/>
    </row>
    <row r="7159" spans="1:1" s="295" customFormat="1" ht="12" hidden="1" customHeight="1">
      <c r="A7159" s="294"/>
    </row>
    <row r="7160" spans="1:1" s="295" customFormat="1" ht="12" hidden="1" customHeight="1">
      <c r="A7160" s="294"/>
    </row>
    <row r="7161" spans="1:1" s="295" customFormat="1" ht="12" hidden="1" customHeight="1">
      <c r="A7161" s="294"/>
    </row>
    <row r="7162" spans="1:1" s="295" customFormat="1" ht="12" hidden="1" customHeight="1">
      <c r="A7162" s="294"/>
    </row>
    <row r="7163" spans="1:1" s="295" customFormat="1" ht="12" hidden="1" customHeight="1">
      <c r="A7163" s="294"/>
    </row>
    <row r="7164" spans="1:1" s="295" customFormat="1" ht="12" hidden="1" customHeight="1">
      <c r="A7164" s="294"/>
    </row>
    <row r="7165" spans="1:1" s="295" customFormat="1" ht="12" hidden="1" customHeight="1">
      <c r="A7165" s="294"/>
    </row>
    <row r="7166" spans="1:1" s="295" customFormat="1" ht="12" hidden="1" customHeight="1">
      <c r="A7166" s="294"/>
    </row>
    <row r="7167" spans="1:1" s="295" customFormat="1" ht="12" hidden="1" customHeight="1">
      <c r="A7167" s="294"/>
    </row>
    <row r="7168" spans="1:1" s="295" customFormat="1" ht="12" hidden="1" customHeight="1">
      <c r="A7168" s="294"/>
    </row>
    <row r="7169" spans="1:1" s="295" customFormat="1" ht="12" hidden="1" customHeight="1">
      <c r="A7169" s="294"/>
    </row>
    <row r="7170" spans="1:1" s="295" customFormat="1" ht="12" hidden="1" customHeight="1">
      <c r="A7170" s="294"/>
    </row>
    <row r="7171" spans="1:1" s="295" customFormat="1" ht="12" hidden="1" customHeight="1">
      <c r="A7171" s="294"/>
    </row>
    <row r="7172" spans="1:1" s="295" customFormat="1" ht="12" hidden="1" customHeight="1">
      <c r="A7172" s="294"/>
    </row>
    <row r="7173" spans="1:1" s="295" customFormat="1" ht="12" hidden="1" customHeight="1">
      <c r="A7173" s="294"/>
    </row>
    <row r="7174" spans="1:1" s="295" customFormat="1" ht="12" hidden="1" customHeight="1">
      <c r="A7174" s="294"/>
    </row>
    <row r="7175" spans="1:1" s="295" customFormat="1" ht="12" hidden="1" customHeight="1">
      <c r="A7175" s="294"/>
    </row>
    <row r="7176" spans="1:1" s="295" customFormat="1" ht="12" hidden="1" customHeight="1">
      <c r="A7176" s="294"/>
    </row>
    <row r="7177" spans="1:1" s="295" customFormat="1" ht="12" hidden="1" customHeight="1">
      <c r="A7177" s="294"/>
    </row>
    <row r="7178" spans="1:1" s="295" customFormat="1" ht="12" hidden="1" customHeight="1">
      <c r="A7178" s="294"/>
    </row>
    <row r="7179" spans="1:1" s="295" customFormat="1" ht="12" hidden="1" customHeight="1">
      <c r="A7179" s="294"/>
    </row>
    <row r="7180" spans="1:1" s="295" customFormat="1" ht="12" hidden="1" customHeight="1">
      <c r="A7180" s="294"/>
    </row>
    <row r="7181" spans="1:1" s="295" customFormat="1" ht="12" hidden="1" customHeight="1">
      <c r="A7181" s="294"/>
    </row>
    <row r="7182" spans="1:1" s="295" customFormat="1" ht="12" hidden="1" customHeight="1">
      <c r="A7182" s="294"/>
    </row>
    <row r="7183" spans="1:1" s="295" customFormat="1" ht="12" hidden="1" customHeight="1">
      <c r="A7183" s="294"/>
    </row>
    <row r="7184" spans="1:1" s="295" customFormat="1" ht="12" hidden="1" customHeight="1">
      <c r="A7184" s="294"/>
    </row>
    <row r="7185" spans="1:1" s="295" customFormat="1" ht="12" hidden="1" customHeight="1">
      <c r="A7185" s="294"/>
    </row>
    <row r="7186" spans="1:1" s="295" customFormat="1" ht="12" hidden="1" customHeight="1">
      <c r="A7186" s="294"/>
    </row>
    <row r="7187" spans="1:1" s="295" customFormat="1" ht="12" hidden="1" customHeight="1">
      <c r="A7187" s="294"/>
    </row>
    <row r="7188" spans="1:1" s="295" customFormat="1" ht="12" hidden="1" customHeight="1">
      <c r="A7188" s="294"/>
    </row>
    <row r="7189" spans="1:1" s="295" customFormat="1" ht="12" hidden="1" customHeight="1">
      <c r="A7189" s="294"/>
    </row>
    <row r="7190" spans="1:1" s="295" customFormat="1" ht="12" hidden="1" customHeight="1">
      <c r="A7190" s="294"/>
    </row>
    <row r="7191" spans="1:1" s="295" customFormat="1" ht="12" hidden="1" customHeight="1">
      <c r="A7191" s="294"/>
    </row>
    <row r="7192" spans="1:1" s="295" customFormat="1" ht="12" hidden="1" customHeight="1">
      <c r="A7192" s="294"/>
    </row>
    <row r="7193" spans="1:1" s="295" customFormat="1" ht="12" hidden="1" customHeight="1">
      <c r="A7193" s="294"/>
    </row>
    <row r="7194" spans="1:1" s="295" customFormat="1" ht="12" hidden="1" customHeight="1">
      <c r="A7194" s="294"/>
    </row>
    <row r="7195" spans="1:1" s="295" customFormat="1" ht="12" hidden="1" customHeight="1">
      <c r="A7195" s="294"/>
    </row>
    <row r="7196" spans="1:1" s="295" customFormat="1" ht="12" hidden="1" customHeight="1">
      <c r="A7196" s="294"/>
    </row>
    <row r="7197" spans="1:1" s="295" customFormat="1" ht="12" hidden="1" customHeight="1">
      <c r="A7197" s="294"/>
    </row>
    <row r="7198" spans="1:1" s="295" customFormat="1" ht="12" hidden="1" customHeight="1">
      <c r="A7198" s="294"/>
    </row>
    <row r="7199" spans="1:1" s="295" customFormat="1" ht="12" hidden="1" customHeight="1">
      <c r="A7199" s="294"/>
    </row>
    <row r="7200" spans="1:1" s="295" customFormat="1" ht="12" hidden="1" customHeight="1">
      <c r="A7200" s="294"/>
    </row>
    <row r="7201" spans="1:1" s="295" customFormat="1" ht="12" hidden="1" customHeight="1">
      <c r="A7201" s="294"/>
    </row>
    <row r="7202" spans="1:1" s="295" customFormat="1" ht="12" hidden="1" customHeight="1">
      <c r="A7202" s="294"/>
    </row>
    <row r="7203" spans="1:1" s="295" customFormat="1" ht="12" hidden="1" customHeight="1">
      <c r="A7203" s="294"/>
    </row>
    <row r="7204" spans="1:1" s="295" customFormat="1" ht="12" hidden="1" customHeight="1">
      <c r="A7204" s="294"/>
    </row>
    <row r="7205" spans="1:1" s="295" customFormat="1" ht="12" hidden="1" customHeight="1">
      <c r="A7205" s="294"/>
    </row>
    <row r="7206" spans="1:1" s="295" customFormat="1" ht="12" hidden="1" customHeight="1">
      <c r="A7206" s="294"/>
    </row>
    <row r="7207" spans="1:1" s="295" customFormat="1" ht="12" hidden="1" customHeight="1">
      <c r="A7207" s="294"/>
    </row>
    <row r="7208" spans="1:1" s="295" customFormat="1" ht="12" hidden="1" customHeight="1">
      <c r="A7208" s="294"/>
    </row>
    <row r="7209" spans="1:1" s="295" customFormat="1" ht="12" hidden="1" customHeight="1">
      <c r="A7209" s="294"/>
    </row>
    <row r="7210" spans="1:1" s="295" customFormat="1" ht="12" hidden="1" customHeight="1">
      <c r="A7210" s="294"/>
    </row>
    <row r="7211" spans="1:1" s="295" customFormat="1" ht="12" hidden="1" customHeight="1">
      <c r="A7211" s="294"/>
    </row>
    <row r="7212" spans="1:1" s="295" customFormat="1" ht="12" hidden="1" customHeight="1">
      <c r="A7212" s="294"/>
    </row>
    <row r="7213" spans="1:1" s="295" customFormat="1" ht="12" hidden="1" customHeight="1">
      <c r="A7213" s="294"/>
    </row>
    <row r="7214" spans="1:1" s="295" customFormat="1" ht="12" hidden="1" customHeight="1">
      <c r="A7214" s="294"/>
    </row>
    <row r="7215" spans="1:1" s="295" customFormat="1" ht="12" hidden="1" customHeight="1">
      <c r="A7215" s="294"/>
    </row>
    <row r="7216" spans="1:1" s="295" customFormat="1" ht="12" hidden="1" customHeight="1">
      <c r="A7216" s="294"/>
    </row>
    <row r="7217" spans="1:1" s="295" customFormat="1" ht="12" hidden="1" customHeight="1">
      <c r="A7217" s="294"/>
    </row>
    <row r="7218" spans="1:1" s="295" customFormat="1" ht="12" hidden="1" customHeight="1">
      <c r="A7218" s="294"/>
    </row>
    <row r="7219" spans="1:1" s="295" customFormat="1" ht="12" hidden="1" customHeight="1">
      <c r="A7219" s="294"/>
    </row>
    <row r="7220" spans="1:1" s="295" customFormat="1" ht="12" hidden="1" customHeight="1">
      <c r="A7220" s="294"/>
    </row>
    <row r="7221" spans="1:1" s="295" customFormat="1" ht="12" hidden="1" customHeight="1">
      <c r="A7221" s="294"/>
    </row>
    <row r="7222" spans="1:1" s="295" customFormat="1" ht="12" hidden="1" customHeight="1">
      <c r="A7222" s="294"/>
    </row>
    <row r="7223" spans="1:1" s="295" customFormat="1" ht="12" hidden="1" customHeight="1">
      <c r="A7223" s="294"/>
    </row>
    <row r="7224" spans="1:1" s="295" customFormat="1" ht="12" hidden="1" customHeight="1">
      <c r="A7224" s="294"/>
    </row>
    <row r="7225" spans="1:1" s="295" customFormat="1" ht="12" hidden="1" customHeight="1">
      <c r="A7225" s="294"/>
    </row>
    <row r="7226" spans="1:1" s="295" customFormat="1" ht="12" hidden="1" customHeight="1">
      <c r="A7226" s="294"/>
    </row>
    <row r="7227" spans="1:1" s="295" customFormat="1" ht="12" hidden="1" customHeight="1">
      <c r="A7227" s="294"/>
    </row>
    <row r="7228" spans="1:1" s="295" customFormat="1" ht="12" hidden="1" customHeight="1">
      <c r="A7228" s="294"/>
    </row>
    <row r="7229" spans="1:1" s="295" customFormat="1" ht="12" hidden="1" customHeight="1">
      <c r="A7229" s="294"/>
    </row>
    <row r="7230" spans="1:1" s="295" customFormat="1" ht="12" hidden="1" customHeight="1">
      <c r="A7230" s="294"/>
    </row>
    <row r="7231" spans="1:1" s="295" customFormat="1" ht="12" hidden="1" customHeight="1">
      <c r="A7231" s="294"/>
    </row>
    <row r="7232" spans="1:1" s="295" customFormat="1" ht="12" hidden="1" customHeight="1">
      <c r="A7232" s="294"/>
    </row>
    <row r="7233" spans="1:1" s="295" customFormat="1" ht="12" hidden="1" customHeight="1">
      <c r="A7233" s="294"/>
    </row>
    <row r="7234" spans="1:1" s="295" customFormat="1" ht="12" hidden="1" customHeight="1">
      <c r="A7234" s="294"/>
    </row>
    <row r="7235" spans="1:1" s="295" customFormat="1" ht="12" hidden="1" customHeight="1">
      <c r="A7235" s="294"/>
    </row>
    <row r="7236" spans="1:1" s="295" customFormat="1" ht="12" hidden="1" customHeight="1">
      <c r="A7236" s="294"/>
    </row>
    <row r="7237" spans="1:1" s="295" customFormat="1" ht="12" hidden="1" customHeight="1">
      <c r="A7237" s="294"/>
    </row>
    <row r="7238" spans="1:1" s="295" customFormat="1" ht="12" hidden="1" customHeight="1">
      <c r="A7238" s="294"/>
    </row>
    <row r="7239" spans="1:1" s="295" customFormat="1" ht="12" hidden="1" customHeight="1">
      <c r="A7239" s="294"/>
    </row>
    <row r="7240" spans="1:1" s="295" customFormat="1" ht="12" hidden="1" customHeight="1">
      <c r="A7240" s="294"/>
    </row>
    <row r="7241" spans="1:1" s="295" customFormat="1" ht="12" hidden="1" customHeight="1">
      <c r="A7241" s="294"/>
    </row>
    <row r="7242" spans="1:1" s="295" customFormat="1" ht="12" hidden="1" customHeight="1">
      <c r="A7242" s="294"/>
    </row>
    <row r="7243" spans="1:1" s="295" customFormat="1" ht="12" hidden="1" customHeight="1">
      <c r="A7243" s="294"/>
    </row>
    <row r="7244" spans="1:1" s="295" customFormat="1" ht="12" hidden="1" customHeight="1">
      <c r="A7244" s="294"/>
    </row>
    <row r="7245" spans="1:1" s="295" customFormat="1" ht="12" hidden="1" customHeight="1">
      <c r="A7245" s="294"/>
    </row>
    <row r="7246" spans="1:1" s="295" customFormat="1" ht="12" hidden="1" customHeight="1">
      <c r="A7246" s="294"/>
    </row>
    <row r="7247" spans="1:1" s="295" customFormat="1" ht="12" hidden="1" customHeight="1">
      <c r="A7247" s="294"/>
    </row>
    <row r="7248" spans="1:1" s="295" customFormat="1" ht="12" hidden="1" customHeight="1">
      <c r="A7248" s="294"/>
    </row>
    <row r="7249" spans="1:1" s="295" customFormat="1" ht="12" hidden="1" customHeight="1">
      <c r="A7249" s="294"/>
    </row>
    <row r="7250" spans="1:1" s="295" customFormat="1" ht="12" hidden="1" customHeight="1">
      <c r="A7250" s="294"/>
    </row>
    <row r="7251" spans="1:1" s="295" customFormat="1" ht="12" hidden="1" customHeight="1">
      <c r="A7251" s="294"/>
    </row>
    <row r="7252" spans="1:1" s="295" customFormat="1" ht="12" hidden="1" customHeight="1">
      <c r="A7252" s="294"/>
    </row>
    <row r="7253" spans="1:1" s="295" customFormat="1" ht="12" hidden="1" customHeight="1">
      <c r="A7253" s="294"/>
    </row>
    <row r="7254" spans="1:1" s="295" customFormat="1" ht="12" hidden="1" customHeight="1">
      <c r="A7254" s="294"/>
    </row>
    <row r="7255" spans="1:1" s="295" customFormat="1" ht="12" hidden="1" customHeight="1">
      <c r="A7255" s="294"/>
    </row>
    <row r="7256" spans="1:1" s="295" customFormat="1" ht="12" hidden="1" customHeight="1">
      <c r="A7256" s="294"/>
    </row>
    <row r="7257" spans="1:1" s="295" customFormat="1" ht="12" hidden="1" customHeight="1">
      <c r="A7257" s="294"/>
    </row>
    <row r="7258" spans="1:1" s="295" customFormat="1" ht="12" hidden="1" customHeight="1">
      <c r="A7258" s="294"/>
    </row>
    <row r="7259" spans="1:1" s="295" customFormat="1" ht="12" hidden="1" customHeight="1">
      <c r="A7259" s="294"/>
    </row>
    <row r="7260" spans="1:1" s="295" customFormat="1" ht="12" hidden="1" customHeight="1">
      <c r="A7260" s="294"/>
    </row>
    <row r="7261" spans="1:1" s="295" customFormat="1" ht="12" hidden="1" customHeight="1">
      <c r="A7261" s="294"/>
    </row>
    <row r="7262" spans="1:1" s="295" customFormat="1" ht="12" hidden="1" customHeight="1">
      <c r="A7262" s="294"/>
    </row>
    <row r="7263" spans="1:1" s="295" customFormat="1" ht="12" hidden="1" customHeight="1">
      <c r="A7263" s="294"/>
    </row>
    <row r="7264" spans="1:1" s="295" customFormat="1" ht="12" hidden="1" customHeight="1">
      <c r="A7264" s="294"/>
    </row>
    <row r="7265" spans="1:1" s="295" customFormat="1" ht="12" hidden="1" customHeight="1">
      <c r="A7265" s="294"/>
    </row>
    <row r="7266" spans="1:1" s="295" customFormat="1" ht="12" hidden="1" customHeight="1">
      <c r="A7266" s="294"/>
    </row>
    <row r="7267" spans="1:1" s="295" customFormat="1" ht="12" hidden="1" customHeight="1">
      <c r="A7267" s="294"/>
    </row>
    <row r="7268" spans="1:1" s="295" customFormat="1" ht="12" hidden="1" customHeight="1">
      <c r="A7268" s="294"/>
    </row>
    <row r="7269" spans="1:1" s="295" customFormat="1" ht="12" hidden="1" customHeight="1">
      <c r="A7269" s="294"/>
    </row>
    <row r="7270" spans="1:1" s="295" customFormat="1" ht="12" hidden="1" customHeight="1">
      <c r="A7270" s="294"/>
    </row>
    <row r="7271" spans="1:1" s="295" customFormat="1" ht="12" hidden="1" customHeight="1">
      <c r="A7271" s="294"/>
    </row>
    <row r="7272" spans="1:1" s="295" customFormat="1" ht="12" hidden="1" customHeight="1">
      <c r="A7272" s="294"/>
    </row>
    <row r="7273" spans="1:1" s="295" customFormat="1" ht="12" hidden="1" customHeight="1">
      <c r="A7273" s="294"/>
    </row>
    <row r="7274" spans="1:1" s="295" customFormat="1" ht="12" hidden="1" customHeight="1">
      <c r="A7274" s="294"/>
    </row>
    <row r="7275" spans="1:1" s="295" customFormat="1" ht="12" hidden="1" customHeight="1">
      <c r="A7275" s="294"/>
    </row>
    <row r="7276" spans="1:1" s="295" customFormat="1" ht="12" hidden="1" customHeight="1">
      <c r="A7276" s="294"/>
    </row>
    <row r="7277" spans="1:1" s="295" customFormat="1" ht="12" hidden="1" customHeight="1">
      <c r="A7277" s="294"/>
    </row>
    <row r="7278" spans="1:1" s="295" customFormat="1" ht="12" hidden="1" customHeight="1">
      <c r="A7278" s="294"/>
    </row>
    <row r="7279" spans="1:1" s="295" customFormat="1" ht="12" hidden="1" customHeight="1">
      <c r="A7279" s="294"/>
    </row>
    <row r="7280" spans="1:1" s="295" customFormat="1" ht="12" hidden="1" customHeight="1">
      <c r="A7280" s="294"/>
    </row>
    <row r="7281" spans="1:1" s="295" customFormat="1" ht="12" hidden="1" customHeight="1">
      <c r="A7281" s="294"/>
    </row>
    <row r="7282" spans="1:1" s="295" customFormat="1" ht="12" hidden="1" customHeight="1">
      <c r="A7282" s="294"/>
    </row>
    <row r="7283" spans="1:1" s="295" customFormat="1" ht="12" hidden="1" customHeight="1">
      <c r="A7283" s="294"/>
    </row>
    <row r="7284" spans="1:1" s="295" customFormat="1" ht="12" hidden="1" customHeight="1">
      <c r="A7284" s="294"/>
    </row>
    <row r="7285" spans="1:1" s="295" customFormat="1" ht="12" hidden="1" customHeight="1">
      <c r="A7285" s="294"/>
    </row>
    <row r="7286" spans="1:1" s="295" customFormat="1" ht="12" hidden="1" customHeight="1">
      <c r="A7286" s="294"/>
    </row>
    <row r="7287" spans="1:1" s="295" customFormat="1" ht="12" hidden="1" customHeight="1">
      <c r="A7287" s="294"/>
    </row>
    <row r="7288" spans="1:1" s="295" customFormat="1" ht="12" hidden="1" customHeight="1">
      <c r="A7288" s="294"/>
    </row>
    <row r="7289" spans="1:1" s="295" customFormat="1" ht="12" hidden="1" customHeight="1">
      <c r="A7289" s="294"/>
    </row>
    <row r="7290" spans="1:1" s="295" customFormat="1" ht="12" hidden="1" customHeight="1">
      <c r="A7290" s="294"/>
    </row>
    <row r="7291" spans="1:1" s="295" customFormat="1" ht="12" hidden="1" customHeight="1">
      <c r="A7291" s="294"/>
    </row>
    <row r="7292" spans="1:1" s="295" customFormat="1" ht="12" hidden="1" customHeight="1">
      <c r="A7292" s="294"/>
    </row>
    <row r="7293" spans="1:1" s="295" customFormat="1" ht="12" hidden="1" customHeight="1">
      <c r="A7293" s="294"/>
    </row>
    <row r="7294" spans="1:1" s="295" customFormat="1" ht="12" hidden="1" customHeight="1">
      <c r="A7294" s="294"/>
    </row>
    <row r="7295" spans="1:1" s="295" customFormat="1" ht="12" hidden="1" customHeight="1">
      <c r="A7295" s="294"/>
    </row>
    <row r="7296" spans="1:1" s="295" customFormat="1" ht="12" hidden="1" customHeight="1">
      <c r="A7296" s="294"/>
    </row>
    <row r="7297" spans="1:1" s="295" customFormat="1" ht="12" hidden="1" customHeight="1">
      <c r="A7297" s="294"/>
    </row>
    <row r="7298" spans="1:1" s="295" customFormat="1" ht="12" hidden="1" customHeight="1">
      <c r="A7298" s="294"/>
    </row>
    <row r="7299" spans="1:1" s="295" customFormat="1" ht="12" hidden="1" customHeight="1">
      <c r="A7299" s="294"/>
    </row>
    <row r="7300" spans="1:1" s="295" customFormat="1" ht="12" hidden="1" customHeight="1">
      <c r="A7300" s="294"/>
    </row>
    <row r="7301" spans="1:1" s="295" customFormat="1" ht="12" hidden="1" customHeight="1">
      <c r="A7301" s="294"/>
    </row>
    <row r="7302" spans="1:1" s="295" customFormat="1" ht="12" hidden="1" customHeight="1">
      <c r="A7302" s="294"/>
    </row>
    <row r="7303" spans="1:1" s="295" customFormat="1" ht="12" hidden="1" customHeight="1">
      <c r="A7303" s="294"/>
    </row>
    <row r="7304" spans="1:1" s="295" customFormat="1" ht="12" hidden="1" customHeight="1">
      <c r="A7304" s="294"/>
    </row>
    <row r="7305" spans="1:1" s="295" customFormat="1" ht="12" hidden="1" customHeight="1">
      <c r="A7305" s="294"/>
    </row>
    <row r="7306" spans="1:1" s="295" customFormat="1" ht="12" hidden="1" customHeight="1">
      <c r="A7306" s="294"/>
    </row>
    <row r="7307" spans="1:1" s="295" customFormat="1" ht="12" hidden="1" customHeight="1">
      <c r="A7307" s="294"/>
    </row>
    <row r="7308" spans="1:1" s="295" customFormat="1" ht="12" hidden="1" customHeight="1">
      <c r="A7308" s="294"/>
    </row>
    <row r="7309" spans="1:1" s="295" customFormat="1" ht="12" hidden="1" customHeight="1">
      <c r="A7309" s="294"/>
    </row>
    <row r="7310" spans="1:1" s="295" customFormat="1" ht="12" hidden="1" customHeight="1">
      <c r="A7310" s="294"/>
    </row>
    <row r="7311" spans="1:1" s="295" customFormat="1" ht="12" hidden="1" customHeight="1">
      <c r="A7311" s="294"/>
    </row>
    <row r="7312" spans="1:1" s="295" customFormat="1" ht="12" hidden="1" customHeight="1">
      <c r="A7312" s="294"/>
    </row>
    <row r="7313" spans="1:1" s="295" customFormat="1" ht="12" hidden="1" customHeight="1">
      <c r="A7313" s="294"/>
    </row>
    <row r="7314" spans="1:1" s="295" customFormat="1" ht="12" hidden="1" customHeight="1">
      <c r="A7314" s="294"/>
    </row>
    <row r="7315" spans="1:1" s="295" customFormat="1" ht="12" hidden="1" customHeight="1">
      <c r="A7315" s="294"/>
    </row>
    <row r="7316" spans="1:1" s="295" customFormat="1" ht="12" hidden="1" customHeight="1">
      <c r="A7316" s="294"/>
    </row>
    <row r="7317" spans="1:1" s="295" customFormat="1" ht="12" hidden="1" customHeight="1">
      <c r="A7317" s="294"/>
    </row>
    <row r="7318" spans="1:1" s="295" customFormat="1" ht="12" hidden="1" customHeight="1">
      <c r="A7318" s="294"/>
    </row>
    <row r="7319" spans="1:1" s="295" customFormat="1" ht="12" hidden="1" customHeight="1">
      <c r="A7319" s="294"/>
    </row>
    <row r="7320" spans="1:1" s="295" customFormat="1" ht="12" hidden="1" customHeight="1">
      <c r="A7320" s="294"/>
    </row>
    <row r="7321" spans="1:1" s="295" customFormat="1" ht="12" hidden="1" customHeight="1">
      <c r="A7321" s="294"/>
    </row>
    <row r="7322" spans="1:1" s="295" customFormat="1" ht="12" hidden="1" customHeight="1">
      <c r="A7322" s="294"/>
    </row>
    <row r="7323" spans="1:1" s="295" customFormat="1" ht="12" hidden="1" customHeight="1">
      <c r="A7323" s="294"/>
    </row>
    <row r="7324" spans="1:1" s="295" customFormat="1" ht="12" hidden="1" customHeight="1">
      <c r="A7324" s="294"/>
    </row>
    <row r="7325" spans="1:1" s="295" customFormat="1" ht="12" hidden="1" customHeight="1">
      <c r="A7325" s="294"/>
    </row>
    <row r="7326" spans="1:1" s="295" customFormat="1" ht="12" hidden="1" customHeight="1">
      <c r="A7326" s="294"/>
    </row>
    <row r="7327" spans="1:1" s="295" customFormat="1" ht="12" hidden="1" customHeight="1">
      <c r="A7327" s="294"/>
    </row>
    <row r="7328" spans="1:1" s="295" customFormat="1" ht="12" hidden="1" customHeight="1">
      <c r="A7328" s="294"/>
    </row>
    <row r="7329" spans="1:1" s="295" customFormat="1" ht="12" hidden="1" customHeight="1">
      <c r="A7329" s="294"/>
    </row>
    <row r="7330" spans="1:1" s="295" customFormat="1" ht="12" hidden="1" customHeight="1">
      <c r="A7330" s="294"/>
    </row>
    <row r="7331" spans="1:1" s="295" customFormat="1" ht="12" hidden="1" customHeight="1">
      <c r="A7331" s="294"/>
    </row>
    <row r="7332" spans="1:1" s="295" customFormat="1" ht="12" hidden="1" customHeight="1">
      <c r="A7332" s="294"/>
    </row>
    <row r="7333" spans="1:1" s="295" customFormat="1" ht="12" hidden="1" customHeight="1">
      <c r="A7333" s="294"/>
    </row>
    <row r="7334" spans="1:1" s="295" customFormat="1" ht="12" hidden="1" customHeight="1">
      <c r="A7334" s="294"/>
    </row>
    <row r="7335" spans="1:1" s="295" customFormat="1" ht="12" hidden="1" customHeight="1">
      <c r="A7335" s="294"/>
    </row>
    <row r="7336" spans="1:1" s="295" customFormat="1" ht="12" hidden="1" customHeight="1">
      <c r="A7336" s="294"/>
    </row>
    <row r="7337" spans="1:1" s="295" customFormat="1" ht="12" hidden="1" customHeight="1">
      <c r="A7337" s="294"/>
    </row>
    <row r="7338" spans="1:1" s="295" customFormat="1" ht="12" hidden="1" customHeight="1">
      <c r="A7338" s="294"/>
    </row>
    <row r="7339" spans="1:1" s="295" customFormat="1" ht="12" hidden="1" customHeight="1">
      <c r="A7339" s="294"/>
    </row>
    <row r="7340" spans="1:1" s="295" customFormat="1" ht="12" hidden="1" customHeight="1">
      <c r="A7340" s="294"/>
    </row>
    <row r="7341" spans="1:1" s="295" customFormat="1" ht="12" hidden="1" customHeight="1">
      <c r="A7341" s="294"/>
    </row>
    <row r="7342" spans="1:1" s="295" customFormat="1" ht="12" hidden="1" customHeight="1">
      <c r="A7342" s="294"/>
    </row>
    <row r="7343" spans="1:1" s="295" customFormat="1" ht="12" hidden="1" customHeight="1">
      <c r="A7343" s="294"/>
    </row>
    <row r="7344" spans="1:1" s="295" customFormat="1" ht="12" hidden="1" customHeight="1">
      <c r="A7344" s="294"/>
    </row>
    <row r="7345" spans="1:1" s="295" customFormat="1" ht="12" hidden="1" customHeight="1">
      <c r="A7345" s="294"/>
    </row>
    <row r="7346" spans="1:1" s="295" customFormat="1" ht="12" hidden="1" customHeight="1">
      <c r="A7346" s="294"/>
    </row>
    <row r="7347" spans="1:1" s="295" customFormat="1" ht="12" hidden="1" customHeight="1">
      <c r="A7347" s="294"/>
    </row>
    <row r="7348" spans="1:1" s="295" customFormat="1" ht="12" hidden="1" customHeight="1">
      <c r="A7348" s="294"/>
    </row>
    <row r="7349" spans="1:1" s="295" customFormat="1" ht="12" hidden="1" customHeight="1">
      <c r="A7349" s="294"/>
    </row>
    <row r="7350" spans="1:1" s="295" customFormat="1" ht="12" hidden="1" customHeight="1">
      <c r="A7350" s="294"/>
    </row>
    <row r="7351" spans="1:1" s="295" customFormat="1" ht="12" hidden="1" customHeight="1">
      <c r="A7351" s="294"/>
    </row>
    <row r="7352" spans="1:1" s="295" customFormat="1" ht="12" hidden="1" customHeight="1">
      <c r="A7352" s="294"/>
    </row>
    <row r="7353" spans="1:1" s="295" customFormat="1" ht="12" hidden="1" customHeight="1">
      <c r="A7353" s="294"/>
    </row>
    <row r="7354" spans="1:1" s="295" customFormat="1" ht="12" hidden="1" customHeight="1">
      <c r="A7354" s="294"/>
    </row>
    <row r="7355" spans="1:1" s="295" customFormat="1" ht="12" hidden="1" customHeight="1">
      <c r="A7355" s="294"/>
    </row>
    <row r="7356" spans="1:1" s="295" customFormat="1" ht="12" hidden="1" customHeight="1">
      <c r="A7356" s="294"/>
    </row>
    <row r="7357" spans="1:1" s="295" customFormat="1" ht="12" hidden="1" customHeight="1">
      <c r="A7357" s="294"/>
    </row>
    <row r="7358" spans="1:1" s="295" customFormat="1" ht="12" hidden="1" customHeight="1">
      <c r="A7358" s="294"/>
    </row>
    <row r="7359" spans="1:1" s="295" customFormat="1" ht="12" hidden="1" customHeight="1">
      <c r="A7359" s="294"/>
    </row>
    <row r="7360" spans="1:1" s="295" customFormat="1" ht="12" hidden="1" customHeight="1">
      <c r="A7360" s="294"/>
    </row>
    <row r="7361" spans="1:1" s="295" customFormat="1" ht="12" hidden="1" customHeight="1">
      <c r="A7361" s="294"/>
    </row>
    <row r="7362" spans="1:1" s="295" customFormat="1" ht="12" hidden="1" customHeight="1">
      <c r="A7362" s="294"/>
    </row>
    <row r="7363" spans="1:1" s="295" customFormat="1" ht="12" hidden="1" customHeight="1">
      <c r="A7363" s="294"/>
    </row>
    <row r="7364" spans="1:1" s="295" customFormat="1" ht="12" hidden="1" customHeight="1">
      <c r="A7364" s="294"/>
    </row>
    <row r="7365" spans="1:1" s="295" customFormat="1" ht="12" hidden="1" customHeight="1">
      <c r="A7365" s="294"/>
    </row>
    <row r="7366" spans="1:1" s="295" customFormat="1" ht="12" hidden="1" customHeight="1">
      <c r="A7366" s="294"/>
    </row>
    <row r="7367" spans="1:1" s="295" customFormat="1" ht="12" hidden="1" customHeight="1">
      <c r="A7367" s="294"/>
    </row>
    <row r="7368" spans="1:1" s="295" customFormat="1" ht="12" hidden="1" customHeight="1">
      <c r="A7368" s="294"/>
    </row>
    <row r="7369" spans="1:1" s="295" customFormat="1" ht="12" hidden="1" customHeight="1">
      <c r="A7369" s="294"/>
    </row>
    <row r="7370" spans="1:1" s="295" customFormat="1" ht="12" hidden="1" customHeight="1">
      <c r="A7370" s="294"/>
    </row>
    <row r="7371" spans="1:1" s="295" customFormat="1" ht="12" hidden="1" customHeight="1">
      <c r="A7371" s="294"/>
    </row>
    <row r="7372" spans="1:1" s="295" customFormat="1" ht="12" hidden="1" customHeight="1">
      <c r="A7372" s="294"/>
    </row>
    <row r="7373" spans="1:1" s="295" customFormat="1" ht="12" hidden="1" customHeight="1">
      <c r="A7373" s="294"/>
    </row>
    <row r="7374" spans="1:1" s="295" customFormat="1" ht="12" hidden="1" customHeight="1">
      <c r="A7374" s="294"/>
    </row>
    <row r="7375" spans="1:1" s="295" customFormat="1" ht="12" hidden="1" customHeight="1">
      <c r="A7375" s="294"/>
    </row>
    <row r="7376" spans="1:1" s="295" customFormat="1" ht="12" hidden="1" customHeight="1">
      <c r="A7376" s="294"/>
    </row>
    <row r="7377" spans="1:1" s="295" customFormat="1" ht="12" hidden="1" customHeight="1">
      <c r="A7377" s="294"/>
    </row>
    <row r="7378" spans="1:1" s="295" customFormat="1" ht="12" hidden="1" customHeight="1">
      <c r="A7378" s="294"/>
    </row>
    <row r="7379" spans="1:1" s="295" customFormat="1" ht="12" hidden="1" customHeight="1">
      <c r="A7379" s="294"/>
    </row>
    <row r="7380" spans="1:1" s="295" customFormat="1" ht="12" hidden="1" customHeight="1">
      <c r="A7380" s="294"/>
    </row>
    <row r="7381" spans="1:1" s="295" customFormat="1" ht="12" hidden="1" customHeight="1">
      <c r="A7381" s="294"/>
    </row>
    <row r="7382" spans="1:1" s="295" customFormat="1" ht="12" hidden="1" customHeight="1">
      <c r="A7382" s="294"/>
    </row>
    <row r="7383" spans="1:1" s="295" customFormat="1" ht="12" hidden="1" customHeight="1">
      <c r="A7383" s="294"/>
    </row>
    <row r="7384" spans="1:1" s="295" customFormat="1" ht="12" hidden="1" customHeight="1">
      <c r="A7384" s="294"/>
    </row>
    <row r="7385" spans="1:1" s="295" customFormat="1" ht="12" hidden="1" customHeight="1">
      <c r="A7385" s="294"/>
    </row>
    <row r="7386" spans="1:1" s="295" customFormat="1" ht="12" hidden="1" customHeight="1">
      <c r="A7386" s="294"/>
    </row>
    <row r="7387" spans="1:1" s="295" customFormat="1" ht="12" hidden="1" customHeight="1">
      <c r="A7387" s="294"/>
    </row>
    <row r="7388" spans="1:1" s="295" customFormat="1" ht="12" hidden="1" customHeight="1">
      <c r="A7388" s="294"/>
    </row>
    <row r="7389" spans="1:1" s="295" customFormat="1" ht="12" hidden="1" customHeight="1">
      <c r="A7389" s="294"/>
    </row>
    <row r="7390" spans="1:1" s="295" customFormat="1" ht="12" hidden="1" customHeight="1">
      <c r="A7390" s="294"/>
    </row>
    <row r="7391" spans="1:1" s="295" customFormat="1" ht="12" hidden="1" customHeight="1">
      <c r="A7391" s="294"/>
    </row>
    <row r="7392" spans="1:1" s="295" customFormat="1" ht="12" hidden="1" customHeight="1">
      <c r="A7392" s="294"/>
    </row>
    <row r="7393" spans="1:1" s="295" customFormat="1" ht="12" hidden="1" customHeight="1">
      <c r="A7393" s="294"/>
    </row>
    <row r="7394" spans="1:1" s="295" customFormat="1" ht="12" hidden="1" customHeight="1">
      <c r="A7394" s="294"/>
    </row>
    <row r="7395" spans="1:1" s="295" customFormat="1" ht="12" hidden="1" customHeight="1">
      <c r="A7395" s="294"/>
    </row>
    <row r="7396" spans="1:1" s="295" customFormat="1" ht="12" hidden="1" customHeight="1">
      <c r="A7396" s="294"/>
    </row>
    <row r="7397" spans="1:1" s="295" customFormat="1" ht="12" hidden="1" customHeight="1">
      <c r="A7397" s="294"/>
    </row>
    <row r="7398" spans="1:1" s="295" customFormat="1" ht="12" hidden="1" customHeight="1">
      <c r="A7398" s="294"/>
    </row>
    <row r="7399" spans="1:1" s="295" customFormat="1" ht="12" hidden="1" customHeight="1">
      <c r="A7399" s="294"/>
    </row>
    <row r="7400" spans="1:1" s="295" customFormat="1" ht="12" hidden="1" customHeight="1">
      <c r="A7400" s="294"/>
    </row>
    <row r="7401" spans="1:1" s="295" customFormat="1" ht="12" hidden="1" customHeight="1">
      <c r="A7401" s="294"/>
    </row>
    <row r="7402" spans="1:1" s="295" customFormat="1" ht="12" hidden="1" customHeight="1">
      <c r="A7402" s="294"/>
    </row>
    <row r="7403" spans="1:1" s="295" customFormat="1" ht="12" hidden="1" customHeight="1">
      <c r="A7403" s="294"/>
    </row>
    <row r="7404" spans="1:1" s="295" customFormat="1" ht="12" hidden="1" customHeight="1">
      <c r="A7404" s="294"/>
    </row>
    <row r="7405" spans="1:1" s="295" customFormat="1" ht="12" hidden="1" customHeight="1">
      <c r="A7405" s="294"/>
    </row>
    <row r="7406" spans="1:1" s="295" customFormat="1" ht="12" hidden="1" customHeight="1">
      <c r="A7406" s="294"/>
    </row>
    <row r="7407" spans="1:1" s="295" customFormat="1" ht="12" hidden="1" customHeight="1">
      <c r="A7407" s="294"/>
    </row>
    <row r="7408" spans="1:1" s="295" customFormat="1" ht="12" hidden="1" customHeight="1">
      <c r="A7408" s="294"/>
    </row>
    <row r="7409" spans="1:1" s="295" customFormat="1" ht="12" hidden="1" customHeight="1">
      <c r="A7409" s="294"/>
    </row>
    <row r="7410" spans="1:1" s="295" customFormat="1" ht="12" hidden="1" customHeight="1">
      <c r="A7410" s="294"/>
    </row>
    <row r="7411" spans="1:1" s="295" customFormat="1" ht="12" hidden="1" customHeight="1">
      <c r="A7411" s="294"/>
    </row>
    <row r="7412" spans="1:1" s="295" customFormat="1" ht="12" hidden="1" customHeight="1">
      <c r="A7412" s="294"/>
    </row>
    <row r="7413" spans="1:1" s="295" customFormat="1" ht="12" hidden="1" customHeight="1">
      <c r="A7413" s="294"/>
    </row>
    <row r="7414" spans="1:1" s="295" customFormat="1" ht="12" hidden="1" customHeight="1">
      <c r="A7414" s="294"/>
    </row>
    <row r="7415" spans="1:1" s="295" customFormat="1" ht="12" hidden="1" customHeight="1">
      <c r="A7415" s="294"/>
    </row>
    <row r="7416" spans="1:1" s="295" customFormat="1" ht="12" hidden="1" customHeight="1">
      <c r="A7416" s="294"/>
    </row>
    <row r="7417" spans="1:1" s="295" customFormat="1" ht="12" hidden="1" customHeight="1">
      <c r="A7417" s="294"/>
    </row>
    <row r="7418" spans="1:1" s="295" customFormat="1" ht="12" hidden="1" customHeight="1">
      <c r="A7418" s="294"/>
    </row>
    <row r="7419" spans="1:1" s="295" customFormat="1" ht="12" hidden="1" customHeight="1">
      <c r="A7419" s="294"/>
    </row>
    <row r="7420" spans="1:1" s="295" customFormat="1" ht="12" hidden="1" customHeight="1">
      <c r="A7420" s="294"/>
    </row>
    <row r="7421" spans="1:1" s="295" customFormat="1" ht="12" hidden="1" customHeight="1">
      <c r="A7421" s="294"/>
    </row>
    <row r="7422" spans="1:1" s="295" customFormat="1" ht="12" hidden="1" customHeight="1">
      <c r="A7422" s="294"/>
    </row>
    <row r="7423" spans="1:1" s="295" customFormat="1" ht="12" hidden="1" customHeight="1">
      <c r="A7423" s="294"/>
    </row>
    <row r="7424" spans="1:1" s="295" customFormat="1" ht="12" hidden="1" customHeight="1">
      <c r="A7424" s="294"/>
    </row>
    <row r="7425" spans="1:1" s="295" customFormat="1" ht="12" hidden="1" customHeight="1">
      <c r="A7425" s="294"/>
    </row>
    <row r="7426" spans="1:1" s="295" customFormat="1" ht="12" hidden="1" customHeight="1">
      <c r="A7426" s="294"/>
    </row>
    <row r="7427" spans="1:1" s="295" customFormat="1" ht="12" hidden="1" customHeight="1">
      <c r="A7427" s="294"/>
    </row>
    <row r="7428" spans="1:1" s="295" customFormat="1" ht="12" hidden="1" customHeight="1">
      <c r="A7428" s="294"/>
    </row>
    <row r="7429" spans="1:1" s="295" customFormat="1" ht="12" hidden="1" customHeight="1">
      <c r="A7429" s="294"/>
    </row>
    <row r="7430" spans="1:1" s="295" customFormat="1" ht="12" hidden="1" customHeight="1">
      <c r="A7430" s="294"/>
    </row>
    <row r="7431" spans="1:1" s="295" customFormat="1" ht="12" hidden="1" customHeight="1">
      <c r="A7431" s="294"/>
    </row>
    <row r="7432" spans="1:1" s="295" customFormat="1" ht="12" hidden="1" customHeight="1">
      <c r="A7432" s="294"/>
    </row>
    <row r="7433" spans="1:1" s="295" customFormat="1" ht="12" hidden="1" customHeight="1">
      <c r="A7433" s="294"/>
    </row>
    <row r="7434" spans="1:1" s="295" customFormat="1" ht="12" hidden="1" customHeight="1">
      <c r="A7434" s="294"/>
    </row>
    <row r="7435" spans="1:1" s="295" customFormat="1" ht="12" hidden="1" customHeight="1">
      <c r="A7435" s="294"/>
    </row>
    <row r="7436" spans="1:1" s="295" customFormat="1" ht="12" hidden="1" customHeight="1">
      <c r="A7436" s="294"/>
    </row>
    <row r="7437" spans="1:1" s="295" customFormat="1" ht="12" hidden="1" customHeight="1">
      <c r="A7437" s="294"/>
    </row>
    <row r="7438" spans="1:1" s="295" customFormat="1" ht="12" hidden="1" customHeight="1">
      <c r="A7438" s="294"/>
    </row>
    <row r="7439" spans="1:1" s="295" customFormat="1" ht="12" hidden="1" customHeight="1">
      <c r="A7439" s="294"/>
    </row>
    <row r="7440" spans="1:1" s="295" customFormat="1" ht="12" hidden="1" customHeight="1">
      <c r="A7440" s="294"/>
    </row>
    <row r="7441" spans="1:1" s="295" customFormat="1" ht="12" hidden="1" customHeight="1">
      <c r="A7441" s="294"/>
    </row>
    <row r="7442" spans="1:1" s="295" customFormat="1" ht="12" hidden="1" customHeight="1">
      <c r="A7442" s="294"/>
    </row>
    <row r="7443" spans="1:1" s="295" customFormat="1" ht="12" hidden="1" customHeight="1">
      <c r="A7443" s="294"/>
    </row>
    <row r="7444" spans="1:1" s="295" customFormat="1" ht="12" hidden="1" customHeight="1">
      <c r="A7444" s="294"/>
    </row>
    <row r="7445" spans="1:1" s="295" customFormat="1" ht="12" hidden="1" customHeight="1">
      <c r="A7445" s="294"/>
    </row>
    <row r="7446" spans="1:1" s="295" customFormat="1" ht="12" hidden="1" customHeight="1">
      <c r="A7446" s="294"/>
    </row>
    <row r="7447" spans="1:1" s="295" customFormat="1" ht="12" hidden="1" customHeight="1">
      <c r="A7447" s="294"/>
    </row>
    <row r="7448" spans="1:1" s="295" customFormat="1" ht="12" hidden="1" customHeight="1">
      <c r="A7448" s="294"/>
    </row>
    <row r="7449" spans="1:1" s="295" customFormat="1" ht="12" hidden="1" customHeight="1">
      <c r="A7449" s="294"/>
    </row>
    <row r="7450" spans="1:1" s="295" customFormat="1" ht="12" hidden="1" customHeight="1">
      <c r="A7450" s="294"/>
    </row>
    <row r="7451" spans="1:1" s="295" customFormat="1" ht="12" hidden="1" customHeight="1">
      <c r="A7451" s="294"/>
    </row>
    <row r="7452" spans="1:1" s="295" customFormat="1" ht="12" hidden="1" customHeight="1">
      <c r="A7452" s="294"/>
    </row>
    <row r="7453" spans="1:1" s="295" customFormat="1" ht="12" hidden="1" customHeight="1">
      <c r="A7453" s="294"/>
    </row>
    <row r="7454" spans="1:1" s="295" customFormat="1" ht="12" hidden="1" customHeight="1">
      <c r="A7454" s="294"/>
    </row>
    <row r="7455" spans="1:1" s="295" customFormat="1" ht="12" hidden="1" customHeight="1">
      <c r="A7455" s="294"/>
    </row>
    <row r="7456" spans="1:1" s="295" customFormat="1" ht="12" hidden="1" customHeight="1">
      <c r="A7456" s="294"/>
    </row>
    <row r="7457" spans="1:1" s="295" customFormat="1" ht="12" hidden="1" customHeight="1">
      <c r="A7457" s="294"/>
    </row>
    <row r="7458" spans="1:1" s="295" customFormat="1" ht="12" hidden="1" customHeight="1">
      <c r="A7458" s="294"/>
    </row>
    <row r="7459" spans="1:1" s="295" customFormat="1" ht="12" hidden="1" customHeight="1">
      <c r="A7459" s="294"/>
    </row>
    <row r="7460" spans="1:1" s="295" customFormat="1" ht="12" hidden="1" customHeight="1">
      <c r="A7460" s="294"/>
    </row>
    <row r="7461" spans="1:1" s="295" customFormat="1" ht="12" hidden="1" customHeight="1">
      <c r="A7461" s="294"/>
    </row>
    <row r="7462" spans="1:1" s="295" customFormat="1" ht="12" hidden="1" customHeight="1">
      <c r="A7462" s="294"/>
    </row>
    <row r="7463" spans="1:1" s="295" customFormat="1" ht="12" hidden="1" customHeight="1">
      <c r="A7463" s="294"/>
    </row>
    <row r="7464" spans="1:1" s="295" customFormat="1" ht="12" hidden="1" customHeight="1">
      <c r="A7464" s="294"/>
    </row>
    <row r="7465" spans="1:1" s="295" customFormat="1" ht="12" hidden="1" customHeight="1">
      <c r="A7465" s="294"/>
    </row>
    <row r="7466" spans="1:1" s="295" customFormat="1" ht="12" hidden="1" customHeight="1">
      <c r="A7466" s="294"/>
    </row>
    <row r="7467" spans="1:1" s="295" customFormat="1" ht="12" hidden="1" customHeight="1">
      <c r="A7467" s="294"/>
    </row>
    <row r="7468" spans="1:1" s="295" customFormat="1" ht="12" hidden="1" customHeight="1">
      <c r="A7468" s="294"/>
    </row>
    <row r="7469" spans="1:1" s="295" customFormat="1" ht="12" hidden="1" customHeight="1">
      <c r="A7469" s="294"/>
    </row>
    <row r="7470" spans="1:1" s="295" customFormat="1" ht="12" hidden="1" customHeight="1">
      <c r="A7470" s="294"/>
    </row>
    <row r="7471" spans="1:1" s="295" customFormat="1" ht="12" hidden="1" customHeight="1">
      <c r="A7471" s="294"/>
    </row>
    <row r="7472" spans="1:1" s="295" customFormat="1" ht="12" hidden="1" customHeight="1">
      <c r="A7472" s="294"/>
    </row>
    <row r="7473" spans="1:1" s="295" customFormat="1" ht="12" hidden="1" customHeight="1">
      <c r="A7473" s="294"/>
    </row>
    <row r="7474" spans="1:1" s="295" customFormat="1" ht="12" hidden="1" customHeight="1">
      <c r="A7474" s="294"/>
    </row>
    <row r="7475" spans="1:1" s="295" customFormat="1" ht="12" hidden="1" customHeight="1">
      <c r="A7475" s="294"/>
    </row>
    <row r="7476" spans="1:1" s="295" customFormat="1" ht="12" hidden="1" customHeight="1">
      <c r="A7476" s="294"/>
    </row>
    <row r="7477" spans="1:1" s="295" customFormat="1" ht="12" hidden="1" customHeight="1">
      <c r="A7477" s="294"/>
    </row>
    <row r="7478" spans="1:1" s="295" customFormat="1" ht="12" hidden="1" customHeight="1">
      <c r="A7478" s="294"/>
    </row>
    <row r="7479" spans="1:1" s="295" customFormat="1" ht="12" hidden="1" customHeight="1">
      <c r="A7479" s="294"/>
    </row>
    <row r="7480" spans="1:1" s="295" customFormat="1" ht="12" hidden="1" customHeight="1">
      <c r="A7480" s="294"/>
    </row>
    <row r="7481" spans="1:1" s="295" customFormat="1" ht="12" hidden="1" customHeight="1">
      <c r="A7481" s="294"/>
    </row>
    <row r="7482" spans="1:1" s="295" customFormat="1" ht="12" hidden="1" customHeight="1">
      <c r="A7482" s="294"/>
    </row>
    <row r="7483" spans="1:1" s="295" customFormat="1" ht="12" hidden="1" customHeight="1">
      <c r="A7483" s="294"/>
    </row>
    <row r="7484" spans="1:1" s="295" customFormat="1" ht="12" hidden="1" customHeight="1">
      <c r="A7484" s="294"/>
    </row>
    <row r="7485" spans="1:1" s="295" customFormat="1" ht="12" hidden="1" customHeight="1">
      <c r="A7485" s="294"/>
    </row>
    <row r="7486" spans="1:1" s="295" customFormat="1" ht="12" hidden="1" customHeight="1">
      <c r="A7486" s="294"/>
    </row>
    <row r="7487" spans="1:1" s="295" customFormat="1" ht="12" hidden="1" customHeight="1">
      <c r="A7487" s="294"/>
    </row>
    <row r="7488" spans="1:1" s="295" customFormat="1" ht="12" hidden="1" customHeight="1">
      <c r="A7488" s="294"/>
    </row>
    <row r="7489" spans="1:1" s="295" customFormat="1" ht="12" hidden="1" customHeight="1">
      <c r="A7489" s="294"/>
    </row>
    <row r="7490" spans="1:1" s="295" customFormat="1" ht="12" hidden="1" customHeight="1">
      <c r="A7490" s="294"/>
    </row>
    <row r="7491" spans="1:1" s="295" customFormat="1" ht="12" hidden="1" customHeight="1">
      <c r="A7491" s="294"/>
    </row>
    <row r="7492" spans="1:1" s="295" customFormat="1" ht="12" hidden="1" customHeight="1">
      <c r="A7492" s="294"/>
    </row>
    <row r="7493" spans="1:1" s="295" customFormat="1" ht="12" hidden="1" customHeight="1">
      <c r="A7493" s="294"/>
    </row>
    <row r="7494" spans="1:1" s="295" customFormat="1" ht="12" hidden="1" customHeight="1">
      <c r="A7494" s="294"/>
    </row>
    <row r="7495" spans="1:1" s="295" customFormat="1" ht="12" hidden="1" customHeight="1">
      <c r="A7495" s="294"/>
    </row>
    <row r="7496" spans="1:1" s="295" customFormat="1" ht="12" hidden="1" customHeight="1">
      <c r="A7496" s="294"/>
    </row>
    <row r="7497" spans="1:1" s="295" customFormat="1" ht="12" hidden="1" customHeight="1">
      <c r="A7497" s="294"/>
    </row>
    <row r="7498" spans="1:1" s="295" customFormat="1" ht="12" hidden="1" customHeight="1">
      <c r="A7498" s="294"/>
    </row>
    <row r="7499" spans="1:1" s="295" customFormat="1" ht="12" hidden="1" customHeight="1">
      <c r="A7499" s="294"/>
    </row>
    <row r="7500" spans="1:1" s="295" customFormat="1" ht="12" hidden="1" customHeight="1">
      <c r="A7500" s="294"/>
    </row>
    <row r="7501" spans="1:1" s="295" customFormat="1" ht="12" hidden="1" customHeight="1">
      <c r="A7501" s="294"/>
    </row>
    <row r="7502" spans="1:1" s="295" customFormat="1" ht="12" hidden="1" customHeight="1">
      <c r="A7502" s="294"/>
    </row>
    <row r="7503" spans="1:1" s="295" customFormat="1" ht="12" hidden="1" customHeight="1">
      <c r="A7503" s="294"/>
    </row>
    <row r="7504" spans="1:1" s="295" customFormat="1" ht="12" hidden="1" customHeight="1">
      <c r="A7504" s="294"/>
    </row>
    <row r="7505" spans="1:1" s="295" customFormat="1" ht="12" hidden="1" customHeight="1">
      <c r="A7505" s="294"/>
    </row>
    <row r="7506" spans="1:1" s="295" customFormat="1" ht="12" hidden="1" customHeight="1">
      <c r="A7506" s="294"/>
    </row>
    <row r="7507" spans="1:1" s="295" customFormat="1" ht="12" hidden="1" customHeight="1">
      <c r="A7507" s="294"/>
    </row>
    <row r="7508" spans="1:1" s="295" customFormat="1" ht="12" hidden="1" customHeight="1">
      <c r="A7508" s="294"/>
    </row>
    <row r="7509" spans="1:1" s="295" customFormat="1" ht="12" hidden="1" customHeight="1">
      <c r="A7509" s="294"/>
    </row>
    <row r="7510" spans="1:1" s="295" customFormat="1" ht="12" hidden="1" customHeight="1">
      <c r="A7510" s="294"/>
    </row>
    <row r="7511" spans="1:1" s="295" customFormat="1" ht="12" hidden="1" customHeight="1">
      <c r="A7511" s="294"/>
    </row>
    <row r="7512" spans="1:1" s="295" customFormat="1" ht="12" hidden="1" customHeight="1">
      <c r="A7512" s="294"/>
    </row>
    <row r="7513" spans="1:1" s="295" customFormat="1" ht="12" hidden="1" customHeight="1">
      <c r="A7513" s="294"/>
    </row>
    <row r="7514" spans="1:1" s="295" customFormat="1" ht="12" hidden="1" customHeight="1">
      <c r="A7514" s="294"/>
    </row>
    <row r="7515" spans="1:1" s="295" customFormat="1" ht="12" hidden="1" customHeight="1">
      <c r="A7515" s="294"/>
    </row>
    <row r="7516" spans="1:1" s="295" customFormat="1" ht="12" hidden="1" customHeight="1">
      <c r="A7516" s="294"/>
    </row>
    <row r="7517" spans="1:1" s="295" customFormat="1" ht="12" hidden="1" customHeight="1">
      <c r="A7517" s="294"/>
    </row>
    <row r="7518" spans="1:1" s="295" customFormat="1" ht="12" hidden="1" customHeight="1">
      <c r="A7518" s="294"/>
    </row>
    <row r="7519" spans="1:1" s="295" customFormat="1" ht="12" hidden="1" customHeight="1">
      <c r="A7519" s="294"/>
    </row>
    <row r="7520" spans="1:1" s="295" customFormat="1" ht="12" hidden="1" customHeight="1">
      <c r="A7520" s="294"/>
    </row>
    <row r="7521" spans="1:1" s="295" customFormat="1" ht="12" hidden="1" customHeight="1">
      <c r="A7521" s="294"/>
    </row>
    <row r="7522" spans="1:1" s="295" customFormat="1" ht="12" hidden="1" customHeight="1">
      <c r="A7522" s="294"/>
    </row>
    <row r="7523" spans="1:1" s="295" customFormat="1" ht="12" hidden="1" customHeight="1">
      <c r="A7523" s="294"/>
    </row>
    <row r="7524" spans="1:1" s="295" customFormat="1" ht="12" hidden="1" customHeight="1">
      <c r="A7524" s="294"/>
    </row>
    <row r="7525" spans="1:1" s="295" customFormat="1" ht="12" hidden="1" customHeight="1">
      <c r="A7525" s="294"/>
    </row>
    <row r="7526" spans="1:1" s="295" customFormat="1" ht="12" hidden="1" customHeight="1">
      <c r="A7526" s="294"/>
    </row>
    <row r="7527" spans="1:1" s="295" customFormat="1" ht="12" hidden="1" customHeight="1">
      <c r="A7527" s="294"/>
    </row>
    <row r="7528" spans="1:1" s="295" customFormat="1" ht="12" hidden="1" customHeight="1">
      <c r="A7528" s="294"/>
    </row>
    <row r="7529" spans="1:1" s="295" customFormat="1" ht="12" hidden="1" customHeight="1">
      <c r="A7529" s="294"/>
    </row>
    <row r="7530" spans="1:1" s="295" customFormat="1" ht="12" hidden="1" customHeight="1">
      <c r="A7530" s="294"/>
    </row>
    <row r="7531" spans="1:1" s="295" customFormat="1" ht="12" hidden="1" customHeight="1">
      <c r="A7531" s="294"/>
    </row>
    <row r="7532" spans="1:1" s="295" customFormat="1" ht="12" hidden="1" customHeight="1">
      <c r="A7532" s="294"/>
    </row>
    <row r="7533" spans="1:1" s="295" customFormat="1" ht="12" hidden="1" customHeight="1">
      <c r="A7533" s="294"/>
    </row>
    <row r="7534" spans="1:1" s="295" customFormat="1" ht="12" hidden="1" customHeight="1">
      <c r="A7534" s="294"/>
    </row>
    <row r="7535" spans="1:1" s="295" customFormat="1" ht="12" hidden="1" customHeight="1">
      <c r="A7535" s="294"/>
    </row>
    <row r="7536" spans="1:1" s="295" customFormat="1" ht="12" hidden="1" customHeight="1">
      <c r="A7536" s="294"/>
    </row>
    <row r="7537" spans="1:1" s="295" customFormat="1" ht="12" hidden="1" customHeight="1">
      <c r="A7537" s="294"/>
    </row>
    <row r="7538" spans="1:1" s="295" customFormat="1" ht="12" hidden="1" customHeight="1">
      <c r="A7538" s="294"/>
    </row>
    <row r="7539" spans="1:1" s="295" customFormat="1" ht="12" hidden="1" customHeight="1">
      <c r="A7539" s="294"/>
    </row>
    <row r="7540" spans="1:1" s="295" customFormat="1" ht="12" hidden="1" customHeight="1">
      <c r="A7540" s="294"/>
    </row>
    <row r="7541" spans="1:1" s="295" customFormat="1" ht="12" hidden="1" customHeight="1">
      <c r="A7541" s="294"/>
    </row>
    <row r="7542" spans="1:1" s="295" customFormat="1" ht="12" hidden="1" customHeight="1">
      <c r="A7542" s="294"/>
    </row>
    <row r="7543" spans="1:1" s="295" customFormat="1" ht="12" hidden="1" customHeight="1">
      <c r="A7543" s="294"/>
    </row>
    <row r="7544" spans="1:1" s="295" customFormat="1" ht="12" hidden="1" customHeight="1">
      <c r="A7544" s="294"/>
    </row>
    <row r="7545" spans="1:1" s="295" customFormat="1" ht="12" hidden="1" customHeight="1">
      <c r="A7545" s="294"/>
    </row>
    <row r="7546" spans="1:1" s="295" customFormat="1" ht="12" hidden="1" customHeight="1">
      <c r="A7546" s="294"/>
    </row>
    <row r="7547" spans="1:1" s="295" customFormat="1" ht="12" hidden="1" customHeight="1">
      <c r="A7547" s="294"/>
    </row>
    <row r="7548" spans="1:1" s="295" customFormat="1" ht="12" hidden="1" customHeight="1">
      <c r="A7548" s="294"/>
    </row>
    <row r="7549" spans="1:1" s="295" customFormat="1" ht="12" hidden="1" customHeight="1">
      <c r="A7549" s="294"/>
    </row>
    <row r="7550" spans="1:1" s="295" customFormat="1" ht="12" hidden="1" customHeight="1">
      <c r="A7550" s="294"/>
    </row>
    <row r="7551" spans="1:1" s="295" customFormat="1" ht="12" hidden="1" customHeight="1">
      <c r="A7551" s="294"/>
    </row>
    <row r="7552" spans="1:1" s="295" customFormat="1" ht="12" hidden="1" customHeight="1">
      <c r="A7552" s="294"/>
    </row>
    <row r="7553" spans="1:1" s="295" customFormat="1" ht="12" hidden="1" customHeight="1">
      <c r="A7553" s="294"/>
    </row>
    <row r="7554" spans="1:1" s="295" customFormat="1" ht="12" hidden="1" customHeight="1">
      <c r="A7554" s="294"/>
    </row>
    <row r="7555" spans="1:1" s="295" customFormat="1" ht="12" hidden="1" customHeight="1">
      <c r="A7555" s="294"/>
    </row>
    <row r="7556" spans="1:1" s="295" customFormat="1" ht="12" hidden="1" customHeight="1">
      <c r="A7556" s="294"/>
    </row>
    <row r="7557" spans="1:1" s="295" customFormat="1" ht="12" hidden="1" customHeight="1">
      <c r="A7557" s="294"/>
    </row>
    <row r="7558" spans="1:1" s="295" customFormat="1" ht="12" hidden="1" customHeight="1">
      <c r="A7558" s="294"/>
    </row>
    <row r="7559" spans="1:1" s="295" customFormat="1" ht="12" hidden="1" customHeight="1">
      <c r="A7559" s="294"/>
    </row>
    <row r="7560" spans="1:1" s="295" customFormat="1" ht="12" hidden="1" customHeight="1">
      <c r="A7560" s="294"/>
    </row>
    <row r="7561" spans="1:1" s="295" customFormat="1" ht="12" hidden="1" customHeight="1">
      <c r="A7561" s="294"/>
    </row>
    <row r="7562" spans="1:1" s="295" customFormat="1" ht="12" hidden="1" customHeight="1">
      <c r="A7562" s="294"/>
    </row>
    <row r="7563" spans="1:1" s="295" customFormat="1" ht="12" hidden="1" customHeight="1">
      <c r="A7563" s="294"/>
    </row>
    <row r="7564" spans="1:1" s="295" customFormat="1" ht="12" hidden="1" customHeight="1">
      <c r="A7564" s="294"/>
    </row>
    <row r="7565" spans="1:1" s="295" customFormat="1" ht="12" hidden="1" customHeight="1">
      <c r="A7565" s="294"/>
    </row>
    <row r="7566" spans="1:1" s="295" customFormat="1" ht="12" hidden="1" customHeight="1">
      <c r="A7566" s="294"/>
    </row>
    <row r="7567" spans="1:1" s="295" customFormat="1" ht="12" hidden="1" customHeight="1">
      <c r="A7567" s="294"/>
    </row>
    <row r="7568" spans="1:1" s="295" customFormat="1" ht="12" hidden="1" customHeight="1">
      <c r="A7568" s="294"/>
    </row>
    <row r="7569" spans="1:1" s="295" customFormat="1" ht="12" hidden="1" customHeight="1">
      <c r="A7569" s="294"/>
    </row>
    <row r="7570" spans="1:1" s="295" customFormat="1" ht="12" hidden="1" customHeight="1">
      <c r="A7570" s="294"/>
    </row>
    <row r="7571" spans="1:1" s="295" customFormat="1" ht="12" hidden="1" customHeight="1">
      <c r="A7571" s="294"/>
    </row>
    <row r="7572" spans="1:1" s="295" customFormat="1" ht="12" hidden="1" customHeight="1">
      <c r="A7572" s="294"/>
    </row>
    <row r="7573" spans="1:1" s="295" customFormat="1" ht="12" hidden="1" customHeight="1">
      <c r="A7573" s="294"/>
    </row>
    <row r="7574" spans="1:1" s="295" customFormat="1" ht="12" hidden="1" customHeight="1">
      <c r="A7574" s="294"/>
    </row>
    <row r="7575" spans="1:1" s="295" customFormat="1" ht="12" hidden="1" customHeight="1">
      <c r="A7575" s="294"/>
    </row>
    <row r="7576" spans="1:1" s="295" customFormat="1" ht="12" hidden="1" customHeight="1">
      <c r="A7576" s="294"/>
    </row>
    <row r="7577" spans="1:1" s="295" customFormat="1" ht="12" hidden="1" customHeight="1">
      <c r="A7577" s="294"/>
    </row>
    <row r="7578" spans="1:1" s="295" customFormat="1" ht="12" hidden="1" customHeight="1">
      <c r="A7578" s="294"/>
    </row>
    <row r="7579" spans="1:1" s="295" customFormat="1" ht="12" hidden="1" customHeight="1">
      <c r="A7579" s="294"/>
    </row>
    <row r="7580" spans="1:1" s="295" customFormat="1" ht="12" hidden="1" customHeight="1">
      <c r="A7580" s="294"/>
    </row>
    <row r="7581" spans="1:1" s="295" customFormat="1" ht="12" hidden="1" customHeight="1">
      <c r="A7581" s="294"/>
    </row>
    <row r="7582" spans="1:1" s="295" customFormat="1" ht="12" hidden="1" customHeight="1">
      <c r="A7582" s="294"/>
    </row>
    <row r="7583" spans="1:1" s="295" customFormat="1" ht="12" hidden="1" customHeight="1">
      <c r="A7583" s="294"/>
    </row>
    <row r="7584" spans="1:1" s="295" customFormat="1" ht="12" hidden="1" customHeight="1">
      <c r="A7584" s="294"/>
    </row>
    <row r="7585" spans="1:1" s="295" customFormat="1" ht="12" hidden="1" customHeight="1">
      <c r="A7585" s="294"/>
    </row>
    <row r="7586" spans="1:1" s="295" customFormat="1" ht="12" hidden="1" customHeight="1">
      <c r="A7586" s="294"/>
    </row>
    <row r="7587" spans="1:1" s="295" customFormat="1" ht="12" hidden="1" customHeight="1">
      <c r="A7587" s="294"/>
    </row>
    <row r="7588" spans="1:1" s="295" customFormat="1" ht="12" hidden="1" customHeight="1">
      <c r="A7588" s="294"/>
    </row>
    <row r="7589" spans="1:1" s="295" customFormat="1" ht="12" hidden="1" customHeight="1">
      <c r="A7589" s="294"/>
    </row>
    <row r="7590" spans="1:1" s="295" customFormat="1" ht="12" hidden="1" customHeight="1">
      <c r="A7590" s="294"/>
    </row>
    <row r="7591" spans="1:1" s="295" customFormat="1" ht="12" hidden="1" customHeight="1">
      <c r="A7591" s="294"/>
    </row>
    <row r="7592" spans="1:1" s="295" customFormat="1" ht="12" hidden="1" customHeight="1">
      <c r="A7592" s="294"/>
    </row>
    <row r="7593" spans="1:1" s="295" customFormat="1" ht="12" hidden="1" customHeight="1">
      <c r="A7593" s="294"/>
    </row>
    <row r="7594" spans="1:1" s="295" customFormat="1" ht="12" hidden="1" customHeight="1">
      <c r="A7594" s="294"/>
    </row>
    <row r="7595" spans="1:1" s="295" customFormat="1" ht="12" hidden="1" customHeight="1">
      <c r="A7595" s="294"/>
    </row>
    <row r="7596" spans="1:1" s="295" customFormat="1" ht="12" hidden="1" customHeight="1">
      <c r="A7596" s="294"/>
    </row>
    <row r="7597" spans="1:1" s="295" customFormat="1" ht="12" hidden="1" customHeight="1">
      <c r="A7597" s="294"/>
    </row>
    <row r="7598" spans="1:1" s="295" customFormat="1" ht="12" hidden="1" customHeight="1">
      <c r="A7598" s="294"/>
    </row>
    <row r="7599" spans="1:1" s="295" customFormat="1" ht="12" hidden="1" customHeight="1">
      <c r="A7599" s="294"/>
    </row>
    <row r="7600" spans="1:1" s="295" customFormat="1" ht="12" hidden="1" customHeight="1">
      <c r="A7600" s="294"/>
    </row>
    <row r="7601" spans="1:1" s="295" customFormat="1" ht="12" hidden="1" customHeight="1">
      <c r="A7601" s="294"/>
    </row>
    <row r="7602" spans="1:1" s="295" customFormat="1" ht="12" hidden="1" customHeight="1">
      <c r="A7602" s="294"/>
    </row>
    <row r="7603" spans="1:1" s="295" customFormat="1" ht="12" hidden="1" customHeight="1">
      <c r="A7603" s="294"/>
    </row>
    <row r="7604" spans="1:1" s="295" customFormat="1" ht="12" hidden="1" customHeight="1">
      <c r="A7604" s="294"/>
    </row>
    <row r="7605" spans="1:1" s="295" customFormat="1" ht="12" hidden="1" customHeight="1">
      <c r="A7605" s="294"/>
    </row>
    <row r="7606" spans="1:1" s="295" customFormat="1" ht="12" hidden="1" customHeight="1">
      <c r="A7606" s="294"/>
    </row>
    <row r="7607" spans="1:1" s="295" customFormat="1" ht="12" hidden="1" customHeight="1">
      <c r="A7607" s="294"/>
    </row>
    <row r="7608" spans="1:1" s="295" customFormat="1" ht="12" hidden="1" customHeight="1">
      <c r="A7608" s="294"/>
    </row>
    <row r="7609" spans="1:1" s="295" customFormat="1" ht="12" hidden="1" customHeight="1">
      <c r="A7609" s="294"/>
    </row>
    <row r="7610" spans="1:1" s="295" customFormat="1" ht="12" hidden="1" customHeight="1">
      <c r="A7610" s="294"/>
    </row>
    <row r="7611" spans="1:1" s="295" customFormat="1" ht="12" hidden="1" customHeight="1">
      <c r="A7611" s="294"/>
    </row>
    <row r="7612" spans="1:1" s="295" customFormat="1" ht="12" hidden="1" customHeight="1">
      <c r="A7612" s="294"/>
    </row>
    <row r="7613" spans="1:1" s="295" customFormat="1" ht="12" hidden="1" customHeight="1">
      <c r="A7613" s="294"/>
    </row>
    <row r="7614" spans="1:1" s="295" customFormat="1" ht="12" hidden="1" customHeight="1">
      <c r="A7614" s="294"/>
    </row>
    <row r="7615" spans="1:1" s="295" customFormat="1" ht="12" hidden="1" customHeight="1">
      <c r="A7615" s="294"/>
    </row>
    <row r="7616" spans="1:1" s="295" customFormat="1" ht="12" hidden="1" customHeight="1">
      <c r="A7616" s="294"/>
    </row>
    <row r="7617" spans="1:1" s="295" customFormat="1" ht="12" hidden="1" customHeight="1">
      <c r="A7617" s="294"/>
    </row>
    <row r="7618" spans="1:1" s="295" customFormat="1" ht="12" hidden="1" customHeight="1">
      <c r="A7618" s="294"/>
    </row>
    <row r="7619" spans="1:1" s="295" customFormat="1" ht="12" hidden="1" customHeight="1">
      <c r="A7619" s="294"/>
    </row>
    <row r="7620" spans="1:1" s="295" customFormat="1" ht="12" hidden="1" customHeight="1">
      <c r="A7620" s="294"/>
    </row>
    <row r="7621" spans="1:1" s="295" customFormat="1" ht="12" hidden="1" customHeight="1">
      <c r="A7621" s="294"/>
    </row>
    <row r="7622" spans="1:1" s="295" customFormat="1" ht="12" hidden="1" customHeight="1">
      <c r="A7622" s="294"/>
    </row>
    <row r="7623" spans="1:1" s="295" customFormat="1" ht="12" hidden="1" customHeight="1">
      <c r="A7623" s="294"/>
    </row>
    <row r="7624" spans="1:1" s="295" customFormat="1" ht="12" hidden="1" customHeight="1">
      <c r="A7624" s="294"/>
    </row>
    <row r="7625" spans="1:1" s="295" customFormat="1" ht="12" hidden="1" customHeight="1">
      <c r="A7625" s="294"/>
    </row>
    <row r="7626" spans="1:1" s="295" customFormat="1" ht="12" hidden="1" customHeight="1">
      <c r="A7626" s="294"/>
    </row>
    <row r="7627" spans="1:1" s="295" customFormat="1" ht="12" hidden="1" customHeight="1">
      <c r="A7627" s="294"/>
    </row>
    <row r="7628" spans="1:1" s="295" customFormat="1" ht="12" hidden="1" customHeight="1">
      <c r="A7628" s="294"/>
    </row>
    <row r="7629" spans="1:1" s="295" customFormat="1" ht="12" hidden="1" customHeight="1">
      <c r="A7629" s="294"/>
    </row>
    <row r="7630" spans="1:1" s="295" customFormat="1" ht="12" hidden="1" customHeight="1">
      <c r="A7630" s="294"/>
    </row>
    <row r="7631" spans="1:1" s="295" customFormat="1" ht="12" hidden="1" customHeight="1">
      <c r="A7631" s="294"/>
    </row>
    <row r="7632" spans="1:1" s="295" customFormat="1" ht="12" hidden="1" customHeight="1">
      <c r="A7632" s="294"/>
    </row>
    <row r="7633" spans="1:1" s="295" customFormat="1" ht="12" hidden="1" customHeight="1">
      <c r="A7633" s="294"/>
    </row>
    <row r="7634" spans="1:1" s="295" customFormat="1" ht="12" hidden="1" customHeight="1">
      <c r="A7634" s="294"/>
    </row>
    <row r="7635" spans="1:1" s="295" customFormat="1" ht="12" hidden="1" customHeight="1">
      <c r="A7635" s="294"/>
    </row>
    <row r="7636" spans="1:1" s="295" customFormat="1" ht="12" hidden="1" customHeight="1">
      <c r="A7636" s="294"/>
    </row>
    <row r="7637" spans="1:1" s="295" customFormat="1" ht="12" hidden="1" customHeight="1">
      <c r="A7637" s="294"/>
    </row>
    <row r="7638" spans="1:1" s="295" customFormat="1" ht="12" hidden="1" customHeight="1">
      <c r="A7638" s="294"/>
    </row>
    <row r="7639" spans="1:1" s="295" customFormat="1" ht="12" hidden="1" customHeight="1">
      <c r="A7639" s="294"/>
    </row>
    <row r="7640" spans="1:1" s="295" customFormat="1" ht="12" hidden="1" customHeight="1">
      <c r="A7640" s="294"/>
    </row>
    <row r="7641" spans="1:1" s="295" customFormat="1" ht="12" hidden="1" customHeight="1">
      <c r="A7641" s="294"/>
    </row>
    <row r="7642" spans="1:1" s="295" customFormat="1" ht="12" hidden="1" customHeight="1">
      <c r="A7642" s="294"/>
    </row>
    <row r="7643" spans="1:1" s="295" customFormat="1" ht="12" hidden="1" customHeight="1">
      <c r="A7643" s="294"/>
    </row>
    <row r="7644" spans="1:1" s="295" customFormat="1" ht="12" hidden="1" customHeight="1">
      <c r="A7644" s="294"/>
    </row>
    <row r="7645" spans="1:1" s="295" customFormat="1" ht="12" hidden="1" customHeight="1">
      <c r="A7645" s="294"/>
    </row>
    <row r="7646" spans="1:1" s="295" customFormat="1" ht="12" hidden="1" customHeight="1">
      <c r="A7646" s="294"/>
    </row>
    <row r="7647" spans="1:1" s="295" customFormat="1" ht="12" hidden="1" customHeight="1">
      <c r="A7647" s="294"/>
    </row>
    <row r="7648" spans="1:1" s="295" customFormat="1" ht="12" hidden="1" customHeight="1">
      <c r="A7648" s="294"/>
    </row>
    <row r="7649" spans="1:1" s="295" customFormat="1" ht="12" hidden="1" customHeight="1">
      <c r="A7649" s="294"/>
    </row>
    <row r="7650" spans="1:1" s="295" customFormat="1" ht="12" hidden="1" customHeight="1">
      <c r="A7650" s="294"/>
    </row>
    <row r="7651" spans="1:1" s="295" customFormat="1" ht="12" hidden="1" customHeight="1">
      <c r="A7651" s="294"/>
    </row>
    <row r="7652" spans="1:1" s="295" customFormat="1" ht="12" hidden="1" customHeight="1">
      <c r="A7652" s="294"/>
    </row>
    <row r="7653" spans="1:1" s="295" customFormat="1" ht="12" hidden="1" customHeight="1">
      <c r="A7653" s="294"/>
    </row>
    <row r="7654" spans="1:1" s="295" customFormat="1" ht="12" hidden="1" customHeight="1">
      <c r="A7654" s="294"/>
    </row>
    <row r="7655" spans="1:1" s="295" customFormat="1" ht="12" hidden="1" customHeight="1">
      <c r="A7655" s="294"/>
    </row>
    <row r="7656" spans="1:1" s="295" customFormat="1" ht="12" hidden="1" customHeight="1">
      <c r="A7656" s="294"/>
    </row>
    <row r="7657" spans="1:1" s="295" customFormat="1" ht="12" hidden="1" customHeight="1">
      <c r="A7657" s="294"/>
    </row>
    <row r="7658" spans="1:1" s="295" customFormat="1" ht="12" hidden="1" customHeight="1">
      <c r="A7658" s="294"/>
    </row>
    <row r="7659" spans="1:1" s="295" customFormat="1" ht="12" hidden="1" customHeight="1">
      <c r="A7659" s="294"/>
    </row>
    <row r="7660" spans="1:1" s="295" customFormat="1" ht="12" hidden="1" customHeight="1">
      <c r="A7660" s="294"/>
    </row>
    <row r="7661" spans="1:1" s="295" customFormat="1" ht="12" hidden="1" customHeight="1">
      <c r="A7661" s="294"/>
    </row>
    <row r="7662" spans="1:1" s="295" customFormat="1" ht="12" hidden="1" customHeight="1">
      <c r="A7662" s="294"/>
    </row>
    <row r="7663" spans="1:1" s="295" customFormat="1" ht="12" hidden="1" customHeight="1">
      <c r="A7663" s="294"/>
    </row>
    <row r="7664" spans="1:1" s="295" customFormat="1" ht="12" hidden="1" customHeight="1">
      <c r="A7664" s="294"/>
    </row>
    <row r="7665" spans="1:1" s="295" customFormat="1" ht="12" hidden="1" customHeight="1">
      <c r="A7665" s="294"/>
    </row>
    <row r="7666" spans="1:1" s="295" customFormat="1" ht="12" hidden="1" customHeight="1">
      <c r="A7666" s="294"/>
    </row>
    <row r="7667" spans="1:1" s="295" customFormat="1" ht="12" hidden="1" customHeight="1">
      <c r="A7667" s="294"/>
    </row>
    <row r="7668" spans="1:1" s="295" customFormat="1" ht="12" hidden="1" customHeight="1">
      <c r="A7668" s="294"/>
    </row>
    <row r="7669" spans="1:1" s="295" customFormat="1" ht="12" hidden="1" customHeight="1">
      <c r="A7669" s="294"/>
    </row>
    <row r="7670" spans="1:1" s="295" customFormat="1" ht="12" hidden="1" customHeight="1">
      <c r="A7670" s="294"/>
    </row>
    <row r="7671" spans="1:1" s="295" customFormat="1" ht="12" hidden="1" customHeight="1">
      <c r="A7671" s="294"/>
    </row>
    <row r="7672" spans="1:1" s="295" customFormat="1" ht="12" hidden="1" customHeight="1">
      <c r="A7672" s="294"/>
    </row>
    <row r="7673" spans="1:1" s="295" customFormat="1" ht="12" hidden="1" customHeight="1">
      <c r="A7673" s="294"/>
    </row>
    <row r="7674" spans="1:1" s="295" customFormat="1" ht="12" hidden="1" customHeight="1">
      <c r="A7674" s="294"/>
    </row>
    <row r="7675" spans="1:1" s="295" customFormat="1" ht="12" hidden="1" customHeight="1">
      <c r="A7675" s="294"/>
    </row>
    <row r="7676" spans="1:1" s="295" customFormat="1" ht="12" hidden="1" customHeight="1">
      <c r="A7676" s="294"/>
    </row>
    <row r="7677" spans="1:1" s="295" customFormat="1" ht="12" hidden="1" customHeight="1">
      <c r="A7677" s="294"/>
    </row>
    <row r="7678" spans="1:1" s="295" customFormat="1" ht="12" hidden="1" customHeight="1">
      <c r="A7678" s="294"/>
    </row>
    <row r="7679" spans="1:1" s="295" customFormat="1" ht="12" hidden="1" customHeight="1">
      <c r="A7679" s="294"/>
    </row>
    <row r="7680" spans="1:1" s="295" customFormat="1" ht="12" hidden="1" customHeight="1">
      <c r="A7680" s="294"/>
    </row>
    <row r="7681" spans="1:1" s="295" customFormat="1" ht="12" hidden="1" customHeight="1">
      <c r="A7681" s="294"/>
    </row>
    <row r="7682" spans="1:1" s="295" customFormat="1" ht="12" hidden="1" customHeight="1">
      <c r="A7682" s="294"/>
    </row>
    <row r="7683" spans="1:1" s="295" customFormat="1" ht="12" hidden="1" customHeight="1">
      <c r="A7683" s="294"/>
    </row>
    <row r="7684" spans="1:1" s="295" customFormat="1" ht="12" hidden="1" customHeight="1">
      <c r="A7684" s="294"/>
    </row>
    <row r="7685" spans="1:1" s="295" customFormat="1" ht="12" hidden="1" customHeight="1">
      <c r="A7685" s="294"/>
    </row>
    <row r="7686" spans="1:1" s="295" customFormat="1" ht="12" hidden="1" customHeight="1">
      <c r="A7686" s="294"/>
    </row>
    <row r="7687" spans="1:1" s="295" customFormat="1" ht="12" hidden="1" customHeight="1">
      <c r="A7687" s="294"/>
    </row>
    <row r="7688" spans="1:1" s="295" customFormat="1" ht="12" hidden="1" customHeight="1">
      <c r="A7688" s="294"/>
    </row>
    <row r="7689" spans="1:1" s="295" customFormat="1" ht="12" hidden="1" customHeight="1">
      <c r="A7689" s="294"/>
    </row>
    <row r="7690" spans="1:1" s="295" customFormat="1" ht="12" hidden="1" customHeight="1">
      <c r="A7690" s="294"/>
    </row>
    <row r="7691" spans="1:1" s="295" customFormat="1" ht="12" hidden="1" customHeight="1">
      <c r="A7691" s="294"/>
    </row>
    <row r="7692" spans="1:1" s="295" customFormat="1" ht="12" hidden="1" customHeight="1">
      <c r="A7692" s="294"/>
    </row>
    <row r="7693" spans="1:1" s="295" customFormat="1" ht="12" hidden="1" customHeight="1">
      <c r="A7693" s="294"/>
    </row>
    <row r="7694" spans="1:1" s="295" customFormat="1" ht="12" hidden="1" customHeight="1">
      <c r="A7694" s="294"/>
    </row>
    <row r="7695" spans="1:1" s="295" customFormat="1" ht="12" hidden="1" customHeight="1">
      <c r="A7695" s="294"/>
    </row>
    <row r="7696" spans="1:1" s="295" customFormat="1" ht="12" hidden="1" customHeight="1">
      <c r="A7696" s="294"/>
    </row>
    <row r="7697" spans="1:1" s="295" customFormat="1" ht="12" hidden="1" customHeight="1">
      <c r="A7697" s="294"/>
    </row>
    <row r="7698" spans="1:1" s="295" customFormat="1" ht="12" hidden="1" customHeight="1">
      <c r="A7698" s="294"/>
    </row>
    <row r="7699" spans="1:1" s="295" customFormat="1" ht="12" hidden="1" customHeight="1">
      <c r="A7699" s="294"/>
    </row>
    <row r="7700" spans="1:1" s="295" customFormat="1" ht="12" hidden="1" customHeight="1">
      <c r="A7700" s="294"/>
    </row>
    <row r="7701" spans="1:1" s="295" customFormat="1" ht="12" hidden="1" customHeight="1">
      <c r="A7701" s="294"/>
    </row>
    <row r="7702" spans="1:1" s="295" customFormat="1" ht="12" hidden="1" customHeight="1">
      <c r="A7702" s="294"/>
    </row>
    <row r="7703" spans="1:1" s="295" customFormat="1" ht="12" hidden="1" customHeight="1">
      <c r="A7703" s="294"/>
    </row>
    <row r="7704" spans="1:1" s="295" customFormat="1" ht="12" hidden="1" customHeight="1">
      <c r="A7704" s="294"/>
    </row>
    <row r="7705" spans="1:1" s="295" customFormat="1" ht="12" hidden="1" customHeight="1">
      <c r="A7705" s="294"/>
    </row>
    <row r="7706" spans="1:1" s="295" customFormat="1" ht="12" hidden="1" customHeight="1">
      <c r="A7706" s="294"/>
    </row>
    <row r="7707" spans="1:1" s="295" customFormat="1" ht="12" hidden="1" customHeight="1">
      <c r="A7707" s="294"/>
    </row>
    <row r="7708" spans="1:1" s="295" customFormat="1" ht="12" hidden="1" customHeight="1">
      <c r="A7708" s="294"/>
    </row>
    <row r="7709" spans="1:1" s="295" customFormat="1" ht="12" hidden="1" customHeight="1">
      <c r="A7709" s="294"/>
    </row>
    <row r="7710" spans="1:1" s="295" customFormat="1" ht="12" hidden="1" customHeight="1">
      <c r="A7710" s="294"/>
    </row>
    <row r="7711" spans="1:1" s="295" customFormat="1" ht="12" hidden="1" customHeight="1">
      <c r="A7711" s="294"/>
    </row>
    <row r="7712" spans="1:1" s="295" customFormat="1" ht="12" hidden="1" customHeight="1">
      <c r="A7712" s="294"/>
    </row>
    <row r="7713" spans="1:1" s="295" customFormat="1" ht="12" hidden="1" customHeight="1">
      <c r="A7713" s="294"/>
    </row>
    <row r="7714" spans="1:1" s="295" customFormat="1" ht="12" hidden="1" customHeight="1">
      <c r="A7714" s="294"/>
    </row>
    <row r="7715" spans="1:1" s="295" customFormat="1" ht="12" hidden="1" customHeight="1">
      <c r="A7715" s="294"/>
    </row>
    <row r="7716" spans="1:1" s="295" customFormat="1" ht="12" hidden="1" customHeight="1">
      <c r="A7716" s="294"/>
    </row>
    <row r="7717" spans="1:1" s="295" customFormat="1" ht="12" hidden="1" customHeight="1">
      <c r="A7717" s="294"/>
    </row>
    <row r="7718" spans="1:1" s="295" customFormat="1" ht="12" hidden="1" customHeight="1">
      <c r="A7718" s="294"/>
    </row>
    <row r="7719" spans="1:1" s="295" customFormat="1" ht="12" hidden="1" customHeight="1">
      <c r="A7719" s="294"/>
    </row>
    <row r="7720" spans="1:1" s="295" customFormat="1" ht="12" hidden="1" customHeight="1">
      <c r="A7720" s="294"/>
    </row>
    <row r="7721" spans="1:1" s="295" customFormat="1" ht="12" hidden="1" customHeight="1">
      <c r="A7721" s="294"/>
    </row>
    <row r="7722" spans="1:1" s="295" customFormat="1" ht="12" hidden="1" customHeight="1">
      <c r="A7722" s="294"/>
    </row>
    <row r="7723" spans="1:1" s="295" customFormat="1" ht="12" hidden="1" customHeight="1">
      <c r="A7723" s="294"/>
    </row>
    <row r="7724" spans="1:1" s="295" customFormat="1" ht="12" hidden="1" customHeight="1">
      <c r="A7724" s="294"/>
    </row>
    <row r="7725" spans="1:1" s="295" customFormat="1" ht="12" hidden="1" customHeight="1">
      <c r="A7725" s="294"/>
    </row>
    <row r="7726" spans="1:1" s="295" customFormat="1" ht="12" hidden="1" customHeight="1">
      <c r="A7726" s="294"/>
    </row>
    <row r="7727" spans="1:1" s="295" customFormat="1" ht="12" hidden="1" customHeight="1">
      <c r="A7727" s="294"/>
    </row>
    <row r="7728" spans="1:1" s="295" customFormat="1" ht="12" hidden="1" customHeight="1">
      <c r="A7728" s="294"/>
    </row>
    <row r="7729" spans="1:1" s="295" customFormat="1" ht="12" hidden="1" customHeight="1">
      <c r="A7729" s="294"/>
    </row>
    <row r="7730" spans="1:1" s="295" customFormat="1" ht="12" hidden="1" customHeight="1">
      <c r="A7730" s="294"/>
    </row>
    <row r="7731" spans="1:1" s="295" customFormat="1" ht="12" hidden="1" customHeight="1">
      <c r="A7731" s="294"/>
    </row>
    <row r="7732" spans="1:1" s="295" customFormat="1" ht="12" hidden="1" customHeight="1">
      <c r="A7732" s="294"/>
    </row>
    <row r="7733" spans="1:1" s="295" customFormat="1" ht="12" hidden="1" customHeight="1">
      <c r="A7733" s="294"/>
    </row>
    <row r="7734" spans="1:1" s="295" customFormat="1" ht="12" hidden="1" customHeight="1">
      <c r="A7734" s="294"/>
    </row>
    <row r="7735" spans="1:1" s="295" customFormat="1" ht="12" hidden="1" customHeight="1">
      <c r="A7735" s="294"/>
    </row>
    <row r="7736" spans="1:1" s="295" customFormat="1" ht="12" hidden="1" customHeight="1">
      <c r="A7736" s="294"/>
    </row>
    <row r="7737" spans="1:1" s="295" customFormat="1" ht="12" hidden="1" customHeight="1">
      <c r="A7737" s="294"/>
    </row>
    <row r="7738" spans="1:1" s="295" customFormat="1" ht="12" hidden="1" customHeight="1">
      <c r="A7738" s="294"/>
    </row>
    <row r="7739" spans="1:1" s="295" customFormat="1" ht="12" hidden="1" customHeight="1">
      <c r="A7739" s="294"/>
    </row>
    <row r="7740" spans="1:1" s="295" customFormat="1" ht="12" hidden="1" customHeight="1">
      <c r="A7740" s="294"/>
    </row>
    <row r="7741" spans="1:1" s="295" customFormat="1" ht="12" hidden="1" customHeight="1">
      <c r="A7741" s="294"/>
    </row>
    <row r="7742" spans="1:1" s="295" customFormat="1" ht="12" hidden="1" customHeight="1">
      <c r="A7742" s="294"/>
    </row>
    <row r="7743" spans="1:1" s="295" customFormat="1" ht="12" hidden="1" customHeight="1">
      <c r="A7743" s="294"/>
    </row>
    <row r="7744" spans="1:1" s="295" customFormat="1" ht="12" hidden="1" customHeight="1">
      <c r="A7744" s="294"/>
    </row>
    <row r="7745" spans="1:1" s="295" customFormat="1" ht="12" hidden="1" customHeight="1">
      <c r="A7745" s="294"/>
    </row>
    <row r="7746" spans="1:1" s="295" customFormat="1" ht="12" hidden="1" customHeight="1">
      <c r="A7746" s="294"/>
    </row>
    <row r="7747" spans="1:1" s="295" customFormat="1" ht="12" hidden="1" customHeight="1">
      <c r="A7747" s="294"/>
    </row>
    <row r="7748" spans="1:1" s="295" customFormat="1" ht="12" hidden="1" customHeight="1">
      <c r="A7748" s="294"/>
    </row>
    <row r="7749" spans="1:1" s="295" customFormat="1" ht="12" hidden="1" customHeight="1">
      <c r="A7749" s="294"/>
    </row>
    <row r="7750" spans="1:1" s="295" customFormat="1" ht="12" hidden="1" customHeight="1">
      <c r="A7750" s="294"/>
    </row>
    <row r="7751" spans="1:1" s="295" customFormat="1" ht="12" hidden="1" customHeight="1">
      <c r="A7751" s="294"/>
    </row>
    <row r="7752" spans="1:1" s="295" customFormat="1" ht="12" hidden="1" customHeight="1">
      <c r="A7752" s="294"/>
    </row>
    <row r="7753" spans="1:1" s="295" customFormat="1" ht="12" hidden="1" customHeight="1">
      <c r="A7753" s="294"/>
    </row>
    <row r="7754" spans="1:1" s="295" customFormat="1" ht="12" hidden="1" customHeight="1">
      <c r="A7754" s="294"/>
    </row>
    <row r="7755" spans="1:1" s="295" customFormat="1" ht="12" hidden="1" customHeight="1">
      <c r="A7755" s="294"/>
    </row>
    <row r="7756" spans="1:1" s="295" customFormat="1" ht="12" hidden="1" customHeight="1">
      <c r="A7756" s="294"/>
    </row>
    <row r="7757" spans="1:1" s="295" customFormat="1" ht="12" hidden="1" customHeight="1">
      <c r="A7757" s="294"/>
    </row>
    <row r="7758" spans="1:1" s="295" customFormat="1" ht="12" hidden="1" customHeight="1">
      <c r="A7758" s="294"/>
    </row>
    <row r="7759" spans="1:1" s="295" customFormat="1" ht="12" hidden="1" customHeight="1">
      <c r="A7759" s="294"/>
    </row>
    <row r="7760" spans="1:1" s="295" customFormat="1" ht="12" hidden="1" customHeight="1">
      <c r="A7760" s="294"/>
    </row>
    <row r="7761" spans="1:1" s="295" customFormat="1" ht="12" hidden="1" customHeight="1">
      <c r="A7761" s="294"/>
    </row>
    <row r="7762" spans="1:1" s="295" customFormat="1" ht="12" hidden="1" customHeight="1">
      <c r="A7762" s="294"/>
    </row>
    <row r="7763" spans="1:1" s="295" customFormat="1" ht="12" hidden="1" customHeight="1">
      <c r="A7763" s="294"/>
    </row>
    <row r="7764" spans="1:1" s="295" customFormat="1" ht="12" hidden="1" customHeight="1">
      <c r="A7764" s="294"/>
    </row>
    <row r="7765" spans="1:1" s="295" customFormat="1" ht="12" hidden="1" customHeight="1">
      <c r="A7765" s="294"/>
    </row>
    <row r="7766" spans="1:1" s="295" customFormat="1" ht="12" hidden="1" customHeight="1">
      <c r="A7766" s="294"/>
    </row>
    <row r="7767" spans="1:1" s="295" customFormat="1" ht="12" hidden="1" customHeight="1">
      <c r="A7767" s="294"/>
    </row>
    <row r="7768" spans="1:1" s="295" customFormat="1" ht="12" hidden="1" customHeight="1">
      <c r="A7768" s="294"/>
    </row>
    <row r="7769" spans="1:1" s="295" customFormat="1" ht="12" hidden="1" customHeight="1">
      <c r="A7769" s="294"/>
    </row>
    <row r="7770" spans="1:1" s="295" customFormat="1" ht="12" hidden="1" customHeight="1">
      <c r="A7770" s="294"/>
    </row>
    <row r="7771" spans="1:1" s="295" customFormat="1" ht="12" hidden="1" customHeight="1">
      <c r="A7771" s="294"/>
    </row>
    <row r="7772" spans="1:1" s="295" customFormat="1" ht="12" hidden="1" customHeight="1">
      <c r="A7772" s="294"/>
    </row>
    <row r="7773" spans="1:1" s="295" customFormat="1" ht="12" hidden="1" customHeight="1">
      <c r="A7773" s="294"/>
    </row>
    <row r="7774" spans="1:1" s="295" customFormat="1" ht="12" hidden="1" customHeight="1">
      <c r="A7774" s="294"/>
    </row>
    <row r="7775" spans="1:1" s="295" customFormat="1" ht="12" hidden="1" customHeight="1">
      <c r="A7775" s="294"/>
    </row>
    <row r="7776" spans="1:1" s="295" customFormat="1" ht="12" hidden="1" customHeight="1">
      <c r="A7776" s="294"/>
    </row>
    <row r="7777" spans="1:1" s="295" customFormat="1" ht="12" hidden="1" customHeight="1">
      <c r="A7777" s="294"/>
    </row>
    <row r="7778" spans="1:1" s="295" customFormat="1" ht="12" hidden="1" customHeight="1">
      <c r="A7778" s="294"/>
    </row>
    <row r="7779" spans="1:1" s="295" customFormat="1" ht="12" hidden="1" customHeight="1">
      <c r="A7779" s="294"/>
    </row>
    <row r="7780" spans="1:1" s="295" customFormat="1" ht="12" hidden="1" customHeight="1">
      <c r="A7780" s="294"/>
    </row>
    <row r="7781" spans="1:1" s="295" customFormat="1" ht="12" hidden="1" customHeight="1">
      <c r="A7781" s="294"/>
    </row>
    <row r="7782" spans="1:1" s="295" customFormat="1" ht="12" hidden="1" customHeight="1">
      <c r="A7782" s="294"/>
    </row>
    <row r="7783" spans="1:1" s="295" customFormat="1" ht="12" hidden="1" customHeight="1">
      <c r="A7783" s="294"/>
    </row>
    <row r="7784" spans="1:1" s="295" customFormat="1" ht="12" hidden="1" customHeight="1">
      <c r="A7784" s="294"/>
    </row>
    <row r="7785" spans="1:1" s="295" customFormat="1" ht="12" hidden="1" customHeight="1">
      <c r="A7785" s="294"/>
    </row>
    <row r="7786" spans="1:1" s="295" customFormat="1" ht="12" hidden="1" customHeight="1">
      <c r="A7786" s="294"/>
    </row>
    <row r="7787" spans="1:1" s="295" customFormat="1" ht="12" hidden="1" customHeight="1">
      <c r="A7787" s="294"/>
    </row>
    <row r="7788" spans="1:1" s="295" customFormat="1" ht="12" hidden="1" customHeight="1">
      <c r="A7788" s="294"/>
    </row>
    <row r="7789" spans="1:1" s="295" customFormat="1" ht="12" hidden="1" customHeight="1">
      <c r="A7789" s="294"/>
    </row>
    <row r="7790" spans="1:1" s="295" customFormat="1" ht="12" hidden="1" customHeight="1">
      <c r="A7790" s="294"/>
    </row>
    <row r="7791" spans="1:1" s="295" customFormat="1" ht="12" hidden="1" customHeight="1">
      <c r="A7791" s="294"/>
    </row>
    <row r="7792" spans="1:1" s="295" customFormat="1" ht="12" hidden="1" customHeight="1">
      <c r="A7792" s="294"/>
    </row>
    <row r="7793" spans="1:1" s="295" customFormat="1" ht="12" hidden="1" customHeight="1">
      <c r="A7793" s="294"/>
    </row>
    <row r="7794" spans="1:1" s="295" customFormat="1" ht="12" hidden="1" customHeight="1">
      <c r="A7794" s="294"/>
    </row>
    <row r="7795" spans="1:1" s="295" customFormat="1" ht="12" hidden="1" customHeight="1">
      <c r="A7795" s="294"/>
    </row>
    <row r="7796" spans="1:1" s="295" customFormat="1" ht="12" hidden="1" customHeight="1">
      <c r="A7796" s="294"/>
    </row>
    <row r="7797" spans="1:1" s="295" customFormat="1" ht="12" hidden="1" customHeight="1">
      <c r="A7797" s="294"/>
    </row>
    <row r="7798" spans="1:1" s="295" customFormat="1" ht="12" hidden="1" customHeight="1">
      <c r="A7798" s="294"/>
    </row>
    <row r="7799" spans="1:1" s="295" customFormat="1" ht="12" hidden="1" customHeight="1">
      <c r="A7799" s="294"/>
    </row>
    <row r="7800" spans="1:1" s="295" customFormat="1" ht="12" hidden="1" customHeight="1">
      <c r="A7800" s="294"/>
    </row>
    <row r="7801" spans="1:1" s="295" customFormat="1" ht="12" hidden="1" customHeight="1">
      <c r="A7801" s="294"/>
    </row>
    <row r="7802" spans="1:1" s="295" customFormat="1" ht="12" hidden="1" customHeight="1">
      <c r="A7802" s="294"/>
    </row>
    <row r="7803" spans="1:1" s="295" customFormat="1" ht="12" hidden="1" customHeight="1">
      <c r="A7803" s="294"/>
    </row>
    <row r="7804" spans="1:1" s="295" customFormat="1" ht="12" hidden="1" customHeight="1">
      <c r="A7804" s="294"/>
    </row>
    <row r="7805" spans="1:1" s="295" customFormat="1" ht="12" hidden="1" customHeight="1">
      <c r="A7805" s="294"/>
    </row>
    <row r="7806" spans="1:1" s="295" customFormat="1" ht="12" hidden="1" customHeight="1">
      <c r="A7806" s="294"/>
    </row>
    <row r="7807" spans="1:1" s="295" customFormat="1" ht="12" hidden="1" customHeight="1">
      <c r="A7807" s="294"/>
    </row>
    <row r="7808" spans="1:1" s="295" customFormat="1" ht="12" hidden="1" customHeight="1">
      <c r="A7808" s="294"/>
    </row>
    <row r="7809" spans="1:1" s="295" customFormat="1" ht="12" hidden="1" customHeight="1">
      <c r="A7809" s="294"/>
    </row>
    <row r="7810" spans="1:1" s="295" customFormat="1" ht="12" hidden="1" customHeight="1">
      <c r="A7810" s="294"/>
    </row>
    <row r="7811" spans="1:1" s="295" customFormat="1" ht="12" hidden="1" customHeight="1">
      <c r="A7811" s="294"/>
    </row>
    <row r="7812" spans="1:1" s="295" customFormat="1" ht="12" hidden="1" customHeight="1">
      <c r="A7812" s="294"/>
    </row>
    <row r="7813" spans="1:1" s="295" customFormat="1" ht="12" hidden="1" customHeight="1">
      <c r="A7813" s="294"/>
    </row>
    <row r="7814" spans="1:1" s="295" customFormat="1" ht="12" hidden="1" customHeight="1">
      <c r="A7814" s="294"/>
    </row>
    <row r="7815" spans="1:1" s="295" customFormat="1" ht="12" hidden="1" customHeight="1">
      <c r="A7815" s="294"/>
    </row>
    <row r="7816" spans="1:1" s="295" customFormat="1" ht="12" hidden="1" customHeight="1">
      <c r="A7816" s="294"/>
    </row>
    <row r="7817" spans="1:1" s="295" customFormat="1" ht="12" hidden="1" customHeight="1">
      <c r="A7817" s="294"/>
    </row>
    <row r="7818" spans="1:1" s="295" customFormat="1" ht="12" hidden="1" customHeight="1">
      <c r="A7818" s="294"/>
    </row>
    <row r="7819" spans="1:1" s="295" customFormat="1" ht="12" hidden="1" customHeight="1">
      <c r="A7819" s="294"/>
    </row>
    <row r="7820" spans="1:1" s="295" customFormat="1" ht="12" hidden="1" customHeight="1">
      <c r="A7820" s="294"/>
    </row>
    <row r="7821" spans="1:1" s="295" customFormat="1" ht="12" hidden="1" customHeight="1">
      <c r="A7821" s="294"/>
    </row>
    <row r="7822" spans="1:1" s="295" customFormat="1" ht="12" hidden="1" customHeight="1">
      <c r="A7822" s="294"/>
    </row>
    <row r="7823" spans="1:1" s="295" customFormat="1" ht="12" hidden="1" customHeight="1">
      <c r="A7823" s="294"/>
    </row>
    <row r="7824" spans="1:1" s="295" customFormat="1" ht="12" hidden="1" customHeight="1">
      <c r="A7824" s="294"/>
    </row>
    <row r="7825" spans="1:1" s="295" customFormat="1" ht="12" hidden="1" customHeight="1">
      <c r="A7825" s="294"/>
    </row>
    <row r="7826" spans="1:1" s="295" customFormat="1" ht="12" hidden="1" customHeight="1">
      <c r="A7826" s="294"/>
    </row>
    <row r="7827" spans="1:1" s="295" customFormat="1" ht="12" hidden="1" customHeight="1">
      <c r="A7827" s="294"/>
    </row>
    <row r="7828" spans="1:1" s="295" customFormat="1" ht="12" hidden="1" customHeight="1">
      <c r="A7828" s="294"/>
    </row>
    <row r="7829" spans="1:1" s="295" customFormat="1" ht="12" hidden="1" customHeight="1">
      <c r="A7829" s="294"/>
    </row>
    <row r="7830" spans="1:1" s="295" customFormat="1" ht="12" hidden="1" customHeight="1">
      <c r="A7830" s="294"/>
    </row>
    <row r="7831" spans="1:1" s="295" customFormat="1" ht="12" hidden="1" customHeight="1">
      <c r="A7831" s="294"/>
    </row>
    <row r="7832" spans="1:1" s="295" customFormat="1" ht="12" hidden="1" customHeight="1">
      <c r="A7832" s="294"/>
    </row>
    <row r="7833" spans="1:1" s="295" customFormat="1" ht="12" hidden="1" customHeight="1">
      <c r="A7833" s="294"/>
    </row>
    <row r="7834" spans="1:1" s="295" customFormat="1" ht="12" hidden="1" customHeight="1">
      <c r="A7834" s="294"/>
    </row>
    <row r="7835" spans="1:1" s="295" customFormat="1" ht="12" hidden="1" customHeight="1">
      <c r="A7835" s="294"/>
    </row>
    <row r="7836" spans="1:1" s="295" customFormat="1" ht="12" hidden="1" customHeight="1">
      <c r="A7836" s="294"/>
    </row>
    <row r="7837" spans="1:1" s="295" customFormat="1" ht="12" hidden="1" customHeight="1">
      <c r="A7837" s="294"/>
    </row>
    <row r="7838" spans="1:1" s="295" customFormat="1" ht="12" hidden="1" customHeight="1">
      <c r="A7838" s="294"/>
    </row>
    <row r="7839" spans="1:1" s="295" customFormat="1" ht="12" hidden="1" customHeight="1">
      <c r="A7839" s="294"/>
    </row>
    <row r="7840" spans="1:1" s="295" customFormat="1" ht="12" hidden="1" customHeight="1">
      <c r="A7840" s="294"/>
    </row>
    <row r="7841" spans="1:1" s="295" customFormat="1" ht="12" hidden="1" customHeight="1">
      <c r="A7841" s="294"/>
    </row>
    <row r="7842" spans="1:1" s="295" customFormat="1" ht="12" hidden="1" customHeight="1">
      <c r="A7842" s="294"/>
    </row>
    <row r="7843" spans="1:1" s="295" customFormat="1" ht="12" hidden="1" customHeight="1">
      <c r="A7843" s="294"/>
    </row>
    <row r="7844" spans="1:1" s="295" customFormat="1" ht="12" hidden="1" customHeight="1">
      <c r="A7844" s="294"/>
    </row>
    <row r="7845" spans="1:1" s="295" customFormat="1" ht="12" hidden="1" customHeight="1">
      <c r="A7845" s="294"/>
    </row>
    <row r="7846" spans="1:1" s="295" customFormat="1" ht="12" hidden="1" customHeight="1">
      <c r="A7846" s="294"/>
    </row>
    <row r="7847" spans="1:1" s="295" customFormat="1" ht="12" hidden="1" customHeight="1">
      <c r="A7847" s="294"/>
    </row>
    <row r="7848" spans="1:1" s="295" customFormat="1" ht="12" hidden="1" customHeight="1">
      <c r="A7848" s="294"/>
    </row>
    <row r="7849" spans="1:1" s="295" customFormat="1" ht="12" hidden="1" customHeight="1">
      <c r="A7849" s="294"/>
    </row>
    <row r="7850" spans="1:1" s="295" customFormat="1" ht="12" hidden="1" customHeight="1">
      <c r="A7850" s="294"/>
    </row>
    <row r="7851" spans="1:1" s="295" customFormat="1" ht="12" hidden="1" customHeight="1">
      <c r="A7851" s="294"/>
    </row>
    <row r="7852" spans="1:1" s="295" customFormat="1" ht="12" hidden="1" customHeight="1">
      <c r="A7852" s="294"/>
    </row>
    <row r="7853" spans="1:1" s="295" customFormat="1" ht="12" hidden="1" customHeight="1">
      <c r="A7853" s="294"/>
    </row>
    <row r="7854" spans="1:1" s="295" customFormat="1" ht="12" hidden="1" customHeight="1">
      <c r="A7854" s="294"/>
    </row>
    <row r="7855" spans="1:1" s="295" customFormat="1" ht="12" hidden="1" customHeight="1">
      <c r="A7855" s="294"/>
    </row>
    <row r="7856" spans="1:1" s="295" customFormat="1" ht="12" hidden="1" customHeight="1">
      <c r="A7856" s="294"/>
    </row>
    <row r="7857" spans="1:1" s="295" customFormat="1" ht="12" hidden="1" customHeight="1">
      <c r="A7857" s="294"/>
    </row>
    <row r="7858" spans="1:1" s="295" customFormat="1" ht="12" hidden="1" customHeight="1">
      <c r="A7858" s="294"/>
    </row>
    <row r="7859" spans="1:1" s="295" customFormat="1" ht="12" hidden="1" customHeight="1">
      <c r="A7859" s="294"/>
    </row>
    <row r="7860" spans="1:1" s="295" customFormat="1" ht="12" hidden="1" customHeight="1">
      <c r="A7860" s="294"/>
    </row>
    <row r="7861" spans="1:1" s="295" customFormat="1" ht="12" hidden="1" customHeight="1">
      <c r="A7861" s="294"/>
    </row>
    <row r="7862" spans="1:1" s="295" customFormat="1" ht="12" hidden="1" customHeight="1">
      <c r="A7862" s="294"/>
    </row>
    <row r="7863" spans="1:1" s="295" customFormat="1" ht="12" hidden="1" customHeight="1">
      <c r="A7863" s="294"/>
    </row>
    <row r="7864" spans="1:1" s="295" customFormat="1" ht="12" hidden="1" customHeight="1">
      <c r="A7864" s="294"/>
    </row>
    <row r="7865" spans="1:1" s="295" customFormat="1" ht="12" hidden="1" customHeight="1">
      <c r="A7865" s="294"/>
    </row>
    <row r="7866" spans="1:1" s="295" customFormat="1" ht="12" hidden="1" customHeight="1">
      <c r="A7866" s="294"/>
    </row>
    <row r="7867" spans="1:1" s="295" customFormat="1" ht="12" hidden="1" customHeight="1">
      <c r="A7867" s="294"/>
    </row>
    <row r="7868" spans="1:1" s="295" customFormat="1" ht="12" hidden="1" customHeight="1">
      <c r="A7868" s="294"/>
    </row>
    <row r="7869" spans="1:1" s="295" customFormat="1" ht="12" hidden="1" customHeight="1">
      <c r="A7869" s="294"/>
    </row>
    <row r="7870" spans="1:1" s="295" customFormat="1" ht="12" hidden="1" customHeight="1">
      <c r="A7870" s="294"/>
    </row>
    <row r="7871" spans="1:1" s="295" customFormat="1" ht="12" hidden="1" customHeight="1">
      <c r="A7871" s="294"/>
    </row>
    <row r="7872" spans="1:1" s="295" customFormat="1" ht="12" hidden="1" customHeight="1">
      <c r="A7872" s="294"/>
    </row>
    <row r="7873" spans="1:1" s="295" customFormat="1" ht="12" hidden="1" customHeight="1">
      <c r="A7873" s="294"/>
    </row>
    <row r="7874" spans="1:1" s="295" customFormat="1" ht="12" hidden="1" customHeight="1">
      <c r="A7874" s="294"/>
    </row>
    <row r="7875" spans="1:1" s="295" customFormat="1" ht="12" hidden="1" customHeight="1">
      <c r="A7875" s="294"/>
    </row>
    <row r="7876" spans="1:1" s="295" customFormat="1" ht="12" hidden="1" customHeight="1">
      <c r="A7876" s="294"/>
    </row>
    <row r="7877" spans="1:1" s="295" customFormat="1" ht="12" hidden="1" customHeight="1">
      <c r="A7877" s="294"/>
    </row>
    <row r="7878" spans="1:1" s="295" customFormat="1" ht="12" hidden="1" customHeight="1">
      <c r="A7878" s="294"/>
    </row>
    <row r="7879" spans="1:1" s="295" customFormat="1" ht="12" hidden="1" customHeight="1">
      <c r="A7879" s="294"/>
    </row>
    <row r="7880" spans="1:1" s="295" customFormat="1" ht="12" hidden="1" customHeight="1">
      <c r="A7880" s="294"/>
    </row>
    <row r="7881" spans="1:1" s="295" customFormat="1" ht="12" hidden="1" customHeight="1">
      <c r="A7881" s="294"/>
    </row>
    <row r="7882" spans="1:1" s="295" customFormat="1" ht="12" hidden="1" customHeight="1">
      <c r="A7882" s="294"/>
    </row>
    <row r="7883" spans="1:1" s="295" customFormat="1" ht="12" hidden="1" customHeight="1">
      <c r="A7883" s="294"/>
    </row>
    <row r="7884" spans="1:1" s="295" customFormat="1" ht="12" hidden="1" customHeight="1">
      <c r="A7884" s="294"/>
    </row>
    <row r="7885" spans="1:1" s="295" customFormat="1" ht="12" hidden="1" customHeight="1">
      <c r="A7885" s="294"/>
    </row>
    <row r="7886" spans="1:1" s="295" customFormat="1" ht="12" hidden="1" customHeight="1">
      <c r="A7886" s="294"/>
    </row>
    <row r="7887" spans="1:1" s="295" customFormat="1" ht="12" hidden="1" customHeight="1">
      <c r="A7887" s="294"/>
    </row>
    <row r="7888" spans="1:1" s="295" customFormat="1" ht="12" hidden="1" customHeight="1">
      <c r="A7888" s="294"/>
    </row>
    <row r="7889" spans="1:1" s="295" customFormat="1" ht="12" hidden="1" customHeight="1">
      <c r="A7889" s="294"/>
    </row>
    <row r="7890" spans="1:1" s="295" customFormat="1" ht="12" hidden="1" customHeight="1">
      <c r="A7890" s="294"/>
    </row>
    <row r="7891" spans="1:1" s="295" customFormat="1" ht="12" hidden="1" customHeight="1">
      <c r="A7891" s="294"/>
    </row>
    <row r="7892" spans="1:1" s="295" customFormat="1" ht="12" hidden="1" customHeight="1">
      <c r="A7892" s="294"/>
    </row>
    <row r="7893" spans="1:1" s="295" customFormat="1" ht="12" hidden="1" customHeight="1">
      <c r="A7893" s="294"/>
    </row>
    <row r="7894" spans="1:1" s="295" customFormat="1" ht="12" hidden="1" customHeight="1">
      <c r="A7894" s="294"/>
    </row>
    <row r="7895" spans="1:1" s="295" customFormat="1" ht="12" hidden="1" customHeight="1">
      <c r="A7895" s="294"/>
    </row>
    <row r="7896" spans="1:1" s="295" customFormat="1" ht="12" hidden="1" customHeight="1">
      <c r="A7896" s="294"/>
    </row>
    <row r="7897" spans="1:1" s="295" customFormat="1" ht="12" hidden="1" customHeight="1">
      <c r="A7897" s="294"/>
    </row>
    <row r="7898" spans="1:1" s="295" customFormat="1" ht="12" hidden="1" customHeight="1">
      <c r="A7898" s="294"/>
    </row>
    <row r="7899" spans="1:1" s="295" customFormat="1" ht="12" hidden="1" customHeight="1">
      <c r="A7899" s="294"/>
    </row>
    <row r="7900" spans="1:1" s="295" customFormat="1" ht="12" hidden="1" customHeight="1">
      <c r="A7900" s="294"/>
    </row>
    <row r="7901" spans="1:1" s="295" customFormat="1" ht="12" hidden="1" customHeight="1">
      <c r="A7901" s="294"/>
    </row>
    <row r="7902" spans="1:1" s="295" customFormat="1" ht="12" hidden="1" customHeight="1">
      <c r="A7902" s="294"/>
    </row>
    <row r="7903" spans="1:1" s="295" customFormat="1" ht="12" hidden="1" customHeight="1">
      <c r="A7903" s="294"/>
    </row>
    <row r="7904" spans="1:1" s="295" customFormat="1" ht="12" hidden="1" customHeight="1">
      <c r="A7904" s="294"/>
    </row>
    <row r="7905" spans="1:1" s="295" customFormat="1" ht="12" hidden="1" customHeight="1">
      <c r="A7905" s="294"/>
    </row>
    <row r="7906" spans="1:1" s="295" customFormat="1" ht="12" hidden="1" customHeight="1">
      <c r="A7906" s="294"/>
    </row>
    <row r="7907" spans="1:1" s="295" customFormat="1" ht="12" hidden="1" customHeight="1">
      <c r="A7907" s="294"/>
    </row>
    <row r="7908" spans="1:1" s="295" customFormat="1" ht="12" hidden="1" customHeight="1">
      <c r="A7908" s="294"/>
    </row>
    <row r="7909" spans="1:1" s="295" customFormat="1" ht="12" hidden="1" customHeight="1">
      <c r="A7909" s="294"/>
    </row>
    <row r="7910" spans="1:1" s="295" customFormat="1" ht="12" hidden="1" customHeight="1">
      <c r="A7910" s="294"/>
    </row>
    <row r="7911" spans="1:1" s="295" customFormat="1" ht="12" hidden="1" customHeight="1">
      <c r="A7911" s="294"/>
    </row>
    <row r="7912" spans="1:1" s="295" customFormat="1" ht="12" hidden="1" customHeight="1">
      <c r="A7912" s="294"/>
    </row>
    <row r="7913" spans="1:1" s="295" customFormat="1" ht="12" hidden="1" customHeight="1">
      <c r="A7913" s="294"/>
    </row>
    <row r="7914" spans="1:1" s="295" customFormat="1" ht="12" hidden="1" customHeight="1">
      <c r="A7914" s="294"/>
    </row>
    <row r="7915" spans="1:1" s="295" customFormat="1" ht="12" hidden="1" customHeight="1">
      <c r="A7915" s="294"/>
    </row>
    <row r="7916" spans="1:1" s="295" customFormat="1" ht="12" hidden="1" customHeight="1">
      <c r="A7916" s="294"/>
    </row>
    <row r="7917" spans="1:1" s="295" customFormat="1" ht="12" hidden="1" customHeight="1">
      <c r="A7917" s="294"/>
    </row>
    <row r="7918" spans="1:1" s="295" customFormat="1" ht="12" hidden="1" customHeight="1">
      <c r="A7918" s="294"/>
    </row>
    <row r="7919" spans="1:1" s="295" customFormat="1" ht="12" hidden="1" customHeight="1">
      <c r="A7919" s="294"/>
    </row>
    <row r="7920" spans="1:1" s="295" customFormat="1" ht="12" hidden="1" customHeight="1">
      <c r="A7920" s="294"/>
    </row>
    <row r="7921" spans="1:1" s="295" customFormat="1" ht="12" hidden="1" customHeight="1">
      <c r="A7921" s="294"/>
    </row>
    <row r="7922" spans="1:1" s="295" customFormat="1" ht="12" hidden="1" customHeight="1">
      <c r="A7922" s="294"/>
    </row>
    <row r="7923" spans="1:1" s="295" customFormat="1" ht="12" hidden="1" customHeight="1">
      <c r="A7923" s="294"/>
    </row>
    <row r="7924" spans="1:1" s="295" customFormat="1" ht="12" hidden="1" customHeight="1">
      <c r="A7924" s="294"/>
    </row>
    <row r="7925" spans="1:1" s="295" customFormat="1" ht="12" hidden="1" customHeight="1">
      <c r="A7925" s="294"/>
    </row>
    <row r="7926" spans="1:1" s="295" customFormat="1" ht="12" hidden="1" customHeight="1">
      <c r="A7926" s="294"/>
    </row>
    <row r="7927" spans="1:1" s="295" customFormat="1" ht="12" hidden="1" customHeight="1">
      <c r="A7927" s="294"/>
    </row>
    <row r="7928" spans="1:1" s="295" customFormat="1" ht="12" hidden="1" customHeight="1">
      <c r="A7928" s="294"/>
    </row>
    <row r="7929" spans="1:1" s="295" customFormat="1" ht="12" hidden="1" customHeight="1">
      <c r="A7929" s="294"/>
    </row>
    <row r="7930" spans="1:1" s="295" customFormat="1" ht="12" hidden="1" customHeight="1">
      <c r="A7930" s="294"/>
    </row>
    <row r="7931" spans="1:1" s="295" customFormat="1" ht="12" hidden="1" customHeight="1">
      <c r="A7931" s="294"/>
    </row>
    <row r="7932" spans="1:1" s="295" customFormat="1" ht="12" hidden="1" customHeight="1">
      <c r="A7932" s="294"/>
    </row>
    <row r="7933" spans="1:1" s="295" customFormat="1" ht="12" hidden="1" customHeight="1">
      <c r="A7933" s="294"/>
    </row>
    <row r="7934" spans="1:1" s="295" customFormat="1" ht="12" hidden="1" customHeight="1">
      <c r="A7934" s="294"/>
    </row>
    <row r="7935" spans="1:1" s="295" customFormat="1" ht="12" hidden="1" customHeight="1">
      <c r="A7935" s="294"/>
    </row>
    <row r="7936" spans="1:1" s="295" customFormat="1" ht="12" hidden="1" customHeight="1">
      <c r="A7936" s="294"/>
    </row>
    <row r="7937" spans="1:1" s="295" customFormat="1" ht="12" hidden="1" customHeight="1">
      <c r="A7937" s="294"/>
    </row>
    <row r="7938" spans="1:1" s="295" customFormat="1" ht="12" hidden="1" customHeight="1">
      <c r="A7938" s="294"/>
    </row>
    <row r="7939" spans="1:1" s="295" customFormat="1" ht="12" hidden="1" customHeight="1">
      <c r="A7939" s="294"/>
    </row>
    <row r="7940" spans="1:1" s="295" customFormat="1" ht="12" hidden="1" customHeight="1">
      <c r="A7940" s="294"/>
    </row>
    <row r="7941" spans="1:1" s="295" customFormat="1" ht="12" hidden="1" customHeight="1">
      <c r="A7941" s="294"/>
    </row>
    <row r="7942" spans="1:1" s="295" customFormat="1" ht="12" hidden="1" customHeight="1">
      <c r="A7942" s="294"/>
    </row>
    <row r="7943" spans="1:1" s="295" customFormat="1" ht="12" hidden="1" customHeight="1">
      <c r="A7943" s="294"/>
    </row>
    <row r="7944" spans="1:1" s="295" customFormat="1" ht="12" hidden="1" customHeight="1">
      <c r="A7944" s="294"/>
    </row>
    <row r="7945" spans="1:1" s="295" customFormat="1" ht="12" hidden="1" customHeight="1">
      <c r="A7945" s="294"/>
    </row>
    <row r="7946" spans="1:1" s="295" customFormat="1" ht="12" hidden="1" customHeight="1">
      <c r="A7946" s="294"/>
    </row>
    <row r="7947" spans="1:1" s="295" customFormat="1" ht="12" hidden="1" customHeight="1">
      <c r="A7947" s="294"/>
    </row>
    <row r="7948" spans="1:1" s="295" customFormat="1" ht="12" hidden="1" customHeight="1">
      <c r="A7948" s="294"/>
    </row>
    <row r="7949" spans="1:1" s="295" customFormat="1" ht="12" hidden="1" customHeight="1">
      <c r="A7949" s="294"/>
    </row>
    <row r="7950" spans="1:1" s="295" customFormat="1" ht="12" hidden="1" customHeight="1">
      <c r="A7950" s="294"/>
    </row>
    <row r="7951" spans="1:1" s="295" customFormat="1" ht="12" hidden="1" customHeight="1">
      <c r="A7951" s="294"/>
    </row>
    <row r="7952" spans="1:1" s="295" customFormat="1" ht="12" hidden="1" customHeight="1">
      <c r="A7952" s="294"/>
    </row>
    <row r="7953" spans="1:1" s="295" customFormat="1" ht="12" hidden="1" customHeight="1">
      <c r="A7953" s="294"/>
    </row>
    <row r="7954" spans="1:1" s="295" customFormat="1" ht="12" hidden="1" customHeight="1">
      <c r="A7954" s="294"/>
    </row>
    <row r="7955" spans="1:1" s="295" customFormat="1" ht="12" hidden="1" customHeight="1">
      <c r="A7955" s="294"/>
    </row>
    <row r="7956" spans="1:1" s="295" customFormat="1" ht="12" hidden="1" customHeight="1">
      <c r="A7956" s="294"/>
    </row>
    <row r="7957" spans="1:1" s="295" customFormat="1" ht="12" hidden="1" customHeight="1">
      <c r="A7957" s="294"/>
    </row>
    <row r="7958" spans="1:1" s="295" customFormat="1" ht="12" hidden="1" customHeight="1">
      <c r="A7958" s="294"/>
    </row>
    <row r="7959" spans="1:1" s="295" customFormat="1" ht="12" hidden="1" customHeight="1">
      <c r="A7959" s="294"/>
    </row>
    <row r="7960" spans="1:1" s="295" customFormat="1" ht="12" hidden="1" customHeight="1">
      <c r="A7960" s="294"/>
    </row>
    <row r="7961" spans="1:1" s="295" customFormat="1" ht="12" hidden="1" customHeight="1">
      <c r="A7961" s="294"/>
    </row>
    <row r="7962" spans="1:1" s="295" customFormat="1" ht="12" hidden="1" customHeight="1">
      <c r="A7962" s="294"/>
    </row>
    <row r="7963" spans="1:1" s="295" customFormat="1" ht="12" hidden="1" customHeight="1">
      <c r="A7963" s="294"/>
    </row>
    <row r="7964" spans="1:1" s="295" customFormat="1" ht="12" hidden="1" customHeight="1">
      <c r="A7964" s="294"/>
    </row>
    <row r="7965" spans="1:1" s="295" customFormat="1" ht="12" hidden="1" customHeight="1">
      <c r="A7965" s="294"/>
    </row>
    <row r="7966" spans="1:1" s="295" customFormat="1" ht="12" hidden="1" customHeight="1">
      <c r="A7966" s="294"/>
    </row>
    <row r="7967" spans="1:1" s="295" customFormat="1" ht="12" hidden="1" customHeight="1">
      <c r="A7967" s="294"/>
    </row>
    <row r="7968" spans="1:1" s="295" customFormat="1" ht="12" hidden="1" customHeight="1">
      <c r="A7968" s="294"/>
    </row>
    <row r="7969" spans="1:1" s="295" customFormat="1" ht="12" hidden="1" customHeight="1">
      <c r="A7969" s="294"/>
    </row>
    <row r="7970" spans="1:1" s="295" customFormat="1" ht="12" hidden="1" customHeight="1">
      <c r="A7970" s="294"/>
    </row>
    <row r="7971" spans="1:1" s="295" customFormat="1" ht="12" hidden="1" customHeight="1">
      <c r="A7971" s="294"/>
    </row>
    <row r="7972" spans="1:1" s="295" customFormat="1" ht="12" hidden="1" customHeight="1">
      <c r="A7972" s="294"/>
    </row>
    <row r="7973" spans="1:1" s="295" customFormat="1" ht="12" hidden="1" customHeight="1">
      <c r="A7973" s="294"/>
    </row>
    <row r="7974" spans="1:1" s="295" customFormat="1" ht="12" hidden="1" customHeight="1">
      <c r="A7974" s="294"/>
    </row>
    <row r="7975" spans="1:1" s="295" customFormat="1" ht="12" hidden="1" customHeight="1">
      <c r="A7975" s="294"/>
    </row>
    <row r="7976" spans="1:1" s="295" customFormat="1" ht="12" hidden="1" customHeight="1">
      <c r="A7976" s="294"/>
    </row>
    <row r="7977" spans="1:1" s="295" customFormat="1" ht="12" hidden="1" customHeight="1">
      <c r="A7977" s="294"/>
    </row>
    <row r="7978" spans="1:1" s="295" customFormat="1" ht="12" hidden="1" customHeight="1">
      <c r="A7978" s="294"/>
    </row>
    <row r="7979" spans="1:1" s="295" customFormat="1" ht="12" hidden="1" customHeight="1">
      <c r="A7979" s="294"/>
    </row>
    <row r="7980" spans="1:1" s="295" customFormat="1" ht="12" hidden="1" customHeight="1">
      <c r="A7980" s="294"/>
    </row>
    <row r="7981" spans="1:1" s="295" customFormat="1" ht="12" hidden="1" customHeight="1">
      <c r="A7981" s="294"/>
    </row>
    <row r="7982" spans="1:1" s="295" customFormat="1" ht="12" hidden="1" customHeight="1">
      <c r="A7982" s="294"/>
    </row>
    <row r="7983" spans="1:1" s="295" customFormat="1" ht="12" hidden="1" customHeight="1">
      <c r="A7983" s="294"/>
    </row>
    <row r="7984" spans="1:1" s="295" customFormat="1" ht="12" hidden="1" customHeight="1">
      <c r="A7984" s="294"/>
    </row>
    <row r="7985" spans="1:1" s="295" customFormat="1" ht="12" hidden="1" customHeight="1">
      <c r="A7985" s="294"/>
    </row>
    <row r="7986" spans="1:1" s="295" customFormat="1" ht="12" hidden="1" customHeight="1">
      <c r="A7986" s="294"/>
    </row>
    <row r="7987" spans="1:1" s="295" customFormat="1" ht="12" hidden="1" customHeight="1">
      <c r="A7987" s="294"/>
    </row>
    <row r="7988" spans="1:1" s="295" customFormat="1" ht="12" hidden="1" customHeight="1">
      <c r="A7988" s="294"/>
    </row>
    <row r="7989" spans="1:1" s="295" customFormat="1" ht="12" hidden="1" customHeight="1">
      <c r="A7989" s="294"/>
    </row>
    <row r="7990" spans="1:1" s="295" customFormat="1" ht="12" hidden="1" customHeight="1">
      <c r="A7990" s="294"/>
    </row>
    <row r="7991" spans="1:1" s="295" customFormat="1" ht="12" hidden="1" customHeight="1">
      <c r="A7991" s="294"/>
    </row>
    <row r="7992" spans="1:1" s="295" customFormat="1" ht="12" hidden="1" customHeight="1">
      <c r="A7992" s="294"/>
    </row>
    <row r="7993" spans="1:1" s="295" customFormat="1" ht="12" hidden="1" customHeight="1">
      <c r="A7993" s="294"/>
    </row>
    <row r="7994" spans="1:1" s="295" customFormat="1" ht="12" hidden="1" customHeight="1">
      <c r="A7994" s="294"/>
    </row>
    <row r="7995" spans="1:1" s="295" customFormat="1" ht="12" hidden="1" customHeight="1">
      <c r="A7995" s="294"/>
    </row>
    <row r="7996" spans="1:1" s="295" customFormat="1" ht="12" hidden="1" customHeight="1">
      <c r="A7996" s="294"/>
    </row>
    <row r="7997" spans="1:1" s="295" customFormat="1" ht="12" hidden="1" customHeight="1">
      <c r="A7997" s="294"/>
    </row>
    <row r="7998" spans="1:1" s="295" customFormat="1" ht="12" hidden="1" customHeight="1">
      <c r="A7998" s="294"/>
    </row>
    <row r="7999" spans="1:1" s="295" customFormat="1" ht="12" hidden="1" customHeight="1">
      <c r="A7999" s="294"/>
    </row>
    <row r="8000" spans="1:1" s="295" customFormat="1" ht="12" hidden="1" customHeight="1">
      <c r="A8000" s="294"/>
    </row>
    <row r="8001" spans="1:1" s="295" customFormat="1" ht="12" hidden="1" customHeight="1">
      <c r="A8001" s="294"/>
    </row>
    <row r="8002" spans="1:1" s="295" customFormat="1" ht="12" hidden="1" customHeight="1">
      <c r="A8002" s="294"/>
    </row>
    <row r="8003" spans="1:1" s="295" customFormat="1" ht="12" hidden="1" customHeight="1">
      <c r="A8003" s="294"/>
    </row>
    <row r="8004" spans="1:1" s="295" customFormat="1" ht="12" hidden="1" customHeight="1">
      <c r="A8004" s="294"/>
    </row>
    <row r="8005" spans="1:1" s="295" customFormat="1" ht="12" hidden="1" customHeight="1">
      <c r="A8005" s="294"/>
    </row>
    <row r="8006" spans="1:1" s="295" customFormat="1" ht="12" hidden="1" customHeight="1">
      <c r="A8006" s="294"/>
    </row>
    <row r="8007" spans="1:1" s="295" customFormat="1" ht="12" hidden="1" customHeight="1">
      <c r="A8007" s="294"/>
    </row>
    <row r="8008" spans="1:1" s="295" customFormat="1" ht="12" hidden="1" customHeight="1">
      <c r="A8008" s="294"/>
    </row>
    <row r="8009" spans="1:1" s="295" customFormat="1" ht="12" hidden="1" customHeight="1">
      <c r="A8009" s="294"/>
    </row>
    <row r="8010" spans="1:1" s="295" customFormat="1" ht="12" hidden="1" customHeight="1">
      <c r="A8010" s="294"/>
    </row>
    <row r="8011" spans="1:1" s="295" customFormat="1" ht="12" hidden="1" customHeight="1">
      <c r="A8011" s="294"/>
    </row>
    <row r="8012" spans="1:1" s="295" customFormat="1" ht="12" hidden="1" customHeight="1">
      <c r="A8012" s="294"/>
    </row>
    <row r="8013" spans="1:1" s="295" customFormat="1" ht="12" hidden="1" customHeight="1">
      <c r="A8013" s="294"/>
    </row>
    <row r="8014" spans="1:1" s="295" customFormat="1" ht="12" hidden="1" customHeight="1">
      <c r="A8014" s="294"/>
    </row>
    <row r="8015" spans="1:1" s="295" customFormat="1" ht="12" hidden="1" customHeight="1">
      <c r="A8015" s="294"/>
    </row>
    <row r="8016" spans="1:1" s="295" customFormat="1" ht="12" hidden="1" customHeight="1">
      <c r="A8016" s="294"/>
    </row>
    <row r="8017" spans="1:1" s="295" customFormat="1" ht="12" hidden="1" customHeight="1">
      <c r="A8017" s="294"/>
    </row>
    <row r="8018" spans="1:1" s="295" customFormat="1" ht="12" hidden="1" customHeight="1">
      <c r="A8018" s="294"/>
    </row>
    <row r="8019" spans="1:1" s="295" customFormat="1" ht="12" hidden="1" customHeight="1">
      <c r="A8019" s="294"/>
    </row>
    <row r="8020" spans="1:1" s="295" customFormat="1" ht="12" hidden="1" customHeight="1">
      <c r="A8020" s="294"/>
    </row>
    <row r="8021" spans="1:1" s="295" customFormat="1" ht="12" hidden="1" customHeight="1">
      <c r="A8021" s="294"/>
    </row>
    <row r="8022" spans="1:1" s="295" customFormat="1" ht="12" hidden="1" customHeight="1">
      <c r="A8022" s="294"/>
    </row>
    <row r="8023" spans="1:1" s="295" customFormat="1" ht="12" hidden="1" customHeight="1">
      <c r="A8023" s="294"/>
    </row>
    <row r="8024" spans="1:1" s="295" customFormat="1" ht="12" hidden="1" customHeight="1">
      <c r="A8024" s="294"/>
    </row>
    <row r="8025" spans="1:1" s="295" customFormat="1" ht="12" hidden="1" customHeight="1">
      <c r="A8025" s="294"/>
    </row>
    <row r="8026" spans="1:1" s="295" customFormat="1" ht="12" hidden="1" customHeight="1">
      <c r="A8026" s="294"/>
    </row>
    <row r="8027" spans="1:1" s="295" customFormat="1" ht="12" hidden="1" customHeight="1">
      <c r="A8027" s="294"/>
    </row>
    <row r="8028" spans="1:1" s="295" customFormat="1" ht="12" hidden="1" customHeight="1">
      <c r="A8028" s="294"/>
    </row>
    <row r="8029" spans="1:1" s="295" customFormat="1" ht="12" hidden="1" customHeight="1">
      <c r="A8029" s="294"/>
    </row>
    <row r="8030" spans="1:1" s="295" customFormat="1" ht="12" hidden="1" customHeight="1">
      <c r="A8030" s="294"/>
    </row>
    <row r="8031" spans="1:1" s="295" customFormat="1" ht="12" hidden="1" customHeight="1">
      <c r="A8031" s="294"/>
    </row>
    <row r="8032" spans="1:1" s="295" customFormat="1" ht="12" hidden="1" customHeight="1">
      <c r="A8032" s="294"/>
    </row>
    <row r="8033" spans="1:1" s="295" customFormat="1" ht="12" hidden="1" customHeight="1">
      <c r="A8033" s="294"/>
    </row>
    <row r="8034" spans="1:1" s="295" customFormat="1" ht="12" hidden="1" customHeight="1">
      <c r="A8034" s="294"/>
    </row>
    <row r="8035" spans="1:1" s="295" customFormat="1" ht="12" hidden="1" customHeight="1">
      <c r="A8035" s="294"/>
    </row>
    <row r="8036" spans="1:1" s="295" customFormat="1" ht="12" hidden="1" customHeight="1">
      <c r="A8036" s="294"/>
    </row>
    <row r="8037" spans="1:1" s="295" customFormat="1" ht="12" hidden="1" customHeight="1">
      <c r="A8037" s="294"/>
    </row>
    <row r="8038" spans="1:1" s="295" customFormat="1" ht="12" hidden="1" customHeight="1">
      <c r="A8038" s="294"/>
    </row>
    <row r="8039" spans="1:1" s="295" customFormat="1" ht="12" hidden="1" customHeight="1">
      <c r="A8039" s="294"/>
    </row>
    <row r="8040" spans="1:1" s="295" customFormat="1" ht="12" hidden="1" customHeight="1">
      <c r="A8040" s="294"/>
    </row>
    <row r="8041" spans="1:1" s="295" customFormat="1" ht="12" hidden="1" customHeight="1">
      <c r="A8041" s="294"/>
    </row>
    <row r="8042" spans="1:1" s="295" customFormat="1" ht="12" hidden="1" customHeight="1">
      <c r="A8042" s="294"/>
    </row>
    <row r="8043" spans="1:1" s="295" customFormat="1" ht="12" hidden="1" customHeight="1">
      <c r="A8043" s="294"/>
    </row>
    <row r="8044" spans="1:1" s="295" customFormat="1" ht="12" hidden="1" customHeight="1">
      <c r="A8044" s="294"/>
    </row>
    <row r="8045" spans="1:1" s="295" customFormat="1" ht="12" hidden="1" customHeight="1">
      <c r="A8045" s="294"/>
    </row>
    <row r="8046" spans="1:1" s="295" customFormat="1" ht="12" hidden="1" customHeight="1">
      <c r="A8046" s="294"/>
    </row>
    <row r="8047" spans="1:1" s="295" customFormat="1" ht="12" hidden="1" customHeight="1">
      <c r="A8047" s="294"/>
    </row>
    <row r="8048" spans="1:1" s="295" customFormat="1" ht="12" hidden="1" customHeight="1">
      <c r="A8048" s="294"/>
    </row>
    <row r="8049" spans="1:1" s="295" customFormat="1" ht="12" hidden="1" customHeight="1">
      <c r="A8049" s="294"/>
    </row>
    <row r="8050" spans="1:1" s="295" customFormat="1" ht="12" hidden="1" customHeight="1">
      <c r="A8050" s="294"/>
    </row>
    <row r="8051" spans="1:1" s="295" customFormat="1" ht="12" hidden="1" customHeight="1">
      <c r="A8051" s="294"/>
    </row>
    <row r="8052" spans="1:1" s="295" customFormat="1" ht="12" hidden="1" customHeight="1">
      <c r="A8052" s="294"/>
    </row>
    <row r="8053" spans="1:1" s="295" customFormat="1" ht="12" hidden="1" customHeight="1">
      <c r="A8053" s="294"/>
    </row>
    <row r="8054" spans="1:1" s="295" customFormat="1" ht="12" hidden="1" customHeight="1">
      <c r="A8054" s="294"/>
    </row>
    <row r="8055" spans="1:1" s="295" customFormat="1" ht="12" hidden="1" customHeight="1">
      <c r="A8055" s="294"/>
    </row>
    <row r="8056" spans="1:1" s="295" customFormat="1" ht="12" hidden="1" customHeight="1">
      <c r="A8056" s="294"/>
    </row>
    <row r="8057" spans="1:1" s="295" customFormat="1" ht="12" hidden="1" customHeight="1">
      <c r="A8057" s="294"/>
    </row>
    <row r="8058" spans="1:1" s="295" customFormat="1" ht="12" hidden="1" customHeight="1">
      <c r="A8058" s="294"/>
    </row>
    <row r="8059" spans="1:1" s="295" customFormat="1" ht="12" hidden="1" customHeight="1">
      <c r="A8059" s="294"/>
    </row>
    <row r="8060" spans="1:1" s="295" customFormat="1" ht="12" hidden="1" customHeight="1">
      <c r="A8060" s="294"/>
    </row>
    <row r="8061" spans="1:1" s="295" customFormat="1" ht="12" hidden="1" customHeight="1">
      <c r="A8061" s="294"/>
    </row>
    <row r="8062" spans="1:1" s="295" customFormat="1" ht="12" hidden="1" customHeight="1">
      <c r="A8062" s="294"/>
    </row>
    <row r="8063" spans="1:1" s="295" customFormat="1" ht="12" hidden="1" customHeight="1">
      <c r="A8063" s="294"/>
    </row>
    <row r="8064" spans="1:1" s="295" customFormat="1" ht="12" hidden="1" customHeight="1">
      <c r="A8064" s="294"/>
    </row>
    <row r="8065" spans="1:1" s="295" customFormat="1" ht="12" hidden="1" customHeight="1">
      <c r="A8065" s="294"/>
    </row>
    <row r="8066" spans="1:1" s="295" customFormat="1" ht="12" hidden="1" customHeight="1">
      <c r="A8066" s="294"/>
    </row>
    <row r="8067" spans="1:1" s="295" customFormat="1" ht="12" hidden="1" customHeight="1">
      <c r="A8067" s="294"/>
    </row>
    <row r="8068" spans="1:1" s="295" customFormat="1" ht="12" hidden="1" customHeight="1">
      <c r="A8068" s="294"/>
    </row>
    <row r="8069" spans="1:1" s="295" customFormat="1" ht="12" hidden="1" customHeight="1">
      <c r="A8069" s="294"/>
    </row>
    <row r="8070" spans="1:1" s="295" customFormat="1" ht="12" hidden="1" customHeight="1">
      <c r="A8070" s="294"/>
    </row>
    <row r="8071" spans="1:1" s="295" customFormat="1" ht="12" hidden="1" customHeight="1">
      <c r="A8071" s="294"/>
    </row>
    <row r="8072" spans="1:1" s="295" customFormat="1" ht="12" hidden="1" customHeight="1">
      <c r="A8072" s="294"/>
    </row>
    <row r="8073" spans="1:1" s="295" customFormat="1" ht="12" hidden="1" customHeight="1">
      <c r="A8073" s="294"/>
    </row>
    <row r="8074" spans="1:1" s="295" customFormat="1" ht="12" hidden="1" customHeight="1">
      <c r="A8074" s="294"/>
    </row>
    <row r="8075" spans="1:1" s="295" customFormat="1" ht="12" hidden="1" customHeight="1">
      <c r="A8075" s="294"/>
    </row>
    <row r="8076" spans="1:1" s="295" customFormat="1" ht="12" hidden="1" customHeight="1">
      <c r="A8076" s="294"/>
    </row>
    <row r="8077" spans="1:1" s="295" customFormat="1" ht="12" hidden="1" customHeight="1">
      <c r="A8077" s="294"/>
    </row>
    <row r="8078" spans="1:1" s="295" customFormat="1" ht="12" hidden="1" customHeight="1">
      <c r="A8078" s="294"/>
    </row>
    <row r="8079" spans="1:1" s="295" customFormat="1" ht="12" hidden="1" customHeight="1">
      <c r="A8079" s="294"/>
    </row>
    <row r="8080" spans="1:1" s="295" customFormat="1" ht="12" hidden="1" customHeight="1">
      <c r="A8080" s="294"/>
    </row>
    <row r="8081" spans="1:1" s="295" customFormat="1" ht="12" hidden="1" customHeight="1">
      <c r="A8081" s="294"/>
    </row>
    <row r="8082" spans="1:1" s="295" customFormat="1" ht="12" hidden="1" customHeight="1">
      <c r="A8082" s="294"/>
    </row>
    <row r="8083" spans="1:1" s="295" customFormat="1" ht="12" hidden="1" customHeight="1">
      <c r="A8083" s="294"/>
    </row>
    <row r="8084" spans="1:1" s="295" customFormat="1" ht="12" hidden="1" customHeight="1">
      <c r="A8084" s="294"/>
    </row>
    <row r="8085" spans="1:1" s="295" customFormat="1" ht="12" hidden="1" customHeight="1">
      <c r="A8085" s="294"/>
    </row>
    <row r="8086" spans="1:1" s="295" customFormat="1" ht="12" hidden="1" customHeight="1">
      <c r="A8086" s="294"/>
    </row>
    <row r="8087" spans="1:1" s="295" customFormat="1" ht="12" hidden="1" customHeight="1">
      <c r="A8087" s="294"/>
    </row>
    <row r="8088" spans="1:1" s="295" customFormat="1" ht="12" hidden="1" customHeight="1">
      <c r="A8088" s="294"/>
    </row>
    <row r="8089" spans="1:1" s="295" customFormat="1" ht="12" hidden="1" customHeight="1">
      <c r="A8089" s="294"/>
    </row>
    <row r="8090" spans="1:1" s="295" customFormat="1" ht="12" hidden="1" customHeight="1">
      <c r="A8090" s="294"/>
    </row>
    <row r="8091" spans="1:1" s="295" customFormat="1" ht="12" hidden="1" customHeight="1">
      <c r="A8091" s="294"/>
    </row>
    <row r="8092" spans="1:1" s="295" customFormat="1" ht="12" hidden="1" customHeight="1">
      <c r="A8092" s="294"/>
    </row>
    <row r="8093" spans="1:1" s="295" customFormat="1" ht="12" hidden="1" customHeight="1">
      <c r="A8093" s="294"/>
    </row>
    <row r="8094" spans="1:1" s="295" customFormat="1" ht="12" hidden="1" customHeight="1">
      <c r="A8094" s="294"/>
    </row>
    <row r="8095" spans="1:1" s="295" customFormat="1" ht="12" hidden="1" customHeight="1">
      <c r="A8095" s="294"/>
    </row>
    <row r="8096" spans="1:1" s="295" customFormat="1" ht="12" hidden="1" customHeight="1">
      <c r="A8096" s="294"/>
    </row>
    <row r="8097" spans="1:1" s="295" customFormat="1" ht="12" hidden="1" customHeight="1">
      <c r="A8097" s="294"/>
    </row>
    <row r="8098" spans="1:1" s="295" customFormat="1" ht="12" hidden="1" customHeight="1">
      <c r="A8098" s="294"/>
    </row>
    <row r="8099" spans="1:1" s="295" customFormat="1" ht="12" hidden="1" customHeight="1">
      <c r="A8099" s="294"/>
    </row>
    <row r="8100" spans="1:1" s="295" customFormat="1" ht="12" hidden="1" customHeight="1">
      <c r="A8100" s="294"/>
    </row>
    <row r="8101" spans="1:1" s="295" customFormat="1" ht="12" hidden="1" customHeight="1">
      <c r="A8101" s="294"/>
    </row>
    <row r="8102" spans="1:1" s="295" customFormat="1" ht="12" hidden="1" customHeight="1">
      <c r="A8102" s="294"/>
    </row>
    <row r="8103" spans="1:1" s="295" customFormat="1" ht="12" hidden="1" customHeight="1">
      <c r="A8103" s="294"/>
    </row>
    <row r="8104" spans="1:1" s="295" customFormat="1" ht="12" hidden="1" customHeight="1">
      <c r="A8104" s="294"/>
    </row>
    <row r="8105" spans="1:1" s="295" customFormat="1" ht="12" hidden="1" customHeight="1">
      <c r="A8105" s="294"/>
    </row>
    <row r="8106" spans="1:1" s="295" customFormat="1" ht="12" hidden="1" customHeight="1">
      <c r="A8106" s="294"/>
    </row>
    <row r="8107" spans="1:1" s="295" customFormat="1" ht="12" hidden="1" customHeight="1">
      <c r="A8107" s="294"/>
    </row>
    <row r="8108" spans="1:1" s="295" customFormat="1" ht="12" hidden="1" customHeight="1">
      <c r="A8108" s="294"/>
    </row>
    <row r="8109" spans="1:1" s="295" customFormat="1" ht="12" hidden="1" customHeight="1">
      <c r="A8109" s="294"/>
    </row>
    <row r="8110" spans="1:1" s="295" customFormat="1" ht="12" hidden="1" customHeight="1">
      <c r="A8110" s="294"/>
    </row>
    <row r="8111" spans="1:1" s="295" customFormat="1" ht="12" hidden="1" customHeight="1">
      <c r="A8111" s="294"/>
    </row>
    <row r="8112" spans="1:1" s="295" customFormat="1" ht="12" hidden="1" customHeight="1">
      <c r="A8112" s="294"/>
    </row>
    <row r="8113" spans="1:1" s="295" customFormat="1" ht="12" hidden="1" customHeight="1">
      <c r="A8113" s="294"/>
    </row>
    <row r="8114" spans="1:1" s="295" customFormat="1" ht="12" hidden="1" customHeight="1">
      <c r="A8114" s="294"/>
    </row>
    <row r="8115" spans="1:1" s="295" customFormat="1" ht="12" hidden="1" customHeight="1">
      <c r="A8115" s="294"/>
    </row>
    <row r="8116" spans="1:1" s="295" customFormat="1" ht="12" hidden="1" customHeight="1">
      <c r="A8116" s="294"/>
    </row>
    <row r="8117" spans="1:1" s="295" customFormat="1" ht="12" hidden="1" customHeight="1">
      <c r="A8117" s="294"/>
    </row>
    <row r="8118" spans="1:1" s="295" customFormat="1" ht="12" hidden="1" customHeight="1">
      <c r="A8118" s="294"/>
    </row>
    <row r="8119" spans="1:1" s="295" customFormat="1" ht="12" hidden="1" customHeight="1">
      <c r="A8119" s="294"/>
    </row>
    <row r="8120" spans="1:1" s="295" customFormat="1" ht="12" hidden="1" customHeight="1">
      <c r="A8120" s="294"/>
    </row>
    <row r="8121" spans="1:1" s="295" customFormat="1" ht="12" hidden="1" customHeight="1">
      <c r="A8121" s="294"/>
    </row>
    <row r="8122" spans="1:1" s="295" customFormat="1" ht="12" hidden="1" customHeight="1">
      <c r="A8122" s="294"/>
    </row>
    <row r="8123" spans="1:1" s="295" customFormat="1" ht="12" hidden="1" customHeight="1">
      <c r="A8123" s="294"/>
    </row>
    <row r="8124" spans="1:1" s="295" customFormat="1" ht="12" hidden="1" customHeight="1">
      <c r="A8124" s="294"/>
    </row>
    <row r="8125" spans="1:1" s="295" customFormat="1" ht="12" hidden="1" customHeight="1">
      <c r="A8125" s="294"/>
    </row>
    <row r="8126" spans="1:1" s="295" customFormat="1" ht="12" hidden="1" customHeight="1">
      <c r="A8126" s="294"/>
    </row>
    <row r="8127" spans="1:1" s="295" customFormat="1" ht="12" hidden="1" customHeight="1">
      <c r="A8127" s="294"/>
    </row>
    <row r="8128" spans="1:1" s="295" customFormat="1" ht="12" hidden="1" customHeight="1">
      <c r="A8128" s="294"/>
    </row>
    <row r="8129" spans="1:1" s="295" customFormat="1" ht="12" hidden="1" customHeight="1">
      <c r="A8129" s="294"/>
    </row>
    <row r="8130" spans="1:1" s="295" customFormat="1" ht="12" hidden="1" customHeight="1">
      <c r="A8130" s="294"/>
    </row>
    <row r="8131" spans="1:1" s="295" customFormat="1" ht="12" hidden="1" customHeight="1">
      <c r="A8131" s="294"/>
    </row>
    <row r="8132" spans="1:1" s="295" customFormat="1" ht="12" hidden="1" customHeight="1">
      <c r="A8132" s="294"/>
    </row>
    <row r="8133" spans="1:1" s="295" customFormat="1" ht="12" hidden="1" customHeight="1">
      <c r="A8133" s="294"/>
    </row>
    <row r="8134" spans="1:1" s="295" customFormat="1" ht="12" hidden="1" customHeight="1">
      <c r="A8134" s="294"/>
    </row>
    <row r="8135" spans="1:1" s="295" customFormat="1" ht="12" hidden="1" customHeight="1">
      <c r="A8135" s="294"/>
    </row>
    <row r="8136" spans="1:1" s="295" customFormat="1" ht="12" hidden="1" customHeight="1">
      <c r="A8136" s="294"/>
    </row>
    <row r="8137" spans="1:1" s="295" customFormat="1" ht="12" hidden="1" customHeight="1">
      <c r="A8137" s="294"/>
    </row>
    <row r="8138" spans="1:1" s="295" customFormat="1" ht="12" hidden="1" customHeight="1">
      <c r="A8138" s="294"/>
    </row>
    <row r="8139" spans="1:1" s="295" customFormat="1" ht="12" hidden="1" customHeight="1">
      <c r="A8139" s="294"/>
    </row>
    <row r="8140" spans="1:1" s="295" customFormat="1" ht="12" hidden="1" customHeight="1">
      <c r="A8140" s="294"/>
    </row>
    <row r="8141" spans="1:1" s="295" customFormat="1" ht="12" hidden="1" customHeight="1">
      <c r="A8141" s="294"/>
    </row>
    <row r="8142" spans="1:1" s="295" customFormat="1" ht="12" hidden="1" customHeight="1">
      <c r="A8142" s="294"/>
    </row>
    <row r="8143" spans="1:1" s="295" customFormat="1" ht="12" hidden="1" customHeight="1">
      <c r="A8143" s="294"/>
    </row>
    <row r="8144" spans="1:1" s="295" customFormat="1" ht="12" hidden="1" customHeight="1">
      <c r="A8144" s="294"/>
    </row>
    <row r="8145" spans="1:1" s="295" customFormat="1" ht="12" hidden="1" customHeight="1">
      <c r="A8145" s="294"/>
    </row>
    <row r="8146" spans="1:1" s="295" customFormat="1" ht="12" hidden="1" customHeight="1">
      <c r="A8146" s="294"/>
    </row>
    <row r="8147" spans="1:1" s="295" customFormat="1" ht="12" hidden="1" customHeight="1">
      <c r="A8147" s="294"/>
    </row>
    <row r="8148" spans="1:1" s="295" customFormat="1" ht="12" hidden="1" customHeight="1">
      <c r="A8148" s="294"/>
    </row>
    <row r="8149" spans="1:1" s="295" customFormat="1" ht="12" hidden="1" customHeight="1">
      <c r="A8149" s="294"/>
    </row>
    <row r="8150" spans="1:1" s="295" customFormat="1" ht="12" hidden="1" customHeight="1">
      <c r="A8150" s="294"/>
    </row>
    <row r="8151" spans="1:1" s="295" customFormat="1" ht="12" hidden="1" customHeight="1">
      <c r="A8151" s="294"/>
    </row>
    <row r="8152" spans="1:1" s="295" customFormat="1" ht="12" hidden="1" customHeight="1">
      <c r="A8152" s="294"/>
    </row>
    <row r="8153" spans="1:1" s="295" customFormat="1" ht="12" hidden="1" customHeight="1">
      <c r="A8153" s="294"/>
    </row>
    <row r="8154" spans="1:1" s="295" customFormat="1" ht="12" hidden="1" customHeight="1">
      <c r="A8154" s="294"/>
    </row>
    <row r="8155" spans="1:1" s="295" customFormat="1" ht="12" hidden="1" customHeight="1">
      <c r="A8155" s="294"/>
    </row>
    <row r="8156" spans="1:1" s="295" customFormat="1" ht="12" hidden="1" customHeight="1">
      <c r="A8156" s="294"/>
    </row>
    <row r="8157" spans="1:1" s="295" customFormat="1" ht="12" hidden="1" customHeight="1">
      <c r="A8157" s="294"/>
    </row>
    <row r="8158" spans="1:1" s="295" customFormat="1" ht="12" hidden="1" customHeight="1">
      <c r="A8158" s="294"/>
    </row>
    <row r="8159" spans="1:1" s="295" customFormat="1" ht="12" hidden="1" customHeight="1">
      <c r="A8159" s="294"/>
    </row>
    <row r="8160" spans="1:1" s="295" customFormat="1" ht="12" hidden="1" customHeight="1">
      <c r="A8160" s="294"/>
    </row>
    <row r="8161" spans="1:1" s="295" customFormat="1" ht="12" hidden="1" customHeight="1">
      <c r="A8161" s="294"/>
    </row>
    <row r="8162" spans="1:1" s="295" customFormat="1" ht="12" hidden="1" customHeight="1">
      <c r="A8162" s="294"/>
    </row>
    <row r="8163" spans="1:1" s="295" customFormat="1" ht="12" hidden="1" customHeight="1">
      <c r="A8163" s="294"/>
    </row>
    <row r="8164" spans="1:1" s="295" customFormat="1" ht="12" hidden="1" customHeight="1">
      <c r="A8164" s="294"/>
    </row>
    <row r="8165" spans="1:1" s="295" customFormat="1" ht="12" hidden="1" customHeight="1">
      <c r="A8165" s="294"/>
    </row>
    <row r="8166" spans="1:1" s="295" customFormat="1" ht="12" hidden="1" customHeight="1">
      <c r="A8166" s="294"/>
    </row>
    <row r="8167" spans="1:1" s="295" customFormat="1" ht="12" hidden="1" customHeight="1">
      <c r="A8167" s="294"/>
    </row>
    <row r="8168" spans="1:1" s="295" customFormat="1" ht="12" hidden="1" customHeight="1">
      <c r="A8168" s="294"/>
    </row>
    <row r="8169" spans="1:1" s="295" customFormat="1" ht="12" hidden="1" customHeight="1">
      <c r="A8169" s="294"/>
    </row>
    <row r="8170" spans="1:1" s="295" customFormat="1" ht="12" hidden="1" customHeight="1">
      <c r="A8170" s="294"/>
    </row>
    <row r="8171" spans="1:1" s="295" customFormat="1" ht="12" hidden="1" customHeight="1">
      <c r="A8171" s="294"/>
    </row>
    <row r="8172" spans="1:1" s="295" customFormat="1" ht="12" hidden="1" customHeight="1">
      <c r="A8172" s="294"/>
    </row>
    <row r="8173" spans="1:1" s="295" customFormat="1" ht="12" hidden="1" customHeight="1">
      <c r="A8173" s="294"/>
    </row>
    <row r="8174" spans="1:1" s="295" customFormat="1" ht="12" hidden="1" customHeight="1">
      <c r="A8174" s="294"/>
    </row>
    <row r="8175" spans="1:1" s="295" customFormat="1" ht="12" hidden="1" customHeight="1">
      <c r="A8175" s="294"/>
    </row>
    <row r="8176" spans="1:1" s="295" customFormat="1" ht="12" hidden="1" customHeight="1">
      <c r="A8176" s="294"/>
    </row>
    <row r="8177" spans="1:1" s="295" customFormat="1" ht="12" hidden="1" customHeight="1">
      <c r="A8177" s="294"/>
    </row>
    <row r="8178" spans="1:1" s="295" customFormat="1" ht="12" hidden="1" customHeight="1">
      <c r="A8178" s="294"/>
    </row>
    <row r="8179" spans="1:1" s="295" customFormat="1" ht="12" hidden="1" customHeight="1">
      <c r="A8179" s="294"/>
    </row>
    <row r="8180" spans="1:1" s="295" customFormat="1" ht="12" hidden="1" customHeight="1">
      <c r="A8180" s="294"/>
    </row>
    <row r="8181" spans="1:1" s="295" customFormat="1" ht="12" hidden="1" customHeight="1">
      <c r="A8181" s="294"/>
    </row>
    <row r="8182" spans="1:1" s="295" customFormat="1" ht="12" hidden="1" customHeight="1">
      <c r="A8182" s="294"/>
    </row>
    <row r="8183" spans="1:1" s="295" customFormat="1" ht="12" hidden="1" customHeight="1">
      <c r="A8183" s="294"/>
    </row>
    <row r="8184" spans="1:1" s="295" customFormat="1" ht="12" hidden="1" customHeight="1">
      <c r="A8184" s="294"/>
    </row>
    <row r="8185" spans="1:1" s="295" customFormat="1" ht="12" hidden="1" customHeight="1">
      <c r="A8185" s="294"/>
    </row>
    <row r="8186" spans="1:1" s="295" customFormat="1" ht="12" hidden="1" customHeight="1">
      <c r="A8186" s="294"/>
    </row>
    <row r="8187" spans="1:1" s="295" customFormat="1" ht="12" hidden="1" customHeight="1">
      <c r="A8187" s="294"/>
    </row>
    <row r="8188" spans="1:1" s="295" customFormat="1" ht="12" hidden="1" customHeight="1">
      <c r="A8188" s="294"/>
    </row>
    <row r="8189" spans="1:1" s="295" customFormat="1" ht="12" hidden="1" customHeight="1">
      <c r="A8189" s="294"/>
    </row>
    <row r="8190" spans="1:1" s="295" customFormat="1" ht="12" hidden="1" customHeight="1">
      <c r="A8190" s="294"/>
    </row>
    <row r="8191" spans="1:1" s="295" customFormat="1" ht="12" hidden="1" customHeight="1">
      <c r="A8191" s="294"/>
    </row>
    <row r="8192" spans="1:1" s="295" customFormat="1" ht="12" hidden="1" customHeight="1">
      <c r="A8192" s="294"/>
    </row>
    <row r="8193" spans="1:1" s="295" customFormat="1" ht="12" hidden="1" customHeight="1">
      <c r="A8193" s="294"/>
    </row>
    <row r="8194" spans="1:1" s="295" customFormat="1" ht="12" hidden="1" customHeight="1">
      <c r="A8194" s="294"/>
    </row>
    <row r="8195" spans="1:1" s="295" customFormat="1" ht="12" hidden="1" customHeight="1">
      <c r="A8195" s="294"/>
    </row>
    <row r="8196" spans="1:1" s="295" customFormat="1" ht="12" hidden="1" customHeight="1">
      <c r="A8196" s="294"/>
    </row>
    <row r="8197" spans="1:1" s="295" customFormat="1" ht="12" hidden="1" customHeight="1">
      <c r="A8197" s="294"/>
    </row>
    <row r="8198" spans="1:1" s="295" customFormat="1" ht="12" hidden="1" customHeight="1">
      <c r="A8198" s="294"/>
    </row>
    <row r="8199" spans="1:1" s="295" customFormat="1" ht="12" hidden="1" customHeight="1">
      <c r="A8199" s="294"/>
    </row>
    <row r="8200" spans="1:1" s="295" customFormat="1" ht="12" hidden="1" customHeight="1">
      <c r="A8200" s="294"/>
    </row>
    <row r="8201" spans="1:1" s="295" customFormat="1" ht="12" hidden="1" customHeight="1">
      <c r="A8201" s="294"/>
    </row>
    <row r="8202" spans="1:1" s="295" customFormat="1" ht="12" hidden="1" customHeight="1">
      <c r="A8202" s="294"/>
    </row>
    <row r="8203" spans="1:1" s="295" customFormat="1" ht="12" hidden="1" customHeight="1">
      <c r="A8203" s="294"/>
    </row>
    <row r="8204" spans="1:1" s="295" customFormat="1" ht="12" hidden="1" customHeight="1">
      <c r="A8204" s="294"/>
    </row>
    <row r="8205" spans="1:1" s="295" customFormat="1" ht="12" hidden="1" customHeight="1">
      <c r="A8205" s="294"/>
    </row>
    <row r="8206" spans="1:1" s="295" customFormat="1" ht="12" hidden="1" customHeight="1">
      <c r="A8206" s="294"/>
    </row>
    <row r="8207" spans="1:1" s="295" customFormat="1" ht="12" hidden="1" customHeight="1">
      <c r="A8207" s="294"/>
    </row>
    <row r="8208" spans="1:1" s="295" customFormat="1" ht="12" hidden="1" customHeight="1">
      <c r="A8208" s="294"/>
    </row>
    <row r="8209" spans="1:1" s="295" customFormat="1" ht="12" hidden="1" customHeight="1">
      <c r="A8209" s="294"/>
    </row>
    <row r="8210" spans="1:1" s="295" customFormat="1" ht="12" hidden="1" customHeight="1">
      <c r="A8210" s="294"/>
    </row>
    <row r="8211" spans="1:1" s="295" customFormat="1" ht="12" hidden="1" customHeight="1">
      <c r="A8211" s="294"/>
    </row>
    <row r="8212" spans="1:1" s="295" customFormat="1" ht="12" hidden="1" customHeight="1">
      <c r="A8212" s="294"/>
    </row>
    <row r="8213" spans="1:1" s="295" customFormat="1" ht="12" hidden="1" customHeight="1">
      <c r="A8213" s="294"/>
    </row>
    <row r="8214" spans="1:1" s="295" customFormat="1" ht="12" hidden="1" customHeight="1">
      <c r="A8214" s="294"/>
    </row>
    <row r="8215" spans="1:1" s="295" customFormat="1" ht="12" hidden="1" customHeight="1">
      <c r="A8215" s="294"/>
    </row>
    <row r="8216" spans="1:1" s="295" customFormat="1" ht="12" hidden="1" customHeight="1">
      <c r="A8216" s="294"/>
    </row>
    <row r="8217" spans="1:1" s="295" customFormat="1" ht="12" hidden="1" customHeight="1">
      <c r="A8217" s="294"/>
    </row>
    <row r="8218" spans="1:1" s="295" customFormat="1" ht="12" hidden="1" customHeight="1">
      <c r="A8218" s="294"/>
    </row>
    <row r="8219" spans="1:1" s="295" customFormat="1" ht="12" hidden="1" customHeight="1">
      <c r="A8219" s="294"/>
    </row>
    <row r="8220" spans="1:1" s="295" customFormat="1" ht="12" hidden="1" customHeight="1">
      <c r="A8220" s="294"/>
    </row>
    <row r="8221" spans="1:1" s="295" customFormat="1" ht="12" hidden="1" customHeight="1">
      <c r="A8221" s="294"/>
    </row>
    <row r="8222" spans="1:1" s="295" customFormat="1" ht="12" hidden="1" customHeight="1">
      <c r="A8222" s="294"/>
    </row>
    <row r="8223" spans="1:1" s="295" customFormat="1" ht="12" hidden="1" customHeight="1">
      <c r="A8223" s="294"/>
    </row>
    <row r="8224" spans="1:1" s="295" customFormat="1" ht="12" hidden="1" customHeight="1">
      <c r="A8224" s="294"/>
    </row>
    <row r="8225" spans="1:1" s="295" customFormat="1" ht="12" hidden="1" customHeight="1">
      <c r="A8225" s="294"/>
    </row>
    <row r="8226" spans="1:1" s="295" customFormat="1" ht="12" hidden="1" customHeight="1">
      <c r="A8226" s="294"/>
    </row>
    <row r="8227" spans="1:1" s="295" customFormat="1" ht="12" hidden="1" customHeight="1">
      <c r="A8227" s="294"/>
    </row>
    <row r="8228" spans="1:1" s="295" customFormat="1" ht="12" hidden="1" customHeight="1">
      <c r="A8228" s="294"/>
    </row>
    <row r="8229" spans="1:1" s="295" customFormat="1" ht="12" hidden="1" customHeight="1">
      <c r="A8229" s="294"/>
    </row>
    <row r="8230" spans="1:1" s="295" customFormat="1" ht="12" hidden="1" customHeight="1">
      <c r="A8230" s="294"/>
    </row>
    <row r="8231" spans="1:1" s="295" customFormat="1" ht="12" hidden="1" customHeight="1">
      <c r="A8231" s="294"/>
    </row>
    <row r="8232" spans="1:1" s="295" customFormat="1" ht="12" hidden="1" customHeight="1">
      <c r="A8232" s="294"/>
    </row>
    <row r="8233" spans="1:1" s="295" customFormat="1" ht="12" hidden="1" customHeight="1">
      <c r="A8233" s="294"/>
    </row>
    <row r="8234" spans="1:1" s="295" customFormat="1" ht="12" hidden="1" customHeight="1">
      <c r="A8234" s="294"/>
    </row>
    <row r="8235" spans="1:1" s="295" customFormat="1" ht="12" hidden="1" customHeight="1">
      <c r="A8235" s="294"/>
    </row>
    <row r="8236" spans="1:1" s="295" customFormat="1" ht="12" hidden="1" customHeight="1">
      <c r="A8236" s="294"/>
    </row>
    <row r="8237" spans="1:1" s="295" customFormat="1" ht="12" hidden="1" customHeight="1">
      <c r="A8237" s="294"/>
    </row>
    <row r="8238" spans="1:1" s="295" customFormat="1" ht="12" hidden="1" customHeight="1">
      <c r="A8238" s="294"/>
    </row>
    <row r="8239" spans="1:1" s="295" customFormat="1" ht="12" hidden="1" customHeight="1">
      <c r="A8239" s="294"/>
    </row>
    <row r="8240" spans="1:1" s="295" customFormat="1" ht="12" hidden="1" customHeight="1">
      <c r="A8240" s="294"/>
    </row>
    <row r="8241" spans="1:1" s="295" customFormat="1" ht="12" hidden="1" customHeight="1">
      <c r="A8241" s="294"/>
    </row>
    <row r="8242" spans="1:1" s="295" customFormat="1" ht="12" hidden="1" customHeight="1">
      <c r="A8242" s="294"/>
    </row>
    <row r="8243" spans="1:1" s="295" customFormat="1" ht="12" hidden="1" customHeight="1">
      <c r="A8243" s="294"/>
    </row>
    <row r="8244" spans="1:1" s="295" customFormat="1" ht="12" hidden="1" customHeight="1">
      <c r="A8244" s="294"/>
    </row>
    <row r="8245" spans="1:1" s="295" customFormat="1" ht="12" hidden="1" customHeight="1">
      <c r="A8245" s="294"/>
    </row>
    <row r="8246" spans="1:1" s="295" customFormat="1" ht="12" hidden="1" customHeight="1">
      <c r="A8246" s="294"/>
    </row>
    <row r="8247" spans="1:1" s="295" customFormat="1" ht="12" hidden="1" customHeight="1">
      <c r="A8247" s="294"/>
    </row>
    <row r="8248" spans="1:1" s="295" customFormat="1" ht="12" hidden="1" customHeight="1">
      <c r="A8248" s="294"/>
    </row>
    <row r="8249" spans="1:1" s="295" customFormat="1" ht="12" hidden="1" customHeight="1">
      <c r="A8249" s="294"/>
    </row>
    <row r="8250" spans="1:1" s="295" customFormat="1" ht="12" hidden="1" customHeight="1">
      <c r="A8250" s="294"/>
    </row>
    <row r="8251" spans="1:1" s="295" customFormat="1" ht="12" hidden="1" customHeight="1">
      <c r="A8251" s="294"/>
    </row>
    <row r="8252" spans="1:1" s="295" customFormat="1" ht="12" hidden="1" customHeight="1">
      <c r="A8252" s="294"/>
    </row>
    <row r="8253" spans="1:1" s="295" customFormat="1" ht="12" hidden="1" customHeight="1">
      <c r="A8253" s="294"/>
    </row>
    <row r="8254" spans="1:1" s="295" customFormat="1" ht="12" hidden="1" customHeight="1">
      <c r="A8254" s="294"/>
    </row>
    <row r="8255" spans="1:1" s="295" customFormat="1" ht="12" hidden="1" customHeight="1">
      <c r="A8255" s="294"/>
    </row>
    <row r="8256" spans="1:1" s="295" customFormat="1" ht="12" hidden="1" customHeight="1">
      <c r="A8256" s="294"/>
    </row>
    <row r="8257" spans="1:1" s="295" customFormat="1" ht="12" hidden="1" customHeight="1">
      <c r="A8257" s="294"/>
    </row>
    <row r="8258" spans="1:1" s="295" customFormat="1" ht="12" hidden="1" customHeight="1">
      <c r="A8258" s="294"/>
    </row>
    <row r="8259" spans="1:1" s="295" customFormat="1" ht="12" hidden="1" customHeight="1">
      <c r="A8259" s="294"/>
    </row>
    <row r="8260" spans="1:1" s="295" customFormat="1" ht="12" hidden="1" customHeight="1">
      <c r="A8260" s="294"/>
    </row>
    <row r="8261" spans="1:1" s="295" customFormat="1" ht="12" hidden="1" customHeight="1">
      <c r="A8261" s="294"/>
    </row>
    <row r="8262" spans="1:1" s="295" customFormat="1" ht="12" hidden="1" customHeight="1">
      <c r="A8262" s="294"/>
    </row>
    <row r="8263" spans="1:1" s="295" customFormat="1" ht="12" hidden="1" customHeight="1">
      <c r="A8263" s="294"/>
    </row>
    <row r="8264" spans="1:1" s="295" customFormat="1" ht="12" hidden="1" customHeight="1">
      <c r="A8264" s="294"/>
    </row>
    <row r="8265" spans="1:1" s="295" customFormat="1" ht="12" hidden="1" customHeight="1">
      <c r="A8265" s="294"/>
    </row>
    <row r="8266" spans="1:1" s="295" customFormat="1" ht="12" hidden="1" customHeight="1">
      <c r="A8266" s="294"/>
    </row>
    <row r="8267" spans="1:1" s="295" customFormat="1" ht="12" hidden="1" customHeight="1">
      <c r="A8267" s="294"/>
    </row>
    <row r="8268" spans="1:1" s="295" customFormat="1" ht="12" hidden="1" customHeight="1">
      <c r="A8268" s="294"/>
    </row>
    <row r="8269" spans="1:1" s="295" customFormat="1" ht="12" hidden="1" customHeight="1">
      <c r="A8269" s="294"/>
    </row>
    <row r="8270" spans="1:1" s="295" customFormat="1" ht="12" hidden="1" customHeight="1">
      <c r="A8270" s="294"/>
    </row>
    <row r="8271" spans="1:1" s="295" customFormat="1" ht="12" hidden="1" customHeight="1">
      <c r="A8271" s="294"/>
    </row>
    <row r="8272" spans="1:1" s="295" customFormat="1" ht="12" hidden="1" customHeight="1">
      <c r="A8272" s="294"/>
    </row>
    <row r="8273" spans="1:1" s="295" customFormat="1" ht="12" hidden="1" customHeight="1">
      <c r="A8273" s="294"/>
    </row>
    <row r="8274" spans="1:1" s="295" customFormat="1" ht="12" hidden="1" customHeight="1">
      <c r="A8274" s="294"/>
    </row>
    <row r="8275" spans="1:1" s="295" customFormat="1" ht="12" hidden="1" customHeight="1">
      <c r="A8275" s="294"/>
    </row>
    <row r="8276" spans="1:1" s="295" customFormat="1" ht="12" hidden="1" customHeight="1">
      <c r="A8276" s="294"/>
    </row>
    <row r="8277" spans="1:1" s="295" customFormat="1" ht="12" hidden="1" customHeight="1">
      <c r="A8277" s="294"/>
    </row>
    <row r="8278" spans="1:1" s="295" customFormat="1" ht="12" hidden="1" customHeight="1">
      <c r="A8278" s="294"/>
    </row>
    <row r="8279" spans="1:1" s="295" customFormat="1" ht="12" hidden="1" customHeight="1">
      <c r="A8279" s="294"/>
    </row>
    <row r="8280" spans="1:1" s="295" customFormat="1" ht="12" hidden="1" customHeight="1">
      <c r="A8280" s="294"/>
    </row>
    <row r="8281" spans="1:1" s="295" customFormat="1" ht="12" hidden="1" customHeight="1">
      <c r="A8281" s="294"/>
    </row>
    <row r="8282" spans="1:1" s="295" customFormat="1" ht="12" hidden="1" customHeight="1">
      <c r="A8282" s="294"/>
    </row>
    <row r="8283" spans="1:1" s="295" customFormat="1" ht="12" hidden="1" customHeight="1">
      <c r="A8283" s="294"/>
    </row>
    <row r="8284" spans="1:1" s="295" customFormat="1" ht="12" hidden="1" customHeight="1">
      <c r="A8284" s="294"/>
    </row>
    <row r="8285" spans="1:1" s="295" customFormat="1" ht="12" hidden="1" customHeight="1">
      <c r="A8285" s="294"/>
    </row>
    <row r="8286" spans="1:1" s="295" customFormat="1" ht="12" hidden="1" customHeight="1">
      <c r="A8286" s="294"/>
    </row>
    <row r="8287" spans="1:1" s="295" customFormat="1" ht="12" hidden="1" customHeight="1">
      <c r="A8287" s="294"/>
    </row>
    <row r="8288" spans="1:1" s="295" customFormat="1" ht="12" hidden="1" customHeight="1">
      <c r="A8288" s="294"/>
    </row>
    <row r="8289" spans="1:1" s="295" customFormat="1" ht="12" hidden="1" customHeight="1">
      <c r="A8289" s="294"/>
    </row>
    <row r="8290" spans="1:1" s="295" customFormat="1" ht="12" hidden="1" customHeight="1">
      <c r="A8290" s="294"/>
    </row>
    <row r="8291" spans="1:1" s="295" customFormat="1" ht="12" hidden="1" customHeight="1">
      <c r="A8291" s="294"/>
    </row>
    <row r="8292" spans="1:1" s="295" customFormat="1" ht="12" hidden="1" customHeight="1">
      <c r="A8292" s="294"/>
    </row>
    <row r="8293" spans="1:1" s="295" customFormat="1" ht="12" hidden="1" customHeight="1">
      <c r="A8293" s="294"/>
    </row>
    <row r="8294" spans="1:1" s="295" customFormat="1" ht="12" hidden="1" customHeight="1">
      <c r="A8294" s="294"/>
    </row>
    <row r="8295" spans="1:1" s="295" customFormat="1" ht="12" hidden="1" customHeight="1">
      <c r="A8295" s="294"/>
    </row>
    <row r="8296" spans="1:1" s="295" customFormat="1" ht="12" hidden="1" customHeight="1">
      <c r="A8296" s="294"/>
    </row>
    <row r="8297" spans="1:1" s="295" customFormat="1" ht="12" hidden="1" customHeight="1">
      <c r="A8297" s="294"/>
    </row>
    <row r="8298" spans="1:1" s="295" customFormat="1" ht="12" hidden="1" customHeight="1">
      <c r="A8298" s="294"/>
    </row>
    <row r="8299" spans="1:1" s="295" customFormat="1" ht="12" hidden="1" customHeight="1">
      <c r="A8299" s="294"/>
    </row>
    <row r="8300" spans="1:1" s="295" customFormat="1" ht="12" hidden="1" customHeight="1">
      <c r="A8300" s="294"/>
    </row>
    <row r="8301" spans="1:1" s="295" customFormat="1" ht="12" hidden="1" customHeight="1">
      <c r="A8301" s="294"/>
    </row>
    <row r="8302" spans="1:1" s="295" customFormat="1" ht="12" hidden="1" customHeight="1">
      <c r="A8302" s="294"/>
    </row>
    <row r="8303" spans="1:1" s="295" customFormat="1" ht="12" hidden="1" customHeight="1">
      <c r="A8303" s="294"/>
    </row>
    <row r="8304" spans="1:1" s="295" customFormat="1" ht="12" hidden="1" customHeight="1">
      <c r="A8304" s="294"/>
    </row>
    <row r="8305" spans="1:1" s="295" customFormat="1" ht="12" hidden="1" customHeight="1">
      <c r="A8305" s="294"/>
    </row>
    <row r="8306" spans="1:1" s="295" customFormat="1" ht="12" hidden="1" customHeight="1">
      <c r="A8306" s="294"/>
    </row>
    <row r="8307" spans="1:1" s="295" customFormat="1" ht="12" hidden="1" customHeight="1">
      <c r="A8307" s="294"/>
    </row>
    <row r="8308" spans="1:1" s="295" customFormat="1" ht="12" hidden="1" customHeight="1">
      <c r="A8308" s="294"/>
    </row>
    <row r="8309" spans="1:1" s="295" customFormat="1" ht="12" hidden="1" customHeight="1">
      <c r="A8309" s="294"/>
    </row>
    <row r="8310" spans="1:1" s="295" customFormat="1" ht="12" hidden="1" customHeight="1">
      <c r="A8310" s="294"/>
    </row>
    <row r="8311" spans="1:1" s="295" customFormat="1" ht="12" hidden="1" customHeight="1">
      <c r="A8311" s="294"/>
    </row>
    <row r="8312" spans="1:1" s="295" customFormat="1" ht="12" hidden="1" customHeight="1">
      <c r="A8312" s="294"/>
    </row>
    <row r="8313" spans="1:1" s="295" customFormat="1" ht="12" hidden="1" customHeight="1">
      <c r="A8313" s="294"/>
    </row>
    <row r="8314" spans="1:1" s="295" customFormat="1" ht="12" hidden="1" customHeight="1">
      <c r="A8314" s="294"/>
    </row>
    <row r="8315" spans="1:1" s="295" customFormat="1" ht="12" hidden="1" customHeight="1">
      <c r="A8315" s="294"/>
    </row>
    <row r="8316" spans="1:1" s="295" customFormat="1" ht="12" hidden="1" customHeight="1">
      <c r="A8316" s="294"/>
    </row>
    <row r="8317" spans="1:1" s="295" customFormat="1" ht="12" hidden="1" customHeight="1">
      <c r="A8317" s="294"/>
    </row>
    <row r="8318" spans="1:1" s="295" customFormat="1" ht="12" hidden="1" customHeight="1">
      <c r="A8318" s="294"/>
    </row>
    <row r="8319" spans="1:1" s="295" customFormat="1" ht="12" hidden="1" customHeight="1">
      <c r="A8319" s="294"/>
    </row>
    <row r="8320" spans="1:1" s="295" customFormat="1" ht="12" hidden="1" customHeight="1">
      <c r="A8320" s="294"/>
    </row>
    <row r="8321" spans="1:1" s="295" customFormat="1" ht="12" hidden="1" customHeight="1">
      <c r="A8321" s="294"/>
    </row>
    <row r="8322" spans="1:1" s="295" customFormat="1" ht="12" hidden="1" customHeight="1">
      <c r="A8322" s="294"/>
    </row>
    <row r="8323" spans="1:1" s="295" customFormat="1" ht="12" hidden="1" customHeight="1">
      <c r="A8323" s="294"/>
    </row>
    <row r="8324" spans="1:1" s="295" customFormat="1" ht="12" hidden="1" customHeight="1">
      <c r="A8324" s="294"/>
    </row>
    <row r="8325" spans="1:1" s="295" customFormat="1" ht="12" hidden="1" customHeight="1">
      <c r="A8325" s="294"/>
    </row>
    <row r="8326" spans="1:1" s="295" customFormat="1" ht="12" hidden="1" customHeight="1">
      <c r="A8326" s="294"/>
    </row>
    <row r="8327" spans="1:1" s="295" customFormat="1" ht="12" hidden="1" customHeight="1">
      <c r="A8327" s="294"/>
    </row>
    <row r="8328" spans="1:1" s="295" customFormat="1" ht="12" hidden="1" customHeight="1">
      <c r="A8328" s="294"/>
    </row>
    <row r="8329" spans="1:1" s="295" customFormat="1" ht="12" hidden="1" customHeight="1">
      <c r="A8329" s="294"/>
    </row>
    <row r="8330" spans="1:1" s="295" customFormat="1" ht="12" hidden="1" customHeight="1">
      <c r="A8330" s="294"/>
    </row>
    <row r="8331" spans="1:1" s="295" customFormat="1" ht="12" hidden="1" customHeight="1">
      <c r="A8331" s="294"/>
    </row>
    <row r="8332" spans="1:1" s="295" customFormat="1" ht="12" hidden="1" customHeight="1">
      <c r="A8332" s="294"/>
    </row>
    <row r="8333" spans="1:1" s="295" customFormat="1" ht="12" hidden="1" customHeight="1">
      <c r="A8333" s="294"/>
    </row>
    <row r="8334" spans="1:1" s="295" customFormat="1" ht="12" hidden="1" customHeight="1">
      <c r="A8334" s="294"/>
    </row>
    <row r="8335" spans="1:1" s="295" customFormat="1" ht="12" hidden="1" customHeight="1">
      <c r="A8335" s="294"/>
    </row>
    <row r="8336" spans="1:1" s="295" customFormat="1" ht="12" hidden="1" customHeight="1">
      <c r="A8336" s="294"/>
    </row>
    <row r="8337" spans="1:1" s="295" customFormat="1" ht="12" hidden="1" customHeight="1">
      <c r="A8337" s="294"/>
    </row>
    <row r="8338" spans="1:1" s="295" customFormat="1" ht="12" hidden="1" customHeight="1">
      <c r="A8338" s="294"/>
    </row>
    <row r="8339" spans="1:1" s="295" customFormat="1" ht="12" hidden="1" customHeight="1">
      <c r="A8339" s="294"/>
    </row>
    <row r="8340" spans="1:1" s="295" customFormat="1" ht="12" hidden="1" customHeight="1">
      <c r="A8340" s="294"/>
    </row>
    <row r="8341" spans="1:1" s="295" customFormat="1" ht="12" hidden="1" customHeight="1">
      <c r="A8341" s="294"/>
    </row>
    <row r="8342" spans="1:1" s="295" customFormat="1" ht="12" hidden="1" customHeight="1">
      <c r="A8342" s="294"/>
    </row>
    <row r="8343" spans="1:1" s="295" customFormat="1" ht="12" hidden="1" customHeight="1">
      <c r="A8343" s="294"/>
    </row>
    <row r="8344" spans="1:1" s="295" customFormat="1" ht="12" hidden="1" customHeight="1">
      <c r="A8344" s="294"/>
    </row>
    <row r="8345" spans="1:1" s="295" customFormat="1" ht="12" hidden="1" customHeight="1">
      <c r="A8345" s="294"/>
    </row>
    <row r="8346" spans="1:1" s="295" customFormat="1" ht="12" hidden="1" customHeight="1">
      <c r="A8346" s="294"/>
    </row>
    <row r="8347" spans="1:1" s="295" customFormat="1" ht="12" hidden="1" customHeight="1">
      <c r="A8347" s="294"/>
    </row>
    <row r="8348" spans="1:1" s="295" customFormat="1" ht="12" hidden="1" customHeight="1">
      <c r="A8348" s="294"/>
    </row>
    <row r="8349" spans="1:1" s="295" customFormat="1" ht="12" hidden="1" customHeight="1">
      <c r="A8349" s="294"/>
    </row>
    <row r="8350" spans="1:1" s="295" customFormat="1" ht="12" hidden="1" customHeight="1">
      <c r="A8350" s="294"/>
    </row>
    <row r="8351" spans="1:1" s="295" customFormat="1" ht="12" hidden="1" customHeight="1">
      <c r="A8351" s="294"/>
    </row>
    <row r="8352" spans="1:1" s="295" customFormat="1" ht="12" hidden="1" customHeight="1">
      <c r="A8352" s="294"/>
    </row>
    <row r="8353" spans="1:1" s="295" customFormat="1" ht="12" hidden="1" customHeight="1">
      <c r="A8353" s="294"/>
    </row>
    <row r="8354" spans="1:1" s="295" customFormat="1" ht="12" hidden="1" customHeight="1">
      <c r="A8354" s="294"/>
    </row>
    <row r="8355" spans="1:1" s="295" customFormat="1" ht="12" hidden="1" customHeight="1">
      <c r="A8355" s="294"/>
    </row>
    <row r="8356" spans="1:1" s="295" customFormat="1" ht="12" hidden="1" customHeight="1">
      <c r="A8356" s="294"/>
    </row>
    <row r="8357" spans="1:1" s="295" customFormat="1" ht="12" hidden="1" customHeight="1">
      <c r="A8357" s="294"/>
    </row>
    <row r="8358" spans="1:1" s="295" customFormat="1" ht="12" hidden="1" customHeight="1">
      <c r="A8358" s="294"/>
    </row>
    <row r="8359" spans="1:1" s="295" customFormat="1" ht="12" hidden="1" customHeight="1">
      <c r="A8359" s="294"/>
    </row>
    <row r="8360" spans="1:1" s="295" customFormat="1" ht="12" hidden="1" customHeight="1">
      <c r="A8360" s="294"/>
    </row>
    <row r="8361" spans="1:1" s="295" customFormat="1" ht="12" hidden="1" customHeight="1">
      <c r="A8361" s="294"/>
    </row>
    <row r="8362" spans="1:1" s="295" customFormat="1" ht="12" hidden="1" customHeight="1">
      <c r="A8362" s="294"/>
    </row>
    <row r="8363" spans="1:1" s="295" customFormat="1" ht="12" hidden="1" customHeight="1">
      <c r="A8363" s="294"/>
    </row>
    <row r="8364" spans="1:1" s="295" customFormat="1" ht="12" hidden="1" customHeight="1">
      <c r="A8364" s="294"/>
    </row>
    <row r="8365" spans="1:1" s="295" customFormat="1" ht="12" hidden="1" customHeight="1">
      <c r="A8365" s="294"/>
    </row>
    <row r="8366" spans="1:1" s="295" customFormat="1" ht="12" hidden="1" customHeight="1">
      <c r="A8366" s="294"/>
    </row>
    <row r="8367" spans="1:1" s="295" customFormat="1" ht="12" hidden="1" customHeight="1">
      <c r="A8367" s="294"/>
    </row>
    <row r="8368" spans="1:1" s="295" customFormat="1" ht="12" hidden="1" customHeight="1">
      <c r="A8368" s="294"/>
    </row>
    <row r="8369" spans="1:1" s="295" customFormat="1" ht="12" hidden="1" customHeight="1">
      <c r="A8369" s="294"/>
    </row>
    <row r="8370" spans="1:1" s="295" customFormat="1" ht="12" hidden="1" customHeight="1">
      <c r="A8370" s="294"/>
    </row>
    <row r="8371" spans="1:1" s="295" customFormat="1" ht="12" hidden="1" customHeight="1">
      <c r="A8371" s="294"/>
    </row>
    <row r="8372" spans="1:1" s="295" customFormat="1" ht="12" hidden="1" customHeight="1">
      <c r="A8372" s="294"/>
    </row>
    <row r="8373" spans="1:1" s="295" customFormat="1" ht="12" hidden="1" customHeight="1">
      <c r="A8373" s="294"/>
    </row>
    <row r="8374" spans="1:1" s="295" customFormat="1" ht="12" hidden="1" customHeight="1">
      <c r="A8374" s="294"/>
    </row>
    <row r="8375" spans="1:1" s="295" customFormat="1" ht="12" hidden="1" customHeight="1">
      <c r="A8375" s="294"/>
    </row>
    <row r="8376" spans="1:1" s="295" customFormat="1" ht="12" hidden="1" customHeight="1">
      <c r="A8376" s="294"/>
    </row>
    <row r="8377" spans="1:1" s="295" customFormat="1" ht="12" hidden="1" customHeight="1">
      <c r="A8377" s="294"/>
    </row>
    <row r="8378" spans="1:1" s="295" customFormat="1" ht="12" hidden="1" customHeight="1">
      <c r="A8378" s="294"/>
    </row>
    <row r="8379" spans="1:1" s="295" customFormat="1" ht="12" hidden="1" customHeight="1">
      <c r="A8379" s="294"/>
    </row>
    <row r="8380" spans="1:1" s="295" customFormat="1" ht="12" hidden="1" customHeight="1">
      <c r="A8380" s="294"/>
    </row>
    <row r="8381" spans="1:1" s="295" customFormat="1" ht="12" hidden="1" customHeight="1">
      <c r="A8381" s="294"/>
    </row>
    <row r="8382" spans="1:1" s="295" customFormat="1" ht="12" hidden="1" customHeight="1">
      <c r="A8382" s="294"/>
    </row>
    <row r="8383" spans="1:1" s="295" customFormat="1" ht="12" hidden="1" customHeight="1">
      <c r="A8383" s="294"/>
    </row>
    <row r="8384" spans="1:1" s="295" customFormat="1" ht="12" hidden="1" customHeight="1">
      <c r="A8384" s="294"/>
    </row>
    <row r="8385" spans="1:1" s="295" customFormat="1" ht="12" hidden="1" customHeight="1">
      <c r="A8385" s="294"/>
    </row>
    <row r="8386" spans="1:1" s="295" customFormat="1" ht="12" hidden="1" customHeight="1">
      <c r="A8386" s="294"/>
    </row>
    <row r="8387" spans="1:1" s="295" customFormat="1" ht="12" hidden="1" customHeight="1">
      <c r="A8387" s="294"/>
    </row>
    <row r="8388" spans="1:1" s="295" customFormat="1" ht="12" hidden="1" customHeight="1">
      <c r="A8388" s="294"/>
    </row>
    <row r="8389" spans="1:1" s="295" customFormat="1" ht="12" hidden="1" customHeight="1">
      <c r="A8389" s="294"/>
    </row>
    <row r="8390" spans="1:1" s="295" customFormat="1" ht="12" hidden="1" customHeight="1">
      <c r="A8390" s="294"/>
    </row>
    <row r="8391" spans="1:1" s="295" customFormat="1" ht="12" hidden="1" customHeight="1">
      <c r="A8391" s="294"/>
    </row>
    <row r="8392" spans="1:1" s="295" customFormat="1" ht="12" hidden="1" customHeight="1">
      <c r="A8392" s="294"/>
    </row>
    <row r="8393" spans="1:1" s="295" customFormat="1" ht="12" hidden="1" customHeight="1">
      <c r="A8393" s="294"/>
    </row>
    <row r="8394" spans="1:1" s="295" customFormat="1" ht="12" hidden="1" customHeight="1">
      <c r="A8394" s="294"/>
    </row>
    <row r="8395" spans="1:1" s="295" customFormat="1" ht="12" hidden="1" customHeight="1">
      <c r="A8395" s="294"/>
    </row>
    <row r="8396" spans="1:1" s="295" customFormat="1" ht="12" hidden="1" customHeight="1">
      <c r="A8396" s="294"/>
    </row>
    <row r="8397" spans="1:1" s="295" customFormat="1" ht="12" hidden="1" customHeight="1">
      <c r="A8397" s="294"/>
    </row>
    <row r="8398" spans="1:1" s="295" customFormat="1" ht="12" hidden="1" customHeight="1">
      <c r="A8398" s="294"/>
    </row>
    <row r="8399" spans="1:1" s="295" customFormat="1" ht="12" hidden="1" customHeight="1">
      <c r="A8399" s="294"/>
    </row>
    <row r="8400" spans="1:1" s="295" customFormat="1" ht="12" hidden="1" customHeight="1">
      <c r="A8400" s="294"/>
    </row>
    <row r="8401" spans="1:1" s="295" customFormat="1" ht="12" hidden="1" customHeight="1">
      <c r="A8401" s="294"/>
    </row>
    <row r="8402" spans="1:1" s="295" customFormat="1" ht="12" hidden="1" customHeight="1">
      <c r="A8402" s="294"/>
    </row>
    <row r="8403" spans="1:1" s="295" customFormat="1" ht="12" hidden="1" customHeight="1">
      <c r="A8403" s="294"/>
    </row>
    <row r="8404" spans="1:1" s="295" customFormat="1" ht="12" hidden="1" customHeight="1">
      <c r="A8404" s="294"/>
    </row>
    <row r="8405" spans="1:1" s="295" customFormat="1" ht="12" hidden="1" customHeight="1">
      <c r="A8405" s="294"/>
    </row>
    <row r="8406" spans="1:1" s="295" customFormat="1" ht="12" hidden="1" customHeight="1">
      <c r="A8406" s="294"/>
    </row>
    <row r="8407" spans="1:1" s="295" customFormat="1" ht="12" hidden="1" customHeight="1">
      <c r="A8407" s="294"/>
    </row>
    <row r="8408" spans="1:1" s="295" customFormat="1" ht="12" hidden="1" customHeight="1">
      <c r="A8408" s="294"/>
    </row>
    <row r="8409" spans="1:1" s="295" customFormat="1" ht="12" hidden="1" customHeight="1">
      <c r="A8409" s="294"/>
    </row>
    <row r="8410" spans="1:1" s="295" customFormat="1" ht="12" hidden="1" customHeight="1">
      <c r="A8410" s="294"/>
    </row>
    <row r="8411" spans="1:1" s="295" customFormat="1" ht="12" hidden="1" customHeight="1">
      <c r="A8411" s="294"/>
    </row>
    <row r="8412" spans="1:1" s="295" customFormat="1" ht="12" hidden="1" customHeight="1">
      <c r="A8412" s="294"/>
    </row>
    <row r="8413" spans="1:1" s="295" customFormat="1" ht="12" hidden="1" customHeight="1">
      <c r="A8413" s="294"/>
    </row>
    <row r="8414" spans="1:1" s="295" customFormat="1" ht="12" hidden="1" customHeight="1">
      <c r="A8414" s="294"/>
    </row>
    <row r="8415" spans="1:1" s="295" customFormat="1" ht="12" hidden="1" customHeight="1">
      <c r="A8415" s="294"/>
    </row>
    <row r="8416" spans="1:1" s="295" customFormat="1" ht="12" hidden="1" customHeight="1">
      <c r="A8416" s="294"/>
    </row>
    <row r="8417" spans="1:1" s="295" customFormat="1" ht="12" hidden="1" customHeight="1">
      <c r="A8417" s="294"/>
    </row>
    <row r="8418" spans="1:1" s="295" customFormat="1" ht="12" hidden="1" customHeight="1">
      <c r="A8418" s="294"/>
    </row>
    <row r="8419" spans="1:1" s="295" customFormat="1" ht="12" hidden="1" customHeight="1">
      <c r="A8419" s="294"/>
    </row>
    <row r="8420" spans="1:1" s="295" customFormat="1" ht="12" hidden="1" customHeight="1">
      <c r="A8420" s="294"/>
    </row>
    <row r="8421" spans="1:1" s="295" customFormat="1" ht="12" hidden="1" customHeight="1">
      <c r="A8421" s="294"/>
    </row>
    <row r="8422" spans="1:1" s="295" customFormat="1" ht="12" hidden="1" customHeight="1">
      <c r="A8422" s="294"/>
    </row>
    <row r="8423" spans="1:1" s="295" customFormat="1" ht="12" hidden="1" customHeight="1">
      <c r="A8423" s="294"/>
    </row>
    <row r="8424" spans="1:1" s="295" customFormat="1" ht="12" hidden="1" customHeight="1">
      <c r="A8424" s="294"/>
    </row>
    <row r="8425" spans="1:1" s="295" customFormat="1" ht="12" hidden="1" customHeight="1">
      <c r="A8425" s="294"/>
    </row>
    <row r="8426" spans="1:1" s="295" customFormat="1" ht="12" hidden="1" customHeight="1">
      <c r="A8426" s="294"/>
    </row>
    <row r="8427" spans="1:1" s="295" customFormat="1" ht="12" hidden="1" customHeight="1">
      <c r="A8427" s="294"/>
    </row>
    <row r="8428" spans="1:1" s="295" customFormat="1" ht="12" hidden="1" customHeight="1">
      <c r="A8428" s="294"/>
    </row>
    <row r="8429" spans="1:1" s="295" customFormat="1" ht="12" hidden="1" customHeight="1">
      <c r="A8429" s="294"/>
    </row>
    <row r="8430" spans="1:1" s="295" customFormat="1" ht="12" hidden="1" customHeight="1">
      <c r="A8430" s="294"/>
    </row>
    <row r="8431" spans="1:1" s="295" customFormat="1" ht="12" hidden="1" customHeight="1">
      <c r="A8431" s="294"/>
    </row>
    <row r="8432" spans="1:1" s="295" customFormat="1" ht="12" hidden="1" customHeight="1">
      <c r="A8432" s="294"/>
    </row>
    <row r="8433" spans="1:1" s="295" customFormat="1" ht="12" hidden="1" customHeight="1">
      <c r="A8433" s="294"/>
    </row>
    <row r="8434" spans="1:1" s="295" customFormat="1" ht="12" hidden="1" customHeight="1">
      <c r="A8434" s="294"/>
    </row>
    <row r="8435" spans="1:1" s="295" customFormat="1" ht="12" hidden="1" customHeight="1">
      <c r="A8435" s="294"/>
    </row>
    <row r="8436" spans="1:1" s="295" customFormat="1" ht="12" hidden="1" customHeight="1">
      <c r="A8436" s="294"/>
    </row>
    <row r="8437" spans="1:1" s="295" customFormat="1" ht="12" hidden="1" customHeight="1">
      <c r="A8437" s="294"/>
    </row>
    <row r="8438" spans="1:1" s="295" customFormat="1" ht="12" hidden="1" customHeight="1">
      <c r="A8438" s="294"/>
    </row>
    <row r="8439" spans="1:1" s="295" customFormat="1" ht="12" hidden="1" customHeight="1">
      <c r="A8439" s="294"/>
    </row>
    <row r="8440" spans="1:1" s="295" customFormat="1" ht="12" hidden="1" customHeight="1">
      <c r="A8440" s="294"/>
    </row>
    <row r="8441" spans="1:1" s="295" customFormat="1" ht="12" hidden="1" customHeight="1">
      <c r="A8441" s="294"/>
    </row>
    <row r="8442" spans="1:1" s="295" customFormat="1" ht="12" hidden="1" customHeight="1">
      <c r="A8442" s="294"/>
    </row>
    <row r="8443" spans="1:1" s="295" customFormat="1" ht="12" hidden="1" customHeight="1">
      <c r="A8443" s="294"/>
    </row>
    <row r="8444" spans="1:1" s="295" customFormat="1" ht="12" hidden="1" customHeight="1">
      <c r="A8444" s="294"/>
    </row>
    <row r="8445" spans="1:1" s="295" customFormat="1" ht="12" hidden="1" customHeight="1">
      <c r="A8445" s="294"/>
    </row>
    <row r="8446" spans="1:1" s="295" customFormat="1" ht="12" hidden="1" customHeight="1">
      <c r="A8446" s="294"/>
    </row>
    <row r="8447" spans="1:1" s="295" customFormat="1" ht="12" hidden="1" customHeight="1">
      <c r="A8447" s="294"/>
    </row>
    <row r="8448" spans="1:1" s="295" customFormat="1" ht="12" hidden="1" customHeight="1">
      <c r="A8448" s="294"/>
    </row>
    <row r="8449" spans="1:1" s="295" customFormat="1" ht="12" hidden="1" customHeight="1">
      <c r="A8449" s="294"/>
    </row>
    <row r="8450" spans="1:1" s="295" customFormat="1" ht="12" hidden="1" customHeight="1">
      <c r="A8450" s="294"/>
    </row>
    <row r="8451" spans="1:1" s="295" customFormat="1" ht="12" hidden="1" customHeight="1">
      <c r="A8451" s="294"/>
    </row>
    <row r="8452" spans="1:1" s="295" customFormat="1" ht="12" hidden="1" customHeight="1">
      <c r="A8452" s="294"/>
    </row>
    <row r="8453" spans="1:1" s="295" customFormat="1" ht="12" hidden="1" customHeight="1">
      <c r="A8453" s="294"/>
    </row>
    <row r="8454" spans="1:1" s="295" customFormat="1" ht="12" hidden="1" customHeight="1">
      <c r="A8454" s="294"/>
    </row>
    <row r="8455" spans="1:1" s="295" customFormat="1" ht="12" hidden="1" customHeight="1">
      <c r="A8455" s="294"/>
    </row>
    <row r="8456" spans="1:1" s="295" customFormat="1" ht="12" hidden="1" customHeight="1">
      <c r="A8456" s="294"/>
    </row>
    <row r="8457" spans="1:1" s="295" customFormat="1" ht="12" hidden="1" customHeight="1">
      <c r="A8457" s="294"/>
    </row>
    <row r="8458" spans="1:1" s="295" customFormat="1" ht="12" hidden="1" customHeight="1">
      <c r="A8458" s="294"/>
    </row>
    <row r="8459" spans="1:1" s="295" customFormat="1" ht="12" hidden="1" customHeight="1">
      <c r="A8459" s="294"/>
    </row>
    <row r="8460" spans="1:1" s="295" customFormat="1" ht="12" hidden="1" customHeight="1">
      <c r="A8460" s="294"/>
    </row>
    <row r="8461" spans="1:1" s="295" customFormat="1" ht="12" hidden="1" customHeight="1">
      <c r="A8461" s="294"/>
    </row>
    <row r="8462" spans="1:1" s="295" customFormat="1" ht="12" hidden="1" customHeight="1">
      <c r="A8462" s="294"/>
    </row>
    <row r="8463" spans="1:1" s="295" customFormat="1" ht="12" hidden="1" customHeight="1">
      <c r="A8463" s="294"/>
    </row>
    <row r="8464" spans="1:1" s="295" customFormat="1" ht="12" hidden="1" customHeight="1">
      <c r="A8464" s="294"/>
    </row>
    <row r="8465" spans="1:1" s="295" customFormat="1" ht="12" hidden="1" customHeight="1">
      <c r="A8465" s="294"/>
    </row>
    <row r="8466" spans="1:1" s="295" customFormat="1" ht="12" hidden="1" customHeight="1">
      <c r="A8466" s="294"/>
    </row>
    <row r="8467" spans="1:1" s="295" customFormat="1" ht="12" hidden="1" customHeight="1">
      <c r="A8467" s="294"/>
    </row>
    <row r="8468" spans="1:1" s="295" customFormat="1" ht="12" hidden="1" customHeight="1">
      <c r="A8468" s="294"/>
    </row>
    <row r="8469" spans="1:1" s="295" customFormat="1" ht="12" hidden="1" customHeight="1">
      <c r="A8469" s="294"/>
    </row>
    <row r="8470" spans="1:1" s="295" customFormat="1" ht="12" hidden="1" customHeight="1">
      <c r="A8470" s="294"/>
    </row>
    <row r="8471" spans="1:1" s="295" customFormat="1" ht="12" hidden="1" customHeight="1">
      <c r="A8471" s="294"/>
    </row>
    <row r="8472" spans="1:1" s="295" customFormat="1" ht="12" hidden="1" customHeight="1">
      <c r="A8472" s="294"/>
    </row>
    <row r="8473" spans="1:1" s="295" customFormat="1" ht="12" hidden="1" customHeight="1">
      <c r="A8473" s="294"/>
    </row>
    <row r="8474" spans="1:1" s="295" customFormat="1" ht="12" hidden="1" customHeight="1">
      <c r="A8474" s="294"/>
    </row>
    <row r="8475" spans="1:1" s="295" customFormat="1" ht="12" hidden="1" customHeight="1">
      <c r="A8475" s="294"/>
    </row>
    <row r="8476" spans="1:1" s="295" customFormat="1" ht="12" hidden="1" customHeight="1">
      <c r="A8476" s="294"/>
    </row>
    <row r="8477" spans="1:1" s="295" customFormat="1" ht="12" hidden="1" customHeight="1">
      <c r="A8477" s="294"/>
    </row>
    <row r="8478" spans="1:1" s="295" customFormat="1" ht="12" hidden="1" customHeight="1">
      <c r="A8478" s="294"/>
    </row>
    <row r="8479" spans="1:1" s="295" customFormat="1" ht="12" hidden="1" customHeight="1">
      <c r="A8479" s="294"/>
    </row>
    <row r="8480" spans="1:1" s="295" customFormat="1" ht="12" hidden="1" customHeight="1">
      <c r="A8480" s="294"/>
    </row>
    <row r="8481" spans="1:1" s="295" customFormat="1" ht="12" hidden="1" customHeight="1">
      <c r="A8481" s="294"/>
    </row>
    <row r="8482" spans="1:1" s="295" customFormat="1" ht="12" hidden="1" customHeight="1">
      <c r="A8482" s="294"/>
    </row>
    <row r="8483" spans="1:1" s="295" customFormat="1" ht="12" hidden="1" customHeight="1">
      <c r="A8483" s="294"/>
    </row>
    <row r="8484" spans="1:1" s="295" customFormat="1" ht="12" hidden="1" customHeight="1">
      <c r="A8484" s="294"/>
    </row>
    <row r="8485" spans="1:1" s="295" customFormat="1" ht="12" hidden="1" customHeight="1">
      <c r="A8485" s="294"/>
    </row>
    <row r="8486" spans="1:1" s="295" customFormat="1" ht="12" hidden="1" customHeight="1">
      <c r="A8486" s="294"/>
    </row>
    <row r="8487" spans="1:1" s="295" customFormat="1" ht="12" hidden="1" customHeight="1">
      <c r="A8487" s="294"/>
    </row>
    <row r="8488" spans="1:1" s="295" customFormat="1" ht="12" hidden="1" customHeight="1">
      <c r="A8488" s="294"/>
    </row>
    <row r="8489" spans="1:1" s="295" customFormat="1" ht="12" hidden="1" customHeight="1">
      <c r="A8489" s="294"/>
    </row>
    <row r="8490" spans="1:1" s="295" customFormat="1" ht="12" hidden="1" customHeight="1">
      <c r="A8490" s="294"/>
    </row>
    <row r="8491" spans="1:1" s="295" customFormat="1" ht="12" hidden="1" customHeight="1">
      <c r="A8491" s="294"/>
    </row>
    <row r="8492" spans="1:1" s="295" customFormat="1" ht="12" hidden="1" customHeight="1">
      <c r="A8492" s="294"/>
    </row>
    <row r="8493" spans="1:1" s="295" customFormat="1" ht="12" hidden="1" customHeight="1">
      <c r="A8493" s="294"/>
    </row>
    <row r="8494" spans="1:1" s="295" customFormat="1" ht="12" hidden="1" customHeight="1">
      <c r="A8494" s="294"/>
    </row>
    <row r="8495" spans="1:1" s="295" customFormat="1" ht="12" hidden="1" customHeight="1">
      <c r="A8495" s="294"/>
    </row>
    <row r="8496" spans="1:1" s="295" customFormat="1" ht="12" hidden="1" customHeight="1">
      <c r="A8496" s="294"/>
    </row>
    <row r="8497" spans="1:1" s="295" customFormat="1" ht="12" hidden="1" customHeight="1">
      <c r="A8497" s="294"/>
    </row>
    <row r="8498" spans="1:1" s="295" customFormat="1" ht="12" hidden="1" customHeight="1">
      <c r="A8498" s="294"/>
    </row>
    <row r="8499" spans="1:1" s="295" customFormat="1" ht="12" hidden="1" customHeight="1">
      <c r="A8499" s="294"/>
    </row>
    <row r="8500" spans="1:1" s="295" customFormat="1" ht="12" hidden="1" customHeight="1">
      <c r="A8500" s="294"/>
    </row>
    <row r="8501" spans="1:1" s="295" customFormat="1" ht="12" hidden="1" customHeight="1">
      <c r="A8501" s="294"/>
    </row>
    <row r="8502" spans="1:1" s="295" customFormat="1" ht="12" hidden="1" customHeight="1">
      <c r="A8502" s="294"/>
    </row>
    <row r="8503" spans="1:1" s="295" customFormat="1" ht="12" hidden="1" customHeight="1">
      <c r="A8503" s="294"/>
    </row>
    <row r="8504" spans="1:1" s="295" customFormat="1" ht="12" hidden="1" customHeight="1">
      <c r="A8504" s="294"/>
    </row>
    <row r="8505" spans="1:1" s="295" customFormat="1" ht="12" hidden="1" customHeight="1">
      <c r="A8505" s="294"/>
    </row>
    <row r="8506" spans="1:1" s="295" customFormat="1" ht="12" hidden="1" customHeight="1">
      <c r="A8506" s="294"/>
    </row>
    <row r="8507" spans="1:1" s="295" customFormat="1" ht="12" hidden="1" customHeight="1">
      <c r="A8507" s="294"/>
    </row>
    <row r="8508" spans="1:1" s="295" customFormat="1" ht="12" hidden="1" customHeight="1">
      <c r="A8508" s="294"/>
    </row>
    <row r="8509" spans="1:1" s="295" customFormat="1" ht="12" hidden="1" customHeight="1">
      <c r="A8509" s="294"/>
    </row>
    <row r="8510" spans="1:1" s="295" customFormat="1" ht="12" hidden="1" customHeight="1">
      <c r="A8510" s="294"/>
    </row>
    <row r="8511" spans="1:1" s="295" customFormat="1" ht="12" hidden="1" customHeight="1">
      <c r="A8511" s="294"/>
    </row>
    <row r="8512" spans="1:1" s="295" customFormat="1" ht="12" hidden="1" customHeight="1">
      <c r="A8512" s="294"/>
    </row>
    <row r="8513" spans="1:1" s="295" customFormat="1" ht="12" hidden="1" customHeight="1">
      <c r="A8513" s="294"/>
    </row>
    <row r="8514" spans="1:1" s="295" customFormat="1" ht="12" hidden="1" customHeight="1">
      <c r="A8514" s="294"/>
    </row>
    <row r="8515" spans="1:1" s="295" customFormat="1" ht="12" hidden="1" customHeight="1">
      <c r="A8515" s="294"/>
    </row>
    <row r="8516" spans="1:1" s="295" customFormat="1" ht="12" hidden="1" customHeight="1">
      <c r="A8516" s="294"/>
    </row>
    <row r="8517" spans="1:1" s="295" customFormat="1" ht="12" hidden="1" customHeight="1">
      <c r="A8517" s="294"/>
    </row>
    <row r="8518" spans="1:1" s="295" customFormat="1" ht="12" hidden="1" customHeight="1">
      <c r="A8518" s="294"/>
    </row>
    <row r="8519" spans="1:1" s="295" customFormat="1" ht="12" hidden="1" customHeight="1">
      <c r="A8519" s="294"/>
    </row>
    <row r="8520" spans="1:1" s="295" customFormat="1" ht="12" hidden="1" customHeight="1">
      <c r="A8520" s="294"/>
    </row>
    <row r="8521" spans="1:1" s="295" customFormat="1" ht="12" hidden="1" customHeight="1">
      <c r="A8521" s="294"/>
    </row>
    <row r="8522" spans="1:1" s="295" customFormat="1" ht="12" hidden="1" customHeight="1">
      <c r="A8522" s="294"/>
    </row>
    <row r="8523" spans="1:1" s="295" customFormat="1" ht="12" hidden="1" customHeight="1">
      <c r="A8523" s="294"/>
    </row>
    <row r="8524" spans="1:1" s="295" customFormat="1" ht="12" hidden="1" customHeight="1">
      <c r="A8524" s="294"/>
    </row>
    <row r="8525" spans="1:1" s="295" customFormat="1" ht="12" hidden="1" customHeight="1">
      <c r="A8525" s="294"/>
    </row>
    <row r="8526" spans="1:1" s="295" customFormat="1" ht="12" hidden="1" customHeight="1">
      <c r="A8526" s="294"/>
    </row>
    <row r="8527" spans="1:1" s="295" customFormat="1" ht="12" hidden="1" customHeight="1">
      <c r="A8527" s="294"/>
    </row>
    <row r="8528" spans="1:1" s="295" customFormat="1" ht="12" hidden="1" customHeight="1">
      <c r="A8528" s="294"/>
    </row>
    <row r="8529" spans="1:1" s="295" customFormat="1" ht="12" hidden="1" customHeight="1">
      <c r="A8529" s="294"/>
    </row>
    <row r="8530" spans="1:1" s="295" customFormat="1" ht="12" hidden="1" customHeight="1">
      <c r="A8530" s="294"/>
    </row>
    <row r="8531" spans="1:1" s="295" customFormat="1" ht="12" hidden="1" customHeight="1">
      <c r="A8531" s="294"/>
    </row>
    <row r="8532" spans="1:1" s="295" customFormat="1" ht="12" hidden="1" customHeight="1">
      <c r="A8532" s="294"/>
    </row>
    <row r="8533" spans="1:1" s="295" customFormat="1" ht="12" hidden="1" customHeight="1">
      <c r="A8533" s="294"/>
    </row>
    <row r="8534" spans="1:1" s="295" customFormat="1" ht="12" hidden="1" customHeight="1">
      <c r="A8534" s="294"/>
    </row>
    <row r="8535" spans="1:1" s="295" customFormat="1" ht="12" hidden="1" customHeight="1">
      <c r="A8535" s="294"/>
    </row>
    <row r="8536" spans="1:1" s="295" customFormat="1" ht="12" hidden="1" customHeight="1">
      <c r="A8536" s="294"/>
    </row>
    <row r="8537" spans="1:1" s="295" customFormat="1" ht="12" hidden="1" customHeight="1">
      <c r="A8537" s="294"/>
    </row>
    <row r="8538" spans="1:1" s="295" customFormat="1" ht="12" hidden="1" customHeight="1">
      <c r="A8538" s="294"/>
    </row>
    <row r="8539" spans="1:1" s="295" customFormat="1" ht="12" hidden="1" customHeight="1">
      <c r="A8539" s="294"/>
    </row>
    <row r="8540" spans="1:1" s="295" customFormat="1" ht="12" hidden="1" customHeight="1">
      <c r="A8540" s="294"/>
    </row>
    <row r="8541" spans="1:1" s="295" customFormat="1" ht="12" hidden="1" customHeight="1">
      <c r="A8541" s="294"/>
    </row>
    <row r="8542" spans="1:1" s="295" customFormat="1" ht="12" hidden="1" customHeight="1">
      <c r="A8542" s="294"/>
    </row>
    <row r="8543" spans="1:1" s="295" customFormat="1" ht="12" hidden="1" customHeight="1">
      <c r="A8543" s="294"/>
    </row>
    <row r="8544" spans="1:1" s="295" customFormat="1" ht="12" hidden="1" customHeight="1">
      <c r="A8544" s="294"/>
    </row>
    <row r="8545" spans="1:1" s="295" customFormat="1" ht="12" hidden="1" customHeight="1">
      <c r="A8545" s="294"/>
    </row>
    <row r="8546" spans="1:1" s="295" customFormat="1" ht="12" hidden="1" customHeight="1">
      <c r="A8546" s="294"/>
    </row>
    <row r="8547" spans="1:1" s="295" customFormat="1" ht="12" hidden="1" customHeight="1">
      <c r="A8547" s="294"/>
    </row>
    <row r="8548" spans="1:1" s="295" customFormat="1" ht="12" hidden="1" customHeight="1">
      <c r="A8548" s="294"/>
    </row>
    <row r="8549" spans="1:1" s="295" customFormat="1" ht="12" hidden="1" customHeight="1">
      <c r="A8549" s="294"/>
    </row>
    <row r="8550" spans="1:1" s="295" customFormat="1" ht="12" hidden="1" customHeight="1">
      <c r="A8550" s="294"/>
    </row>
    <row r="8551" spans="1:1" s="295" customFormat="1" ht="12" hidden="1" customHeight="1">
      <c r="A8551" s="294"/>
    </row>
    <row r="8552" spans="1:1" s="295" customFormat="1" ht="12" hidden="1" customHeight="1">
      <c r="A8552" s="294"/>
    </row>
    <row r="8553" spans="1:1" s="295" customFormat="1" ht="12" hidden="1" customHeight="1">
      <c r="A8553" s="294"/>
    </row>
    <row r="8554" spans="1:1" s="295" customFormat="1" ht="12" hidden="1" customHeight="1">
      <c r="A8554" s="294"/>
    </row>
    <row r="8555" spans="1:1" s="295" customFormat="1" ht="12" hidden="1" customHeight="1">
      <c r="A8555" s="294"/>
    </row>
    <row r="8556" spans="1:1" s="295" customFormat="1" ht="12" hidden="1" customHeight="1">
      <c r="A8556" s="294"/>
    </row>
    <row r="8557" spans="1:1" s="295" customFormat="1" ht="12" hidden="1" customHeight="1">
      <c r="A8557" s="294"/>
    </row>
    <row r="8558" spans="1:1" s="295" customFormat="1" ht="12" hidden="1" customHeight="1">
      <c r="A8558" s="294"/>
    </row>
    <row r="8559" spans="1:1" s="295" customFormat="1" ht="12" hidden="1" customHeight="1">
      <c r="A8559" s="294"/>
    </row>
    <row r="8560" spans="1:1" s="295" customFormat="1" ht="12" hidden="1" customHeight="1">
      <c r="A8560" s="294"/>
    </row>
    <row r="8561" spans="1:1" s="295" customFormat="1" ht="12" hidden="1" customHeight="1">
      <c r="A8561" s="294"/>
    </row>
    <row r="8562" spans="1:1" s="295" customFormat="1" ht="12" hidden="1" customHeight="1">
      <c r="A8562" s="294"/>
    </row>
    <row r="8563" spans="1:1" s="295" customFormat="1" ht="12" hidden="1" customHeight="1">
      <c r="A8563" s="294"/>
    </row>
    <row r="8564" spans="1:1" s="295" customFormat="1" ht="12" hidden="1" customHeight="1">
      <c r="A8564" s="294"/>
    </row>
    <row r="8565" spans="1:1" s="295" customFormat="1" ht="12" hidden="1" customHeight="1">
      <c r="A8565" s="294"/>
    </row>
    <row r="8566" spans="1:1" s="295" customFormat="1" ht="12" hidden="1" customHeight="1">
      <c r="A8566" s="294"/>
    </row>
    <row r="8567" spans="1:1" s="295" customFormat="1" ht="12" hidden="1" customHeight="1">
      <c r="A8567" s="294"/>
    </row>
    <row r="8568" spans="1:1" s="295" customFormat="1" ht="12" hidden="1" customHeight="1">
      <c r="A8568" s="294"/>
    </row>
    <row r="8569" spans="1:1" s="295" customFormat="1" ht="12" hidden="1" customHeight="1">
      <c r="A8569" s="294"/>
    </row>
    <row r="8570" spans="1:1" s="295" customFormat="1" ht="12" hidden="1" customHeight="1">
      <c r="A8570" s="294"/>
    </row>
    <row r="8571" spans="1:1" s="295" customFormat="1" ht="12" hidden="1" customHeight="1">
      <c r="A8571" s="294"/>
    </row>
    <row r="8572" spans="1:1" s="295" customFormat="1" ht="12" hidden="1" customHeight="1">
      <c r="A8572" s="294"/>
    </row>
    <row r="8573" spans="1:1" s="295" customFormat="1" ht="12" hidden="1" customHeight="1">
      <c r="A8573" s="294"/>
    </row>
    <row r="8574" spans="1:1" s="295" customFormat="1" ht="12" hidden="1" customHeight="1">
      <c r="A8574" s="294"/>
    </row>
    <row r="8575" spans="1:1" s="295" customFormat="1" ht="12" hidden="1" customHeight="1">
      <c r="A8575" s="294"/>
    </row>
    <row r="8576" spans="1:1" s="295" customFormat="1" ht="12" hidden="1" customHeight="1">
      <c r="A8576" s="294"/>
    </row>
    <row r="8577" spans="1:1" s="295" customFormat="1" ht="12" hidden="1" customHeight="1">
      <c r="A8577" s="294"/>
    </row>
    <row r="8578" spans="1:1" s="295" customFormat="1" ht="12" hidden="1" customHeight="1">
      <c r="A8578" s="294"/>
    </row>
    <row r="8579" spans="1:1" s="295" customFormat="1" ht="12" hidden="1" customHeight="1">
      <c r="A8579" s="294"/>
    </row>
    <row r="8580" spans="1:1" s="295" customFormat="1" ht="12" hidden="1" customHeight="1">
      <c r="A8580" s="294"/>
    </row>
    <row r="8581" spans="1:1" s="295" customFormat="1" ht="12" hidden="1" customHeight="1">
      <c r="A8581" s="294"/>
    </row>
    <row r="8582" spans="1:1" s="295" customFormat="1" ht="12" hidden="1" customHeight="1">
      <c r="A8582" s="294"/>
    </row>
    <row r="8583" spans="1:1" s="295" customFormat="1" ht="12" hidden="1" customHeight="1">
      <c r="A8583" s="294"/>
    </row>
    <row r="8584" spans="1:1" s="295" customFormat="1" ht="12" hidden="1" customHeight="1">
      <c r="A8584" s="294"/>
    </row>
    <row r="8585" spans="1:1" s="295" customFormat="1" ht="12" hidden="1" customHeight="1">
      <c r="A8585" s="294"/>
    </row>
    <row r="8586" spans="1:1" s="295" customFormat="1" ht="12" hidden="1" customHeight="1">
      <c r="A8586" s="294"/>
    </row>
    <row r="8587" spans="1:1" s="295" customFormat="1" ht="12" hidden="1" customHeight="1">
      <c r="A8587" s="294"/>
    </row>
    <row r="8588" spans="1:1" s="295" customFormat="1" ht="12" hidden="1" customHeight="1">
      <c r="A8588" s="294"/>
    </row>
    <row r="8589" spans="1:1" s="295" customFormat="1" ht="12" hidden="1" customHeight="1">
      <c r="A8589" s="294"/>
    </row>
    <row r="8590" spans="1:1" s="295" customFormat="1" ht="12" hidden="1" customHeight="1">
      <c r="A8590" s="294"/>
    </row>
    <row r="8591" spans="1:1" s="295" customFormat="1" ht="12" hidden="1" customHeight="1">
      <c r="A8591" s="294"/>
    </row>
    <row r="8592" spans="1:1" s="295" customFormat="1" ht="12" hidden="1" customHeight="1">
      <c r="A8592" s="294"/>
    </row>
    <row r="8593" spans="1:1" s="295" customFormat="1" ht="12" hidden="1" customHeight="1">
      <c r="A8593" s="294"/>
    </row>
    <row r="8594" spans="1:1" s="295" customFormat="1" ht="12" hidden="1" customHeight="1">
      <c r="A8594" s="294"/>
    </row>
    <row r="8595" spans="1:1" s="295" customFormat="1" ht="12" hidden="1" customHeight="1">
      <c r="A8595" s="294"/>
    </row>
    <row r="8596" spans="1:1" s="295" customFormat="1" ht="12" hidden="1" customHeight="1">
      <c r="A8596" s="294"/>
    </row>
    <row r="8597" spans="1:1" s="295" customFormat="1" ht="12" hidden="1" customHeight="1">
      <c r="A8597" s="294"/>
    </row>
    <row r="8598" spans="1:1" s="295" customFormat="1" ht="12" hidden="1" customHeight="1">
      <c r="A8598" s="294"/>
    </row>
    <row r="8599" spans="1:1" s="295" customFormat="1" ht="12" hidden="1" customHeight="1">
      <c r="A8599" s="294"/>
    </row>
    <row r="8600" spans="1:1" s="295" customFormat="1" ht="12" hidden="1" customHeight="1">
      <c r="A8600" s="294"/>
    </row>
    <row r="8601" spans="1:1" s="295" customFormat="1" ht="12" hidden="1" customHeight="1">
      <c r="A8601" s="294"/>
    </row>
    <row r="8602" spans="1:1" s="295" customFormat="1" ht="12" hidden="1" customHeight="1">
      <c r="A8602" s="294"/>
    </row>
    <row r="8603" spans="1:1" s="295" customFormat="1" ht="12" hidden="1" customHeight="1">
      <c r="A8603" s="294"/>
    </row>
    <row r="8604" spans="1:1" s="295" customFormat="1" ht="12" hidden="1" customHeight="1">
      <c r="A8604" s="294"/>
    </row>
    <row r="8605" spans="1:1" s="295" customFormat="1" ht="12" hidden="1" customHeight="1">
      <c r="A8605" s="294"/>
    </row>
    <row r="8606" spans="1:1" s="295" customFormat="1" ht="12" hidden="1" customHeight="1">
      <c r="A8606" s="294"/>
    </row>
    <row r="8607" spans="1:1" s="295" customFormat="1" ht="12" hidden="1" customHeight="1">
      <c r="A8607" s="294"/>
    </row>
    <row r="8608" spans="1:1" s="295" customFormat="1" ht="12" hidden="1" customHeight="1">
      <c r="A8608" s="294"/>
    </row>
    <row r="8609" spans="1:1" s="295" customFormat="1" ht="12" hidden="1" customHeight="1">
      <c r="A8609" s="294"/>
    </row>
    <row r="8610" spans="1:1" s="295" customFormat="1" ht="12" hidden="1" customHeight="1">
      <c r="A8610" s="294"/>
    </row>
    <row r="8611" spans="1:1" s="295" customFormat="1" ht="12" hidden="1" customHeight="1">
      <c r="A8611" s="294"/>
    </row>
    <row r="8612" spans="1:1" s="295" customFormat="1" ht="12" hidden="1" customHeight="1">
      <c r="A8612" s="294"/>
    </row>
    <row r="8613" spans="1:1" s="295" customFormat="1" ht="12" hidden="1" customHeight="1">
      <c r="A8613" s="294"/>
    </row>
    <row r="8614" spans="1:1" s="295" customFormat="1" ht="12" hidden="1" customHeight="1">
      <c r="A8614" s="294"/>
    </row>
    <row r="8615" spans="1:1" s="295" customFormat="1" ht="12" hidden="1" customHeight="1">
      <c r="A8615" s="294"/>
    </row>
    <row r="8616" spans="1:1" s="295" customFormat="1" ht="12" hidden="1" customHeight="1">
      <c r="A8616" s="294"/>
    </row>
    <row r="8617" spans="1:1" s="295" customFormat="1" ht="12" hidden="1" customHeight="1">
      <c r="A8617" s="294"/>
    </row>
    <row r="8618" spans="1:1" s="295" customFormat="1" ht="12" hidden="1" customHeight="1">
      <c r="A8618" s="294"/>
    </row>
    <row r="8619" spans="1:1" s="295" customFormat="1" ht="12" hidden="1" customHeight="1">
      <c r="A8619" s="294"/>
    </row>
    <row r="8620" spans="1:1" s="295" customFormat="1" ht="12" hidden="1" customHeight="1">
      <c r="A8620" s="294"/>
    </row>
    <row r="8621" spans="1:1" s="295" customFormat="1" ht="12" hidden="1" customHeight="1">
      <c r="A8621" s="294"/>
    </row>
    <row r="8622" spans="1:1" s="295" customFormat="1" ht="12" hidden="1" customHeight="1">
      <c r="A8622" s="294"/>
    </row>
    <row r="8623" spans="1:1" s="295" customFormat="1" ht="12" hidden="1" customHeight="1">
      <c r="A8623" s="294"/>
    </row>
    <row r="8624" spans="1:1" s="295" customFormat="1" ht="12" hidden="1" customHeight="1">
      <c r="A8624" s="294"/>
    </row>
    <row r="8625" spans="1:1" s="295" customFormat="1" ht="12" hidden="1" customHeight="1">
      <c r="A8625" s="294"/>
    </row>
    <row r="8626" spans="1:1" s="295" customFormat="1" ht="12" hidden="1" customHeight="1">
      <c r="A8626" s="294"/>
    </row>
    <row r="8627" spans="1:1" s="295" customFormat="1" ht="12" hidden="1" customHeight="1">
      <c r="A8627" s="294"/>
    </row>
    <row r="8628" spans="1:1" s="295" customFormat="1" ht="12" hidden="1" customHeight="1">
      <c r="A8628" s="294"/>
    </row>
    <row r="8629" spans="1:1" s="295" customFormat="1" ht="12" hidden="1" customHeight="1">
      <c r="A8629" s="294"/>
    </row>
    <row r="8630" spans="1:1" s="295" customFormat="1" ht="12" hidden="1" customHeight="1">
      <c r="A8630" s="294"/>
    </row>
    <row r="8631" spans="1:1" s="295" customFormat="1" ht="12" hidden="1" customHeight="1">
      <c r="A8631" s="294"/>
    </row>
    <row r="8632" spans="1:1" s="295" customFormat="1" ht="12" hidden="1" customHeight="1">
      <c r="A8632" s="294"/>
    </row>
    <row r="8633" spans="1:1" s="295" customFormat="1" ht="12" hidden="1" customHeight="1">
      <c r="A8633" s="294"/>
    </row>
    <row r="8634" spans="1:1" s="295" customFormat="1" ht="12" hidden="1" customHeight="1">
      <c r="A8634" s="294"/>
    </row>
    <row r="8635" spans="1:1" s="295" customFormat="1" ht="12" hidden="1" customHeight="1">
      <c r="A8635" s="294"/>
    </row>
    <row r="8636" spans="1:1" s="295" customFormat="1" ht="12" hidden="1" customHeight="1">
      <c r="A8636" s="294"/>
    </row>
    <row r="8637" spans="1:1" s="295" customFormat="1" ht="12" hidden="1" customHeight="1">
      <c r="A8637" s="294"/>
    </row>
    <row r="8638" spans="1:1" s="295" customFormat="1" ht="12" hidden="1" customHeight="1">
      <c r="A8638" s="294"/>
    </row>
    <row r="8639" spans="1:1" s="295" customFormat="1" ht="12" hidden="1" customHeight="1">
      <c r="A8639" s="294"/>
    </row>
    <row r="8640" spans="1:1" s="295" customFormat="1" ht="12" hidden="1" customHeight="1">
      <c r="A8640" s="294"/>
    </row>
    <row r="8641" spans="1:1" s="295" customFormat="1" ht="12" hidden="1" customHeight="1">
      <c r="A8641" s="294"/>
    </row>
    <row r="8642" spans="1:1" s="295" customFormat="1" ht="12" hidden="1" customHeight="1">
      <c r="A8642" s="294"/>
    </row>
    <row r="8643" spans="1:1" s="295" customFormat="1" ht="12" hidden="1" customHeight="1">
      <c r="A8643" s="294"/>
    </row>
    <row r="8644" spans="1:1" s="295" customFormat="1" ht="12" hidden="1" customHeight="1">
      <c r="A8644" s="294"/>
    </row>
    <row r="8645" spans="1:1" s="295" customFormat="1" ht="12" hidden="1" customHeight="1">
      <c r="A8645" s="294"/>
    </row>
    <row r="8646" spans="1:1" s="295" customFormat="1" ht="12" hidden="1" customHeight="1">
      <c r="A8646" s="294"/>
    </row>
    <row r="8647" spans="1:1" s="295" customFormat="1" ht="12" hidden="1" customHeight="1">
      <c r="A8647" s="294"/>
    </row>
    <row r="8648" spans="1:1" s="295" customFormat="1" ht="12" hidden="1" customHeight="1">
      <c r="A8648" s="294"/>
    </row>
    <row r="8649" spans="1:1" s="295" customFormat="1" ht="12" hidden="1" customHeight="1">
      <c r="A8649" s="294"/>
    </row>
    <row r="8650" spans="1:1" s="295" customFormat="1" ht="12" hidden="1" customHeight="1">
      <c r="A8650" s="294"/>
    </row>
    <row r="8651" spans="1:1" s="295" customFormat="1" ht="12" hidden="1" customHeight="1">
      <c r="A8651" s="294"/>
    </row>
    <row r="8652" spans="1:1" s="295" customFormat="1" ht="12" hidden="1" customHeight="1">
      <c r="A8652" s="294"/>
    </row>
    <row r="8653" spans="1:1" s="295" customFormat="1" ht="12" hidden="1" customHeight="1">
      <c r="A8653" s="294"/>
    </row>
    <row r="8654" spans="1:1" s="295" customFormat="1" ht="12" hidden="1" customHeight="1">
      <c r="A8654" s="294"/>
    </row>
    <row r="8655" spans="1:1" s="295" customFormat="1" ht="12" hidden="1" customHeight="1">
      <c r="A8655" s="294"/>
    </row>
    <row r="8656" spans="1:1" s="295" customFormat="1" ht="12" hidden="1" customHeight="1">
      <c r="A8656" s="294"/>
    </row>
    <row r="8657" spans="1:1" s="295" customFormat="1" ht="12" hidden="1" customHeight="1">
      <c r="A8657" s="294"/>
    </row>
    <row r="8658" spans="1:1" s="295" customFormat="1" ht="12" hidden="1" customHeight="1">
      <c r="A8658" s="294"/>
    </row>
    <row r="8659" spans="1:1" s="295" customFormat="1" ht="12" hidden="1" customHeight="1">
      <c r="A8659" s="294"/>
    </row>
    <row r="8660" spans="1:1" s="295" customFormat="1" ht="12" hidden="1" customHeight="1">
      <c r="A8660" s="294"/>
    </row>
    <row r="8661" spans="1:1" s="295" customFormat="1" ht="12" hidden="1" customHeight="1">
      <c r="A8661" s="294"/>
    </row>
    <row r="8662" spans="1:1" s="295" customFormat="1" ht="12" hidden="1" customHeight="1">
      <c r="A8662" s="294"/>
    </row>
    <row r="8663" spans="1:1" s="295" customFormat="1" ht="12" hidden="1" customHeight="1">
      <c r="A8663" s="294"/>
    </row>
    <row r="8664" spans="1:1" s="295" customFormat="1" ht="12" hidden="1" customHeight="1">
      <c r="A8664" s="294"/>
    </row>
    <row r="8665" spans="1:1" s="295" customFormat="1" ht="12" hidden="1" customHeight="1">
      <c r="A8665" s="294"/>
    </row>
    <row r="8666" spans="1:1" s="295" customFormat="1" ht="12" hidden="1" customHeight="1">
      <c r="A8666" s="294"/>
    </row>
    <row r="8667" spans="1:1" s="295" customFormat="1" ht="12" hidden="1" customHeight="1">
      <c r="A8667" s="294"/>
    </row>
    <row r="8668" spans="1:1" s="295" customFormat="1" ht="12" hidden="1" customHeight="1">
      <c r="A8668" s="294"/>
    </row>
    <row r="8669" spans="1:1" s="295" customFormat="1" ht="12" hidden="1" customHeight="1">
      <c r="A8669" s="294"/>
    </row>
    <row r="8670" spans="1:1" s="295" customFormat="1" ht="12" hidden="1" customHeight="1">
      <c r="A8670" s="294"/>
    </row>
    <row r="8671" spans="1:1" s="295" customFormat="1" ht="12" hidden="1" customHeight="1">
      <c r="A8671" s="294"/>
    </row>
    <row r="8672" spans="1:1" s="295" customFormat="1" ht="12" hidden="1" customHeight="1">
      <c r="A8672" s="294"/>
    </row>
    <row r="8673" spans="1:1" s="295" customFormat="1" ht="12" hidden="1" customHeight="1">
      <c r="A8673" s="294"/>
    </row>
    <row r="8674" spans="1:1" s="295" customFormat="1" ht="12" hidden="1" customHeight="1">
      <c r="A8674" s="294"/>
    </row>
    <row r="8675" spans="1:1" s="295" customFormat="1" ht="12" hidden="1" customHeight="1">
      <c r="A8675" s="294"/>
    </row>
    <row r="8676" spans="1:1" s="295" customFormat="1" ht="12" hidden="1" customHeight="1">
      <c r="A8676" s="294"/>
    </row>
    <row r="8677" spans="1:1" s="295" customFormat="1" ht="12" hidden="1" customHeight="1">
      <c r="A8677" s="294"/>
    </row>
    <row r="8678" spans="1:1" s="295" customFormat="1" ht="12" hidden="1" customHeight="1">
      <c r="A8678" s="294"/>
    </row>
    <row r="8679" spans="1:1" s="295" customFormat="1" ht="12" hidden="1" customHeight="1">
      <c r="A8679" s="294"/>
    </row>
    <row r="8680" spans="1:1" s="295" customFormat="1" ht="12" hidden="1" customHeight="1">
      <c r="A8680" s="294"/>
    </row>
    <row r="8681" spans="1:1" s="295" customFormat="1" ht="12" hidden="1" customHeight="1">
      <c r="A8681" s="294"/>
    </row>
    <row r="8682" spans="1:1" s="295" customFormat="1" ht="12" hidden="1" customHeight="1">
      <c r="A8682" s="294"/>
    </row>
    <row r="8683" spans="1:1" s="295" customFormat="1" ht="12" hidden="1" customHeight="1">
      <c r="A8683" s="294"/>
    </row>
    <row r="8684" spans="1:1" s="295" customFormat="1" ht="12" hidden="1" customHeight="1">
      <c r="A8684" s="294"/>
    </row>
    <row r="8685" spans="1:1" s="295" customFormat="1" ht="12" hidden="1" customHeight="1">
      <c r="A8685" s="294"/>
    </row>
    <row r="8686" spans="1:1" s="295" customFormat="1" ht="12" hidden="1" customHeight="1">
      <c r="A8686" s="294"/>
    </row>
    <row r="8687" spans="1:1" s="295" customFormat="1" ht="12" hidden="1" customHeight="1">
      <c r="A8687" s="294"/>
    </row>
    <row r="8688" spans="1:1" s="295" customFormat="1" ht="12" hidden="1" customHeight="1">
      <c r="A8688" s="294"/>
    </row>
    <row r="8689" spans="1:1" s="295" customFormat="1" ht="12" hidden="1" customHeight="1">
      <c r="A8689" s="294"/>
    </row>
    <row r="8690" spans="1:1" s="295" customFormat="1" ht="12" hidden="1" customHeight="1">
      <c r="A8690" s="294"/>
    </row>
    <row r="8691" spans="1:1" s="295" customFormat="1" ht="12" hidden="1" customHeight="1">
      <c r="A8691" s="294"/>
    </row>
    <row r="8692" spans="1:1" s="295" customFormat="1" ht="12" hidden="1" customHeight="1">
      <c r="A8692" s="294"/>
    </row>
    <row r="8693" spans="1:1" s="295" customFormat="1" ht="12" hidden="1" customHeight="1">
      <c r="A8693" s="294"/>
    </row>
    <row r="8694" spans="1:1" s="295" customFormat="1" ht="12" hidden="1" customHeight="1">
      <c r="A8694" s="294"/>
    </row>
    <row r="8695" spans="1:1" s="295" customFormat="1" ht="12" hidden="1" customHeight="1">
      <c r="A8695" s="294"/>
    </row>
    <row r="8696" spans="1:1" s="295" customFormat="1" ht="12" hidden="1" customHeight="1">
      <c r="A8696" s="294"/>
    </row>
    <row r="8697" spans="1:1" s="295" customFormat="1" ht="12" hidden="1" customHeight="1">
      <c r="A8697" s="294"/>
    </row>
    <row r="8698" spans="1:1" s="295" customFormat="1" ht="12" hidden="1" customHeight="1">
      <c r="A8698" s="294"/>
    </row>
    <row r="8699" spans="1:1" s="295" customFormat="1" ht="12" hidden="1" customHeight="1">
      <c r="A8699" s="294"/>
    </row>
    <row r="8700" spans="1:1" s="295" customFormat="1" ht="12" hidden="1" customHeight="1">
      <c r="A8700" s="294"/>
    </row>
    <row r="8701" spans="1:1" s="295" customFormat="1" ht="12" hidden="1" customHeight="1">
      <c r="A8701" s="294"/>
    </row>
    <row r="8702" spans="1:1" s="295" customFormat="1" ht="12" hidden="1" customHeight="1">
      <c r="A8702" s="294"/>
    </row>
    <row r="8703" spans="1:1" s="295" customFormat="1" ht="12" hidden="1" customHeight="1">
      <c r="A8703" s="294"/>
    </row>
    <row r="8704" spans="1:1" s="295" customFormat="1" ht="12" hidden="1" customHeight="1">
      <c r="A8704" s="294"/>
    </row>
    <row r="8705" spans="1:1" s="295" customFormat="1" ht="12" hidden="1" customHeight="1">
      <c r="A8705" s="294"/>
    </row>
    <row r="8706" spans="1:1" s="295" customFormat="1" ht="12" hidden="1" customHeight="1">
      <c r="A8706" s="294"/>
    </row>
    <row r="8707" spans="1:1" s="295" customFormat="1" ht="12" hidden="1" customHeight="1">
      <c r="A8707" s="294"/>
    </row>
    <row r="8708" spans="1:1" s="295" customFormat="1" ht="12" hidden="1" customHeight="1">
      <c r="A8708" s="294"/>
    </row>
    <row r="8709" spans="1:1" s="295" customFormat="1" ht="12" hidden="1" customHeight="1">
      <c r="A8709" s="294"/>
    </row>
    <row r="8710" spans="1:1" s="295" customFormat="1" ht="12" hidden="1" customHeight="1">
      <c r="A8710" s="294"/>
    </row>
    <row r="8711" spans="1:1" s="295" customFormat="1" ht="12" hidden="1" customHeight="1">
      <c r="A8711" s="294"/>
    </row>
    <row r="8712" spans="1:1" s="295" customFormat="1" ht="12" hidden="1" customHeight="1">
      <c r="A8712" s="294"/>
    </row>
    <row r="8713" spans="1:1" s="295" customFormat="1" ht="12" hidden="1" customHeight="1">
      <c r="A8713" s="294"/>
    </row>
    <row r="8714" spans="1:1" s="295" customFormat="1" ht="12" hidden="1" customHeight="1">
      <c r="A8714" s="294"/>
    </row>
    <row r="8715" spans="1:1" s="295" customFormat="1" ht="12" hidden="1" customHeight="1">
      <c r="A8715" s="294"/>
    </row>
    <row r="8716" spans="1:1" s="295" customFormat="1" ht="12" hidden="1" customHeight="1">
      <c r="A8716" s="294"/>
    </row>
    <row r="8717" spans="1:1" s="295" customFormat="1" ht="12" hidden="1" customHeight="1">
      <c r="A8717" s="294"/>
    </row>
    <row r="8718" spans="1:1" s="295" customFormat="1" ht="12" hidden="1" customHeight="1">
      <c r="A8718" s="294"/>
    </row>
    <row r="8719" spans="1:1" s="295" customFormat="1" ht="12" hidden="1" customHeight="1">
      <c r="A8719" s="294"/>
    </row>
    <row r="8720" spans="1:1" s="295" customFormat="1" ht="12" hidden="1" customHeight="1">
      <c r="A8720" s="294"/>
    </row>
    <row r="8721" spans="1:1" s="295" customFormat="1" ht="12" hidden="1" customHeight="1">
      <c r="A8721" s="294"/>
    </row>
    <row r="8722" spans="1:1" s="295" customFormat="1" ht="12" hidden="1" customHeight="1">
      <c r="A8722" s="294"/>
    </row>
    <row r="8723" spans="1:1" s="295" customFormat="1" ht="12" hidden="1" customHeight="1">
      <c r="A8723" s="294"/>
    </row>
    <row r="8724" spans="1:1" s="295" customFormat="1" ht="12" hidden="1" customHeight="1">
      <c r="A8724" s="294"/>
    </row>
    <row r="8725" spans="1:1" s="295" customFormat="1" ht="12" hidden="1" customHeight="1">
      <c r="A8725" s="294"/>
    </row>
    <row r="8726" spans="1:1" s="295" customFormat="1" ht="12" hidden="1" customHeight="1">
      <c r="A8726" s="294"/>
    </row>
    <row r="8727" spans="1:1" s="295" customFormat="1" ht="12" hidden="1" customHeight="1">
      <c r="A8727" s="294"/>
    </row>
    <row r="8728" spans="1:1" s="295" customFormat="1" ht="12" hidden="1" customHeight="1">
      <c r="A8728" s="294"/>
    </row>
    <row r="8729" spans="1:1" s="295" customFormat="1" ht="12" hidden="1" customHeight="1">
      <c r="A8729" s="294"/>
    </row>
    <row r="8730" spans="1:1" s="295" customFormat="1" ht="12" hidden="1" customHeight="1">
      <c r="A8730" s="294"/>
    </row>
    <row r="8731" spans="1:1" s="295" customFormat="1" ht="12" hidden="1" customHeight="1">
      <c r="A8731" s="294"/>
    </row>
    <row r="8732" spans="1:1" s="295" customFormat="1" ht="12" hidden="1" customHeight="1">
      <c r="A8732" s="294"/>
    </row>
    <row r="8733" spans="1:1" s="295" customFormat="1" ht="12" hidden="1" customHeight="1">
      <c r="A8733" s="294"/>
    </row>
    <row r="8734" spans="1:1" s="295" customFormat="1" ht="12" hidden="1" customHeight="1">
      <c r="A8734" s="294"/>
    </row>
    <row r="8735" spans="1:1" s="295" customFormat="1" ht="12" hidden="1" customHeight="1">
      <c r="A8735" s="294"/>
    </row>
    <row r="8736" spans="1:1" s="295" customFormat="1" ht="12" hidden="1" customHeight="1">
      <c r="A8736" s="294"/>
    </row>
    <row r="8737" spans="1:1" s="295" customFormat="1" ht="12" hidden="1" customHeight="1">
      <c r="A8737" s="294"/>
    </row>
    <row r="8738" spans="1:1" s="295" customFormat="1" ht="12" hidden="1" customHeight="1">
      <c r="A8738" s="294"/>
    </row>
    <row r="8739" spans="1:1" s="295" customFormat="1" ht="12" hidden="1" customHeight="1">
      <c r="A8739" s="294"/>
    </row>
    <row r="8740" spans="1:1" s="295" customFormat="1" ht="12" hidden="1" customHeight="1">
      <c r="A8740" s="294"/>
    </row>
    <row r="8741" spans="1:1" s="295" customFormat="1" ht="12" hidden="1" customHeight="1">
      <c r="A8741" s="294"/>
    </row>
    <row r="8742" spans="1:1" s="295" customFormat="1" ht="12" hidden="1" customHeight="1">
      <c r="A8742" s="294"/>
    </row>
    <row r="8743" spans="1:1" s="295" customFormat="1" ht="12" hidden="1" customHeight="1">
      <c r="A8743" s="294"/>
    </row>
    <row r="8744" spans="1:1" s="295" customFormat="1" ht="12" hidden="1" customHeight="1">
      <c r="A8744" s="294"/>
    </row>
    <row r="8745" spans="1:1" s="295" customFormat="1" ht="12" hidden="1" customHeight="1">
      <c r="A8745" s="294"/>
    </row>
    <row r="8746" spans="1:1" s="295" customFormat="1" ht="12" hidden="1" customHeight="1">
      <c r="A8746" s="294"/>
    </row>
    <row r="8747" spans="1:1" s="295" customFormat="1" ht="12" hidden="1" customHeight="1">
      <c r="A8747" s="294"/>
    </row>
    <row r="8748" spans="1:1" s="295" customFormat="1" ht="12" hidden="1" customHeight="1">
      <c r="A8748" s="294"/>
    </row>
    <row r="8749" spans="1:1" s="295" customFormat="1" ht="12" hidden="1" customHeight="1">
      <c r="A8749" s="294"/>
    </row>
    <row r="8750" spans="1:1" s="295" customFormat="1" ht="12" hidden="1" customHeight="1">
      <c r="A8750" s="294"/>
    </row>
    <row r="8751" spans="1:1" s="295" customFormat="1" ht="12" hidden="1" customHeight="1">
      <c r="A8751" s="294"/>
    </row>
    <row r="8752" spans="1:1" s="295" customFormat="1" ht="12" hidden="1" customHeight="1">
      <c r="A8752" s="294"/>
    </row>
    <row r="8753" spans="1:1" s="295" customFormat="1" ht="12" hidden="1" customHeight="1">
      <c r="A8753" s="294"/>
    </row>
    <row r="8754" spans="1:1" s="295" customFormat="1" ht="12" hidden="1" customHeight="1">
      <c r="A8754" s="294"/>
    </row>
    <row r="8755" spans="1:1" s="295" customFormat="1" ht="12" hidden="1" customHeight="1">
      <c r="A8755" s="294"/>
    </row>
    <row r="8756" spans="1:1" s="295" customFormat="1" ht="12" hidden="1" customHeight="1">
      <c r="A8756" s="294"/>
    </row>
    <row r="8757" spans="1:1" s="295" customFormat="1" ht="12" hidden="1" customHeight="1">
      <c r="A8757" s="294"/>
    </row>
    <row r="8758" spans="1:1" s="295" customFormat="1" ht="12" hidden="1" customHeight="1">
      <c r="A8758" s="294"/>
    </row>
    <row r="8759" spans="1:1" s="295" customFormat="1" ht="12" hidden="1" customHeight="1">
      <c r="A8759" s="294"/>
    </row>
    <row r="8760" spans="1:1" s="295" customFormat="1" ht="12" hidden="1" customHeight="1">
      <c r="A8760" s="294"/>
    </row>
    <row r="8761" spans="1:1" s="295" customFormat="1" ht="12" hidden="1" customHeight="1">
      <c r="A8761" s="294"/>
    </row>
    <row r="8762" spans="1:1" s="295" customFormat="1" ht="12" hidden="1" customHeight="1">
      <c r="A8762" s="294"/>
    </row>
    <row r="8763" spans="1:1" s="295" customFormat="1" ht="12" hidden="1" customHeight="1">
      <c r="A8763" s="294"/>
    </row>
    <row r="8764" spans="1:1" s="295" customFormat="1" ht="12" hidden="1" customHeight="1">
      <c r="A8764" s="294"/>
    </row>
    <row r="8765" spans="1:1" s="295" customFormat="1" ht="12" hidden="1" customHeight="1">
      <c r="A8765" s="294"/>
    </row>
    <row r="8766" spans="1:1" s="295" customFormat="1" ht="12" hidden="1" customHeight="1">
      <c r="A8766" s="294"/>
    </row>
    <row r="8767" spans="1:1" s="295" customFormat="1" ht="12" hidden="1" customHeight="1">
      <c r="A8767" s="294"/>
    </row>
    <row r="8768" spans="1:1" s="295" customFormat="1" ht="12" hidden="1" customHeight="1">
      <c r="A8768" s="294"/>
    </row>
    <row r="8769" spans="1:1" s="295" customFormat="1" ht="12" hidden="1" customHeight="1">
      <c r="A8769" s="294"/>
    </row>
    <row r="8770" spans="1:1" s="295" customFormat="1" ht="12" hidden="1" customHeight="1">
      <c r="A8770" s="294"/>
    </row>
    <row r="8771" spans="1:1" s="295" customFormat="1" ht="12" hidden="1" customHeight="1">
      <c r="A8771" s="294"/>
    </row>
    <row r="8772" spans="1:1" s="295" customFormat="1" ht="12" hidden="1" customHeight="1">
      <c r="A8772" s="294"/>
    </row>
    <row r="8773" spans="1:1" s="295" customFormat="1" ht="12" hidden="1" customHeight="1">
      <c r="A8773" s="294"/>
    </row>
    <row r="8774" spans="1:1" s="295" customFormat="1" ht="12" hidden="1" customHeight="1">
      <c r="A8774" s="294"/>
    </row>
    <row r="8775" spans="1:1" s="295" customFormat="1" ht="12" hidden="1" customHeight="1">
      <c r="A8775" s="294"/>
    </row>
    <row r="8776" spans="1:1" s="295" customFormat="1" ht="12" hidden="1" customHeight="1">
      <c r="A8776" s="294"/>
    </row>
    <row r="8777" spans="1:1" s="295" customFormat="1" ht="12" hidden="1" customHeight="1">
      <c r="A8777" s="294"/>
    </row>
    <row r="8778" spans="1:1" s="295" customFormat="1" ht="12" hidden="1" customHeight="1">
      <c r="A8778" s="294"/>
    </row>
    <row r="8779" spans="1:1" s="295" customFormat="1" ht="12" hidden="1" customHeight="1">
      <c r="A8779" s="294"/>
    </row>
    <row r="8780" spans="1:1" s="295" customFormat="1" ht="12" hidden="1" customHeight="1">
      <c r="A8780" s="294"/>
    </row>
    <row r="8781" spans="1:1" s="295" customFormat="1" ht="12" hidden="1" customHeight="1">
      <c r="A8781" s="294"/>
    </row>
    <row r="8782" spans="1:1" s="295" customFormat="1" ht="12" hidden="1" customHeight="1">
      <c r="A8782" s="294"/>
    </row>
    <row r="8783" spans="1:1" s="295" customFormat="1" ht="12" hidden="1" customHeight="1">
      <c r="A8783" s="294"/>
    </row>
    <row r="8784" spans="1:1" s="295" customFormat="1" ht="12" hidden="1" customHeight="1">
      <c r="A8784" s="294"/>
    </row>
    <row r="8785" spans="1:1" s="295" customFormat="1" ht="12" hidden="1" customHeight="1">
      <c r="A8785" s="294"/>
    </row>
    <row r="8786" spans="1:1" s="295" customFormat="1" ht="12" hidden="1" customHeight="1">
      <c r="A8786" s="294"/>
    </row>
    <row r="8787" spans="1:1" s="295" customFormat="1" ht="12" hidden="1" customHeight="1">
      <c r="A8787" s="294"/>
    </row>
    <row r="8788" spans="1:1" s="295" customFormat="1" ht="12" hidden="1" customHeight="1">
      <c r="A8788" s="294"/>
    </row>
    <row r="8789" spans="1:1" s="295" customFormat="1" ht="12" hidden="1" customHeight="1">
      <c r="A8789" s="294"/>
    </row>
    <row r="8790" spans="1:1" s="295" customFormat="1" ht="12" hidden="1" customHeight="1">
      <c r="A8790" s="294"/>
    </row>
    <row r="8791" spans="1:1" s="295" customFormat="1" ht="12" hidden="1" customHeight="1">
      <c r="A8791" s="294"/>
    </row>
    <row r="8792" spans="1:1" s="295" customFormat="1" ht="12" hidden="1" customHeight="1">
      <c r="A8792" s="294"/>
    </row>
    <row r="8793" spans="1:1" s="295" customFormat="1" ht="12" hidden="1" customHeight="1">
      <c r="A8793" s="294"/>
    </row>
    <row r="8794" spans="1:1" s="295" customFormat="1" ht="12" hidden="1" customHeight="1">
      <c r="A8794" s="294"/>
    </row>
    <row r="8795" spans="1:1" s="295" customFormat="1" ht="12" hidden="1" customHeight="1">
      <c r="A8795" s="294"/>
    </row>
    <row r="8796" spans="1:1" s="295" customFormat="1" ht="12" hidden="1" customHeight="1">
      <c r="A8796" s="294"/>
    </row>
    <row r="8797" spans="1:1" s="295" customFormat="1" ht="12" hidden="1" customHeight="1">
      <c r="A8797" s="294"/>
    </row>
    <row r="8798" spans="1:1" s="295" customFormat="1" ht="12" hidden="1" customHeight="1">
      <c r="A8798" s="294"/>
    </row>
    <row r="8799" spans="1:1" s="295" customFormat="1" ht="12" hidden="1" customHeight="1">
      <c r="A8799" s="294"/>
    </row>
    <row r="8800" spans="1:1" s="295" customFormat="1" ht="12" hidden="1" customHeight="1">
      <c r="A8800" s="294"/>
    </row>
    <row r="8801" spans="1:1" s="295" customFormat="1" ht="12" hidden="1" customHeight="1">
      <c r="A8801" s="294"/>
    </row>
    <row r="8802" spans="1:1" s="295" customFormat="1" ht="12" hidden="1" customHeight="1">
      <c r="A8802" s="294"/>
    </row>
    <row r="8803" spans="1:1" s="295" customFormat="1" ht="12" hidden="1" customHeight="1">
      <c r="A8803" s="294"/>
    </row>
    <row r="8804" spans="1:1" s="295" customFormat="1" ht="12" hidden="1" customHeight="1">
      <c r="A8804" s="294"/>
    </row>
    <row r="8805" spans="1:1" s="295" customFormat="1" ht="12" hidden="1" customHeight="1">
      <c r="A8805" s="294"/>
    </row>
    <row r="8806" spans="1:1" s="295" customFormat="1" ht="12" hidden="1" customHeight="1">
      <c r="A8806" s="294"/>
    </row>
    <row r="8807" spans="1:1" s="295" customFormat="1" ht="12" hidden="1" customHeight="1">
      <c r="A8807" s="294"/>
    </row>
    <row r="8808" spans="1:1" s="295" customFormat="1" ht="12" hidden="1" customHeight="1">
      <c r="A8808" s="294"/>
    </row>
    <row r="8809" spans="1:1" s="295" customFormat="1" ht="12" hidden="1" customHeight="1">
      <c r="A8809" s="294"/>
    </row>
    <row r="8810" spans="1:1" s="295" customFormat="1" ht="12" hidden="1" customHeight="1">
      <c r="A8810" s="294"/>
    </row>
    <row r="8811" spans="1:1" s="295" customFormat="1" ht="12" hidden="1" customHeight="1">
      <c r="A8811" s="294"/>
    </row>
    <row r="8812" spans="1:1" s="295" customFormat="1" ht="12" hidden="1" customHeight="1">
      <c r="A8812" s="294"/>
    </row>
    <row r="8813" spans="1:1" s="295" customFormat="1" ht="12" hidden="1" customHeight="1">
      <c r="A8813" s="294"/>
    </row>
    <row r="8814" spans="1:1" s="295" customFormat="1" ht="12" hidden="1" customHeight="1">
      <c r="A8814" s="294"/>
    </row>
    <row r="8815" spans="1:1" s="295" customFormat="1" ht="12" hidden="1" customHeight="1">
      <c r="A8815" s="294"/>
    </row>
    <row r="8816" spans="1:1" s="295" customFormat="1" ht="12" hidden="1" customHeight="1">
      <c r="A8816" s="294"/>
    </row>
    <row r="8817" spans="1:1" s="295" customFormat="1" ht="12" hidden="1" customHeight="1">
      <c r="A8817" s="294"/>
    </row>
    <row r="8818" spans="1:1" s="295" customFormat="1" ht="12" hidden="1" customHeight="1">
      <c r="A8818" s="294"/>
    </row>
    <row r="8819" spans="1:1" s="295" customFormat="1" ht="12" hidden="1" customHeight="1">
      <c r="A8819" s="294"/>
    </row>
    <row r="8820" spans="1:1" s="295" customFormat="1" ht="12" hidden="1" customHeight="1">
      <c r="A8820" s="294"/>
    </row>
    <row r="8821" spans="1:1" s="295" customFormat="1" ht="12" hidden="1" customHeight="1">
      <c r="A8821" s="294"/>
    </row>
    <row r="8822" spans="1:1" s="295" customFormat="1" ht="12" hidden="1" customHeight="1">
      <c r="A8822" s="294"/>
    </row>
    <row r="8823" spans="1:1" s="295" customFormat="1" ht="12" hidden="1" customHeight="1">
      <c r="A8823" s="294"/>
    </row>
    <row r="8824" spans="1:1" s="295" customFormat="1" ht="12" hidden="1" customHeight="1">
      <c r="A8824" s="294"/>
    </row>
    <row r="8825" spans="1:1" s="295" customFormat="1" ht="12" hidden="1" customHeight="1">
      <c r="A8825" s="294"/>
    </row>
    <row r="8826" spans="1:1" s="295" customFormat="1" ht="12" hidden="1" customHeight="1">
      <c r="A8826" s="294"/>
    </row>
    <row r="8827" spans="1:1" s="295" customFormat="1" ht="12" hidden="1" customHeight="1">
      <c r="A8827" s="294"/>
    </row>
    <row r="8828" spans="1:1" s="295" customFormat="1" ht="12" hidden="1" customHeight="1">
      <c r="A8828" s="294"/>
    </row>
    <row r="8829" spans="1:1" s="295" customFormat="1" ht="12" hidden="1" customHeight="1">
      <c r="A8829" s="294"/>
    </row>
    <row r="8830" spans="1:1" s="295" customFormat="1" ht="12" hidden="1" customHeight="1">
      <c r="A8830" s="294"/>
    </row>
    <row r="8831" spans="1:1" s="295" customFormat="1" ht="12" hidden="1" customHeight="1">
      <c r="A8831" s="294"/>
    </row>
    <row r="8832" spans="1:1" s="295" customFormat="1" ht="12" hidden="1" customHeight="1">
      <c r="A8832" s="294"/>
    </row>
    <row r="8833" spans="1:1" s="295" customFormat="1" ht="12" hidden="1" customHeight="1">
      <c r="A8833" s="294"/>
    </row>
    <row r="8834" spans="1:1" s="295" customFormat="1" ht="12" hidden="1" customHeight="1">
      <c r="A8834" s="294"/>
    </row>
    <row r="8835" spans="1:1" s="295" customFormat="1" ht="12" hidden="1" customHeight="1">
      <c r="A8835" s="294"/>
    </row>
    <row r="8836" spans="1:1" s="295" customFormat="1" ht="12" hidden="1" customHeight="1">
      <c r="A8836" s="294"/>
    </row>
    <row r="8837" spans="1:1" s="295" customFormat="1" ht="12" hidden="1" customHeight="1">
      <c r="A8837" s="294"/>
    </row>
    <row r="8838" spans="1:1" s="295" customFormat="1" ht="12" hidden="1" customHeight="1">
      <c r="A8838" s="294"/>
    </row>
    <row r="8839" spans="1:1" s="295" customFormat="1" ht="12" hidden="1" customHeight="1">
      <c r="A8839" s="294"/>
    </row>
    <row r="8840" spans="1:1" s="295" customFormat="1" ht="12" hidden="1" customHeight="1">
      <c r="A8840" s="294"/>
    </row>
    <row r="8841" spans="1:1" s="295" customFormat="1" ht="12" hidden="1" customHeight="1">
      <c r="A8841" s="294"/>
    </row>
    <row r="8842" spans="1:1" s="295" customFormat="1" ht="12" hidden="1" customHeight="1">
      <c r="A8842" s="294"/>
    </row>
    <row r="8843" spans="1:1" s="295" customFormat="1" ht="12" hidden="1" customHeight="1">
      <c r="A8843" s="294"/>
    </row>
    <row r="8844" spans="1:1" s="295" customFormat="1" ht="12" hidden="1" customHeight="1">
      <c r="A8844" s="294"/>
    </row>
    <row r="8845" spans="1:1" s="295" customFormat="1" ht="12" hidden="1" customHeight="1">
      <c r="A8845" s="294"/>
    </row>
    <row r="8846" spans="1:1" s="295" customFormat="1" ht="12" hidden="1" customHeight="1">
      <c r="A8846" s="294"/>
    </row>
    <row r="8847" spans="1:1" s="295" customFormat="1" ht="12" hidden="1" customHeight="1">
      <c r="A8847" s="294"/>
    </row>
    <row r="8848" spans="1:1" s="295" customFormat="1" ht="12" hidden="1" customHeight="1">
      <c r="A8848" s="294"/>
    </row>
    <row r="8849" spans="1:1" s="295" customFormat="1" ht="12" hidden="1" customHeight="1">
      <c r="A8849" s="294"/>
    </row>
    <row r="8850" spans="1:1" s="295" customFormat="1" ht="12" hidden="1" customHeight="1">
      <c r="A8850" s="294"/>
    </row>
    <row r="8851" spans="1:1" s="295" customFormat="1" ht="12" hidden="1" customHeight="1">
      <c r="A8851" s="294"/>
    </row>
    <row r="8852" spans="1:1" s="295" customFormat="1" ht="12" hidden="1" customHeight="1">
      <c r="A8852" s="294"/>
    </row>
    <row r="8853" spans="1:1" s="295" customFormat="1" ht="12" hidden="1" customHeight="1">
      <c r="A8853" s="294"/>
    </row>
    <row r="8854" spans="1:1" s="295" customFormat="1" ht="12" hidden="1" customHeight="1">
      <c r="A8854" s="294"/>
    </row>
    <row r="8855" spans="1:1" s="295" customFormat="1" ht="12" hidden="1" customHeight="1">
      <c r="A8855" s="294"/>
    </row>
    <row r="8856" spans="1:1" s="295" customFormat="1" ht="12" hidden="1" customHeight="1">
      <c r="A8856" s="294"/>
    </row>
    <row r="8857" spans="1:1" s="295" customFormat="1" ht="12" hidden="1" customHeight="1">
      <c r="A8857" s="294"/>
    </row>
    <row r="8858" spans="1:1" s="295" customFormat="1" ht="12" hidden="1" customHeight="1">
      <c r="A8858" s="294"/>
    </row>
    <row r="8859" spans="1:1" s="295" customFormat="1" ht="12" hidden="1" customHeight="1">
      <c r="A8859" s="294"/>
    </row>
    <row r="8860" spans="1:1" s="295" customFormat="1" ht="12" hidden="1" customHeight="1">
      <c r="A8860" s="294"/>
    </row>
    <row r="8861" spans="1:1" s="295" customFormat="1" ht="12" hidden="1" customHeight="1">
      <c r="A8861" s="294"/>
    </row>
    <row r="8862" spans="1:1" s="295" customFormat="1" ht="12" hidden="1" customHeight="1">
      <c r="A8862" s="294"/>
    </row>
    <row r="8863" spans="1:1" s="295" customFormat="1" ht="12" hidden="1" customHeight="1">
      <c r="A8863" s="294"/>
    </row>
    <row r="8864" spans="1:1" s="295" customFormat="1" ht="12" hidden="1" customHeight="1">
      <c r="A8864" s="294"/>
    </row>
    <row r="8865" spans="1:1" s="295" customFormat="1" ht="12" hidden="1" customHeight="1">
      <c r="A8865" s="294"/>
    </row>
    <row r="8866" spans="1:1" s="295" customFormat="1" ht="12" hidden="1" customHeight="1">
      <c r="A8866" s="294"/>
    </row>
    <row r="8867" spans="1:1" s="295" customFormat="1" ht="12" hidden="1" customHeight="1">
      <c r="A8867" s="294"/>
    </row>
    <row r="8868" spans="1:1" s="295" customFormat="1" ht="12" hidden="1" customHeight="1">
      <c r="A8868" s="294"/>
    </row>
    <row r="8869" spans="1:1" s="295" customFormat="1" ht="12" hidden="1" customHeight="1">
      <c r="A8869" s="294"/>
    </row>
    <row r="8870" spans="1:1" s="295" customFormat="1" ht="12" hidden="1" customHeight="1">
      <c r="A8870" s="294"/>
    </row>
    <row r="8871" spans="1:1" s="295" customFormat="1" ht="12" hidden="1" customHeight="1">
      <c r="A8871" s="294"/>
    </row>
    <row r="8872" spans="1:1" s="295" customFormat="1" ht="12" hidden="1" customHeight="1">
      <c r="A8872" s="294"/>
    </row>
    <row r="8873" spans="1:1" s="295" customFormat="1" ht="12" hidden="1" customHeight="1">
      <c r="A8873" s="294"/>
    </row>
    <row r="8874" spans="1:1" s="295" customFormat="1" ht="12" hidden="1" customHeight="1">
      <c r="A8874" s="294"/>
    </row>
    <row r="8875" spans="1:1" s="295" customFormat="1" ht="12" hidden="1" customHeight="1">
      <c r="A8875" s="294"/>
    </row>
    <row r="8876" spans="1:1" s="295" customFormat="1" ht="12" hidden="1" customHeight="1">
      <c r="A8876" s="294"/>
    </row>
    <row r="8877" spans="1:1" s="295" customFormat="1" ht="12" hidden="1" customHeight="1">
      <c r="A8877" s="294"/>
    </row>
    <row r="8878" spans="1:1" s="295" customFormat="1" ht="12" hidden="1" customHeight="1">
      <c r="A8878" s="294"/>
    </row>
    <row r="8879" spans="1:1" s="295" customFormat="1" ht="12" hidden="1" customHeight="1">
      <c r="A8879" s="294"/>
    </row>
    <row r="8880" spans="1:1" s="295" customFormat="1" ht="12" hidden="1" customHeight="1">
      <c r="A8880" s="294"/>
    </row>
    <row r="8881" spans="1:1" s="295" customFormat="1" ht="12" hidden="1" customHeight="1">
      <c r="A8881" s="294"/>
    </row>
    <row r="8882" spans="1:1" s="295" customFormat="1" ht="12" hidden="1" customHeight="1">
      <c r="A8882" s="294"/>
    </row>
    <row r="8883" spans="1:1" s="295" customFormat="1" ht="12" hidden="1" customHeight="1">
      <c r="A8883" s="294"/>
    </row>
    <row r="8884" spans="1:1" s="295" customFormat="1" ht="12" hidden="1" customHeight="1">
      <c r="A8884" s="294"/>
    </row>
    <row r="8885" spans="1:1" s="295" customFormat="1" ht="12" hidden="1" customHeight="1">
      <c r="A8885" s="294"/>
    </row>
    <row r="8886" spans="1:1" s="295" customFormat="1" ht="12" hidden="1" customHeight="1">
      <c r="A8886" s="294"/>
    </row>
    <row r="8887" spans="1:1" s="295" customFormat="1" ht="12" hidden="1" customHeight="1">
      <c r="A8887" s="294"/>
    </row>
    <row r="8888" spans="1:1" s="295" customFormat="1" ht="12" hidden="1" customHeight="1">
      <c r="A8888" s="294"/>
    </row>
    <row r="8889" spans="1:1" s="295" customFormat="1" ht="12" hidden="1" customHeight="1">
      <c r="A8889" s="294"/>
    </row>
    <row r="8890" spans="1:1" s="295" customFormat="1" ht="12" hidden="1" customHeight="1">
      <c r="A8890" s="294"/>
    </row>
    <row r="8891" spans="1:1" s="295" customFormat="1" ht="12" hidden="1" customHeight="1">
      <c r="A8891" s="294"/>
    </row>
    <row r="8892" spans="1:1" s="295" customFormat="1" ht="12" hidden="1" customHeight="1">
      <c r="A8892" s="294"/>
    </row>
    <row r="8893" spans="1:1" s="295" customFormat="1" ht="12" hidden="1" customHeight="1">
      <c r="A8893" s="294"/>
    </row>
    <row r="8894" spans="1:1" s="295" customFormat="1" ht="12" hidden="1" customHeight="1">
      <c r="A8894" s="294"/>
    </row>
    <row r="8895" spans="1:1" s="295" customFormat="1" ht="12" hidden="1" customHeight="1">
      <c r="A8895" s="294"/>
    </row>
    <row r="8896" spans="1:1" s="295" customFormat="1" ht="12" hidden="1" customHeight="1">
      <c r="A8896" s="294"/>
    </row>
    <row r="8897" spans="1:1" s="295" customFormat="1" ht="12" hidden="1" customHeight="1">
      <c r="A8897" s="294"/>
    </row>
    <row r="8898" spans="1:1" s="295" customFormat="1" ht="12" hidden="1" customHeight="1">
      <c r="A8898" s="294"/>
    </row>
    <row r="8899" spans="1:1" s="295" customFormat="1" ht="12" hidden="1" customHeight="1">
      <c r="A8899" s="294"/>
    </row>
    <row r="8900" spans="1:1" s="295" customFormat="1" ht="12" hidden="1" customHeight="1">
      <c r="A8900" s="294"/>
    </row>
    <row r="8901" spans="1:1" s="295" customFormat="1" ht="12" hidden="1" customHeight="1">
      <c r="A8901" s="294"/>
    </row>
    <row r="8902" spans="1:1" s="295" customFormat="1" ht="12" hidden="1" customHeight="1">
      <c r="A8902" s="294"/>
    </row>
    <row r="8903" spans="1:1" s="295" customFormat="1" ht="12" hidden="1" customHeight="1">
      <c r="A8903" s="294"/>
    </row>
    <row r="8904" spans="1:1" s="295" customFormat="1" ht="12" hidden="1" customHeight="1">
      <c r="A8904" s="294"/>
    </row>
    <row r="8905" spans="1:1" s="295" customFormat="1" ht="12" hidden="1" customHeight="1">
      <c r="A8905" s="294"/>
    </row>
    <row r="8906" spans="1:1" s="295" customFormat="1" ht="12" hidden="1" customHeight="1">
      <c r="A8906" s="294"/>
    </row>
    <row r="8907" spans="1:1" s="295" customFormat="1" ht="12" hidden="1" customHeight="1">
      <c r="A8907" s="294"/>
    </row>
    <row r="8908" spans="1:1" s="295" customFormat="1" ht="12" hidden="1" customHeight="1">
      <c r="A8908" s="294"/>
    </row>
    <row r="8909" spans="1:1" s="295" customFormat="1" ht="12" hidden="1" customHeight="1">
      <c r="A8909" s="294"/>
    </row>
    <row r="8910" spans="1:1" s="295" customFormat="1" ht="12" hidden="1" customHeight="1">
      <c r="A8910" s="294"/>
    </row>
    <row r="8911" spans="1:1" s="295" customFormat="1" ht="12" hidden="1" customHeight="1">
      <c r="A8911" s="294"/>
    </row>
    <row r="8912" spans="1:1" s="295" customFormat="1" ht="12" hidden="1" customHeight="1">
      <c r="A8912" s="294"/>
    </row>
    <row r="8913" spans="1:1" s="295" customFormat="1" ht="12" hidden="1" customHeight="1">
      <c r="A8913" s="294"/>
    </row>
    <row r="8914" spans="1:1" s="295" customFormat="1" ht="12" hidden="1" customHeight="1">
      <c r="A8914" s="294"/>
    </row>
    <row r="8915" spans="1:1" s="295" customFormat="1" ht="12" hidden="1" customHeight="1">
      <c r="A8915" s="294"/>
    </row>
    <row r="8916" spans="1:1" s="295" customFormat="1" ht="12" hidden="1" customHeight="1">
      <c r="A8916" s="294"/>
    </row>
    <row r="8917" spans="1:1" s="295" customFormat="1" ht="12" hidden="1" customHeight="1">
      <c r="A8917" s="294"/>
    </row>
    <row r="8918" spans="1:1" s="295" customFormat="1" ht="12" hidden="1" customHeight="1">
      <c r="A8918" s="294"/>
    </row>
    <row r="8919" spans="1:1" s="295" customFormat="1" ht="12" hidden="1" customHeight="1">
      <c r="A8919" s="294"/>
    </row>
    <row r="8920" spans="1:1" s="295" customFormat="1" ht="12" hidden="1" customHeight="1">
      <c r="A8920" s="294"/>
    </row>
    <row r="8921" spans="1:1" s="295" customFormat="1" ht="12" hidden="1" customHeight="1">
      <c r="A8921" s="294"/>
    </row>
    <row r="8922" spans="1:1" s="295" customFormat="1" ht="12" hidden="1" customHeight="1">
      <c r="A8922" s="294"/>
    </row>
    <row r="8923" spans="1:1" s="295" customFormat="1" ht="12" hidden="1" customHeight="1">
      <c r="A8923" s="294"/>
    </row>
    <row r="8924" spans="1:1" s="295" customFormat="1" ht="12" hidden="1" customHeight="1">
      <c r="A8924" s="294"/>
    </row>
    <row r="8925" spans="1:1" s="295" customFormat="1" ht="12" hidden="1" customHeight="1">
      <c r="A8925" s="294"/>
    </row>
    <row r="8926" spans="1:1" s="295" customFormat="1" ht="12" hidden="1" customHeight="1">
      <c r="A8926" s="294"/>
    </row>
    <row r="8927" spans="1:1" s="295" customFormat="1" ht="12" hidden="1" customHeight="1">
      <c r="A8927" s="294"/>
    </row>
    <row r="8928" spans="1:1" s="295" customFormat="1" ht="12" hidden="1" customHeight="1">
      <c r="A8928" s="294"/>
    </row>
    <row r="8929" spans="1:1" s="295" customFormat="1" ht="12" hidden="1" customHeight="1">
      <c r="A8929" s="294"/>
    </row>
    <row r="8930" spans="1:1" s="295" customFormat="1" ht="12" hidden="1" customHeight="1">
      <c r="A8930" s="294"/>
    </row>
    <row r="8931" spans="1:1" s="295" customFormat="1" ht="12" hidden="1" customHeight="1">
      <c r="A8931" s="294"/>
    </row>
    <row r="8932" spans="1:1" s="295" customFormat="1" ht="12" hidden="1" customHeight="1">
      <c r="A8932" s="294"/>
    </row>
    <row r="8933" spans="1:1" s="295" customFormat="1" ht="12" hidden="1" customHeight="1">
      <c r="A8933" s="294"/>
    </row>
    <row r="8934" spans="1:1" s="295" customFormat="1" ht="12" hidden="1" customHeight="1">
      <c r="A8934" s="294"/>
    </row>
    <row r="8935" spans="1:1" s="295" customFormat="1" ht="12" hidden="1" customHeight="1">
      <c r="A8935" s="294"/>
    </row>
    <row r="8936" spans="1:1" s="295" customFormat="1" ht="12" hidden="1" customHeight="1">
      <c r="A8936" s="294"/>
    </row>
    <row r="8937" spans="1:1" s="295" customFormat="1" ht="12" hidden="1" customHeight="1">
      <c r="A8937" s="294"/>
    </row>
    <row r="8938" spans="1:1" s="295" customFormat="1" ht="12" hidden="1" customHeight="1">
      <c r="A8938" s="294"/>
    </row>
    <row r="8939" spans="1:1" s="295" customFormat="1" ht="12" hidden="1" customHeight="1">
      <c r="A8939" s="294"/>
    </row>
    <row r="8940" spans="1:1" s="295" customFormat="1" ht="12" hidden="1" customHeight="1">
      <c r="A8940" s="294"/>
    </row>
    <row r="8941" spans="1:1" s="295" customFormat="1" ht="12" hidden="1" customHeight="1">
      <c r="A8941" s="294"/>
    </row>
    <row r="8942" spans="1:1" s="295" customFormat="1" ht="12" hidden="1" customHeight="1">
      <c r="A8942" s="294"/>
    </row>
    <row r="8943" spans="1:1" s="295" customFormat="1" ht="12" hidden="1" customHeight="1">
      <c r="A8943" s="294"/>
    </row>
    <row r="8944" spans="1:1" s="295" customFormat="1" ht="12" hidden="1" customHeight="1">
      <c r="A8944" s="294"/>
    </row>
    <row r="8945" spans="1:1" s="295" customFormat="1" ht="12" hidden="1" customHeight="1">
      <c r="A8945" s="294"/>
    </row>
    <row r="8946" spans="1:1" s="295" customFormat="1" ht="12" hidden="1" customHeight="1">
      <c r="A8946" s="294"/>
    </row>
    <row r="8947" spans="1:1" s="295" customFormat="1" ht="12" hidden="1" customHeight="1">
      <c r="A8947" s="294"/>
    </row>
    <row r="8948" spans="1:1" s="295" customFormat="1" ht="12" hidden="1" customHeight="1">
      <c r="A8948" s="294"/>
    </row>
    <row r="8949" spans="1:1" s="295" customFormat="1" ht="12" hidden="1" customHeight="1">
      <c r="A8949" s="294"/>
    </row>
    <row r="8950" spans="1:1" s="295" customFormat="1" ht="12" hidden="1" customHeight="1">
      <c r="A8950" s="294"/>
    </row>
    <row r="8951" spans="1:1" s="295" customFormat="1" ht="12" hidden="1" customHeight="1">
      <c r="A8951" s="294"/>
    </row>
    <row r="8952" spans="1:1" s="295" customFormat="1" ht="12" hidden="1" customHeight="1">
      <c r="A8952" s="294"/>
    </row>
    <row r="8953" spans="1:1" s="295" customFormat="1" ht="12" hidden="1" customHeight="1">
      <c r="A8953" s="294"/>
    </row>
    <row r="8954" spans="1:1" s="295" customFormat="1" ht="12" hidden="1" customHeight="1">
      <c r="A8954" s="294"/>
    </row>
    <row r="8955" spans="1:1" s="295" customFormat="1" ht="12" hidden="1" customHeight="1">
      <c r="A8955" s="294"/>
    </row>
    <row r="8956" spans="1:1" s="295" customFormat="1" ht="12" hidden="1" customHeight="1">
      <c r="A8956" s="294"/>
    </row>
    <row r="8957" spans="1:1" s="295" customFormat="1" ht="12" hidden="1" customHeight="1">
      <c r="A8957" s="294"/>
    </row>
    <row r="8958" spans="1:1" s="295" customFormat="1" ht="12" hidden="1" customHeight="1">
      <c r="A8958" s="294"/>
    </row>
    <row r="8959" spans="1:1" s="295" customFormat="1" ht="12" hidden="1" customHeight="1">
      <c r="A8959" s="294"/>
    </row>
    <row r="8960" spans="1:1" s="295" customFormat="1" ht="12" hidden="1" customHeight="1">
      <c r="A8960" s="294"/>
    </row>
    <row r="8961" spans="1:1" s="295" customFormat="1" ht="12" hidden="1" customHeight="1">
      <c r="A8961" s="294"/>
    </row>
    <row r="8962" spans="1:1" s="295" customFormat="1" ht="12" hidden="1" customHeight="1">
      <c r="A8962" s="294"/>
    </row>
    <row r="8963" spans="1:1" s="295" customFormat="1" ht="12" hidden="1" customHeight="1">
      <c r="A8963" s="294"/>
    </row>
    <row r="8964" spans="1:1" s="295" customFormat="1" ht="12" hidden="1" customHeight="1">
      <c r="A8964" s="294"/>
    </row>
    <row r="8965" spans="1:1" s="295" customFormat="1" ht="12" hidden="1" customHeight="1">
      <c r="A8965" s="294"/>
    </row>
    <row r="8966" spans="1:1" s="295" customFormat="1" ht="12" hidden="1" customHeight="1">
      <c r="A8966" s="294"/>
    </row>
    <row r="8967" spans="1:1" s="295" customFormat="1" ht="12" hidden="1" customHeight="1">
      <c r="A8967" s="294"/>
    </row>
    <row r="8968" spans="1:1" s="295" customFormat="1" ht="12" hidden="1" customHeight="1">
      <c r="A8968" s="294"/>
    </row>
    <row r="8969" spans="1:1" s="295" customFormat="1" ht="12" hidden="1" customHeight="1">
      <c r="A8969" s="294"/>
    </row>
    <row r="8970" spans="1:1" s="295" customFormat="1" ht="12" hidden="1" customHeight="1">
      <c r="A8970" s="294"/>
    </row>
    <row r="8971" spans="1:1" s="295" customFormat="1" ht="12" hidden="1" customHeight="1">
      <c r="A8971" s="294"/>
    </row>
    <row r="8972" spans="1:1" s="295" customFormat="1" ht="12" hidden="1" customHeight="1">
      <c r="A8972" s="294"/>
    </row>
    <row r="8973" spans="1:1" s="295" customFormat="1" ht="12" hidden="1" customHeight="1">
      <c r="A8973" s="294"/>
    </row>
    <row r="8974" spans="1:1" s="295" customFormat="1" ht="12" hidden="1" customHeight="1">
      <c r="A8974" s="294"/>
    </row>
    <row r="8975" spans="1:1" s="295" customFormat="1" ht="12" hidden="1" customHeight="1">
      <c r="A8975" s="294"/>
    </row>
    <row r="8976" spans="1:1" s="295" customFormat="1" ht="12" hidden="1" customHeight="1">
      <c r="A8976" s="294"/>
    </row>
    <row r="8977" spans="1:1" s="295" customFormat="1" ht="12" hidden="1" customHeight="1">
      <c r="A8977" s="294"/>
    </row>
    <row r="8978" spans="1:1" s="295" customFormat="1" ht="12" hidden="1" customHeight="1">
      <c r="A8978" s="294"/>
    </row>
    <row r="8979" spans="1:1" s="295" customFormat="1" ht="12" hidden="1" customHeight="1">
      <c r="A8979" s="294"/>
    </row>
    <row r="8980" spans="1:1" s="295" customFormat="1" ht="12" hidden="1" customHeight="1">
      <c r="A8980" s="294"/>
    </row>
    <row r="8981" spans="1:1" s="295" customFormat="1" ht="12" hidden="1" customHeight="1">
      <c r="A8981" s="294"/>
    </row>
    <row r="8982" spans="1:1" s="295" customFormat="1" ht="12" hidden="1" customHeight="1">
      <c r="A8982" s="294"/>
    </row>
    <row r="8983" spans="1:1" s="295" customFormat="1" ht="12" hidden="1" customHeight="1">
      <c r="A8983" s="294"/>
    </row>
    <row r="8984" spans="1:1" s="295" customFormat="1" ht="12" hidden="1" customHeight="1">
      <c r="A8984" s="294"/>
    </row>
    <row r="8985" spans="1:1" s="295" customFormat="1" ht="12" hidden="1" customHeight="1">
      <c r="A8985" s="294"/>
    </row>
    <row r="8986" spans="1:1" s="295" customFormat="1" ht="12" hidden="1" customHeight="1">
      <c r="A8986" s="294"/>
    </row>
    <row r="8987" spans="1:1" s="295" customFormat="1" ht="12" hidden="1" customHeight="1">
      <c r="A8987" s="294"/>
    </row>
    <row r="8988" spans="1:1" s="295" customFormat="1" ht="12" hidden="1" customHeight="1">
      <c r="A8988" s="294"/>
    </row>
    <row r="8989" spans="1:1" s="295" customFormat="1" ht="12" hidden="1" customHeight="1">
      <c r="A8989" s="294"/>
    </row>
    <row r="8990" spans="1:1" s="295" customFormat="1" ht="12" hidden="1" customHeight="1">
      <c r="A8990" s="294"/>
    </row>
    <row r="8991" spans="1:1" s="295" customFormat="1" ht="12" hidden="1" customHeight="1">
      <c r="A8991" s="294"/>
    </row>
    <row r="8992" spans="1:1" s="295" customFormat="1" ht="12" hidden="1" customHeight="1">
      <c r="A8992" s="294"/>
    </row>
    <row r="8993" spans="1:1" s="295" customFormat="1" ht="12" hidden="1" customHeight="1">
      <c r="A8993" s="294"/>
    </row>
    <row r="8994" spans="1:1" s="295" customFormat="1" ht="12" hidden="1" customHeight="1">
      <c r="A8994" s="294"/>
    </row>
    <row r="8995" spans="1:1" s="295" customFormat="1" ht="12" hidden="1" customHeight="1">
      <c r="A8995" s="294"/>
    </row>
    <row r="8996" spans="1:1" s="295" customFormat="1" ht="12" hidden="1" customHeight="1">
      <c r="A8996" s="294"/>
    </row>
    <row r="8997" spans="1:1" s="295" customFormat="1" ht="12" hidden="1" customHeight="1">
      <c r="A8997" s="294"/>
    </row>
    <row r="8998" spans="1:1" s="295" customFormat="1" ht="12" hidden="1" customHeight="1">
      <c r="A8998" s="294"/>
    </row>
    <row r="8999" spans="1:1" s="295" customFormat="1" ht="12" hidden="1" customHeight="1">
      <c r="A8999" s="294"/>
    </row>
    <row r="9000" spans="1:1" s="295" customFormat="1" ht="12" hidden="1" customHeight="1">
      <c r="A9000" s="294"/>
    </row>
    <row r="9001" spans="1:1" s="295" customFormat="1" ht="12" hidden="1" customHeight="1">
      <c r="A9001" s="294"/>
    </row>
    <row r="9002" spans="1:1" s="295" customFormat="1" ht="12" hidden="1" customHeight="1">
      <c r="A9002" s="294"/>
    </row>
    <row r="9003" spans="1:1" s="295" customFormat="1" ht="12" hidden="1" customHeight="1">
      <c r="A9003" s="294"/>
    </row>
    <row r="9004" spans="1:1" s="295" customFormat="1" ht="12" hidden="1" customHeight="1">
      <c r="A9004" s="294"/>
    </row>
    <row r="9005" spans="1:1" s="295" customFormat="1" ht="12" hidden="1" customHeight="1">
      <c r="A9005" s="294"/>
    </row>
    <row r="9006" spans="1:1" s="295" customFormat="1" ht="12" hidden="1" customHeight="1">
      <c r="A9006" s="294"/>
    </row>
    <row r="9007" spans="1:1" s="295" customFormat="1" ht="12" hidden="1" customHeight="1">
      <c r="A9007" s="294"/>
    </row>
    <row r="9008" spans="1:1" s="295" customFormat="1" ht="12" hidden="1" customHeight="1">
      <c r="A9008" s="294"/>
    </row>
    <row r="9009" spans="1:1" s="295" customFormat="1" ht="12" hidden="1" customHeight="1">
      <c r="A9009" s="294"/>
    </row>
    <row r="9010" spans="1:1" s="295" customFormat="1" ht="12" hidden="1" customHeight="1">
      <c r="A9010" s="294"/>
    </row>
    <row r="9011" spans="1:1" s="295" customFormat="1" ht="12" hidden="1" customHeight="1">
      <c r="A9011" s="294"/>
    </row>
    <row r="9012" spans="1:1" s="295" customFormat="1" ht="12" hidden="1" customHeight="1">
      <c r="A9012" s="294"/>
    </row>
    <row r="9013" spans="1:1" s="295" customFormat="1" ht="12" hidden="1" customHeight="1">
      <c r="A9013" s="294"/>
    </row>
    <row r="9014" spans="1:1" s="295" customFormat="1" ht="12" hidden="1" customHeight="1">
      <c r="A9014" s="294"/>
    </row>
    <row r="9015" spans="1:1" s="295" customFormat="1" ht="12" hidden="1" customHeight="1">
      <c r="A9015" s="294"/>
    </row>
    <row r="9016" spans="1:1" s="295" customFormat="1" ht="12" hidden="1" customHeight="1">
      <c r="A9016" s="294"/>
    </row>
    <row r="9017" spans="1:1" s="295" customFormat="1" ht="12" hidden="1" customHeight="1">
      <c r="A9017" s="294"/>
    </row>
    <row r="9018" spans="1:1" s="295" customFormat="1" ht="12" hidden="1" customHeight="1">
      <c r="A9018" s="294"/>
    </row>
    <row r="9019" spans="1:1" s="295" customFormat="1" ht="12" hidden="1" customHeight="1">
      <c r="A9019" s="294"/>
    </row>
    <row r="9020" spans="1:1" s="295" customFormat="1" ht="12" hidden="1" customHeight="1">
      <c r="A9020" s="294"/>
    </row>
    <row r="9021" spans="1:1" s="295" customFormat="1" ht="12" hidden="1" customHeight="1">
      <c r="A9021" s="294"/>
    </row>
    <row r="9022" spans="1:1" s="295" customFormat="1" ht="12" hidden="1" customHeight="1">
      <c r="A9022" s="294"/>
    </row>
    <row r="9023" spans="1:1" s="295" customFormat="1" ht="12" hidden="1" customHeight="1">
      <c r="A9023" s="294"/>
    </row>
    <row r="9024" spans="1:1" s="295" customFormat="1" ht="12" hidden="1" customHeight="1">
      <c r="A9024" s="294"/>
    </row>
    <row r="9025" spans="1:1" s="295" customFormat="1" ht="12" hidden="1" customHeight="1">
      <c r="A9025" s="294"/>
    </row>
    <row r="9026" spans="1:1" s="295" customFormat="1" ht="12" hidden="1" customHeight="1">
      <c r="A9026" s="294"/>
    </row>
    <row r="9027" spans="1:1" s="295" customFormat="1" ht="12" hidden="1" customHeight="1">
      <c r="A9027" s="294"/>
    </row>
    <row r="9028" spans="1:1" s="295" customFormat="1" ht="12" hidden="1" customHeight="1">
      <c r="A9028" s="294"/>
    </row>
    <row r="9029" spans="1:1" s="295" customFormat="1" ht="12" hidden="1" customHeight="1">
      <c r="A9029" s="294"/>
    </row>
    <row r="9030" spans="1:1" s="295" customFormat="1" ht="12" hidden="1" customHeight="1">
      <c r="A9030" s="294"/>
    </row>
    <row r="9031" spans="1:1" s="295" customFormat="1" ht="12" hidden="1" customHeight="1">
      <c r="A9031" s="294"/>
    </row>
    <row r="9032" spans="1:1" s="295" customFormat="1" ht="12" hidden="1" customHeight="1">
      <c r="A9032" s="294"/>
    </row>
    <row r="9033" spans="1:1" s="295" customFormat="1" ht="12" hidden="1" customHeight="1">
      <c r="A9033" s="294"/>
    </row>
    <row r="9034" spans="1:1" s="295" customFormat="1" ht="12" hidden="1" customHeight="1">
      <c r="A9034" s="294"/>
    </row>
    <row r="9035" spans="1:1" s="295" customFormat="1" ht="12" hidden="1" customHeight="1">
      <c r="A9035" s="294"/>
    </row>
    <row r="9036" spans="1:1" s="295" customFormat="1" ht="12" hidden="1" customHeight="1">
      <c r="A9036" s="294"/>
    </row>
    <row r="9037" spans="1:1" s="295" customFormat="1" ht="12" hidden="1" customHeight="1">
      <c r="A9037" s="294"/>
    </row>
    <row r="9038" spans="1:1" s="295" customFormat="1" ht="12" hidden="1" customHeight="1">
      <c r="A9038" s="294"/>
    </row>
    <row r="9039" spans="1:1" s="295" customFormat="1" ht="12" hidden="1" customHeight="1">
      <c r="A9039" s="294"/>
    </row>
    <row r="9040" spans="1:1" s="295" customFormat="1" ht="12" hidden="1" customHeight="1">
      <c r="A9040" s="294"/>
    </row>
    <row r="9041" spans="1:1" s="295" customFormat="1" ht="12" hidden="1" customHeight="1">
      <c r="A9041" s="294"/>
    </row>
    <row r="9042" spans="1:1" s="295" customFormat="1" ht="12" hidden="1" customHeight="1">
      <c r="A9042" s="294"/>
    </row>
    <row r="9043" spans="1:1" s="295" customFormat="1" ht="12" hidden="1" customHeight="1">
      <c r="A9043" s="294"/>
    </row>
    <row r="9044" spans="1:1" s="295" customFormat="1" ht="12" hidden="1" customHeight="1">
      <c r="A9044" s="294"/>
    </row>
    <row r="9045" spans="1:1" s="295" customFormat="1" ht="12" hidden="1" customHeight="1">
      <c r="A9045" s="294"/>
    </row>
    <row r="9046" spans="1:1" s="295" customFormat="1" ht="12" hidden="1" customHeight="1">
      <c r="A9046" s="294"/>
    </row>
    <row r="9047" spans="1:1" s="295" customFormat="1" ht="12" hidden="1" customHeight="1">
      <c r="A9047" s="294"/>
    </row>
    <row r="9048" spans="1:1" s="295" customFormat="1" ht="12" hidden="1" customHeight="1">
      <c r="A9048" s="294"/>
    </row>
    <row r="9049" spans="1:1" s="295" customFormat="1" ht="12" hidden="1" customHeight="1">
      <c r="A9049" s="294"/>
    </row>
    <row r="9050" spans="1:1" s="295" customFormat="1" ht="12" hidden="1" customHeight="1">
      <c r="A9050" s="294"/>
    </row>
    <row r="9051" spans="1:1" s="295" customFormat="1" ht="12" hidden="1" customHeight="1">
      <c r="A9051" s="294"/>
    </row>
    <row r="9052" spans="1:1" s="295" customFormat="1" ht="12" hidden="1" customHeight="1">
      <c r="A9052" s="294"/>
    </row>
    <row r="9053" spans="1:1" s="295" customFormat="1" ht="12" hidden="1" customHeight="1">
      <c r="A9053" s="294"/>
    </row>
    <row r="9054" spans="1:1" s="295" customFormat="1" ht="12" hidden="1" customHeight="1">
      <c r="A9054" s="294"/>
    </row>
    <row r="9055" spans="1:1" s="295" customFormat="1" ht="12" hidden="1" customHeight="1">
      <c r="A9055" s="294"/>
    </row>
    <row r="9056" spans="1:1" s="295" customFormat="1" ht="12" hidden="1" customHeight="1">
      <c r="A9056" s="294"/>
    </row>
    <row r="9057" spans="1:1" s="295" customFormat="1" ht="12" hidden="1" customHeight="1">
      <c r="A9057" s="294"/>
    </row>
    <row r="9058" spans="1:1" s="295" customFormat="1" ht="12" hidden="1" customHeight="1">
      <c r="A9058" s="294"/>
    </row>
    <row r="9059" spans="1:1" s="295" customFormat="1" ht="12" hidden="1" customHeight="1">
      <c r="A9059" s="294"/>
    </row>
    <row r="9060" spans="1:1" s="295" customFormat="1" ht="12" hidden="1" customHeight="1">
      <c r="A9060" s="294"/>
    </row>
    <row r="9061" spans="1:1" s="295" customFormat="1" ht="12" hidden="1" customHeight="1">
      <c r="A9061" s="294"/>
    </row>
    <row r="9062" spans="1:1" s="295" customFormat="1" ht="12" hidden="1" customHeight="1">
      <c r="A9062" s="294"/>
    </row>
    <row r="9063" spans="1:1" s="295" customFormat="1" ht="12" hidden="1" customHeight="1">
      <c r="A9063" s="294"/>
    </row>
    <row r="9064" spans="1:1" s="295" customFormat="1" ht="12" hidden="1" customHeight="1">
      <c r="A9064" s="294"/>
    </row>
    <row r="9065" spans="1:1" s="295" customFormat="1" ht="12" hidden="1" customHeight="1">
      <c r="A9065" s="294"/>
    </row>
    <row r="9066" spans="1:1" s="295" customFormat="1" ht="12" hidden="1" customHeight="1">
      <c r="A9066" s="294"/>
    </row>
    <row r="9067" spans="1:1" s="295" customFormat="1" ht="12" hidden="1" customHeight="1">
      <c r="A9067" s="294"/>
    </row>
    <row r="9068" spans="1:1" s="295" customFormat="1" ht="12" hidden="1" customHeight="1">
      <c r="A9068" s="294"/>
    </row>
    <row r="9069" spans="1:1" s="295" customFormat="1" ht="12" hidden="1" customHeight="1">
      <c r="A9069" s="294"/>
    </row>
    <row r="9070" spans="1:1" s="295" customFormat="1" ht="12" hidden="1" customHeight="1">
      <c r="A9070" s="294"/>
    </row>
    <row r="9071" spans="1:1" s="295" customFormat="1" ht="12" hidden="1" customHeight="1">
      <c r="A9071" s="294"/>
    </row>
    <row r="9072" spans="1:1" s="295" customFormat="1" ht="12" hidden="1" customHeight="1">
      <c r="A9072" s="294"/>
    </row>
    <row r="9073" spans="1:1" s="295" customFormat="1" ht="12" hidden="1" customHeight="1">
      <c r="A9073" s="294"/>
    </row>
    <row r="9074" spans="1:1" s="295" customFormat="1" ht="12" hidden="1" customHeight="1">
      <c r="A9074" s="294"/>
    </row>
    <row r="9075" spans="1:1" s="295" customFormat="1" ht="12" hidden="1" customHeight="1">
      <c r="A9075" s="294"/>
    </row>
    <row r="9076" spans="1:1" s="295" customFormat="1" ht="12" hidden="1" customHeight="1">
      <c r="A9076" s="294"/>
    </row>
    <row r="9077" spans="1:1" s="295" customFormat="1" ht="12" hidden="1" customHeight="1">
      <c r="A9077" s="294"/>
    </row>
    <row r="9078" spans="1:1" s="295" customFormat="1" ht="12" hidden="1" customHeight="1">
      <c r="A9078" s="294"/>
    </row>
    <row r="9079" spans="1:1" s="295" customFormat="1" ht="12" hidden="1" customHeight="1">
      <c r="A9079" s="294"/>
    </row>
    <row r="9080" spans="1:1" s="295" customFormat="1" ht="12" hidden="1" customHeight="1">
      <c r="A9080" s="294"/>
    </row>
    <row r="9081" spans="1:1" s="295" customFormat="1" ht="12" hidden="1" customHeight="1">
      <c r="A9081" s="294"/>
    </row>
    <row r="9082" spans="1:1" s="295" customFormat="1" ht="12" hidden="1" customHeight="1">
      <c r="A9082" s="294"/>
    </row>
    <row r="9083" spans="1:1" s="295" customFormat="1" ht="12" hidden="1" customHeight="1">
      <c r="A9083" s="294"/>
    </row>
    <row r="9084" spans="1:1" s="295" customFormat="1" ht="12" hidden="1" customHeight="1">
      <c r="A9084" s="294"/>
    </row>
    <row r="9085" spans="1:1" s="295" customFormat="1" ht="12" hidden="1" customHeight="1">
      <c r="A9085" s="294"/>
    </row>
    <row r="9086" spans="1:1" s="295" customFormat="1" ht="12" hidden="1" customHeight="1">
      <c r="A9086" s="294"/>
    </row>
    <row r="9087" spans="1:1" s="295" customFormat="1" ht="12" hidden="1" customHeight="1">
      <c r="A9087" s="294"/>
    </row>
    <row r="9088" spans="1:1" s="295" customFormat="1" ht="12" hidden="1" customHeight="1">
      <c r="A9088" s="294"/>
    </row>
    <row r="9089" spans="1:1" s="295" customFormat="1" ht="12" hidden="1" customHeight="1">
      <c r="A9089" s="294"/>
    </row>
    <row r="9090" spans="1:1" s="295" customFormat="1" ht="12" hidden="1" customHeight="1">
      <c r="A9090" s="294"/>
    </row>
    <row r="9091" spans="1:1" s="295" customFormat="1" ht="12" hidden="1" customHeight="1">
      <c r="A9091" s="294"/>
    </row>
    <row r="9092" spans="1:1" s="295" customFormat="1" ht="12" hidden="1" customHeight="1">
      <c r="A9092" s="294"/>
    </row>
    <row r="9093" spans="1:1" s="295" customFormat="1" ht="12" hidden="1" customHeight="1">
      <c r="A9093" s="294"/>
    </row>
    <row r="9094" spans="1:1" s="295" customFormat="1" ht="12" hidden="1" customHeight="1">
      <c r="A9094" s="294"/>
    </row>
    <row r="9095" spans="1:1" s="295" customFormat="1" ht="12" hidden="1" customHeight="1">
      <c r="A9095" s="294"/>
    </row>
    <row r="9096" spans="1:1" s="295" customFormat="1" ht="12" hidden="1" customHeight="1">
      <c r="A9096" s="294"/>
    </row>
    <row r="9097" spans="1:1" s="295" customFormat="1" ht="12" hidden="1" customHeight="1">
      <c r="A9097" s="294"/>
    </row>
    <row r="9098" spans="1:1" s="295" customFormat="1" ht="12" hidden="1" customHeight="1">
      <c r="A9098" s="294"/>
    </row>
    <row r="9099" spans="1:1" s="295" customFormat="1" ht="12" hidden="1" customHeight="1">
      <c r="A9099" s="294"/>
    </row>
    <row r="9100" spans="1:1" s="295" customFormat="1" ht="12" hidden="1" customHeight="1">
      <c r="A9100" s="294"/>
    </row>
    <row r="9101" spans="1:1" s="295" customFormat="1" ht="12" hidden="1" customHeight="1">
      <c r="A9101" s="294"/>
    </row>
    <row r="9102" spans="1:1" s="295" customFormat="1" ht="12" hidden="1" customHeight="1">
      <c r="A9102" s="294"/>
    </row>
    <row r="9103" spans="1:1" s="295" customFormat="1" ht="12" hidden="1" customHeight="1">
      <c r="A9103" s="294"/>
    </row>
    <row r="9104" spans="1:1" s="295" customFormat="1" ht="12" hidden="1" customHeight="1">
      <c r="A9104" s="294"/>
    </row>
    <row r="9105" spans="1:1" s="295" customFormat="1" ht="12" hidden="1" customHeight="1">
      <c r="A9105" s="294"/>
    </row>
    <row r="9106" spans="1:1" s="295" customFormat="1" ht="12" hidden="1" customHeight="1">
      <c r="A9106" s="294"/>
    </row>
    <row r="9107" spans="1:1" s="295" customFormat="1" ht="12" hidden="1" customHeight="1">
      <c r="A9107" s="294"/>
    </row>
    <row r="9108" spans="1:1" s="295" customFormat="1" ht="12" hidden="1" customHeight="1">
      <c r="A9108" s="294"/>
    </row>
    <row r="9109" spans="1:1" s="295" customFormat="1" ht="12" hidden="1" customHeight="1">
      <c r="A9109" s="294"/>
    </row>
    <row r="9110" spans="1:1" s="295" customFormat="1" ht="12" hidden="1" customHeight="1">
      <c r="A9110" s="294"/>
    </row>
    <row r="9111" spans="1:1" s="295" customFormat="1" ht="12" hidden="1" customHeight="1">
      <c r="A9111" s="294"/>
    </row>
    <row r="9112" spans="1:1" s="295" customFormat="1" ht="12" hidden="1" customHeight="1">
      <c r="A9112" s="294"/>
    </row>
    <row r="9113" spans="1:1" s="295" customFormat="1" ht="12" hidden="1" customHeight="1">
      <c r="A9113" s="294"/>
    </row>
    <row r="9114" spans="1:1" s="295" customFormat="1" ht="12" hidden="1" customHeight="1">
      <c r="A9114" s="294"/>
    </row>
    <row r="9115" spans="1:1" s="295" customFormat="1" ht="12" hidden="1" customHeight="1">
      <c r="A9115" s="294"/>
    </row>
    <row r="9116" spans="1:1" s="295" customFormat="1" ht="12" hidden="1" customHeight="1">
      <c r="A9116" s="294"/>
    </row>
    <row r="9117" spans="1:1" s="295" customFormat="1" ht="12" hidden="1" customHeight="1">
      <c r="A9117" s="294"/>
    </row>
    <row r="9118" spans="1:1" s="295" customFormat="1" ht="12" hidden="1" customHeight="1">
      <c r="A9118" s="294"/>
    </row>
    <row r="9119" spans="1:1" s="295" customFormat="1" ht="12" hidden="1" customHeight="1">
      <c r="A9119" s="294"/>
    </row>
    <row r="9120" spans="1:1" s="295" customFormat="1" ht="12" hidden="1" customHeight="1">
      <c r="A9120" s="294"/>
    </row>
    <row r="9121" spans="1:1" s="295" customFormat="1" ht="12" hidden="1" customHeight="1">
      <c r="A9121" s="294"/>
    </row>
    <row r="9122" spans="1:1" s="295" customFormat="1" ht="12" hidden="1" customHeight="1">
      <c r="A9122" s="294"/>
    </row>
    <row r="9123" spans="1:1" s="295" customFormat="1" ht="12" hidden="1" customHeight="1">
      <c r="A9123" s="294"/>
    </row>
    <row r="9124" spans="1:1" s="295" customFormat="1" ht="12" hidden="1" customHeight="1">
      <c r="A9124" s="294"/>
    </row>
    <row r="9125" spans="1:1" s="295" customFormat="1" ht="12" hidden="1" customHeight="1">
      <c r="A9125" s="294"/>
    </row>
    <row r="9126" spans="1:1" s="295" customFormat="1" ht="12" hidden="1" customHeight="1">
      <c r="A9126" s="294"/>
    </row>
    <row r="9127" spans="1:1" s="295" customFormat="1" ht="12" hidden="1" customHeight="1">
      <c r="A9127" s="294"/>
    </row>
    <row r="9128" spans="1:1" s="295" customFormat="1" ht="12" hidden="1" customHeight="1">
      <c r="A9128" s="294"/>
    </row>
    <row r="9129" spans="1:1" s="295" customFormat="1" ht="12" hidden="1" customHeight="1">
      <c r="A9129" s="294"/>
    </row>
    <row r="9130" spans="1:1" s="295" customFormat="1" ht="12" hidden="1" customHeight="1">
      <c r="A9130" s="294"/>
    </row>
    <row r="9131" spans="1:1" s="295" customFormat="1" ht="12" hidden="1" customHeight="1">
      <c r="A9131" s="294"/>
    </row>
    <row r="9132" spans="1:1" s="295" customFormat="1" ht="12" hidden="1" customHeight="1">
      <c r="A9132" s="294"/>
    </row>
    <row r="9133" spans="1:1" s="295" customFormat="1" ht="12" hidden="1" customHeight="1">
      <c r="A9133" s="294"/>
    </row>
    <row r="9134" spans="1:1" s="295" customFormat="1" ht="12" hidden="1" customHeight="1">
      <c r="A9134" s="294"/>
    </row>
    <row r="9135" spans="1:1" s="295" customFormat="1" ht="12" hidden="1" customHeight="1">
      <c r="A9135" s="294"/>
    </row>
    <row r="9136" spans="1:1" s="295" customFormat="1" ht="12" hidden="1" customHeight="1">
      <c r="A9136" s="294"/>
    </row>
    <row r="9137" spans="1:1" s="295" customFormat="1" ht="12" hidden="1" customHeight="1">
      <c r="A9137" s="294"/>
    </row>
    <row r="9138" spans="1:1" s="295" customFormat="1" ht="12" hidden="1" customHeight="1">
      <c r="A9138" s="294"/>
    </row>
    <row r="9139" spans="1:1" s="295" customFormat="1" ht="12" hidden="1" customHeight="1">
      <c r="A9139" s="294"/>
    </row>
    <row r="9140" spans="1:1" s="295" customFormat="1" ht="12" hidden="1" customHeight="1">
      <c r="A9140" s="294"/>
    </row>
    <row r="9141" spans="1:1" s="295" customFormat="1" ht="12" hidden="1" customHeight="1">
      <c r="A9141" s="294"/>
    </row>
    <row r="9142" spans="1:1" s="295" customFormat="1" ht="12" hidden="1" customHeight="1">
      <c r="A9142" s="294"/>
    </row>
    <row r="9143" spans="1:1" s="295" customFormat="1" ht="12" hidden="1" customHeight="1">
      <c r="A9143" s="294"/>
    </row>
    <row r="9144" spans="1:1" s="295" customFormat="1" ht="12" hidden="1" customHeight="1">
      <c r="A9144" s="294"/>
    </row>
    <row r="9145" spans="1:1" s="295" customFormat="1" ht="12" hidden="1" customHeight="1">
      <c r="A9145" s="294"/>
    </row>
    <row r="9146" spans="1:1" s="295" customFormat="1" ht="12" hidden="1" customHeight="1">
      <c r="A9146" s="294"/>
    </row>
    <row r="9147" spans="1:1" s="295" customFormat="1" ht="12" hidden="1" customHeight="1">
      <c r="A9147" s="294"/>
    </row>
    <row r="9148" spans="1:1" s="295" customFormat="1" ht="12" hidden="1" customHeight="1">
      <c r="A9148" s="294"/>
    </row>
    <row r="9149" spans="1:1" s="295" customFormat="1" ht="12" hidden="1" customHeight="1">
      <c r="A9149" s="294"/>
    </row>
    <row r="9150" spans="1:1" s="295" customFormat="1" ht="12" hidden="1" customHeight="1">
      <c r="A9150" s="294"/>
    </row>
    <row r="9151" spans="1:1" s="295" customFormat="1" ht="12" hidden="1" customHeight="1">
      <c r="A9151" s="294"/>
    </row>
    <row r="9152" spans="1:1" s="295" customFormat="1" ht="12" hidden="1" customHeight="1">
      <c r="A9152" s="294"/>
    </row>
    <row r="9153" spans="1:1" s="295" customFormat="1" ht="12" hidden="1" customHeight="1">
      <c r="A9153" s="294"/>
    </row>
    <row r="9154" spans="1:1" s="295" customFormat="1" ht="12" hidden="1" customHeight="1">
      <c r="A9154" s="294"/>
    </row>
    <row r="9155" spans="1:1" s="295" customFormat="1" ht="12" hidden="1" customHeight="1">
      <c r="A9155" s="294"/>
    </row>
    <row r="9156" spans="1:1" s="295" customFormat="1" ht="12" hidden="1" customHeight="1">
      <c r="A9156" s="294"/>
    </row>
    <row r="9157" spans="1:1" s="295" customFormat="1" ht="12" hidden="1" customHeight="1">
      <c r="A9157" s="294"/>
    </row>
    <row r="9158" spans="1:1" s="295" customFormat="1" ht="12" hidden="1" customHeight="1">
      <c r="A9158" s="294"/>
    </row>
    <row r="9159" spans="1:1" s="295" customFormat="1" ht="12" hidden="1" customHeight="1">
      <c r="A9159" s="294"/>
    </row>
    <row r="9160" spans="1:1" s="295" customFormat="1" ht="12" hidden="1" customHeight="1">
      <c r="A9160" s="294"/>
    </row>
    <row r="9161" spans="1:1" s="295" customFormat="1" ht="12" hidden="1" customHeight="1">
      <c r="A9161" s="294"/>
    </row>
    <row r="9162" spans="1:1" s="295" customFormat="1" ht="12" hidden="1" customHeight="1">
      <c r="A9162" s="294"/>
    </row>
    <row r="9163" spans="1:1" s="295" customFormat="1" ht="12" hidden="1" customHeight="1">
      <c r="A9163" s="294"/>
    </row>
    <row r="9164" spans="1:1" s="295" customFormat="1" ht="12" hidden="1" customHeight="1">
      <c r="A9164" s="294"/>
    </row>
    <row r="9165" spans="1:1" s="295" customFormat="1" ht="12" hidden="1" customHeight="1">
      <c r="A9165" s="294"/>
    </row>
    <row r="9166" spans="1:1" s="295" customFormat="1" ht="12" hidden="1" customHeight="1">
      <c r="A9166" s="294"/>
    </row>
    <row r="9167" spans="1:1" s="295" customFormat="1" ht="12" hidden="1" customHeight="1">
      <c r="A9167" s="294"/>
    </row>
    <row r="9168" spans="1:1" s="295" customFormat="1" ht="12" hidden="1" customHeight="1">
      <c r="A9168" s="294"/>
    </row>
    <row r="9169" spans="1:1" s="295" customFormat="1" ht="12" hidden="1" customHeight="1">
      <c r="A9169" s="294"/>
    </row>
    <row r="9170" spans="1:1" s="295" customFormat="1" ht="12" hidden="1" customHeight="1">
      <c r="A9170" s="294"/>
    </row>
    <row r="9171" spans="1:1" s="295" customFormat="1" ht="12" hidden="1" customHeight="1">
      <c r="A9171" s="294"/>
    </row>
    <row r="9172" spans="1:1" s="295" customFormat="1" ht="12" hidden="1" customHeight="1">
      <c r="A9172" s="294"/>
    </row>
    <row r="9173" spans="1:1" s="295" customFormat="1" ht="12" hidden="1" customHeight="1">
      <c r="A9173" s="294"/>
    </row>
    <row r="9174" spans="1:1" s="295" customFormat="1" ht="12" hidden="1" customHeight="1">
      <c r="A9174" s="294"/>
    </row>
    <row r="9175" spans="1:1" s="295" customFormat="1" ht="12" hidden="1" customHeight="1">
      <c r="A9175" s="294"/>
    </row>
    <row r="9176" spans="1:1" s="295" customFormat="1" ht="12" hidden="1" customHeight="1">
      <c r="A9176" s="294"/>
    </row>
    <row r="9177" spans="1:1" s="295" customFormat="1" ht="12" hidden="1" customHeight="1">
      <c r="A9177" s="294"/>
    </row>
    <row r="9178" spans="1:1" s="295" customFormat="1" ht="12" hidden="1" customHeight="1">
      <c r="A9178" s="294"/>
    </row>
    <row r="9179" spans="1:1" s="295" customFormat="1" ht="12" hidden="1" customHeight="1">
      <c r="A9179" s="294"/>
    </row>
    <row r="9180" spans="1:1" s="295" customFormat="1" ht="12" hidden="1" customHeight="1">
      <c r="A9180" s="294"/>
    </row>
    <row r="9181" spans="1:1" s="295" customFormat="1" ht="12" hidden="1" customHeight="1">
      <c r="A9181" s="294"/>
    </row>
    <row r="9182" spans="1:1" s="295" customFormat="1" ht="12" hidden="1" customHeight="1">
      <c r="A9182" s="294"/>
    </row>
    <row r="9183" spans="1:1" s="295" customFormat="1" ht="12" hidden="1" customHeight="1">
      <c r="A9183" s="294"/>
    </row>
    <row r="9184" spans="1:1" s="295" customFormat="1" ht="12" hidden="1" customHeight="1">
      <c r="A9184" s="294"/>
    </row>
    <row r="9185" spans="1:1" s="295" customFormat="1" ht="12" hidden="1" customHeight="1">
      <c r="A9185" s="294"/>
    </row>
    <row r="9186" spans="1:1" s="295" customFormat="1" ht="12" hidden="1" customHeight="1">
      <c r="A9186" s="294"/>
    </row>
    <row r="9187" spans="1:1" s="295" customFormat="1" ht="12" hidden="1" customHeight="1">
      <c r="A9187" s="294"/>
    </row>
    <row r="9188" spans="1:1" s="295" customFormat="1" ht="12" hidden="1" customHeight="1">
      <c r="A9188" s="294"/>
    </row>
    <row r="9189" spans="1:1" s="295" customFormat="1" ht="12" hidden="1" customHeight="1">
      <c r="A9189" s="294"/>
    </row>
    <row r="9190" spans="1:1" s="295" customFormat="1" ht="12" hidden="1" customHeight="1">
      <c r="A9190" s="294"/>
    </row>
    <row r="9191" spans="1:1" s="295" customFormat="1" ht="12" hidden="1" customHeight="1">
      <c r="A9191" s="294"/>
    </row>
    <row r="9192" spans="1:1" s="295" customFormat="1" ht="12" hidden="1" customHeight="1">
      <c r="A9192" s="294"/>
    </row>
    <row r="9193" spans="1:1" s="295" customFormat="1" ht="12" hidden="1" customHeight="1">
      <c r="A9193" s="294"/>
    </row>
    <row r="9194" spans="1:1" s="295" customFormat="1" ht="12" hidden="1" customHeight="1">
      <c r="A9194" s="294"/>
    </row>
    <row r="9195" spans="1:1" s="295" customFormat="1" ht="12" hidden="1" customHeight="1">
      <c r="A9195" s="294"/>
    </row>
    <row r="9196" spans="1:1" s="295" customFormat="1" ht="12" hidden="1" customHeight="1">
      <c r="A9196" s="294"/>
    </row>
    <row r="9197" spans="1:1" s="295" customFormat="1" ht="12" hidden="1" customHeight="1">
      <c r="A9197" s="294"/>
    </row>
    <row r="9198" spans="1:1" s="295" customFormat="1" ht="12" hidden="1" customHeight="1">
      <c r="A9198" s="294"/>
    </row>
    <row r="9199" spans="1:1" s="295" customFormat="1" ht="12" hidden="1" customHeight="1">
      <c r="A9199" s="294"/>
    </row>
    <row r="9200" spans="1:1" s="295" customFormat="1" ht="12" hidden="1" customHeight="1">
      <c r="A9200" s="294"/>
    </row>
    <row r="9201" spans="1:1" s="295" customFormat="1" ht="12" hidden="1" customHeight="1">
      <c r="A9201" s="294"/>
    </row>
    <row r="9202" spans="1:1" s="295" customFormat="1" ht="12" hidden="1" customHeight="1">
      <c r="A9202" s="294"/>
    </row>
    <row r="9203" spans="1:1" s="295" customFormat="1" ht="12" hidden="1" customHeight="1">
      <c r="A9203" s="294"/>
    </row>
    <row r="9204" spans="1:1" s="295" customFormat="1" ht="12" hidden="1" customHeight="1">
      <c r="A9204" s="294"/>
    </row>
    <row r="9205" spans="1:1" s="295" customFormat="1" ht="12" hidden="1" customHeight="1">
      <c r="A9205" s="294"/>
    </row>
    <row r="9206" spans="1:1" s="295" customFormat="1" ht="12" hidden="1" customHeight="1">
      <c r="A9206" s="294"/>
    </row>
    <row r="9207" spans="1:1" s="295" customFormat="1" ht="12" hidden="1" customHeight="1">
      <c r="A9207" s="294"/>
    </row>
    <row r="9208" spans="1:1" s="295" customFormat="1" ht="12" hidden="1" customHeight="1">
      <c r="A9208" s="294"/>
    </row>
    <row r="9209" spans="1:1" s="295" customFormat="1" ht="12" hidden="1" customHeight="1">
      <c r="A9209" s="294"/>
    </row>
    <row r="9210" spans="1:1" s="295" customFormat="1" ht="12" hidden="1" customHeight="1">
      <c r="A9210" s="294"/>
    </row>
    <row r="9211" spans="1:1" s="295" customFormat="1" ht="12" hidden="1" customHeight="1">
      <c r="A9211" s="294"/>
    </row>
    <row r="9212" spans="1:1" s="295" customFormat="1" ht="12" hidden="1" customHeight="1">
      <c r="A9212" s="294"/>
    </row>
    <row r="9213" spans="1:1" s="295" customFormat="1" ht="12" hidden="1" customHeight="1">
      <c r="A9213" s="294"/>
    </row>
    <row r="9214" spans="1:1" s="295" customFormat="1" ht="12" hidden="1" customHeight="1">
      <c r="A9214" s="294"/>
    </row>
    <row r="9215" spans="1:1" s="295" customFormat="1" ht="12" hidden="1" customHeight="1">
      <c r="A9215" s="294"/>
    </row>
    <row r="9216" spans="1:1" s="295" customFormat="1" ht="12" hidden="1" customHeight="1">
      <c r="A9216" s="294"/>
    </row>
    <row r="9217" spans="1:1" s="295" customFormat="1" ht="12" hidden="1" customHeight="1">
      <c r="A9217" s="294"/>
    </row>
    <row r="9218" spans="1:1" s="295" customFormat="1" ht="12" hidden="1" customHeight="1">
      <c r="A9218" s="294"/>
    </row>
    <row r="9219" spans="1:1" s="295" customFormat="1" ht="12" hidden="1" customHeight="1">
      <c r="A9219" s="294"/>
    </row>
    <row r="9220" spans="1:1" s="295" customFormat="1" ht="12" hidden="1" customHeight="1">
      <c r="A9220" s="294"/>
    </row>
    <row r="9221" spans="1:1" s="295" customFormat="1" ht="12" hidden="1" customHeight="1">
      <c r="A9221" s="294"/>
    </row>
    <row r="9222" spans="1:1" s="295" customFormat="1" ht="12" hidden="1" customHeight="1">
      <c r="A9222" s="294"/>
    </row>
    <row r="9223" spans="1:1" s="295" customFormat="1" ht="12" hidden="1" customHeight="1">
      <c r="A9223" s="294"/>
    </row>
    <row r="9224" spans="1:1" s="295" customFormat="1" ht="12" hidden="1" customHeight="1">
      <c r="A9224" s="294"/>
    </row>
    <row r="9225" spans="1:1" s="295" customFormat="1" ht="12" hidden="1" customHeight="1">
      <c r="A9225" s="294"/>
    </row>
    <row r="9226" spans="1:1" s="295" customFormat="1" ht="12" hidden="1" customHeight="1">
      <c r="A9226" s="294"/>
    </row>
    <row r="9227" spans="1:1" s="295" customFormat="1" ht="12" hidden="1" customHeight="1">
      <c r="A9227" s="294"/>
    </row>
    <row r="9228" spans="1:1" s="295" customFormat="1" ht="12" hidden="1" customHeight="1">
      <c r="A9228" s="294"/>
    </row>
    <row r="9229" spans="1:1" s="295" customFormat="1" ht="12" hidden="1" customHeight="1">
      <c r="A9229" s="294"/>
    </row>
    <row r="9230" spans="1:1" s="295" customFormat="1" ht="12" hidden="1" customHeight="1">
      <c r="A9230" s="294"/>
    </row>
    <row r="9231" spans="1:1" s="295" customFormat="1" ht="12" hidden="1" customHeight="1">
      <c r="A9231" s="294"/>
    </row>
    <row r="9232" spans="1:1" s="295" customFormat="1" ht="12" hidden="1" customHeight="1">
      <c r="A9232" s="294"/>
    </row>
    <row r="9233" spans="1:1" s="295" customFormat="1" ht="12" hidden="1" customHeight="1">
      <c r="A9233" s="294"/>
    </row>
    <row r="9234" spans="1:1" s="295" customFormat="1" ht="12" hidden="1" customHeight="1">
      <c r="A9234" s="294"/>
    </row>
    <row r="9235" spans="1:1" s="295" customFormat="1" ht="12" hidden="1" customHeight="1">
      <c r="A9235" s="294"/>
    </row>
    <row r="9236" spans="1:1" s="295" customFormat="1" ht="12" hidden="1" customHeight="1">
      <c r="A9236" s="294"/>
    </row>
    <row r="9237" spans="1:1" s="295" customFormat="1" ht="12" hidden="1" customHeight="1">
      <c r="A9237" s="294"/>
    </row>
    <row r="9238" spans="1:1" s="295" customFormat="1" ht="12" hidden="1" customHeight="1">
      <c r="A9238" s="294"/>
    </row>
    <row r="9239" spans="1:1" s="295" customFormat="1" ht="12" hidden="1" customHeight="1">
      <c r="A9239" s="294"/>
    </row>
    <row r="9240" spans="1:1" s="295" customFormat="1" ht="12" hidden="1" customHeight="1">
      <c r="A9240" s="294"/>
    </row>
    <row r="9241" spans="1:1" s="295" customFormat="1" ht="12" hidden="1" customHeight="1">
      <c r="A9241" s="294"/>
    </row>
    <row r="9242" spans="1:1" s="295" customFormat="1" ht="12" hidden="1" customHeight="1">
      <c r="A9242" s="294"/>
    </row>
    <row r="9243" spans="1:1" s="295" customFormat="1" ht="12" hidden="1" customHeight="1">
      <c r="A9243" s="294"/>
    </row>
    <row r="9244" spans="1:1" s="295" customFormat="1" ht="12" hidden="1" customHeight="1">
      <c r="A9244" s="294"/>
    </row>
    <row r="9245" spans="1:1" s="295" customFormat="1" ht="12" hidden="1" customHeight="1">
      <c r="A9245" s="294"/>
    </row>
    <row r="9246" spans="1:1" s="295" customFormat="1" ht="12" hidden="1" customHeight="1">
      <c r="A9246" s="294"/>
    </row>
    <row r="9247" spans="1:1" s="295" customFormat="1" ht="12" hidden="1" customHeight="1">
      <c r="A9247" s="294"/>
    </row>
    <row r="9248" spans="1:1" s="295" customFormat="1" ht="12" hidden="1" customHeight="1">
      <c r="A9248" s="294"/>
    </row>
    <row r="9249" spans="1:1" s="295" customFormat="1" ht="12" hidden="1" customHeight="1">
      <c r="A9249" s="294"/>
    </row>
    <row r="9250" spans="1:1" s="295" customFormat="1" ht="12" hidden="1" customHeight="1">
      <c r="A9250" s="294"/>
    </row>
    <row r="9251" spans="1:1" s="295" customFormat="1" ht="12" hidden="1" customHeight="1">
      <c r="A9251" s="294"/>
    </row>
    <row r="9252" spans="1:1" s="295" customFormat="1" ht="12" hidden="1" customHeight="1">
      <c r="A9252" s="294"/>
    </row>
    <row r="9253" spans="1:1" s="295" customFormat="1" ht="12" hidden="1" customHeight="1">
      <c r="A9253" s="294"/>
    </row>
    <row r="9254" spans="1:1" s="295" customFormat="1" ht="12" hidden="1" customHeight="1">
      <c r="A9254" s="294"/>
    </row>
    <row r="9255" spans="1:1" s="295" customFormat="1" ht="12" hidden="1" customHeight="1">
      <c r="A9255" s="294"/>
    </row>
    <row r="9256" spans="1:1" s="295" customFormat="1" ht="12" hidden="1" customHeight="1">
      <c r="A9256" s="294"/>
    </row>
    <row r="9257" spans="1:1" s="295" customFormat="1" ht="12" hidden="1" customHeight="1">
      <c r="A9257" s="294"/>
    </row>
    <row r="9258" spans="1:1" s="295" customFormat="1" ht="12" hidden="1" customHeight="1">
      <c r="A9258" s="294"/>
    </row>
    <row r="9259" spans="1:1" s="295" customFormat="1" ht="12" hidden="1" customHeight="1">
      <c r="A9259" s="294"/>
    </row>
    <row r="9260" spans="1:1" s="295" customFormat="1" ht="12" hidden="1" customHeight="1">
      <c r="A9260" s="294"/>
    </row>
    <row r="9261" spans="1:1" s="295" customFormat="1" ht="12" hidden="1" customHeight="1">
      <c r="A9261" s="294"/>
    </row>
    <row r="9262" spans="1:1" s="295" customFormat="1" ht="12" hidden="1" customHeight="1">
      <c r="A9262" s="294"/>
    </row>
    <row r="9263" spans="1:1" s="295" customFormat="1" ht="12" hidden="1" customHeight="1">
      <c r="A9263" s="294"/>
    </row>
    <row r="9264" spans="1:1" s="295" customFormat="1" ht="12" hidden="1" customHeight="1">
      <c r="A9264" s="294"/>
    </row>
    <row r="9265" spans="1:1" s="295" customFormat="1" ht="12" hidden="1" customHeight="1">
      <c r="A9265" s="294"/>
    </row>
    <row r="9266" spans="1:1" s="295" customFormat="1" ht="12" hidden="1" customHeight="1">
      <c r="A9266" s="294"/>
    </row>
    <row r="9267" spans="1:1" s="295" customFormat="1" ht="12" hidden="1" customHeight="1">
      <c r="A9267" s="294"/>
    </row>
    <row r="9268" spans="1:1" s="295" customFormat="1" ht="12" hidden="1" customHeight="1">
      <c r="A9268" s="294"/>
    </row>
    <row r="9269" spans="1:1" s="295" customFormat="1" ht="12" hidden="1" customHeight="1">
      <c r="A9269" s="294"/>
    </row>
    <row r="9270" spans="1:1" s="295" customFormat="1" ht="12" hidden="1" customHeight="1">
      <c r="A9270" s="294"/>
    </row>
    <row r="9271" spans="1:1" s="295" customFormat="1" ht="12" hidden="1" customHeight="1">
      <c r="A9271" s="294"/>
    </row>
    <row r="9272" spans="1:1" s="295" customFormat="1" ht="12" hidden="1" customHeight="1">
      <c r="A9272" s="294"/>
    </row>
    <row r="9273" spans="1:1" s="295" customFormat="1" ht="12" hidden="1" customHeight="1">
      <c r="A9273" s="294"/>
    </row>
    <row r="9274" spans="1:1" s="295" customFormat="1" ht="12" hidden="1" customHeight="1">
      <c r="A9274" s="294"/>
    </row>
    <row r="9275" spans="1:1" s="295" customFormat="1" ht="12" hidden="1" customHeight="1">
      <c r="A9275" s="294"/>
    </row>
    <row r="9276" spans="1:1" s="295" customFormat="1" ht="12" hidden="1" customHeight="1">
      <c r="A9276" s="294"/>
    </row>
    <row r="9277" spans="1:1" s="295" customFormat="1" ht="12" hidden="1" customHeight="1">
      <c r="A9277" s="294"/>
    </row>
    <row r="9278" spans="1:1" s="295" customFormat="1" ht="12" hidden="1" customHeight="1">
      <c r="A9278" s="294"/>
    </row>
    <row r="9279" spans="1:1" s="295" customFormat="1" ht="12" hidden="1" customHeight="1">
      <c r="A9279" s="294"/>
    </row>
    <row r="9280" spans="1:1" s="295" customFormat="1" ht="12" hidden="1" customHeight="1">
      <c r="A9280" s="294"/>
    </row>
    <row r="9281" spans="1:1" s="295" customFormat="1" ht="12" hidden="1" customHeight="1">
      <c r="A9281" s="294"/>
    </row>
    <row r="9282" spans="1:1" s="295" customFormat="1" ht="12" hidden="1" customHeight="1">
      <c r="A9282" s="294"/>
    </row>
    <row r="9283" spans="1:1" s="295" customFormat="1" ht="12" hidden="1" customHeight="1">
      <c r="A9283" s="294"/>
    </row>
    <row r="9284" spans="1:1" s="295" customFormat="1" ht="12" hidden="1" customHeight="1">
      <c r="A9284" s="294"/>
    </row>
    <row r="9285" spans="1:1" s="295" customFormat="1" ht="12" hidden="1" customHeight="1">
      <c r="A9285" s="294"/>
    </row>
    <row r="9286" spans="1:1" s="295" customFormat="1" ht="12" hidden="1" customHeight="1">
      <c r="A9286" s="294"/>
    </row>
    <row r="9287" spans="1:1" s="295" customFormat="1" ht="12" hidden="1" customHeight="1">
      <c r="A9287" s="294"/>
    </row>
    <row r="9288" spans="1:1" s="295" customFormat="1" ht="12" hidden="1" customHeight="1">
      <c r="A9288" s="294"/>
    </row>
    <row r="9289" spans="1:1" s="295" customFormat="1" ht="12" hidden="1" customHeight="1">
      <c r="A9289" s="294"/>
    </row>
    <row r="9290" spans="1:1" s="295" customFormat="1" ht="12" hidden="1" customHeight="1">
      <c r="A9290" s="294"/>
    </row>
    <row r="9291" spans="1:1" s="295" customFormat="1" ht="12" hidden="1" customHeight="1">
      <c r="A9291" s="294"/>
    </row>
    <row r="9292" spans="1:1" s="295" customFormat="1" ht="12" hidden="1" customHeight="1">
      <c r="A9292" s="294"/>
    </row>
    <row r="9293" spans="1:1" s="295" customFormat="1" ht="12" hidden="1" customHeight="1">
      <c r="A9293" s="294"/>
    </row>
    <row r="9294" spans="1:1" s="295" customFormat="1" ht="12" hidden="1" customHeight="1">
      <c r="A9294" s="294"/>
    </row>
    <row r="9295" spans="1:1" s="295" customFormat="1" ht="12" hidden="1" customHeight="1">
      <c r="A9295" s="294"/>
    </row>
    <row r="9296" spans="1:1" s="295" customFormat="1" ht="12" hidden="1" customHeight="1">
      <c r="A9296" s="294"/>
    </row>
    <row r="9297" spans="1:1" s="295" customFormat="1" ht="12" hidden="1" customHeight="1">
      <c r="A9297" s="294"/>
    </row>
    <row r="9298" spans="1:1" s="295" customFormat="1" ht="12" hidden="1" customHeight="1">
      <c r="A9298" s="294"/>
    </row>
    <row r="9299" spans="1:1" s="295" customFormat="1" ht="12" hidden="1" customHeight="1">
      <c r="A9299" s="294"/>
    </row>
    <row r="9300" spans="1:1" s="295" customFormat="1" ht="12" hidden="1" customHeight="1">
      <c r="A9300" s="294"/>
    </row>
    <row r="9301" spans="1:1" s="295" customFormat="1" ht="12" hidden="1" customHeight="1">
      <c r="A9301" s="294"/>
    </row>
    <row r="9302" spans="1:1" s="295" customFormat="1" ht="12" hidden="1" customHeight="1">
      <c r="A9302" s="294"/>
    </row>
    <row r="9303" spans="1:1" s="295" customFormat="1" ht="12" hidden="1" customHeight="1">
      <c r="A9303" s="294"/>
    </row>
    <row r="9304" spans="1:1" s="295" customFormat="1" ht="12" hidden="1" customHeight="1">
      <c r="A9304" s="294"/>
    </row>
    <row r="9305" spans="1:1" s="295" customFormat="1" ht="12" hidden="1" customHeight="1">
      <c r="A9305" s="294"/>
    </row>
    <row r="9306" spans="1:1" s="295" customFormat="1" ht="12" hidden="1" customHeight="1">
      <c r="A9306" s="294"/>
    </row>
    <row r="9307" spans="1:1" s="295" customFormat="1" ht="12" hidden="1" customHeight="1">
      <c r="A9307" s="294"/>
    </row>
    <row r="9308" spans="1:1" s="295" customFormat="1" ht="12" hidden="1" customHeight="1">
      <c r="A9308" s="294"/>
    </row>
    <row r="9309" spans="1:1" s="295" customFormat="1" ht="12" hidden="1" customHeight="1">
      <c r="A9309" s="294"/>
    </row>
    <row r="9310" spans="1:1" s="295" customFormat="1" ht="12" hidden="1" customHeight="1">
      <c r="A9310" s="294"/>
    </row>
    <row r="9311" spans="1:1" s="295" customFormat="1" ht="12" hidden="1" customHeight="1">
      <c r="A9311" s="294"/>
    </row>
    <row r="9312" spans="1:1" s="295" customFormat="1" ht="12" hidden="1" customHeight="1">
      <c r="A9312" s="294"/>
    </row>
    <row r="9313" spans="1:1" s="295" customFormat="1" ht="12" hidden="1" customHeight="1">
      <c r="A9313" s="294"/>
    </row>
    <row r="9314" spans="1:1" s="295" customFormat="1" ht="12" hidden="1" customHeight="1">
      <c r="A9314" s="294"/>
    </row>
    <row r="9315" spans="1:1" s="295" customFormat="1" ht="12" hidden="1" customHeight="1">
      <c r="A9315" s="294"/>
    </row>
    <row r="9316" spans="1:1" s="295" customFormat="1" ht="12" hidden="1" customHeight="1">
      <c r="A9316" s="294"/>
    </row>
    <row r="9317" spans="1:1" s="295" customFormat="1" ht="12" hidden="1" customHeight="1">
      <c r="A9317" s="294"/>
    </row>
    <row r="9318" spans="1:1" s="295" customFormat="1" ht="12" hidden="1" customHeight="1">
      <c r="A9318" s="294"/>
    </row>
    <row r="9319" spans="1:1" s="295" customFormat="1" ht="12" hidden="1" customHeight="1">
      <c r="A9319" s="294"/>
    </row>
    <row r="9320" spans="1:1" s="295" customFormat="1" ht="12" hidden="1" customHeight="1">
      <c r="A9320" s="294"/>
    </row>
    <row r="9321" spans="1:1" s="295" customFormat="1" ht="12" hidden="1" customHeight="1">
      <c r="A9321" s="294"/>
    </row>
    <row r="9322" spans="1:1" s="295" customFormat="1" ht="12" hidden="1" customHeight="1">
      <c r="A9322" s="294"/>
    </row>
    <row r="9323" spans="1:1" s="295" customFormat="1" ht="12" hidden="1" customHeight="1">
      <c r="A9323" s="294"/>
    </row>
    <row r="9324" spans="1:1" s="295" customFormat="1" ht="12" hidden="1" customHeight="1">
      <c r="A9324" s="294"/>
    </row>
    <row r="9325" spans="1:1" s="295" customFormat="1" ht="12" hidden="1" customHeight="1">
      <c r="A9325" s="294"/>
    </row>
    <row r="9326" spans="1:1" s="295" customFormat="1" ht="12" hidden="1" customHeight="1">
      <c r="A9326" s="294"/>
    </row>
    <row r="9327" spans="1:1" s="295" customFormat="1" ht="12" hidden="1" customHeight="1">
      <c r="A9327" s="294"/>
    </row>
    <row r="9328" spans="1:1" s="295" customFormat="1" ht="12" hidden="1" customHeight="1">
      <c r="A9328" s="294"/>
    </row>
    <row r="9329" spans="1:1" s="295" customFormat="1" ht="12" hidden="1" customHeight="1">
      <c r="A9329" s="294"/>
    </row>
    <row r="9330" spans="1:1" s="295" customFormat="1" ht="12" hidden="1" customHeight="1">
      <c r="A9330" s="294"/>
    </row>
    <row r="9331" spans="1:1" s="295" customFormat="1" ht="12" hidden="1" customHeight="1">
      <c r="A9331" s="294"/>
    </row>
    <row r="9332" spans="1:1" s="295" customFormat="1" ht="12" hidden="1" customHeight="1">
      <c r="A9332" s="294"/>
    </row>
    <row r="9333" spans="1:1" s="295" customFormat="1" ht="12" hidden="1" customHeight="1">
      <c r="A9333" s="294"/>
    </row>
    <row r="9334" spans="1:1" s="295" customFormat="1" ht="12" hidden="1" customHeight="1">
      <c r="A9334" s="294"/>
    </row>
    <row r="9335" spans="1:1" s="295" customFormat="1" ht="12" hidden="1" customHeight="1">
      <c r="A9335" s="294"/>
    </row>
    <row r="9336" spans="1:1" s="295" customFormat="1" ht="12" hidden="1" customHeight="1">
      <c r="A9336" s="294"/>
    </row>
    <row r="9337" spans="1:1" s="295" customFormat="1" ht="12" hidden="1" customHeight="1">
      <c r="A9337" s="294"/>
    </row>
    <row r="9338" spans="1:1" s="295" customFormat="1" ht="12" hidden="1" customHeight="1">
      <c r="A9338" s="294"/>
    </row>
    <row r="9339" spans="1:1" s="295" customFormat="1" ht="12" hidden="1" customHeight="1">
      <c r="A9339" s="294"/>
    </row>
    <row r="9340" spans="1:1" s="295" customFormat="1" ht="12" hidden="1" customHeight="1">
      <c r="A9340" s="294"/>
    </row>
    <row r="9341" spans="1:1" s="295" customFormat="1" ht="12" hidden="1" customHeight="1">
      <c r="A9341" s="294"/>
    </row>
    <row r="9342" spans="1:1" s="295" customFormat="1" ht="12" hidden="1" customHeight="1">
      <c r="A9342" s="294"/>
    </row>
    <row r="9343" spans="1:1" s="295" customFormat="1" ht="12" hidden="1" customHeight="1">
      <c r="A9343" s="294"/>
    </row>
    <row r="9344" spans="1:1" s="295" customFormat="1" ht="12" hidden="1" customHeight="1">
      <c r="A9344" s="294"/>
    </row>
    <row r="9345" spans="1:1" s="295" customFormat="1" ht="12" hidden="1" customHeight="1">
      <c r="A9345" s="294"/>
    </row>
    <row r="9346" spans="1:1" s="295" customFormat="1" ht="12" hidden="1" customHeight="1">
      <c r="A9346" s="294"/>
    </row>
    <row r="9347" spans="1:1" s="295" customFormat="1" ht="12" hidden="1" customHeight="1">
      <c r="A9347" s="294"/>
    </row>
    <row r="9348" spans="1:1" s="295" customFormat="1" ht="12" hidden="1" customHeight="1">
      <c r="A9348" s="294"/>
    </row>
    <row r="9349" spans="1:1" s="295" customFormat="1" ht="12" hidden="1" customHeight="1">
      <c r="A9349" s="294"/>
    </row>
    <row r="9350" spans="1:1" s="295" customFormat="1" ht="12" hidden="1" customHeight="1">
      <c r="A9350" s="294"/>
    </row>
    <row r="9351" spans="1:1" s="295" customFormat="1" ht="12" hidden="1" customHeight="1">
      <c r="A9351" s="294"/>
    </row>
    <row r="9352" spans="1:1" s="295" customFormat="1" ht="12" hidden="1" customHeight="1">
      <c r="A9352" s="294"/>
    </row>
    <row r="9353" spans="1:1" s="295" customFormat="1" ht="12" hidden="1" customHeight="1">
      <c r="A9353" s="294"/>
    </row>
    <row r="9354" spans="1:1" s="295" customFormat="1" ht="12" hidden="1" customHeight="1">
      <c r="A9354" s="294"/>
    </row>
    <row r="9355" spans="1:1" s="295" customFormat="1" ht="12" hidden="1" customHeight="1">
      <c r="A9355" s="294"/>
    </row>
    <row r="9356" spans="1:1" s="295" customFormat="1" ht="12" hidden="1" customHeight="1">
      <c r="A9356" s="294"/>
    </row>
    <row r="9357" spans="1:1" s="295" customFormat="1" ht="12" hidden="1" customHeight="1">
      <c r="A9357" s="294"/>
    </row>
    <row r="9358" spans="1:1" s="295" customFormat="1" ht="12" hidden="1" customHeight="1">
      <c r="A9358" s="294"/>
    </row>
    <row r="9359" spans="1:1" s="295" customFormat="1" ht="12" hidden="1" customHeight="1">
      <c r="A9359" s="294"/>
    </row>
    <row r="9360" spans="1:1" s="295" customFormat="1" ht="12" hidden="1" customHeight="1">
      <c r="A9360" s="294"/>
    </row>
    <row r="9361" spans="1:1" s="295" customFormat="1" ht="12" hidden="1" customHeight="1">
      <c r="A9361" s="294"/>
    </row>
    <row r="9362" spans="1:1" s="295" customFormat="1" ht="12" hidden="1" customHeight="1">
      <c r="A9362" s="294"/>
    </row>
    <row r="9363" spans="1:1" s="295" customFormat="1" ht="12" hidden="1" customHeight="1">
      <c r="A9363" s="294"/>
    </row>
    <row r="9364" spans="1:1" s="295" customFormat="1" ht="12" hidden="1" customHeight="1">
      <c r="A9364" s="294"/>
    </row>
    <row r="9365" spans="1:1" s="295" customFormat="1" ht="12" hidden="1" customHeight="1">
      <c r="A9365" s="294"/>
    </row>
    <row r="9366" spans="1:1" s="295" customFormat="1" ht="12" hidden="1" customHeight="1">
      <c r="A9366" s="294"/>
    </row>
    <row r="9367" spans="1:1" s="295" customFormat="1" ht="12" hidden="1" customHeight="1">
      <c r="A9367" s="294"/>
    </row>
    <row r="9368" spans="1:1" s="295" customFormat="1" ht="12" hidden="1" customHeight="1">
      <c r="A9368" s="294"/>
    </row>
    <row r="9369" spans="1:1" s="295" customFormat="1" ht="12" hidden="1" customHeight="1">
      <c r="A9369" s="294"/>
    </row>
    <row r="9370" spans="1:1" s="295" customFormat="1" ht="12" hidden="1" customHeight="1">
      <c r="A9370" s="294"/>
    </row>
    <row r="9371" spans="1:1" s="295" customFormat="1" ht="12" hidden="1" customHeight="1">
      <c r="A9371" s="294"/>
    </row>
    <row r="9372" spans="1:1" s="295" customFormat="1" ht="12" hidden="1" customHeight="1">
      <c r="A9372" s="294"/>
    </row>
    <row r="9373" spans="1:1" s="295" customFormat="1" ht="12" hidden="1" customHeight="1">
      <c r="A9373" s="294"/>
    </row>
    <row r="9374" spans="1:1" s="295" customFormat="1" ht="12" hidden="1" customHeight="1">
      <c r="A9374" s="294"/>
    </row>
    <row r="9375" spans="1:1" s="295" customFormat="1" ht="12" hidden="1" customHeight="1">
      <c r="A9375" s="294"/>
    </row>
    <row r="9376" spans="1:1" s="295" customFormat="1" ht="12" hidden="1" customHeight="1">
      <c r="A9376" s="294"/>
    </row>
    <row r="9377" spans="1:1" s="295" customFormat="1" ht="12" hidden="1" customHeight="1">
      <c r="A9377" s="294"/>
    </row>
    <row r="9378" spans="1:1" s="295" customFormat="1" ht="12" hidden="1" customHeight="1">
      <c r="A9378" s="294"/>
    </row>
    <row r="9379" spans="1:1" s="295" customFormat="1" ht="12" hidden="1" customHeight="1">
      <c r="A9379" s="294"/>
    </row>
    <row r="9380" spans="1:1" s="295" customFormat="1" ht="12" hidden="1" customHeight="1">
      <c r="A9380" s="294"/>
    </row>
    <row r="9381" spans="1:1" s="295" customFormat="1" ht="12" hidden="1" customHeight="1">
      <c r="A9381" s="294"/>
    </row>
    <row r="9382" spans="1:1" s="295" customFormat="1" ht="12" hidden="1" customHeight="1">
      <c r="A9382" s="294"/>
    </row>
    <row r="9383" spans="1:1" s="295" customFormat="1" ht="12" hidden="1" customHeight="1">
      <c r="A9383" s="294"/>
    </row>
    <row r="9384" spans="1:1" s="295" customFormat="1" ht="12" hidden="1" customHeight="1">
      <c r="A9384" s="294"/>
    </row>
    <row r="9385" spans="1:1" s="295" customFormat="1" ht="12" hidden="1" customHeight="1">
      <c r="A9385" s="294"/>
    </row>
    <row r="9386" spans="1:1" s="295" customFormat="1" ht="12" hidden="1" customHeight="1">
      <c r="A9386" s="294"/>
    </row>
    <row r="9387" spans="1:1" s="295" customFormat="1" ht="12" hidden="1" customHeight="1">
      <c r="A9387" s="294"/>
    </row>
    <row r="9388" spans="1:1" s="295" customFormat="1" ht="12" hidden="1" customHeight="1">
      <c r="A9388" s="294"/>
    </row>
    <row r="9389" spans="1:1" s="295" customFormat="1" ht="12" hidden="1" customHeight="1">
      <c r="A9389" s="294"/>
    </row>
    <row r="9390" spans="1:1" s="295" customFormat="1" ht="12" hidden="1" customHeight="1">
      <c r="A9390" s="294"/>
    </row>
    <row r="9391" spans="1:1" s="295" customFormat="1" ht="12" hidden="1" customHeight="1">
      <c r="A9391" s="294"/>
    </row>
    <row r="9392" spans="1:1" s="295" customFormat="1" ht="12" hidden="1" customHeight="1">
      <c r="A9392" s="294"/>
    </row>
    <row r="9393" spans="1:1" s="295" customFormat="1" ht="12" hidden="1" customHeight="1">
      <c r="A9393" s="294"/>
    </row>
    <row r="9394" spans="1:1" s="295" customFormat="1" ht="12" hidden="1" customHeight="1">
      <c r="A9394" s="294"/>
    </row>
    <row r="9395" spans="1:1" s="295" customFormat="1" ht="12" hidden="1" customHeight="1">
      <c r="A9395" s="294"/>
    </row>
    <row r="9396" spans="1:1" s="295" customFormat="1" ht="12" hidden="1" customHeight="1">
      <c r="A9396" s="294"/>
    </row>
    <row r="9397" spans="1:1" s="295" customFormat="1" ht="12" hidden="1" customHeight="1">
      <c r="A9397" s="294"/>
    </row>
    <row r="9398" spans="1:1" s="295" customFormat="1" ht="12" hidden="1" customHeight="1">
      <c r="A9398" s="294"/>
    </row>
    <row r="9399" spans="1:1" s="295" customFormat="1" ht="12" hidden="1" customHeight="1">
      <c r="A9399" s="294"/>
    </row>
    <row r="9400" spans="1:1" s="295" customFormat="1" ht="12" hidden="1" customHeight="1">
      <c r="A9400" s="294"/>
    </row>
    <row r="9401" spans="1:1" s="295" customFormat="1" ht="12" hidden="1" customHeight="1">
      <c r="A9401" s="294"/>
    </row>
    <row r="9402" spans="1:1" s="295" customFormat="1" ht="12" hidden="1" customHeight="1">
      <c r="A9402" s="294"/>
    </row>
    <row r="9403" spans="1:1" s="295" customFormat="1" ht="12" hidden="1" customHeight="1">
      <c r="A9403" s="294"/>
    </row>
    <row r="9404" spans="1:1" s="295" customFormat="1" ht="12" hidden="1" customHeight="1">
      <c r="A9404" s="294"/>
    </row>
    <row r="9405" spans="1:1" s="295" customFormat="1" ht="12" hidden="1" customHeight="1">
      <c r="A9405" s="294"/>
    </row>
    <row r="9406" spans="1:1" s="295" customFormat="1" ht="12" hidden="1" customHeight="1">
      <c r="A9406" s="294"/>
    </row>
    <row r="9407" spans="1:1" s="295" customFormat="1" ht="12" hidden="1" customHeight="1">
      <c r="A9407" s="294"/>
    </row>
    <row r="9408" spans="1:1" s="295" customFormat="1" ht="12" hidden="1" customHeight="1">
      <c r="A9408" s="294"/>
    </row>
    <row r="9409" spans="1:1" s="295" customFormat="1" ht="12" hidden="1" customHeight="1">
      <c r="A9409" s="294"/>
    </row>
    <row r="9410" spans="1:1" s="295" customFormat="1" ht="12" hidden="1" customHeight="1">
      <c r="A9410" s="294"/>
    </row>
    <row r="9411" spans="1:1" s="295" customFormat="1" ht="12" hidden="1" customHeight="1">
      <c r="A9411" s="294"/>
    </row>
    <row r="9412" spans="1:1" s="295" customFormat="1" ht="12" hidden="1" customHeight="1">
      <c r="A9412" s="294"/>
    </row>
    <row r="9413" spans="1:1" s="295" customFormat="1" ht="12" hidden="1" customHeight="1">
      <c r="A9413" s="294"/>
    </row>
    <row r="9414" spans="1:1" s="295" customFormat="1" ht="12" hidden="1" customHeight="1">
      <c r="A9414" s="294"/>
    </row>
    <row r="9415" spans="1:1" s="295" customFormat="1" ht="12" hidden="1" customHeight="1">
      <c r="A9415" s="294"/>
    </row>
    <row r="9416" spans="1:1" s="295" customFormat="1" ht="12" hidden="1" customHeight="1">
      <c r="A9416" s="294"/>
    </row>
    <row r="9417" spans="1:1" s="295" customFormat="1" ht="12" hidden="1" customHeight="1">
      <c r="A9417" s="294"/>
    </row>
    <row r="9418" spans="1:1" s="295" customFormat="1" ht="12" hidden="1" customHeight="1">
      <c r="A9418" s="294"/>
    </row>
    <row r="9419" spans="1:1" s="295" customFormat="1" ht="12" hidden="1" customHeight="1">
      <c r="A9419" s="294"/>
    </row>
    <row r="9420" spans="1:1" s="295" customFormat="1" ht="12" hidden="1" customHeight="1">
      <c r="A9420" s="294"/>
    </row>
    <row r="9421" spans="1:1" s="295" customFormat="1" ht="12" hidden="1" customHeight="1">
      <c r="A9421" s="294"/>
    </row>
    <row r="9422" spans="1:1" s="295" customFormat="1" ht="12" hidden="1" customHeight="1">
      <c r="A9422" s="294"/>
    </row>
    <row r="9423" spans="1:1" s="295" customFormat="1" ht="12" hidden="1" customHeight="1">
      <c r="A9423" s="294"/>
    </row>
    <row r="9424" spans="1:1" s="295" customFormat="1" ht="12" hidden="1" customHeight="1">
      <c r="A9424" s="294"/>
    </row>
    <row r="9425" spans="1:1" s="295" customFormat="1" ht="12" hidden="1" customHeight="1">
      <c r="A9425" s="294"/>
    </row>
    <row r="9426" spans="1:1" s="295" customFormat="1" ht="12" hidden="1" customHeight="1">
      <c r="A9426" s="294"/>
    </row>
    <row r="9427" spans="1:1" s="295" customFormat="1" ht="12" hidden="1" customHeight="1">
      <c r="A9427" s="294"/>
    </row>
    <row r="9428" spans="1:1" s="295" customFormat="1" ht="12" hidden="1" customHeight="1">
      <c r="A9428" s="294"/>
    </row>
    <row r="9429" spans="1:1" s="295" customFormat="1" ht="12" hidden="1" customHeight="1">
      <c r="A9429" s="294"/>
    </row>
    <row r="9430" spans="1:1" s="295" customFormat="1" ht="12" hidden="1" customHeight="1">
      <c r="A9430" s="294"/>
    </row>
    <row r="9431" spans="1:1" s="295" customFormat="1" ht="12" hidden="1" customHeight="1">
      <c r="A9431" s="294"/>
    </row>
    <row r="9432" spans="1:1" s="295" customFormat="1" ht="12" hidden="1" customHeight="1">
      <c r="A9432" s="294"/>
    </row>
    <row r="9433" spans="1:1" s="295" customFormat="1" ht="12" hidden="1" customHeight="1">
      <c r="A9433" s="294"/>
    </row>
    <row r="9434" spans="1:1" s="295" customFormat="1" ht="12" hidden="1" customHeight="1">
      <c r="A9434" s="294"/>
    </row>
    <row r="9435" spans="1:1" s="295" customFormat="1" ht="12" hidden="1" customHeight="1">
      <c r="A9435" s="294"/>
    </row>
    <row r="9436" spans="1:1" s="295" customFormat="1" ht="12" hidden="1" customHeight="1">
      <c r="A9436" s="294"/>
    </row>
    <row r="9437" spans="1:1" s="295" customFormat="1" ht="12" hidden="1" customHeight="1">
      <c r="A9437" s="294"/>
    </row>
    <row r="9438" spans="1:1" s="295" customFormat="1" ht="12" hidden="1" customHeight="1">
      <c r="A9438" s="294"/>
    </row>
    <row r="9439" spans="1:1" s="295" customFormat="1" ht="12" hidden="1" customHeight="1">
      <c r="A9439" s="294"/>
    </row>
    <row r="9440" spans="1:1" s="295" customFormat="1" ht="12" hidden="1" customHeight="1">
      <c r="A9440" s="294"/>
    </row>
    <row r="9441" spans="1:1" s="295" customFormat="1" ht="12" hidden="1" customHeight="1">
      <c r="A9441" s="294"/>
    </row>
    <row r="9442" spans="1:1" s="295" customFormat="1" ht="12" hidden="1" customHeight="1">
      <c r="A9442" s="294"/>
    </row>
    <row r="9443" spans="1:1" s="295" customFormat="1" ht="12" hidden="1" customHeight="1">
      <c r="A9443" s="294"/>
    </row>
    <row r="9444" spans="1:1" s="295" customFormat="1" ht="12" hidden="1" customHeight="1">
      <c r="A9444" s="294"/>
    </row>
    <row r="9445" spans="1:1" s="295" customFormat="1" ht="12" hidden="1" customHeight="1">
      <c r="A9445" s="294"/>
    </row>
    <row r="9446" spans="1:1" s="295" customFormat="1" ht="12" hidden="1" customHeight="1">
      <c r="A9446" s="294"/>
    </row>
    <row r="9447" spans="1:1" s="295" customFormat="1" ht="12" hidden="1" customHeight="1">
      <c r="A9447" s="294"/>
    </row>
    <row r="9448" spans="1:1" s="295" customFormat="1" ht="12" hidden="1" customHeight="1">
      <c r="A9448" s="294"/>
    </row>
    <row r="9449" spans="1:1" s="295" customFormat="1" ht="12" hidden="1" customHeight="1">
      <c r="A9449" s="294"/>
    </row>
    <row r="9450" spans="1:1" s="295" customFormat="1" ht="12" hidden="1" customHeight="1">
      <c r="A9450" s="294"/>
    </row>
    <row r="9451" spans="1:1" s="295" customFormat="1" ht="12" hidden="1" customHeight="1">
      <c r="A9451" s="294"/>
    </row>
    <row r="9452" spans="1:1" s="295" customFormat="1" ht="12" hidden="1" customHeight="1">
      <c r="A9452" s="294"/>
    </row>
    <row r="9453" spans="1:1" s="295" customFormat="1" ht="12" hidden="1" customHeight="1">
      <c r="A9453" s="294"/>
    </row>
    <row r="9454" spans="1:1" s="295" customFormat="1" ht="12" hidden="1" customHeight="1">
      <c r="A9454" s="294"/>
    </row>
    <row r="9455" spans="1:1" s="295" customFormat="1" ht="12" hidden="1" customHeight="1">
      <c r="A9455" s="294"/>
    </row>
    <row r="9456" spans="1:1" s="295" customFormat="1" ht="12" hidden="1" customHeight="1">
      <c r="A9456" s="294"/>
    </row>
    <row r="9457" spans="1:1" s="295" customFormat="1" ht="12" hidden="1" customHeight="1">
      <c r="A9457" s="294"/>
    </row>
    <row r="9458" spans="1:1" s="295" customFormat="1" ht="12" hidden="1" customHeight="1">
      <c r="A9458" s="294"/>
    </row>
    <row r="9459" spans="1:1" s="295" customFormat="1" ht="12" hidden="1" customHeight="1">
      <c r="A9459" s="294"/>
    </row>
    <row r="9460" spans="1:1" s="295" customFormat="1" ht="12" hidden="1" customHeight="1">
      <c r="A9460" s="294"/>
    </row>
    <row r="9461" spans="1:1" s="295" customFormat="1" ht="12" hidden="1" customHeight="1">
      <c r="A9461" s="294"/>
    </row>
    <row r="9462" spans="1:1" s="295" customFormat="1" ht="12" hidden="1" customHeight="1">
      <c r="A9462" s="294"/>
    </row>
    <row r="9463" spans="1:1" s="295" customFormat="1" ht="12" hidden="1" customHeight="1">
      <c r="A9463" s="294"/>
    </row>
    <row r="9464" spans="1:1" s="295" customFormat="1" ht="12" hidden="1" customHeight="1">
      <c r="A9464" s="294"/>
    </row>
    <row r="9465" spans="1:1" s="295" customFormat="1" ht="12" hidden="1" customHeight="1">
      <c r="A9465" s="294"/>
    </row>
    <row r="9466" spans="1:1" s="295" customFormat="1" ht="12" hidden="1" customHeight="1">
      <c r="A9466" s="294"/>
    </row>
    <row r="9467" spans="1:1" s="295" customFormat="1" ht="12" hidden="1" customHeight="1">
      <c r="A9467" s="294"/>
    </row>
    <row r="9468" spans="1:1" s="295" customFormat="1" ht="12" hidden="1" customHeight="1">
      <c r="A9468" s="294"/>
    </row>
    <row r="9469" spans="1:1" s="295" customFormat="1" ht="12" hidden="1" customHeight="1">
      <c r="A9469" s="294"/>
    </row>
    <row r="9470" spans="1:1" s="295" customFormat="1" ht="12" hidden="1" customHeight="1">
      <c r="A9470" s="294"/>
    </row>
    <row r="9471" spans="1:1" s="295" customFormat="1" ht="12" hidden="1" customHeight="1">
      <c r="A9471" s="294"/>
    </row>
    <row r="9472" spans="1:1" s="295" customFormat="1" ht="12" hidden="1" customHeight="1">
      <c r="A9472" s="294"/>
    </row>
    <row r="9473" spans="1:1" s="295" customFormat="1" ht="12" hidden="1" customHeight="1">
      <c r="A9473" s="294"/>
    </row>
    <row r="9474" spans="1:1" s="295" customFormat="1" ht="12" hidden="1" customHeight="1">
      <c r="A9474" s="294"/>
    </row>
    <row r="9475" spans="1:1" s="295" customFormat="1" ht="12" hidden="1" customHeight="1">
      <c r="A9475" s="294"/>
    </row>
    <row r="9476" spans="1:1" s="295" customFormat="1" ht="12" hidden="1" customHeight="1">
      <c r="A9476" s="294"/>
    </row>
    <row r="9477" spans="1:1" s="295" customFormat="1" ht="12" hidden="1" customHeight="1">
      <c r="A9477" s="294"/>
    </row>
    <row r="9478" spans="1:1" s="295" customFormat="1" ht="12" hidden="1" customHeight="1">
      <c r="A9478" s="294"/>
    </row>
    <row r="9479" spans="1:1" s="295" customFormat="1" ht="12" hidden="1" customHeight="1">
      <c r="A9479" s="294"/>
    </row>
    <row r="9480" spans="1:1" s="295" customFormat="1" ht="12" hidden="1" customHeight="1">
      <c r="A9480" s="294"/>
    </row>
    <row r="9481" spans="1:1" s="295" customFormat="1" ht="12" hidden="1" customHeight="1">
      <c r="A9481" s="294"/>
    </row>
    <row r="9482" spans="1:1" s="295" customFormat="1" ht="12" hidden="1" customHeight="1">
      <c r="A9482" s="294"/>
    </row>
    <row r="9483" spans="1:1" s="295" customFormat="1" ht="12" hidden="1" customHeight="1">
      <c r="A9483" s="294"/>
    </row>
    <row r="9484" spans="1:1" s="295" customFormat="1" ht="12" hidden="1" customHeight="1">
      <c r="A9484" s="294"/>
    </row>
    <row r="9485" spans="1:1" s="295" customFormat="1" ht="12" hidden="1" customHeight="1">
      <c r="A9485" s="294"/>
    </row>
    <row r="9486" spans="1:1" s="295" customFormat="1" ht="12" hidden="1" customHeight="1">
      <c r="A9486" s="294"/>
    </row>
    <row r="9487" spans="1:1" s="295" customFormat="1" ht="12" hidden="1" customHeight="1">
      <c r="A9487" s="294"/>
    </row>
    <row r="9488" spans="1:1" s="295" customFormat="1" ht="12" hidden="1" customHeight="1">
      <c r="A9488" s="294"/>
    </row>
    <row r="9489" spans="1:1" s="295" customFormat="1" ht="12" hidden="1" customHeight="1">
      <c r="A9489" s="294"/>
    </row>
    <row r="9490" spans="1:1" s="295" customFormat="1" ht="12" hidden="1" customHeight="1">
      <c r="A9490" s="294"/>
    </row>
    <row r="9491" spans="1:1" s="295" customFormat="1" ht="12" hidden="1" customHeight="1">
      <c r="A9491" s="294"/>
    </row>
    <row r="9492" spans="1:1" s="295" customFormat="1" ht="12" hidden="1" customHeight="1">
      <c r="A9492" s="294"/>
    </row>
    <row r="9493" spans="1:1" s="295" customFormat="1" ht="12" hidden="1" customHeight="1">
      <c r="A9493" s="294"/>
    </row>
    <row r="9494" spans="1:1" s="295" customFormat="1" ht="12" hidden="1" customHeight="1">
      <c r="A9494" s="294"/>
    </row>
    <row r="9495" spans="1:1" s="295" customFormat="1" ht="12" hidden="1" customHeight="1">
      <c r="A9495" s="294"/>
    </row>
    <row r="9496" spans="1:1" s="295" customFormat="1" ht="12" hidden="1" customHeight="1">
      <c r="A9496" s="294"/>
    </row>
    <row r="9497" spans="1:1" s="295" customFormat="1" ht="12" hidden="1" customHeight="1">
      <c r="A9497" s="294"/>
    </row>
    <row r="9498" spans="1:1" s="295" customFormat="1" ht="12" hidden="1" customHeight="1">
      <c r="A9498" s="294"/>
    </row>
    <row r="9499" spans="1:1" s="295" customFormat="1" ht="12" hidden="1" customHeight="1">
      <c r="A9499" s="294"/>
    </row>
    <row r="9500" spans="1:1" s="295" customFormat="1" ht="12" hidden="1" customHeight="1">
      <c r="A9500" s="294"/>
    </row>
    <row r="9501" spans="1:1" s="295" customFormat="1" ht="12" hidden="1" customHeight="1">
      <c r="A9501" s="294"/>
    </row>
    <row r="9502" spans="1:1" s="295" customFormat="1" ht="12" hidden="1" customHeight="1">
      <c r="A9502" s="294"/>
    </row>
    <row r="9503" spans="1:1" s="295" customFormat="1" ht="12" hidden="1" customHeight="1">
      <c r="A9503" s="294"/>
    </row>
    <row r="9504" spans="1:1" s="295" customFormat="1" ht="12" hidden="1" customHeight="1">
      <c r="A9504" s="294"/>
    </row>
    <row r="9505" spans="1:1" s="295" customFormat="1" ht="12" hidden="1" customHeight="1">
      <c r="A9505" s="294"/>
    </row>
    <row r="9506" spans="1:1" s="295" customFormat="1" ht="12" hidden="1" customHeight="1">
      <c r="A9506" s="294"/>
    </row>
    <row r="9507" spans="1:1" s="295" customFormat="1" ht="12" hidden="1" customHeight="1">
      <c r="A9507" s="294"/>
    </row>
    <row r="9508" spans="1:1" s="295" customFormat="1" ht="12" hidden="1" customHeight="1">
      <c r="A9508" s="294"/>
    </row>
    <row r="9509" spans="1:1" s="295" customFormat="1" ht="12" hidden="1" customHeight="1">
      <c r="A9509" s="294"/>
    </row>
    <row r="9510" spans="1:1" s="295" customFormat="1" ht="12" hidden="1" customHeight="1">
      <c r="A9510" s="294"/>
    </row>
    <row r="9511" spans="1:1" s="295" customFormat="1" ht="12" hidden="1" customHeight="1">
      <c r="A9511" s="294"/>
    </row>
    <row r="9512" spans="1:1" s="295" customFormat="1" ht="12" hidden="1" customHeight="1">
      <c r="A9512" s="294"/>
    </row>
    <row r="9513" spans="1:1" s="295" customFormat="1" ht="12" hidden="1" customHeight="1">
      <c r="A9513" s="294"/>
    </row>
    <row r="9514" spans="1:1" s="295" customFormat="1" ht="12" hidden="1" customHeight="1">
      <c r="A9514" s="294"/>
    </row>
    <row r="9515" spans="1:1" s="295" customFormat="1" ht="12" hidden="1" customHeight="1">
      <c r="A9515" s="294"/>
    </row>
    <row r="9516" spans="1:1" s="295" customFormat="1" ht="12" hidden="1" customHeight="1">
      <c r="A9516" s="294"/>
    </row>
    <row r="9517" spans="1:1" s="295" customFormat="1" ht="12" hidden="1" customHeight="1">
      <c r="A9517" s="294"/>
    </row>
    <row r="9518" spans="1:1" s="295" customFormat="1" ht="12" hidden="1" customHeight="1">
      <c r="A9518" s="294"/>
    </row>
    <row r="9519" spans="1:1" s="295" customFormat="1" ht="12" hidden="1" customHeight="1">
      <c r="A9519" s="294"/>
    </row>
    <row r="9520" spans="1:1" s="295" customFormat="1" ht="12" hidden="1" customHeight="1">
      <c r="A9520" s="294"/>
    </row>
    <row r="9521" spans="1:1" s="295" customFormat="1" ht="12" hidden="1" customHeight="1">
      <c r="A9521" s="294"/>
    </row>
    <row r="9522" spans="1:1" s="295" customFormat="1" ht="12" hidden="1" customHeight="1">
      <c r="A9522" s="294"/>
    </row>
    <row r="9523" spans="1:1" s="295" customFormat="1" ht="12" hidden="1" customHeight="1">
      <c r="A9523" s="294"/>
    </row>
    <row r="9524" spans="1:1" s="295" customFormat="1" ht="12" hidden="1" customHeight="1">
      <c r="A9524" s="294"/>
    </row>
    <row r="9525" spans="1:1" s="295" customFormat="1" ht="12" hidden="1" customHeight="1">
      <c r="A9525" s="294"/>
    </row>
    <row r="9526" spans="1:1" s="295" customFormat="1" ht="12" hidden="1" customHeight="1">
      <c r="A9526" s="294"/>
    </row>
    <row r="9527" spans="1:1" s="295" customFormat="1" ht="12" hidden="1" customHeight="1">
      <c r="A9527" s="294"/>
    </row>
    <row r="9528" spans="1:1" s="295" customFormat="1" ht="12" hidden="1" customHeight="1">
      <c r="A9528" s="294"/>
    </row>
    <row r="9529" spans="1:1" s="295" customFormat="1" ht="12" hidden="1" customHeight="1">
      <c r="A9529" s="294"/>
    </row>
    <row r="9530" spans="1:1" s="295" customFormat="1" ht="12" hidden="1" customHeight="1">
      <c r="A9530" s="294"/>
    </row>
    <row r="9531" spans="1:1" s="295" customFormat="1" ht="12" hidden="1" customHeight="1">
      <c r="A9531" s="294"/>
    </row>
    <row r="9532" spans="1:1" s="295" customFormat="1" ht="12" hidden="1" customHeight="1">
      <c r="A9532" s="294"/>
    </row>
    <row r="9533" spans="1:1" s="295" customFormat="1" ht="12" hidden="1" customHeight="1">
      <c r="A9533" s="294"/>
    </row>
    <row r="9534" spans="1:1" s="295" customFormat="1" ht="12" hidden="1" customHeight="1">
      <c r="A9534" s="294"/>
    </row>
    <row r="9535" spans="1:1" s="295" customFormat="1" ht="12" hidden="1" customHeight="1">
      <c r="A9535" s="294"/>
    </row>
    <row r="9536" spans="1:1" s="295" customFormat="1" ht="12" hidden="1" customHeight="1">
      <c r="A9536" s="294"/>
    </row>
    <row r="9537" spans="1:1" s="295" customFormat="1" ht="12" hidden="1" customHeight="1">
      <c r="A9537" s="294"/>
    </row>
    <row r="9538" spans="1:1" s="295" customFormat="1" ht="12" hidden="1" customHeight="1">
      <c r="A9538" s="294"/>
    </row>
    <row r="9539" spans="1:1" s="295" customFormat="1" ht="12" hidden="1" customHeight="1">
      <c r="A9539" s="294"/>
    </row>
    <row r="9540" spans="1:1" s="295" customFormat="1" ht="12" hidden="1" customHeight="1">
      <c r="A9540" s="294"/>
    </row>
    <row r="9541" spans="1:1" s="295" customFormat="1" ht="12" hidden="1" customHeight="1">
      <c r="A9541" s="294"/>
    </row>
    <row r="9542" spans="1:1" s="295" customFormat="1" ht="12" hidden="1" customHeight="1">
      <c r="A9542" s="294"/>
    </row>
    <row r="9543" spans="1:1" s="295" customFormat="1" ht="12" hidden="1" customHeight="1">
      <c r="A9543" s="294"/>
    </row>
    <row r="9544" spans="1:1" s="295" customFormat="1" ht="12" hidden="1" customHeight="1">
      <c r="A9544" s="294"/>
    </row>
    <row r="9545" spans="1:1" s="295" customFormat="1" ht="12" hidden="1" customHeight="1">
      <c r="A9545" s="294"/>
    </row>
    <row r="9546" spans="1:1" s="295" customFormat="1" ht="12" hidden="1" customHeight="1">
      <c r="A9546" s="294"/>
    </row>
    <row r="9547" spans="1:1" s="295" customFormat="1" ht="12" hidden="1" customHeight="1">
      <c r="A9547" s="294"/>
    </row>
    <row r="9548" spans="1:1" s="295" customFormat="1" ht="12" hidden="1" customHeight="1">
      <c r="A9548" s="294"/>
    </row>
    <row r="9549" spans="1:1" s="295" customFormat="1" ht="12" hidden="1" customHeight="1">
      <c r="A9549" s="294"/>
    </row>
    <row r="9550" spans="1:1" s="295" customFormat="1" ht="12" hidden="1" customHeight="1">
      <c r="A9550" s="294"/>
    </row>
    <row r="9551" spans="1:1" s="295" customFormat="1" ht="12" hidden="1" customHeight="1">
      <c r="A9551" s="294"/>
    </row>
    <row r="9552" spans="1:1" s="295" customFormat="1" ht="12" hidden="1" customHeight="1">
      <c r="A9552" s="294"/>
    </row>
    <row r="9553" spans="1:1" s="295" customFormat="1" ht="12" hidden="1" customHeight="1">
      <c r="A9553" s="294"/>
    </row>
    <row r="9554" spans="1:1" s="295" customFormat="1" ht="12" hidden="1" customHeight="1">
      <c r="A9554" s="294"/>
    </row>
    <row r="9555" spans="1:1" s="295" customFormat="1" ht="12" hidden="1" customHeight="1">
      <c r="A9555" s="294"/>
    </row>
    <row r="9556" spans="1:1" s="295" customFormat="1" ht="12" hidden="1" customHeight="1">
      <c r="A9556" s="294"/>
    </row>
    <row r="9557" spans="1:1" s="295" customFormat="1" ht="12" hidden="1" customHeight="1">
      <c r="A9557" s="294"/>
    </row>
    <row r="9558" spans="1:1" s="295" customFormat="1" ht="12" hidden="1" customHeight="1">
      <c r="A9558" s="294"/>
    </row>
    <row r="9559" spans="1:1" s="295" customFormat="1" ht="12" hidden="1" customHeight="1">
      <c r="A9559" s="294"/>
    </row>
    <row r="9560" spans="1:1" s="295" customFormat="1" ht="12" hidden="1" customHeight="1">
      <c r="A9560" s="294"/>
    </row>
    <row r="9561" spans="1:1" s="295" customFormat="1" ht="12" hidden="1" customHeight="1">
      <c r="A9561" s="294"/>
    </row>
    <row r="9562" spans="1:1" s="295" customFormat="1" ht="12" hidden="1" customHeight="1">
      <c r="A9562" s="294"/>
    </row>
    <row r="9563" spans="1:1" s="295" customFormat="1" ht="12" hidden="1" customHeight="1">
      <c r="A9563" s="294"/>
    </row>
    <row r="9564" spans="1:1" s="295" customFormat="1" ht="12" hidden="1" customHeight="1">
      <c r="A9564" s="294"/>
    </row>
    <row r="9565" spans="1:1" s="295" customFormat="1" ht="12" hidden="1" customHeight="1">
      <c r="A9565" s="294"/>
    </row>
    <row r="9566" spans="1:1" s="295" customFormat="1" ht="12" hidden="1" customHeight="1">
      <c r="A9566" s="294"/>
    </row>
    <row r="9567" spans="1:1" s="295" customFormat="1" ht="12" hidden="1" customHeight="1">
      <c r="A9567" s="294"/>
    </row>
    <row r="9568" spans="1:1" s="295" customFormat="1" ht="12" hidden="1" customHeight="1">
      <c r="A9568" s="294"/>
    </row>
    <row r="9569" spans="1:1" s="295" customFormat="1" ht="12" hidden="1" customHeight="1">
      <c r="A9569" s="294"/>
    </row>
    <row r="9570" spans="1:1" s="295" customFormat="1" ht="12" hidden="1" customHeight="1">
      <c r="A9570" s="294"/>
    </row>
    <row r="9571" spans="1:1" s="295" customFormat="1" ht="12" hidden="1" customHeight="1">
      <c r="A9571" s="294"/>
    </row>
    <row r="9572" spans="1:1" s="295" customFormat="1" ht="12" hidden="1" customHeight="1">
      <c r="A9572" s="294"/>
    </row>
    <row r="9573" spans="1:1" s="295" customFormat="1" ht="12" hidden="1" customHeight="1">
      <c r="A9573" s="294"/>
    </row>
    <row r="9574" spans="1:1" s="295" customFormat="1" ht="12" hidden="1" customHeight="1">
      <c r="A9574" s="294"/>
    </row>
    <row r="9575" spans="1:1" s="295" customFormat="1" ht="12" hidden="1" customHeight="1">
      <c r="A9575" s="294"/>
    </row>
    <row r="9576" spans="1:1" s="295" customFormat="1" ht="12" hidden="1" customHeight="1">
      <c r="A9576" s="294"/>
    </row>
    <row r="9577" spans="1:1" s="295" customFormat="1" ht="12" hidden="1" customHeight="1">
      <c r="A9577" s="294"/>
    </row>
    <row r="9578" spans="1:1" s="295" customFormat="1" ht="12" hidden="1" customHeight="1">
      <c r="A9578" s="294"/>
    </row>
    <row r="9579" spans="1:1" s="295" customFormat="1" ht="12" hidden="1" customHeight="1">
      <c r="A9579" s="294"/>
    </row>
    <row r="9580" spans="1:1" s="295" customFormat="1" ht="12" hidden="1" customHeight="1">
      <c r="A9580" s="294"/>
    </row>
    <row r="9581" spans="1:1" s="295" customFormat="1" ht="12" hidden="1" customHeight="1">
      <c r="A9581" s="294"/>
    </row>
    <row r="9582" spans="1:1" s="295" customFormat="1" ht="12" hidden="1" customHeight="1">
      <c r="A9582" s="294"/>
    </row>
    <row r="9583" spans="1:1" s="295" customFormat="1" ht="12" hidden="1" customHeight="1">
      <c r="A9583" s="294"/>
    </row>
    <row r="9584" spans="1:1" s="295" customFormat="1" ht="12" hidden="1" customHeight="1">
      <c r="A9584" s="294"/>
    </row>
    <row r="9585" spans="1:1" s="295" customFormat="1" ht="12" hidden="1" customHeight="1">
      <c r="A9585" s="294"/>
    </row>
    <row r="9586" spans="1:1" s="295" customFormat="1" ht="12" hidden="1" customHeight="1">
      <c r="A9586" s="294"/>
    </row>
    <row r="9587" spans="1:1" s="295" customFormat="1" ht="12" hidden="1" customHeight="1">
      <c r="A9587" s="294"/>
    </row>
    <row r="9588" spans="1:1" s="295" customFormat="1" ht="12" hidden="1" customHeight="1">
      <c r="A9588" s="294"/>
    </row>
    <row r="9589" spans="1:1" s="295" customFormat="1" ht="12" hidden="1" customHeight="1">
      <c r="A9589" s="294"/>
    </row>
    <row r="9590" spans="1:1" s="295" customFormat="1" ht="12" hidden="1" customHeight="1">
      <c r="A9590" s="294"/>
    </row>
    <row r="9591" spans="1:1" s="295" customFormat="1" ht="12" hidden="1" customHeight="1">
      <c r="A9591" s="294"/>
    </row>
    <row r="9592" spans="1:1" s="295" customFormat="1" ht="12" hidden="1" customHeight="1">
      <c r="A9592" s="294"/>
    </row>
    <row r="9593" spans="1:1" s="295" customFormat="1" ht="12" hidden="1" customHeight="1">
      <c r="A9593" s="294"/>
    </row>
    <row r="9594" spans="1:1" s="295" customFormat="1" ht="12" hidden="1" customHeight="1">
      <c r="A9594" s="294"/>
    </row>
    <row r="9595" spans="1:1" s="295" customFormat="1" ht="12" hidden="1" customHeight="1">
      <c r="A9595" s="294"/>
    </row>
    <row r="9596" spans="1:1" s="295" customFormat="1" ht="12" hidden="1" customHeight="1">
      <c r="A9596" s="294"/>
    </row>
    <row r="9597" spans="1:1" s="295" customFormat="1" ht="12" hidden="1" customHeight="1">
      <c r="A9597" s="294"/>
    </row>
    <row r="9598" spans="1:1" s="295" customFormat="1" ht="12" hidden="1" customHeight="1">
      <c r="A9598" s="294"/>
    </row>
    <row r="9599" spans="1:1" s="295" customFormat="1" ht="12" hidden="1" customHeight="1">
      <c r="A9599" s="294"/>
    </row>
    <row r="9600" spans="1:1" s="295" customFormat="1" ht="12" hidden="1" customHeight="1">
      <c r="A9600" s="294"/>
    </row>
    <row r="9601" spans="1:1" s="295" customFormat="1" ht="12" hidden="1" customHeight="1">
      <c r="A9601" s="294"/>
    </row>
    <row r="9602" spans="1:1" s="295" customFormat="1" ht="12" hidden="1" customHeight="1">
      <c r="A9602" s="294"/>
    </row>
    <row r="9603" spans="1:1" s="295" customFormat="1" ht="12" hidden="1" customHeight="1">
      <c r="A9603" s="294"/>
    </row>
    <row r="9604" spans="1:1" s="295" customFormat="1" ht="12" hidden="1" customHeight="1">
      <c r="A9604" s="294"/>
    </row>
    <row r="9605" spans="1:1" s="295" customFormat="1" ht="12" hidden="1" customHeight="1">
      <c r="A9605" s="294"/>
    </row>
    <row r="9606" spans="1:1" s="295" customFormat="1" ht="12" hidden="1" customHeight="1">
      <c r="A9606" s="294"/>
    </row>
    <row r="9607" spans="1:1" s="295" customFormat="1" ht="12" hidden="1" customHeight="1">
      <c r="A9607" s="294"/>
    </row>
    <row r="9608" spans="1:1" s="295" customFormat="1" ht="12" hidden="1" customHeight="1">
      <c r="A9608" s="294"/>
    </row>
    <row r="9609" spans="1:1" s="295" customFormat="1" ht="12" hidden="1" customHeight="1">
      <c r="A9609" s="294"/>
    </row>
    <row r="9610" spans="1:1" s="295" customFormat="1" ht="12" hidden="1" customHeight="1">
      <c r="A9610" s="294"/>
    </row>
    <row r="9611" spans="1:1" s="295" customFormat="1" ht="12" hidden="1" customHeight="1">
      <c r="A9611" s="294"/>
    </row>
    <row r="9612" spans="1:1" s="295" customFormat="1" ht="12" hidden="1" customHeight="1">
      <c r="A9612" s="294"/>
    </row>
    <row r="9613" spans="1:1" s="295" customFormat="1" ht="12" hidden="1" customHeight="1">
      <c r="A9613" s="294"/>
    </row>
    <row r="9614" spans="1:1" s="295" customFormat="1" ht="12" hidden="1" customHeight="1">
      <c r="A9614" s="294"/>
    </row>
    <row r="9615" spans="1:1" s="295" customFormat="1" ht="12" hidden="1" customHeight="1">
      <c r="A9615" s="294"/>
    </row>
    <row r="9616" spans="1:1" s="295" customFormat="1" ht="12" hidden="1" customHeight="1">
      <c r="A9616" s="294"/>
    </row>
    <row r="9617" spans="1:1" s="295" customFormat="1" ht="12" hidden="1" customHeight="1">
      <c r="A9617" s="294"/>
    </row>
    <row r="9618" spans="1:1" s="295" customFormat="1" ht="12" hidden="1" customHeight="1">
      <c r="A9618" s="294"/>
    </row>
    <row r="9619" spans="1:1" s="295" customFormat="1" ht="12" hidden="1" customHeight="1">
      <c r="A9619" s="294"/>
    </row>
    <row r="9620" spans="1:1" s="295" customFormat="1" ht="12" hidden="1" customHeight="1">
      <c r="A9620" s="294"/>
    </row>
    <row r="9621" spans="1:1" s="295" customFormat="1" ht="12" hidden="1" customHeight="1">
      <c r="A9621" s="294"/>
    </row>
    <row r="9622" spans="1:1" s="295" customFormat="1" ht="12" hidden="1" customHeight="1">
      <c r="A9622" s="294"/>
    </row>
    <row r="9623" spans="1:1" s="295" customFormat="1" ht="12" hidden="1" customHeight="1">
      <c r="A9623" s="294"/>
    </row>
    <row r="9624" spans="1:1" s="295" customFormat="1" ht="12" hidden="1" customHeight="1">
      <c r="A9624" s="294"/>
    </row>
    <row r="9625" spans="1:1" s="295" customFormat="1" ht="12" hidden="1" customHeight="1">
      <c r="A9625" s="294"/>
    </row>
    <row r="9626" spans="1:1" s="295" customFormat="1" ht="12" hidden="1" customHeight="1">
      <c r="A9626" s="294"/>
    </row>
    <row r="9627" spans="1:1" s="295" customFormat="1" ht="12" hidden="1" customHeight="1">
      <c r="A9627" s="294"/>
    </row>
    <row r="9628" spans="1:1" s="295" customFormat="1" ht="12" hidden="1" customHeight="1">
      <c r="A9628" s="294"/>
    </row>
    <row r="9629" spans="1:1" s="295" customFormat="1" ht="12" hidden="1" customHeight="1">
      <c r="A9629" s="294"/>
    </row>
    <row r="9630" spans="1:1" s="295" customFormat="1" ht="12" hidden="1" customHeight="1">
      <c r="A9630" s="294"/>
    </row>
    <row r="9631" spans="1:1" s="295" customFormat="1" ht="12" hidden="1" customHeight="1">
      <c r="A9631" s="294"/>
    </row>
    <row r="9632" spans="1:1" s="295" customFormat="1" ht="12" hidden="1" customHeight="1">
      <c r="A9632" s="294"/>
    </row>
    <row r="9633" spans="1:1" s="295" customFormat="1" ht="12" hidden="1" customHeight="1">
      <c r="A9633" s="294"/>
    </row>
    <row r="9634" spans="1:1" s="295" customFormat="1" ht="12" hidden="1" customHeight="1">
      <c r="A9634" s="294"/>
    </row>
    <row r="9635" spans="1:1" s="295" customFormat="1" ht="12" hidden="1" customHeight="1">
      <c r="A9635" s="294"/>
    </row>
    <row r="9636" spans="1:1" s="295" customFormat="1" ht="12" hidden="1" customHeight="1">
      <c r="A9636" s="294"/>
    </row>
    <row r="9637" spans="1:1" s="295" customFormat="1" ht="12" hidden="1" customHeight="1">
      <c r="A9637" s="294"/>
    </row>
    <row r="9638" spans="1:1" s="295" customFormat="1" ht="12" hidden="1" customHeight="1">
      <c r="A9638" s="294"/>
    </row>
    <row r="9639" spans="1:1" s="295" customFormat="1" ht="12" hidden="1" customHeight="1">
      <c r="A9639" s="294"/>
    </row>
    <row r="9640" spans="1:1" s="295" customFormat="1" ht="12" hidden="1" customHeight="1">
      <c r="A9640" s="294"/>
    </row>
    <row r="9641" spans="1:1" s="295" customFormat="1" ht="12" hidden="1" customHeight="1">
      <c r="A9641" s="294"/>
    </row>
    <row r="9642" spans="1:1" s="295" customFormat="1" ht="12" hidden="1" customHeight="1">
      <c r="A9642" s="294"/>
    </row>
    <row r="9643" spans="1:1" s="295" customFormat="1" ht="12" hidden="1" customHeight="1">
      <c r="A9643" s="294"/>
    </row>
    <row r="9644" spans="1:1" s="295" customFormat="1" ht="12" hidden="1" customHeight="1">
      <c r="A9644" s="294"/>
    </row>
    <row r="9645" spans="1:1" s="295" customFormat="1" ht="12" hidden="1" customHeight="1">
      <c r="A9645" s="294"/>
    </row>
    <row r="9646" spans="1:1" s="295" customFormat="1" ht="12" hidden="1" customHeight="1">
      <c r="A9646" s="294"/>
    </row>
    <row r="9647" spans="1:1" s="295" customFormat="1" ht="12" hidden="1" customHeight="1">
      <c r="A9647" s="294"/>
    </row>
    <row r="9648" spans="1:1" s="295" customFormat="1" ht="12" hidden="1" customHeight="1">
      <c r="A9648" s="294"/>
    </row>
    <row r="9649" spans="1:1" s="295" customFormat="1" ht="12" hidden="1" customHeight="1">
      <c r="A9649" s="294"/>
    </row>
    <row r="9650" spans="1:1" s="295" customFormat="1" ht="12" hidden="1" customHeight="1">
      <c r="A9650" s="294"/>
    </row>
    <row r="9651" spans="1:1" s="295" customFormat="1" ht="12" hidden="1" customHeight="1">
      <c r="A9651" s="294"/>
    </row>
    <row r="9652" spans="1:1" s="295" customFormat="1" ht="12" hidden="1" customHeight="1">
      <c r="A9652" s="294"/>
    </row>
    <row r="9653" spans="1:1" s="295" customFormat="1" ht="12" hidden="1" customHeight="1">
      <c r="A9653" s="294"/>
    </row>
    <row r="9654" spans="1:1" s="295" customFormat="1" ht="12" hidden="1" customHeight="1">
      <c r="A9654" s="294"/>
    </row>
    <row r="9655" spans="1:1" s="295" customFormat="1" ht="12" hidden="1" customHeight="1">
      <c r="A9655" s="294"/>
    </row>
    <row r="9656" spans="1:1" s="295" customFormat="1" ht="12" hidden="1" customHeight="1">
      <c r="A9656" s="294"/>
    </row>
    <row r="9657" spans="1:1" s="295" customFormat="1" ht="12" hidden="1" customHeight="1">
      <c r="A9657" s="294"/>
    </row>
    <row r="9658" spans="1:1" s="295" customFormat="1" ht="12" hidden="1" customHeight="1">
      <c r="A9658" s="294"/>
    </row>
    <row r="9659" spans="1:1" s="295" customFormat="1" ht="12" hidden="1" customHeight="1">
      <c r="A9659" s="294"/>
    </row>
    <row r="9660" spans="1:1" s="295" customFormat="1" ht="12" hidden="1" customHeight="1">
      <c r="A9660" s="294"/>
    </row>
    <row r="9661" spans="1:1" s="295" customFormat="1" ht="12" hidden="1" customHeight="1">
      <c r="A9661" s="294"/>
    </row>
    <row r="9662" spans="1:1" s="295" customFormat="1" ht="12" hidden="1" customHeight="1">
      <c r="A9662" s="294"/>
    </row>
    <row r="9663" spans="1:1" s="295" customFormat="1" ht="12" hidden="1" customHeight="1">
      <c r="A9663" s="294"/>
    </row>
    <row r="9664" spans="1:1" s="295" customFormat="1" ht="12" hidden="1" customHeight="1">
      <c r="A9664" s="294"/>
    </row>
    <row r="9665" spans="1:1" s="295" customFormat="1" ht="12" hidden="1" customHeight="1">
      <c r="A9665" s="294"/>
    </row>
    <row r="9666" spans="1:1" s="295" customFormat="1" ht="12" hidden="1" customHeight="1">
      <c r="A9666" s="294"/>
    </row>
    <row r="9667" spans="1:1" s="295" customFormat="1" ht="12" hidden="1" customHeight="1">
      <c r="A9667" s="294"/>
    </row>
    <row r="9668" spans="1:1" s="295" customFormat="1" ht="12" hidden="1" customHeight="1">
      <c r="A9668" s="294"/>
    </row>
    <row r="9669" spans="1:1" s="295" customFormat="1" ht="12" hidden="1" customHeight="1">
      <c r="A9669" s="294"/>
    </row>
    <row r="9670" spans="1:1" s="295" customFormat="1" ht="12" hidden="1" customHeight="1">
      <c r="A9670" s="294"/>
    </row>
    <row r="9671" spans="1:1" s="295" customFormat="1" ht="12" hidden="1" customHeight="1">
      <c r="A9671" s="294"/>
    </row>
    <row r="9672" spans="1:1" s="295" customFormat="1" ht="12" hidden="1" customHeight="1">
      <c r="A9672" s="294"/>
    </row>
    <row r="9673" spans="1:1" s="295" customFormat="1" ht="12" hidden="1" customHeight="1">
      <c r="A9673" s="294"/>
    </row>
    <row r="9674" spans="1:1" s="295" customFormat="1" ht="12" hidden="1" customHeight="1">
      <c r="A9674" s="294"/>
    </row>
    <row r="9675" spans="1:1" s="295" customFormat="1" ht="12" hidden="1" customHeight="1">
      <c r="A9675" s="294"/>
    </row>
    <row r="9676" spans="1:1" s="295" customFormat="1" ht="12" hidden="1" customHeight="1">
      <c r="A9676" s="294"/>
    </row>
    <row r="9677" spans="1:1" s="295" customFormat="1" ht="12" hidden="1" customHeight="1">
      <c r="A9677" s="294"/>
    </row>
    <row r="9678" spans="1:1" s="295" customFormat="1" ht="12" hidden="1" customHeight="1">
      <c r="A9678" s="294"/>
    </row>
    <row r="9679" spans="1:1" s="295" customFormat="1" ht="12" hidden="1" customHeight="1">
      <c r="A9679" s="294"/>
    </row>
    <row r="9680" spans="1:1" s="295" customFormat="1" ht="12" hidden="1" customHeight="1">
      <c r="A9680" s="294"/>
    </row>
    <row r="9681" spans="1:1" s="295" customFormat="1" ht="12" hidden="1" customHeight="1">
      <c r="A9681" s="294"/>
    </row>
    <row r="9682" spans="1:1" s="295" customFormat="1" ht="12" hidden="1" customHeight="1">
      <c r="A9682" s="294"/>
    </row>
    <row r="9683" spans="1:1" s="295" customFormat="1" ht="12" hidden="1" customHeight="1">
      <c r="A9683" s="294"/>
    </row>
    <row r="9684" spans="1:1" s="295" customFormat="1" ht="12" hidden="1" customHeight="1">
      <c r="A9684" s="294"/>
    </row>
    <row r="9685" spans="1:1" s="295" customFormat="1" ht="12" hidden="1" customHeight="1">
      <c r="A9685" s="294"/>
    </row>
    <row r="9686" spans="1:1" s="295" customFormat="1" ht="12" hidden="1" customHeight="1">
      <c r="A9686" s="294"/>
    </row>
    <row r="9687" spans="1:1" s="295" customFormat="1" ht="12" hidden="1" customHeight="1">
      <c r="A9687" s="294"/>
    </row>
    <row r="9688" spans="1:1" s="295" customFormat="1" ht="12" hidden="1" customHeight="1">
      <c r="A9688" s="294"/>
    </row>
    <row r="9689" spans="1:1" s="295" customFormat="1" ht="12" hidden="1" customHeight="1">
      <c r="A9689" s="294"/>
    </row>
    <row r="9690" spans="1:1" s="295" customFormat="1" ht="12" hidden="1" customHeight="1">
      <c r="A9690" s="294"/>
    </row>
    <row r="9691" spans="1:1" s="295" customFormat="1" ht="12" hidden="1" customHeight="1">
      <c r="A9691" s="294"/>
    </row>
    <row r="9692" spans="1:1" s="295" customFormat="1" ht="12" hidden="1" customHeight="1">
      <c r="A9692" s="294"/>
    </row>
    <row r="9693" spans="1:1" s="295" customFormat="1" ht="12" hidden="1" customHeight="1">
      <c r="A9693" s="294"/>
    </row>
    <row r="9694" spans="1:1" s="295" customFormat="1" ht="12" hidden="1" customHeight="1">
      <c r="A9694" s="294"/>
    </row>
    <row r="9695" spans="1:1" s="295" customFormat="1" ht="12" hidden="1" customHeight="1">
      <c r="A9695" s="294"/>
    </row>
    <row r="9696" spans="1:1" s="295" customFormat="1" ht="12" hidden="1" customHeight="1">
      <c r="A9696" s="294"/>
    </row>
    <row r="9697" spans="1:1" s="295" customFormat="1" ht="12" hidden="1" customHeight="1">
      <c r="A9697" s="294"/>
    </row>
    <row r="9698" spans="1:1" s="295" customFormat="1" ht="12" hidden="1" customHeight="1">
      <c r="A9698" s="294"/>
    </row>
    <row r="9699" spans="1:1" s="295" customFormat="1" ht="12" hidden="1" customHeight="1">
      <c r="A9699" s="294"/>
    </row>
    <row r="9700" spans="1:1" s="295" customFormat="1" ht="12" hidden="1" customHeight="1">
      <c r="A9700" s="294"/>
    </row>
    <row r="9701" spans="1:1" s="295" customFormat="1" ht="12" hidden="1" customHeight="1">
      <c r="A9701" s="294"/>
    </row>
    <row r="9702" spans="1:1" s="295" customFormat="1" ht="12" hidden="1" customHeight="1">
      <c r="A9702" s="294"/>
    </row>
    <row r="9703" spans="1:1" s="295" customFormat="1" ht="12" hidden="1" customHeight="1">
      <c r="A9703" s="294"/>
    </row>
    <row r="9704" spans="1:1" s="295" customFormat="1" ht="12" hidden="1" customHeight="1">
      <c r="A9704" s="294"/>
    </row>
    <row r="9705" spans="1:1" s="295" customFormat="1" ht="12" hidden="1" customHeight="1">
      <c r="A9705" s="294"/>
    </row>
    <row r="9706" spans="1:1" s="295" customFormat="1" ht="12" hidden="1" customHeight="1">
      <c r="A9706" s="294"/>
    </row>
    <row r="9707" spans="1:1" s="295" customFormat="1" ht="12" hidden="1" customHeight="1">
      <c r="A9707" s="294"/>
    </row>
    <row r="9708" spans="1:1" s="295" customFormat="1" ht="12" hidden="1" customHeight="1">
      <c r="A9708" s="294"/>
    </row>
    <row r="9709" spans="1:1" s="295" customFormat="1" ht="12" hidden="1" customHeight="1">
      <c r="A9709" s="294"/>
    </row>
    <row r="9710" spans="1:1" s="295" customFormat="1" ht="12" hidden="1" customHeight="1">
      <c r="A9710" s="294"/>
    </row>
    <row r="9711" spans="1:1" s="295" customFormat="1" ht="12" hidden="1" customHeight="1">
      <c r="A9711" s="294"/>
    </row>
    <row r="9712" spans="1:1" s="295" customFormat="1" ht="12" hidden="1" customHeight="1">
      <c r="A9712" s="294"/>
    </row>
    <row r="9713" spans="1:1" s="295" customFormat="1" ht="12" hidden="1" customHeight="1">
      <c r="A9713" s="294"/>
    </row>
    <row r="9714" spans="1:1" s="295" customFormat="1" ht="12" hidden="1" customHeight="1">
      <c r="A9714" s="294"/>
    </row>
    <row r="9715" spans="1:1" s="295" customFormat="1" ht="12" hidden="1" customHeight="1">
      <c r="A9715" s="294"/>
    </row>
    <row r="9716" spans="1:1" s="295" customFormat="1" ht="12" hidden="1" customHeight="1">
      <c r="A9716" s="294"/>
    </row>
    <row r="9717" spans="1:1" s="295" customFormat="1" ht="12" hidden="1" customHeight="1">
      <c r="A9717" s="294"/>
    </row>
    <row r="9718" spans="1:1" s="295" customFormat="1" ht="12" hidden="1" customHeight="1">
      <c r="A9718" s="294"/>
    </row>
    <row r="9719" spans="1:1" s="295" customFormat="1" ht="12" hidden="1" customHeight="1">
      <c r="A9719" s="294"/>
    </row>
    <row r="9720" spans="1:1" s="295" customFormat="1" ht="12" hidden="1" customHeight="1">
      <c r="A9720" s="294"/>
    </row>
    <row r="9721" spans="1:1" s="295" customFormat="1" ht="12" hidden="1" customHeight="1">
      <c r="A9721" s="294"/>
    </row>
    <row r="9722" spans="1:1" s="295" customFormat="1" ht="12" hidden="1" customHeight="1">
      <c r="A9722" s="294"/>
    </row>
    <row r="9723" spans="1:1" s="295" customFormat="1" ht="12" hidden="1" customHeight="1">
      <c r="A9723" s="294"/>
    </row>
    <row r="9724" spans="1:1" s="295" customFormat="1" ht="12" hidden="1" customHeight="1">
      <c r="A9724" s="294"/>
    </row>
    <row r="9725" spans="1:1" s="295" customFormat="1" ht="12" hidden="1" customHeight="1">
      <c r="A9725" s="294"/>
    </row>
    <row r="9726" spans="1:1" s="295" customFormat="1" ht="12" hidden="1" customHeight="1">
      <c r="A9726" s="294"/>
    </row>
    <row r="9727" spans="1:1" s="295" customFormat="1" ht="12" hidden="1" customHeight="1">
      <c r="A9727" s="294"/>
    </row>
    <row r="9728" spans="1:1" s="295" customFormat="1" ht="12" hidden="1" customHeight="1">
      <c r="A9728" s="294"/>
    </row>
    <row r="9729" spans="1:1" s="295" customFormat="1" ht="12" hidden="1" customHeight="1">
      <c r="A9729" s="294"/>
    </row>
    <row r="9730" spans="1:1" s="295" customFormat="1" ht="12" hidden="1" customHeight="1">
      <c r="A9730" s="294"/>
    </row>
    <row r="9731" spans="1:1" s="295" customFormat="1" ht="12" hidden="1" customHeight="1">
      <c r="A9731" s="294"/>
    </row>
    <row r="9732" spans="1:1" s="295" customFormat="1" ht="12" hidden="1" customHeight="1">
      <c r="A9732" s="294"/>
    </row>
    <row r="9733" spans="1:1" s="295" customFormat="1" ht="12" hidden="1" customHeight="1">
      <c r="A9733" s="294"/>
    </row>
    <row r="9734" spans="1:1" s="295" customFormat="1" ht="12" hidden="1" customHeight="1">
      <c r="A9734" s="294"/>
    </row>
    <row r="9735" spans="1:1" s="295" customFormat="1" ht="12" hidden="1" customHeight="1">
      <c r="A9735" s="294"/>
    </row>
    <row r="9736" spans="1:1" s="295" customFormat="1" ht="12" hidden="1" customHeight="1">
      <c r="A9736" s="294"/>
    </row>
    <row r="9737" spans="1:1" s="295" customFormat="1" ht="12" hidden="1" customHeight="1">
      <c r="A9737" s="294"/>
    </row>
    <row r="9738" spans="1:1" s="295" customFormat="1" ht="12" hidden="1" customHeight="1">
      <c r="A9738" s="294"/>
    </row>
    <row r="9739" spans="1:1" s="295" customFormat="1" ht="12" hidden="1" customHeight="1">
      <c r="A9739" s="294"/>
    </row>
    <row r="9740" spans="1:1" s="295" customFormat="1" ht="12" hidden="1" customHeight="1">
      <c r="A9740" s="294"/>
    </row>
    <row r="9741" spans="1:1" s="295" customFormat="1" ht="12" hidden="1" customHeight="1">
      <c r="A9741" s="294"/>
    </row>
    <row r="9742" spans="1:1" s="295" customFormat="1" ht="12" hidden="1" customHeight="1">
      <c r="A9742" s="294"/>
    </row>
    <row r="9743" spans="1:1" s="295" customFormat="1" ht="12" hidden="1" customHeight="1">
      <c r="A9743" s="294"/>
    </row>
    <row r="9744" spans="1:1" s="295" customFormat="1" ht="12" hidden="1" customHeight="1">
      <c r="A9744" s="294"/>
    </row>
    <row r="9745" spans="1:1" s="295" customFormat="1" ht="12" hidden="1" customHeight="1">
      <c r="A9745" s="294"/>
    </row>
    <row r="9746" spans="1:1" s="295" customFormat="1" ht="12" hidden="1" customHeight="1">
      <c r="A9746" s="294"/>
    </row>
    <row r="9747" spans="1:1" s="295" customFormat="1" ht="12" hidden="1" customHeight="1">
      <c r="A9747" s="294"/>
    </row>
    <row r="9748" spans="1:1" s="295" customFormat="1" ht="12" hidden="1" customHeight="1">
      <c r="A9748" s="294"/>
    </row>
    <row r="9749" spans="1:1" s="295" customFormat="1" ht="12" hidden="1" customHeight="1">
      <c r="A9749" s="294"/>
    </row>
    <row r="9750" spans="1:1" s="295" customFormat="1" ht="12" hidden="1" customHeight="1">
      <c r="A9750" s="294"/>
    </row>
    <row r="9751" spans="1:1" s="295" customFormat="1" ht="12" hidden="1" customHeight="1">
      <c r="A9751" s="294"/>
    </row>
    <row r="9752" spans="1:1" s="295" customFormat="1" ht="12" hidden="1" customHeight="1">
      <c r="A9752" s="294"/>
    </row>
    <row r="9753" spans="1:1" s="295" customFormat="1" ht="12" hidden="1" customHeight="1">
      <c r="A9753" s="294"/>
    </row>
    <row r="9754" spans="1:1" s="295" customFormat="1" ht="12" hidden="1" customHeight="1">
      <c r="A9754" s="294"/>
    </row>
    <row r="9755" spans="1:1" s="295" customFormat="1" ht="12" hidden="1" customHeight="1">
      <c r="A9755" s="294"/>
    </row>
    <row r="9756" spans="1:1" s="295" customFormat="1" ht="12" hidden="1" customHeight="1">
      <c r="A9756" s="294"/>
    </row>
    <row r="9757" spans="1:1" s="295" customFormat="1" ht="12" hidden="1" customHeight="1">
      <c r="A9757" s="294"/>
    </row>
    <row r="9758" spans="1:1" s="295" customFormat="1" ht="12" hidden="1" customHeight="1">
      <c r="A9758" s="294"/>
    </row>
    <row r="9759" spans="1:1" s="295" customFormat="1" ht="12" hidden="1" customHeight="1">
      <c r="A9759" s="294"/>
    </row>
    <row r="9760" spans="1:1" s="295" customFormat="1" ht="12" hidden="1" customHeight="1">
      <c r="A9760" s="294"/>
    </row>
    <row r="9761" spans="1:1" s="295" customFormat="1" ht="12" hidden="1" customHeight="1">
      <c r="A9761" s="294"/>
    </row>
    <row r="9762" spans="1:1" s="295" customFormat="1" ht="12" hidden="1" customHeight="1">
      <c r="A9762" s="294"/>
    </row>
    <row r="9763" spans="1:1" s="295" customFormat="1" ht="12" hidden="1" customHeight="1">
      <c r="A9763" s="294"/>
    </row>
    <row r="9764" spans="1:1" s="295" customFormat="1" ht="12" hidden="1" customHeight="1">
      <c r="A9764" s="294"/>
    </row>
    <row r="9765" spans="1:1" s="295" customFormat="1" ht="12" hidden="1" customHeight="1">
      <c r="A9765" s="294"/>
    </row>
    <row r="9766" spans="1:1" s="295" customFormat="1" ht="12" hidden="1" customHeight="1">
      <c r="A9766" s="294"/>
    </row>
    <row r="9767" spans="1:1" s="295" customFormat="1" ht="12" hidden="1" customHeight="1">
      <c r="A9767" s="294"/>
    </row>
    <row r="9768" spans="1:1" s="295" customFormat="1" ht="12" hidden="1" customHeight="1">
      <c r="A9768" s="294"/>
    </row>
    <row r="9769" spans="1:1" s="295" customFormat="1" ht="12" hidden="1" customHeight="1">
      <c r="A9769" s="294"/>
    </row>
    <row r="9770" spans="1:1" s="295" customFormat="1" ht="12" hidden="1" customHeight="1">
      <c r="A9770" s="294"/>
    </row>
    <row r="9771" spans="1:1" s="295" customFormat="1" ht="12" hidden="1" customHeight="1">
      <c r="A9771" s="294"/>
    </row>
    <row r="9772" spans="1:1" s="295" customFormat="1" ht="12" hidden="1" customHeight="1">
      <c r="A9772" s="294"/>
    </row>
    <row r="9773" spans="1:1" s="295" customFormat="1" ht="12" hidden="1" customHeight="1">
      <c r="A9773" s="294"/>
    </row>
    <row r="9774" spans="1:1" s="295" customFormat="1" ht="12" hidden="1" customHeight="1">
      <c r="A9774" s="294"/>
    </row>
    <row r="9775" spans="1:1" s="295" customFormat="1" ht="12" hidden="1" customHeight="1">
      <c r="A9775" s="294"/>
    </row>
    <row r="9776" spans="1:1" s="295" customFormat="1" ht="12" hidden="1" customHeight="1">
      <c r="A9776" s="294"/>
    </row>
    <row r="9777" spans="1:1" s="295" customFormat="1" ht="12" hidden="1" customHeight="1">
      <c r="A9777" s="294"/>
    </row>
    <row r="9778" spans="1:1" s="295" customFormat="1" ht="12" hidden="1" customHeight="1">
      <c r="A9778" s="294"/>
    </row>
    <row r="9779" spans="1:1" s="295" customFormat="1" ht="12" hidden="1" customHeight="1">
      <c r="A9779" s="294"/>
    </row>
    <row r="9780" spans="1:1" s="295" customFormat="1" ht="12" hidden="1" customHeight="1">
      <c r="A9780" s="294"/>
    </row>
    <row r="9781" spans="1:1" s="295" customFormat="1" ht="12" hidden="1" customHeight="1">
      <c r="A9781" s="294"/>
    </row>
    <row r="9782" spans="1:1" s="295" customFormat="1" ht="12" hidden="1" customHeight="1">
      <c r="A9782" s="294"/>
    </row>
    <row r="9783" spans="1:1" s="295" customFormat="1" ht="12" hidden="1" customHeight="1">
      <c r="A9783" s="294"/>
    </row>
    <row r="9784" spans="1:1" s="295" customFormat="1" ht="12" hidden="1" customHeight="1">
      <c r="A9784" s="294"/>
    </row>
    <row r="9785" spans="1:1" s="295" customFormat="1" ht="12" hidden="1" customHeight="1">
      <c r="A9785" s="294"/>
    </row>
    <row r="9786" spans="1:1" s="295" customFormat="1" ht="12" hidden="1" customHeight="1">
      <c r="A9786" s="294"/>
    </row>
    <row r="9787" spans="1:1" s="295" customFormat="1" ht="12" hidden="1" customHeight="1">
      <c r="A9787" s="294"/>
    </row>
    <row r="9788" spans="1:1" s="295" customFormat="1" ht="12" hidden="1" customHeight="1">
      <c r="A9788" s="294"/>
    </row>
    <row r="9789" spans="1:1" s="295" customFormat="1" ht="12" hidden="1" customHeight="1">
      <c r="A9789" s="294"/>
    </row>
    <row r="9790" spans="1:1" s="295" customFormat="1" ht="12" hidden="1" customHeight="1">
      <c r="A9790" s="294"/>
    </row>
    <row r="9791" spans="1:1" s="295" customFormat="1" ht="12" hidden="1" customHeight="1">
      <c r="A9791" s="294"/>
    </row>
    <row r="9792" spans="1:1" s="295" customFormat="1" ht="12" hidden="1" customHeight="1">
      <c r="A9792" s="294"/>
    </row>
    <row r="9793" spans="1:1" s="295" customFormat="1" ht="12" hidden="1" customHeight="1">
      <c r="A9793" s="294"/>
    </row>
    <row r="9794" spans="1:1" s="295" customFormat="1" ht="12" hidden="1" customHeight="1">
      <c r="A9794" s="294"/>
    </row>
    <row r="9795" spans="1:1" s="295" customFormat="1" ht="12" hidden="1" customHeight="1">
      <c r="A9795" s="294"/>
    </row>
    <row r="9796" spans="1:1" s="295" customFormat="1" ht="12" hidden="1" customHeight="1">
      <c r="A9796" s="294"/>
    </row>
    <row r="9797" spans="1:1" s="295" customFormat="1" ht="12" hidden="1" customHeight="1">
      <c r="A9797" s="294"/>
    </row>
    <row r="9798" spans="1:1" s="295" customFormat="1" ht="12" hidden="1" customHeight="1">
      <c r="A9798" s="294"/>
    </row>
    <row r="9799" spans="1:1" s="295" customFormat="1" ht="12" hidden="1" customHeight="1">
      <c r="A9799" s="294"/>
    </row>
    <row r="9800" spans="1:1" s="295" customFormat="1" ht="12" hidden="1" customHeight="1">
      <c r="A9800" s="294"/>
    </row>
    <row r="9801" spans="1:1" s="295" customFormat="1" ht="12" hidden="1" customHeight="1">
      <c r="A9801" s="294"/>
    </row>
    <row r="9802" spans="1:1" s="295" customFormat="1" ht="12" hidden="1" customHeight="1">
      <c r="A9802" s="294"/>
    </row>
    <row r="9803" spans="1:1" s="295" customFormat="1" ht="12" hidden="1" customHeight="1">
      <c r="A9803" s="294"/>
    </row>
    <row r="9804" spans="1:1" s="295" customFormat="1" ht="12" hidden="1" customHeight="1">
      <c r="A9804" s="294"/>
    </row>
    <row r="9805" spans="1:1" s="295" customFormat="1" ht="12" hidden="1" customHeight="1">
      <c r="A9805" s="294"/>
    </row>
    <row r="9806" spans="1:1" s="295" customFormat="1" ht="12" hidden="1" customHeight="1">
      <c r="A9806" s="294"/>
    </row>
    <row r="9807" spans="1:1" s="295" customFormat="1" ht="12" hidden="1" customHeight="1">
      <c r="A9807" s="294"/>
    </row>
    <row r="9808" spans="1:1" s="295" customFormat="1" ht="12" hidden="1" customHeight="1">
      <c r="A9808" s="294"/>
    </row>
    <row r="9809" spans="1:1" s="295" customFormat="1" ht="12" hidden="1" customHeight="1">
      <c r="A9809" s="294"/>
    </row>
    <row r="9810" spans="1:1" s="295" customFormat="1" ht="12" hidden="1" customHeight="1">
      <c r="A9810" s="294"/>
    </row>
    <row r="9811" spans="1:1" s="295" customFormat="1" ht="12" hidden="1" customHeight="1">
      <c r="A9811" s="294"/>
    </row>
    <row r="9812" spans="1:1" s="295" customFormat="1" ht="12" hidden="1" customHeight="1">
      <c r="A9812" s="294"/>
    </row>
    <row r="9813" spans="1:1" s="295" customFormat="1" ht="12" hidden="1" customHeight="1">
      <c r="A9813" s="294"/>
    </row>
    <row r="9814" spans="1:1" s="295" customFormat="1" ht="12" hidden="1" customHeight="1">
      <c r="A9814" s="294"/>
    </row>
    <row r="9815" spans="1:1" s="295" customFormat="1" ht="12" hidden="1" customHeight="1">
      <c r="A9815" s="294"/>
    </row>
    <row r="9816" spans="1:1" s="295" customFormat="1" ht="12" hidden="1" customHeight="1">
      <c r="A9816" s="294"/>
    </row>
    <row r="9817" spans="1:1" s="295" customFormat="1" ht="12" hidden="1" customHeight="1">
      <c r="A9817" s="294"/>
    </row>
    <row r="9818" spans="1:1" s="295" customFormat="1" ht="12" hidden="1" customHeight="1">
      <c r="A9818" s="294"/>
    </row>
    <row r="9819" spans="1:1" s="295" customFormat="1" ht="12" hidden="1" customHeight="1">
      <c r="A9819" s="294"/>
    </row>
    <row r="9820" spans="1:1" s="295" customFormat="1" ht="12" hidden="1" customHeight="1">
      <c r="A9820" s="294"/>
    </row>
    <row r="9821" spans="1:1" s="295" customFormat="1" ht="12" hidden="1" customHeight="1">
      <c r="A9821" s="294"/>
    </row>
    <row r="9822" spans="1:1" s="295" customFormat="1" ht="12" hidden="1" customHeight="1">
      <c r="A9822" s="294"/>
    </row>
    <row r="9823" spans="1:1" s="295" customFormat="1" ht="12" hidden="1" customHeight="1">
      <c r="A9823" s="294"/>
    </row>
    <row r="9824" spans="1:1" s="295" customFormat="1" ht="12" hidden="1" customHeight="1">
      <c r="A9824" s="294"/>
    </row>
    <row r="9825" spans="1:1" s="295" customFormat="1" ht="12" hidden="1" customHeight="1">
      <c r="A9825" s="294"/>
    </row>
    <row r="9826" spans="1:1" s="295" customFormat="1" ht="12" hidden="1" customHeight="1">
      <c r="A9826" s="294"/>
    </row>
    <row r="9827" spans="1:1" s="295" customFormat="1" ht="12" hidden="1" customHeight="1">
      <c r="A9827" s="294"/>
    </row>
    <row r="9828" spans="1:1" s="295" customFormat="1" ht="12" hidden="1" customHeight="1">
      <c r="A9828" s="294"/>
    </row>
    <row r="9829" spans="1:1" s="295" customFormat="1" ht="12" hidden="1" customHeight="1">
      <c r="A9829" s="294"/>
    </row>
    <row r="9830" spans="1:1" s="295" customFormat="1" ht="12" hidden="1" customHeight="1">
      <c r="A9830" s="294"/>
    </row>
    <row r="9831" spans="1:1" s="295" customFormat="1" ht="12" hidden="1" customHeight="1">
      <c r="A9831" s="294"/>
    </row>
    <row r="9832" spans="1:1" s="295" customFormat="1" ht="12" hidden="1" customHeight="1">
      <c r="A9832" s="294"/>
    </row>
    <row r="9833" spans="1:1" s="295" customFormat="1" ht="12" hidden="1" customHeight="1">
      <c r="A9833" s="294"/>
    </row>
    <row r="9834" spans="1:1" s="295" customFormat="1" ht="12" hidden="1" customHeight="1">
      <c r="A9834" s="294"/>
    </row>
    <row r="9835" spans="1:1" s="295" customFormat="1" ht="12" hidden="1" customHeight="1">
      <c r="A9835" s="294"/>
    </row>
    <row r="9836" spans="1:1" s="295" customFormat="1" ht="12" hidden="1" customHeight="1">
      <c r="A9836" s="294"/>
    </row>
    <row r="9837" spans="1:1" s="295" customFormat="1" ht="12" hidden="1" customHeight="1">
      <c r="A9837" s="294"/>
    </row>
    <row r="9838" spans="1:1" s="295" customFormat="1" ht="12" hidden="1" customHeight="1">
      <c r="A9838" s="294"/>
    </row>
    <row r="9839" spans="1:1" s="295" customFormat="1" ht="12" hidden="1" customHeight="1">
      <c r="A9839" s="294"/>
    </row>
    <row r="9840" spans="1:1" s="295" customFormat="1" ht="12" hidden="1" customHeight="1">
      <c r="A9840" s="294"/>
    </row>
    <row r="9841" spans="1:1" s="295" customFormat="1" ht="12" hidden="1" customHeight="1">
      <c r="A9841" s="294"/>
    </row>
    <row r="9842" spans="1:1" s="295" customFormat="1" ht="12" hidden="1" customHeight="1">
      <c r="A9842" s="294"/>
    </row>
    <row r="9843" spans="1:1" s="295" customFormat="1" ht="12" hidden="1" customHeight="1">
      <c r="A9843" s="294"/>
    </row>
    <row r="9844" spans="1:1" s="295" customFormat="1" ht="12" hidden="1" customHeight="1">
      <c r="A9844" s="294"/>
    </row>
    <row r="9845" spans="1:1" s="295" customFormat="1" ht="12" hidden="1" customHeight="1">
      <c r="A9845" s="294"/>
    </row>
    <row r="9846" spans="1:1" s="295" customFormat="1" ht="12" hidden="1" customHeight="1">
      <c r="A9846" s="294"/>
    </row>
    <row r="9847" spans="1:1" s="295" customFormat="1" ht="12" hidden="1" customHeight="1">
      <c r="A9847" s="294"/>
    </row>
    <row r="9848" spans="1:1" s="295" customFormat="1" ht="12" hidden="1" customHeight="1">
      <c r="A9848" s="294"/>
    </row>
    <row r="9849" spans="1:1" s="295" customFormat="1" ht="12" hidden="1" customHeight="1">
      <c r="A9849" s="294"/>
    </row>
    <row r="9850" spans="1:1" s="295" customFormat="1" ht="12" hidden="1" customHeight="1">
      <c r="A9850" s="294"/>
    </row>
    <row r="9851" spans="1:1" s="295" customFormat="1" ht="12" hidden="1" customHeight="1">
      <c r="A9851" s="294"/>
    </row>
    <row r="9852" spans="1:1" s="295" customFormat="1" ht="12" hidden="1" customHeight="1">
      <c r="A9852" s="294"/>
    </row>
    <row r="9853" spans="1:1" s="295" customFormat="1" ht="12" hidden="1" customHeight="1">
      <c r="A9853" s="294"/>
    </row>
    <row r="9854" spans="1:1" s="295" customFormat="1" ht="12" hidden="1" customHeight="1">
      <c r="A9854" s="294"/>
    </row>
    <row r="9855" spans="1:1" s="295" customFormat="1" ht="12" hidden="1" customHeight="1">
      <c r="A9855" s="294"/>
    </row>
    <row r="9856" spans="1:1" s="295" customFormat="1" ht="12" hidden="1" customHeight="1">
      <c r="A9856" s="294"/>
    </row>
    <row r="9857" spans="1:1" s="295" customFormat="1" ht="12" hidden="1" customHeight="1">
      <c r="A9857" s="294"/>
    </row>
    <row r="9858" spans="1:1" s="295" customFormat="1" ht="12" hidden="1" customHeight="1">
      <c r="A9858" s="294"/>
    </row>
    <row r="9859" spans="1:1" s="295" customFormat="1" ht="12" hidden="1" customHeight="1">
      <c r="A9859" s="294"/>
    </row>
    <row r="9860" spans="1:1" s="295" customFormat="1" ht="12" hidden="1" customHeight="1">
      <c r="A9860" s="294"/>
    </row>
    <row r="9861" spans="1:1" s="295" customFormat="1" ht="12" hidden="1" customHeight="1">
      <c r="A9861" s="294"/>
    </row>
    <row r="9862" spans="1:1" s="295" customFormat="1" ht="12" hidden="1" customHeight="1">
      <c r="A9862" s="294"/>
    </row>
    <row r="9863" spans="1:1" s="295" customFormat="1" ht="12" hidden="1" customHeight="1">
      <c r="A9863" s="294"/>
    </row>
    <row r="9864" spans="1:1" s="295" customFormat="1" ht="12" hidden="1" customHeight="1">
      <c r="A9864" s="294"/>
    </row>
    <row r="9865" spans="1:1" s="295" customFormat="1" ht="12" hidden="1" customHeight="1">
      <c r="A9865" s="294"/>
    </row>
    <row r="9866" spans="1:1" s="295" customFormat="1" ht="12" hidden="1" customHeight="1">
      <c r="A9866" s="294"/>
    </row>
    <row r="9867" spans="1:1" s="295" customFormat="1" ht="12" hidden="1" customHeight="1">
      <c r="A9867" s="294"/>
    </row>
    <row r="9868" spans="1:1" s="295" customFormat="1" ht="12" hidden="1" customHeight="1">
      <c r="A9868" s="294"/>
    </row>
    <row r="9869" spans="1:1" s="295" customFormat="1" ht="12" hidden="1" customHeight="1">
      <c r="A9869" s="294"/>
    </row>
    <row r="9870" spans="1:1" s="295" customFormat="1" ht="12" hidden="1" customHeight="1">
      <c r="A9870" s="294"/>
    </row>
    <row r="9871" spans="1:1" s="295" customFormat="1" ht="12" hidden="1" customHeight="1">
      <c r="A9871" s="294"/>
    </row>
    <row r="9872" spans="1:1" s="295" customFormat="1" ht="12" hidden="1" customHeight="1">
      <c r="A9872" s="294"/>
    </row>
    <row r="9873" spans="1:1" s="295" customFormat="1" ht="12" hidden="1" customHeight="1">
      <c r="A9873" s="294"/>
    </row>
    <row r="9874" spans="1:1" s="295" customFormat="1" ht="12" hidden="1" customHeight="1">
      <c r="A9874" s="294"/>
    </row>
    <row r="9875" spans="1:1" s="295" customFormat="1" ht="12" hidden="1" customHeight="1">
      <c r="A9875" s="294"/>
    </row>
    <row r="9876" spans="1:1" s="295" customFormat="1" ht="12" hidden="1" customHeight="1">
      <c r="A9876" s="294"/>
    </row>
    <row r="9877" spans="1:1" s="295" customFormat="1" ht="12" hidden="1" customHeight="1">
      <c r="A9877" s="294"/>
    </row>
    <row r="9878" spans="1:1" s="295" customFormat="1" ht="12" hidden="1" customHeight="1">
      <c r="A9878" s="294"/>
    </row>
    <row r="9879" spans="1:1" s="295" customFormat="1" ht="12" hidden="1" customHeight="1">
      <c r="A9879" s="294"/>
    </row>
    <row r="9880" spans="1:1" s="295" customFormat="1" ht="12" hidden="1" customHeight="1">
      <c r="A9880" s="294"/>
    </row>
    <row r="9881" spans="1:1" s="295" customFormat="1" ht="12" hidden="1" customHeight="1">
      <c r="A9881" s="294"/>
    </row>
    <row r="9882" spans="1:1" s="295" customFormat="1" ht="12" hidden="1" customHeight="1">
      <c r="A9882" s="294"/>
    </row>
    <row r="9883" spans="1:1" s="295" customFormat="1" ht="12" hidden="1" customHeight="1">
      <c r="A9883" s="294"/>
    </row>
    <row r="9884" spans="1:1" s="295" customFormat="1" ht="12" hidden="1" customHeight="1">
      <c r="A9884" s="294"/>
    </row>
    <row r="9885" spans="1:1" s="295" customFormat="1" ht="12" hidden="1" customHeight="1">
      <c r="A9885" s="294"/>
    </row>
    <row r="9886" spans="1:1" s="295" customFormat="1" ht="12" hidden="1" customHeight="1">
      <c r="A9886" s="294"/>
    </row>
    <row r="9887" spans="1:1" s="295" customFormat="1" ht="12" hidden="1" customHeight="1">
      <c r="A9887" s="294"/>
    </row>
    <row r="9888" spans="1:1" s="295" customFormat="1" ht="12" hidden="1" customHeight="1">
      <c r="A9888" s="294"/>
    </row>
    <row r="9889" spans="1:1" s="295" customFormat="1" ht="12" hidden="1" customHeight="1">
      <c r="A9889" s="294"/>
    </row>
    <row r="9890" spans="1:1" s="295" customFormat="1" ht="12" hidden="1" customHeight="1">
      <c r="A9890" s="294"/>
    </row>
    <row r="9891" spans="1:1" s="295" customFormat="1" ht="12" hidden="1" customHeight="1">
      <c r="A9891" s="294"/>
    </row>
    <row r="9892" spans="1:1" s="295" customFormat="1" ht="12" hidden="1" customHeight="1">
      <c r="A9892" s="294"/>
    </row>
    <row r="9893" spans="1:1" s="295" customFormat="1" ht="12" hidden="1" customHeight="1">
      <c r="A9893" s="294"/>
    </row>
    <row r="9894" spans="1:1" s="295" customFormat="1" ht="12" hidden="1" customHeight="1">
      <c r="A9894" s="294"/>
    </row>
    <row r="9895" spans="1:1" s="295" customFormat="1" ht="12" hidden="1" customHeight="1">
      <c r="A9895" s="294"/>
    </row>
    <row r="9896" spans="1:1" s="295" customFormat="1" ht="12" hidden="1" customHeight="1">
      <c r="A9896" s="294"/>
    </row>
    <row r="9897" spans="1:1" s="295" customFormat="1" ht="12" hidden="1" customHeight="1">
      <c r="A9897" s="294"/>
    </row>
    <row r="9898" spans="1:1" s="295" customFormat="1" ht="12" hidden="1" customHeight="1">
      <c r="A9898" s="294"/>
    </row>
    <row r="9899" spans="1:1" s="295" customFormat="1" ht="12" hidden="1" customHeight="1">
      <c r="A9899" s="294"/>
    </row>
    <row r="9900" spans="1:1" s="295" customFormat="1" ht="12" hidden="1" customHeight="1">
      <c r="A9900" s="294"/>
    </row>
    <row r="9901" spans="1:1" s="295" customFormat="1" ht="12" hidden="1" customHeight="1">
      <c r="A9901" s="294"/>
    </row>
    <row r="9902" spans="1:1" s="295" customFormat="1" ht="12" hidden="1" customHeight="1">
      <c r="A9902" s="294"/>
    </row>
    <row r="9903" spans="1:1" s="295" customFormat="1" ht="12" hidden="1" customHeight="1">
      <c r="A9903" s="294"/>
    </row>
    <row r="9904" spans="1:1" s="295" customFormat="1" ht="12" hidden="1" customHeight="1">
      <c r="A9904" s="294"/>
    </row>
    <row r="9905" spans="1:1" s="295" customFormat="1" ht="12" hidden="1" customHeight="1">
      <c r="A9905" s="294"/>
    </row>
    <row r="9906" spans="1:1" s="295" customFormat="1" ht="12" hidden="1" customHeight="1">
      <c r="A9906" s="294"/>
    </row>
    <row r="9907" spans="1:1" s="295" customFormat="1" ht="12" hidden="1" customHeight="1">
      <c r="A9907" s="294"/>
    </row>
    <row r="9908" spans="1:1" s="295" customFormat="1" ht="12" hidden="1" customHeight="1">
      <c r="A9908" s="294"/>
    </row>
    <row r="9909" spans="1:1" s="295" customFormat="1" ht="12" hidden="1" customHeight="1">
      <c r="A9909" s="294"/>
    </row>
    <row r="9910" spans="1:1" s="295" customFormat="1" ht="12" hidden="1" customHeight="1">
      <c r="A9910" s="294"/>
    </row>
    <row r="9911" spans="1:1" s="295" customFormat="1" ht="12" hidden="1" customHeight="1">
      <c r="A9911" s="294"/>
    </row>
    <row r="9912" spans="1:1" s="295" customFormat="1" ht="12" hidden="1" customHeight="1">
      <c r="A9912" s="294"/>
    </row>
    <row r="9913" spans="1:1" s="295" customFormat="1" ht="12" hidden="1" customHeight="1">
      <c r="A9913" s="294"/>
    </row>
    <row r="9914" spans="1:1" s="295" customFormat="1" ht="12" hidden="1" customHeight="1">
      <c r="A9914" s="294"/>
    </row>
    <row r="9915" spans="1:1" s="295" customFormat="1" ht="12" hidden="1" customHeight="1">
      <c r="A9915" s="294"/>
    </row>
    <row r="9916" spans="1:1" s="295" customFormat="1" ht="12" hidden="1" customHeight="1">
      <c r="A9916" s="294"/>
    </row>
    <row r="9917" spans="1:1" s="295" customFormat="1" ht="12" hidden="1" customHeight="1">
      <c r="A9917" s="294"/>
    </row>
    <row r="9918" spans="1:1" s="295" customFormat="1" ht="12" hidden="1" customHeight="1">
      <c r="A9918" s="294"/>
    </row>
    <row r="9919" spans="1:1" s="295" customFormat="1" ht="12" hidden="1" customHeight="1">
      <c r="A9919" s="294"/>
    </row>
    <row r="9920" spans="1:1" s="295" customFormat="1" ht="12" hidden="1" customHeight="1">
      <c r="A9920" s="294"/>
    </row>
    <row r="9921" spans="1:1" s="295" customFormat="1" ht="12" hidden="1" customHeight="1">
      <c r="A9921" s="294"/>
    </row>
    <row r="9922" spans="1:1" s="295" customFormat="1" ht="12" hidden="1" customHeight="1">
      <c r="A9922" s="294"/>
    </row>
    <row r="9923" spans="1:1" s="295" customFormat="1" ht="12" hidden="1" customHeight="1">
      <c r="A9923" s="294"/>
    </row>
    <row r="9924" spans="1:1" s="295" customFormat="1" ht="12" hidden="1" customHeight="1">
      <c r="A9924" s="294"/>
    </row>
    <row r="9925" spans="1:1" s="295" customFormat="1" ht="12" hidden="1" customHeight="1">
      <c r="A9925" s="294"/>
    </row>
    <row r="9926" spans="1:1" s="295" customFormat="1" ht="12" hidden="1" customHeight="1">
      <c r="A9926" s="294"/>
    </row>
    <row r="9927" spans="1:1" s="295" customFormat="1" ht="12" hidden="1" customHeight="1">
      <c r="A9927" s="294"/>
    </row>
    <row r="9928" spans="1:1" s="295" customFormat="1" ht="12" hidden="1" customHeight="1">
      <c r="A9928" s="294"/>
    </row>
    <row r="9929" spans="1:1" s="295" customFormat="1" ht="12" hidden="1" customHeight="1">
      <c r="A9929" s="294"/>
    </row>
    <row r="9930" spans="1:1" s="295" customFormat="1" ht="12" hidden="1" customHeight="1">
      <c r="A9930" s="294"/>
    </row>
    <row r="9931" spans="1:1" s="295" customFormat="1" ht="12" hidden="1" customHeight="1">
      <c r="A9931" s="294"/>
    </row>
    <row r="9932" spans="1:1" s="295" customFormat="1" ht="12" hidden="1" customHeight="1">
      <c r="A9932" s="294"/>
    </row>
    <row r="9933" spans="1:1" s="295" customFormat="1" ht="12" hidden="1" customHeight="1">
      <c r="A9933" s="294"/>
    </row>
    <row r="9934" spans="1:1" s="295" customFormat="1" ht="12" hidden="1" customHeight="1">
      <c r="A9934" s="294"/>
    </row>
    <row r="9935" spans="1:1" s="295" customFormat="1" ht="12" hidden="1" customHeight="1">
      <c r="A9935" s="294"/>
    </row>
    <row r="9936" spans="1:1" s="295" customFormat="1" ht="12" hidden="1" customHeight="1">
      <c r="A9936" s="294"/>
    </row>
    <row r="9937" spans="1:1" s="295" customFormat="1" ht="12" hidden="1" customHeight="1">
      <c r="A9937" s="294"/>
    </row>
    <row r="9938" spans="1:1" s="295" customFormat="1" ht="12" hidden="1" customHeight="1">
      <c r="A9938" s="294"/>
    </row>
    <row r="9939" spans="1:1" s="295" customFormat="1" ht="12" hidden="1" customHeight="1">
      <c r="A9939" s="294"/>
    </row>
    <row r="9940" spans="1:1" s="295" customFormat="1" ht="12" hidden="1" customHeight="1">
      <c r="A9940" s="294"/>
    </row>
    <row r="9941" spans="1:1" s="295" customFormat="1" ht="12" hidden="1" customHeight="1">
      <c r="A9941" s="294"/>
    </row>
    <row r="9942" spans="1:1" s="295" customFormat="1" ht="12" hidden="1" customHeight="1">
      <c r="A9942" s="294"/>
    </row>
    <row r="9943" spans="1:1" s="295" customFormat="1" ht="12" hidden="1" customHeight="1">
      <c r="A9943" s="294"/>
    </row>
    <row r="9944" spans="1:1" s="295" customFormat="1" ht="12" hidden="1" customHeight="1">
      <c r="A9944" s="294"/>
    </row>
    <row r="9945" spans="1:1" s="295" customFormat="1" ht="12" hidden="1" customHeight="1">
      <c r="A9945" s="294"/>
    </row>
    <row r="9946" spans="1:1" s="295" customFormat="1" ht="12" hidden="1" customHeight="1">
      <c r="A9946" s="294"/>
    </row>
    <row r="9947" spans="1:1" s="295" customFormat="1" ht="12" hidden="1" customHeight="1">
      <c r="A9947" s="294"/>
    </row>
    <row r="9948" spans="1:1" s="295" customFormat="1" ht="12" hidden="1" customHeight="1">
      <c r="A9948" s="294"/>
    </row>
    <row r="9949" spans="1:1" s="295" customFormat="1" ht="12" hidden="1" customHeight="1">
      <c r="A9949" s="294"/>
    </row>
    <row r="9950" spans="1:1" s="295" customFormat="1" ht="12" hidden="1" customHeight="1">
      <c r="A9950" s="294"/>
    </row>
    <row r="9951" spans="1:1" s="295" customFormat="1" ht="12" hidden="1" customHeight="1">
      <c r="A9951" s="294"/>
    </row>
    <row r="9952" spans="1:1" s="295" customFormat="1" ht="12" hidden="1" customHeight="1">
      <c r="A9952" s="294"/>
    </row>
    <row r="9953" spans="1:1" s="295" customFormat="1" ht="12" hidden="1" customHeight="1">
      <c r="A9953" s="294"/>
    </row>
    <row r="9954" spans="1:1" s="295" customFormat="1" ht="12" hidden="1" customHeight="1">
      <c r="A9954" s="294"/>
    </row>
    <row r="9955" spans="1:1" s="295" customFormat="1" ht="12" hidden="1" customHeight="1">
      <c r="A9955" s="294"/>
    </row>
    <row r="9956" spans="1:1" s="295" customFormat="1" ht="12" hidden="1" customHeight="1">
      <c r="A9956" s="294"/>
    </row>
    <row r="9957" spans="1:1" s="295" customFormat="1" ht="12" hidden="1" customHeight="1">
      <c r="A9957" s="294"/>
    </row>
    <row r="9958" spans="1:1" s="295" customFormat="1" ht="12" hidden="1" customHeight="1">
      <c r="A9958" s="294"/>
    </row>
    <row r="9959" spans="1:1" s="295" customFormat="1" ht="12" hidden="1" customHeight="1">
      <c r="A9959" s="294"/>
    </row>
    <row r="9960" spans="1:1" s="295" customFormat="1" ht="12" hidden="1" customHeight="1">
      <c r="A9960" s="294"/>
    </row>
    <row r="9961" spans="1:1" s="295" customFormat="1" ht="12" hidden="1" customHeight="1">
      <c r="A9961" s="294"/>
    </row>
    <row r="9962" spans="1:1" s="295" customFormat="1" ht="12" hidden="1" customHeight="1">
      <c r="A9962" s="294"/>
    </row>
    <row r="9963" spans="1:1" s="295" customFormat="1" ht="12" hidden="1" customHeight="1">
      <c r="A9963" s="294"/>
    </row>
    <row r="9964" spans="1:1" s="295" customFormat="1" ht="12" hidden="1" customHeight="1">
      <c r="A9964" s="294"/>
    </row>
    <row r="9965" spans="1:1" s="295" customFormat="1" ht="12" hidden="1" customHeight="1">
      <c r="A9965" s="294"/>
    </row>
    <row r="9966" spans="1:1" s="295" customFormat="1" ht="12" hidden="1" customHeight="1">
      <c r="A9966" s="294"/>
    </row>
    <row r="9967" spans="1:1" s="295" customFormat="1" ht="12" hidden="1" customHeight="1">
      <c r="A9967" s="294"/>
    </row>
    <row r="9968" spans="1:1" s="295" customFormat="1" ht="12" hidden="1" customHeight="1">
      <c r="A9968" s="294"/>
    </row>
    <row r="9969" spans="1:1" s="295" customFormat="1" ht="12" hidden="1" customHeight="1">
      <c r="A9969" s="294"/>
    </row>
    <row r="9970" spans="1:1" s="295" customFormat="1" ht="12" hidden="1" customHeight="1">
      <c r="A9970" s="294"/>
    </row>
    <row r="9971" spans="1:1" s="295" customFormat="1" ht="12" hidden="1" customHeight="1">
      <c r="A9971" s="294"/>
    </row>
    <row r="9972" spans="1:1" s="295" customFormat="1" ht="12" hidden="1" customHeight="1">
      <c r="A9972" s="294"/>
    </row>
    <row r="9973" spans="1:1" s="295" customFormat="1" ht="12" hidden="1" customHeight="1">
      <c r="A9973" s="294"/>
    </row>
    <row r="9974" spans="1:1" s="295" customFormat="1" ht="12" hidden="1" customHeight="1">
      <c r="A9974" s="294"/>
    </row>
    <row r="9975" spans="1:1" s="295" customFormat="1" ht="12" hidden="1" customHeight="1">
      <c r="A9975" s="294"/>
    </row>
    <row r="9976" spans="1:1" s="295" customFormat="1" ht="12" hidden="1" customHeight="1">
      <c r="A9976" s="294"/>
    </row>
    <row r="9977" spans="1:1" s="295" customFormat="1" ht="12" hidden="1" customHeight="1">
      <c r="A9977" s="294"/>
    </row>
    <row r="9978" spans="1:1" s="295" customFormat="1" ht="12" hidden="1" customHeight="1">
      <c r="A9978" s="294"/>
    </row>
    <row r="9979" spans="1:1" s="295" customFormat="1" ht="12" hidden="1" customHeight="1">
      <c r="A9979" s="294"/>
    </row>
    <row r="9980" spans="1:1" s="295" customFormat="1" ht="12" hidden="1" customHeight="1">
      <c r="A9980" s="294"/>
    </row>
    <row r="9981" spans="1:1" s="295" customFormat="1" ht="12" hidden="1" customHeight="1">
      <c r="A9981" s="294"/>
    </row>
    <row r="9982" spans="1:1" s="295" customFormat="1" ht="12" hidden="1" customHeight="1">
      <c r="A9982" s="294"/>
    </row>
    <row r="9983" spans="1:1" s="295" customFormat="1" ht="12" hidden="1" customHeight="1">
      <c r="A9983" s="294"/>
    </row>
    <row r="9984" spans="1:1" s="295" customFormat="1" ht="12" hidden="1" customHeight="1">
      <c r="A9984" s="294"/>
    </row>
    <row r="9985" spans="1:1" s="295" customFormat="1" ht="12" hidden="1" customHeight="1">
      <c r="A9985" s="294"/>
    </row>
    <row r="9986" spans="1:1" s="295" customFormat="1" ht="12" hidden="1" customHeight="1">
      <c r="A9986" s="294"/>
    </row>
    <row r="9987" spans="1:1" s="295" customFormat="1" ht="12" hidden="1" customHeight="1">
      <c r="A9987" s="294"/>
    </row>
    <row r="9988" spans="1:1" s="295" customFormat="1" ht="12" hidden="1" customHeight="1">
      <c r="A9988" s="294"/>
    </row>
    <row r="9989" spans="1:1" s="295" customFormat="1" ht="12" hidden="1" customHeight="1">
      <c r="A9989" s="294"/>
    </row>
    <row r="9990" spans="1:1" s="295" customFormat="1" ht="12" hidden="1" customHeight="1">
      <c r="A9990" s="294"/>
    </row>
    <row r="9991" spans="1:1" s="295" customFormat="1" ht="12" hidden="1" customHeight="1">
      <c r="A9991" s="294"/>
    </row>
    <row r="9992" spans="1:1" s="295" customFormat="1" ht="12" hidden="1" customHeight="1">
      <c r="A9992" s="294"/>
    </row>
    <row r="9993" spans="1:1" s="295" customFormat="1" ht="12" hidden="1" customHeight="1">
      <c r="A9993" s="294"/>
    </row>
    <row r="9994" spans="1:1" s="295" customFormat="1" ht="12" hidden="1" customHeight="1">
      <c r="A9994" s="294"/>
    </row>
    <row r="9995" spans="1:1" s="295" customFormat="1" ht="12" hidden="1" customHeight="1">
      <c r="A9995" s="294"/>
    </row>
    <row r="9996" spans="1:1" s="295" customFormat="1" ht="12" hidden="1" customHeight="1">
      <c r="A9996" s="294"/>
    </row>
    <row r="9997" spans="1:1" s="295" customFormat="1" ht="12" hidden="1" customHeight="1">
      <c r="A9997" s="294"/>
    </row>
    <row r="9998" spans="1:1" s="295" customFormat="1" ht="12" hidden="1" customHeight="1">
      <c r="A9998" s="294"/>
    </row>
    <row r="9999" spans="1:1" s="295" customFormat="1" ht="12" hidden="1" customHeight="1">
      <c r="A9999" s="294"/>
    </row>
    <row r="10000" spans="1:1" s="295" customFormat="1" ht="12" hidden="1" customHeight="1">
      <c r="A10000" s="294"/>
    </row>
    <row r="10001" spans="1:1" s="295" customFormat="1" ht="12" hidden="1" customHeight="1">
      <c r="A10001" s="294"/>
    </row>
    <row r="10002" spans="1:1" s="295" customFormat="1" ht="12" hidden="1" customHeight="1">
      <c r="A10002" s="294"/>
    </row>
    <row r="10003" spans="1:1" s="295" customFormat="1" ht="12" hidden="1" customHeight="1">
      <c r="A10003" s="294"/>
    </row>
    <row r="10004" spans="1:1" s="295" customFormat="1" ht="12" hidden="1" customHeight="1">
      <c r="A10004" s="294"/>
    </row>
    <row r="10005" spans="1:1" s="295" customFormat="1" ht="12" hidden="1" customHeight="1">
      <c r="A10005" s="294"/>
    </row>
    <row r="10006" spans="1:1" s="295" customFormat="1" ht="12" hidden="1" customHeight="1">
      <c r="A10006" s="294"/>
    </row>
    <row r="10007" spans="1:1" s="295" customFormat="1" ht="12" hidden="1" customHeight="1">
      <c r="A10007" s="294"/>
    </row>
    <row r="10008" spans="1:1" s="295" customFormat="1" ht="12" hidden="1" customHeight="1">
      <c r="A10008" s="294"/>
    </row>
    <row r="10009" spans="1:1" s="295" customFormat="1" ht="12" hidden="1" customHeight="1">
      <c r="A10009" s="294"/>
    </row>
    <row r="10010" spans="1:1" s="295" customFormat="1" ht="12" hidden="1" customHeight="1">
      <c r="A10010" s="294"/>
    </row>
    <row r="10011" spans="1:1" s="295" customFormat="1" ht="12" hidden="1" customHeight="1">
      <c r="A10011" s="294"/>
    </row>
    <row r="10012" spans="1:1" s="295" customFormat="1" ht="12" hidden="1" customHeight="1">
      <c r="A10012" s="294"/>
    </row>
    <row r="10013" spans="1:1" s="295" customFormat="1" ht="12" hidden="1" customHeight="1">
      <c r="A10013" s="294"/>
    </row>
    <row r="10014" spans="1:1" s="295" customFormat="1" ht="12" hidden="1" customHeight="1">
      <c r="A10014" s="294"/>
    </row>
    <row r="10015" spans="1:1" s="295" customFormat="1" ht="12" hidden="1" customHeight="1">
      <c r="A10015" s="294"/>
    </row>
    <row r="10016" spans="1:1" s="295" customFormat="1" ht="12" hidden="1" customHeight="1">
      <c r="A10016" s="294"/>
    </row>
    <row r="10017" spans="1:1" s="295" customFormat="1" ht="12" hidden="1" customHeight="1">
      <c r="A10017" s="294"/>
    </row>
    <row r="10018" spans="1:1" s="295" customFormat="1" ht="12" hidden="1" customHeight="1">
      <c r="A10018" s="294"/>
    </row>
    <row r="10019" spans="1:1" s="295" customFormat="1" ht="12" hidden="1" customHeight="1">
      <c r="A10019" s="294"/>
    </row>
    <row r="10020" spans="1:1" s="295" customFormat="1" ht="12" hidden="1" customHeight="1">
      <c r="A10020" s="294"/>
    </row>
    <row r="10021" spans="1:1" s="295" customFormat="1" ht="12" hidden="1" customHeight="1">
      <c r="A10021" s="294"/>
    </row>
    <row r="10022" spans="1:1" s="295" customFormat="1" ht="12" hidden="1" customHeight="1">
      <c r="A10022" s="294"/>
    </row>
    <row r="10023" spans="1:1" s="295" customFormat="1" ht="12" hidden="1" customHeight="1">
      <c r="A10023" s="294"/>
    </row>
    <row r="10024" spans="1:1" s="295" customFormat="1" ht="12" hidden="1" customHeight="1">
      <c r="A10024" s="294"/>
    </row>
    <row r="10025" spans="1:1" s="295" customFormat="1" ht="12" hidden="1" customHeight="1">
      <c r="A10025" s="294"/>
    </row>
    <row r="10026" spans="1:1" s="295" customFormat="1" ht="12" hidden="1" customHeight="1">
      <c r="A10026" s="294"/>
    </row>
    <row r="10027" spans="1:1" s="295" customFormat="1" ht="12" hidden="1" customHeight="1">
      <c r="A10027" s="294"/>
    </row>
    <row r="10028" spans="1:1" s="295" customFormat="1" ht="12" hidden="1" customHeight="1">
      <c r="A10028" s="294"/>
    </row>
    <row r="10029" spans="1:1" s="295" customFormat="1" ht="12" hidden="1" customHeight="1">
      <c r="A10029" s="294"/>
    </row>
    <row r="10030" spans="1:1" s="295" customFormat="1" ht="12" hidden="1" customHeight="1">
      <c r="A10030" s="294"/>
    </row>
    <row r="10031" spans="1:1" s="295" customFormat="1" ht="12" hidden="1" customHeight="1">
      <c r="A10031" s="294"/>
    </row>
    <row r="10032" spans="1:1" s="295" customFormat="1" ht="12" hidden="1" customHeight="1">
      <c r="A10032" s="294"/>
    </row>
    <row r="10033" spans="1:1" s="295" customFormat="1" ht="12" hidden="1" customHeight="1">
      <c r="A10033" s="294"/>
    </row>
    <row r="10034" spans="1:1" s="295" customFormat="1" ht="12" hidden="1" customHeight="1">
      <c r="A10034" s="294"/>
    </row>
    <row r="10035" spans="1:1" s="295" customFormat="1" ht="12" hidden="1" customHeight="1">
      <c r="A10035" s="294"/>
    </row>
    <row r="10036" spans="1:1" s="295" customFormat="1" ht="12" hidden="1" customHeight="1">
      <c r="A10036" s="294"/>
    </row>
    <row r="10037" spans="1:1" s="295" customFormat="1" ht="12" hidden="1" customHeight="1">
      <c r="A10037" s="294"/>
    </row>
    <row r="10038" spans="1:1" s="295" customFormat="1" ht="12" hidden="1" customHeight="1">
      <c r="A10038" s="294"/>
    </row>
    <row r="10039" spans="1:1" s="295" customFormat="1" ht="12" hidden="1" customHeight="1">
      <c r="A10039" s="294"/>
    </row>
    <row r="10040" spans="1:1" s="295" customFormat="1" ht="12" hidden="1" customHeight="1">
      <c r="A10040" s="294"/>
    </row>
    <row r="10041" spans="1:1" s="295" customFormat="1" ht="12" hidden="1" customHeight="1">
      <c r="A10041" s="294"/>
    </row>
    <row r="10042" spans="1:1" s="295" customFormat="1" ht="12" hidden="1" customHeight="1">
      <c r="A10042" s="294"/>
    </row>
    <row r="10043" spans="1:1" s="295" customFormat="1" ht="12" hidden="1" customHeight="1">
      <c r="A10043" s="294"/>
    </row>
    <row r="10044" spans="1:1" s="295" customFormat="1" ht="12" hidden="1" customHeight="1">
      <c r="A10044" s="294"/>
    </row>
    <row r="10045" spans="1:1" s="295" customFormat="1" ht="12" hidden="1" customHeight="1">
      <c r="A10045" s="294"/>
    </row>
    <row r="10046" spans="1:1" s="295" customFormat="1" ht="12" hidden="1" customHeight="1">
      <c r="A10046" s="294"/>
    </row>
    <row r="10047" spans="1:1" s="295" customFormat="1" ht="12" hidden="1" customHeight="1">
      <c r="A10047" s="294"/>
    </row>
    <row r="10048" spans="1:1" s="295" customFormat="1" ht="12" hidden="1" customHeight="1">
      <c r="A10048" s="294"/>
    </row>
    <row r="10049" spans="1:1" s="295" customFormat="1" ht="12" hidden="1" customHeight="1">
      <c r="A10049" s="294"/>
    </row>
    <row r="10050" spans="1:1" s="295" customFormat="1" ht="12" hidden="1" customHeight="1">
      <c r="A10050" s="294"/>
    </row>
    <row r="10051" spans="1:1" s="295" customFormat="1" ht="12" hidden="1" customHeight="1">
      <c r="A10051" s="294"/>
    </row>
    <row r="10052" spans="1:1" s="295" customFormat="1" ht="12" hidden="1" customHeight="1">
      <c r="A10052" s="294"/>
    </row>
    <row r="10053" spans="1:1" s="295" customFormat="1" ht="12" hidden="1" customHeight="1">
      <c r="A10053" s="294"/>
    </row>
    <row r="10054" spans="1:1" s="295" customFormat="1" ht="12" hidden="1" customHeight="1">
      <c r="A10054" s="294"/>
    </row>
    <row r="10055" spans="1:1" s="295" customFormat="1" ht="12" hidden="1" customHeight="1">
      <c r="A10055" s="294"/>
    </row>
    <row r="10056" spans="1:1" s="295" customFormat="1" ht="12" hidden="1" customHeight="1">
      <c r="A10056" s="294"/>
    </row>
    <row r="10057" spans="1:1" s="295" customFormat="1" ht="12" hidden="1" customHeight="1">
      <c r="A10057" s="294"/>
    </row>
    <row r="10058" spans="1:1" s="295" customFormat="1" ht="12" hidden="1" customHeight="1">
      <c r="A10058" s="294"/>
    </row>
    <row r="10059" spans="1:1" s="295" customFormat="1" ht="12" hidden="1" customHeight="1">
      <c r="A10059" s="294"/>
    </row>
    <row r="10060" spans="1:1" s="295" customFormat="1" ht="12" hidden="1" customHeight="1">
      <c r="A10060" s="294"/>
    </row>
    <row r="10061" spans="1:1" s="295" customFormat="1" ht="12" hidden="1" customHeight="1">
      <c r="A10061" s="294"/>
    </row>
    <row r="10062" spans="1:1" s="295" customFormat="1" ht="12" hidden="1" customHeight="1">
      <c r="A10062" s="294"/>
    </row>
    <row r="10063" spans="1:1" s="295" customFormat="1" ht="12" hidden="1" customHeight="1">
      <c r="A10063" s="294"/>
    </row>
    <row r="10064" spans="1:1" s="295" customFormat="1" ht="12" hidden="1" customHeight="1">
      <c r="A10064" s="294"/>
    </row>
    <row r="10065" spans="1:1" s="295" customFormat="1" ht="12" hidden="1" customHeight="1">
      <c r="A10065" s="294"/>
    </row>
    <row r="10066" spans="1:1" s="295" customFormat="1" ht="12" hidden="1" customHeight="1">
      <c r="A10066" s="294"/>
    </row>
    <row r="10067" spans="1:1" s="295" customFormat="1" ht="12" hidden="1" customHeight="1">
      <c r="A10067" s="294"/>
    </row>
    <row r="10068" spans="1:1" s="295" customFormat="1" ht="12" hidden="1" customHeight="1">
      <c r="A10068" s="294"/>
    </row>
    <row r="10069" spans="1:1" s="295" customFormat="1" ht="12" hidden="1" customHeight="1">
      <c r="A10069" s="294"/>
    </row>
    <row r="10070" spans="1:1" s="295" customFormat="1" ht="12" hidden="1" customHeight="1">
      <c r="A10070" s="294"/>
    </row>
    <row r="10071" spans="1:1" s="295" customFormat="1" ht="12" hidden="1" customHeight="1">
      <c r="A10071" s="294"/>
    </row>
    <row r="10072" spans="1:1" s="295" customFormat="1" ht="12" hidden="1" customHeight="1">
      <c r="A10072" s="294"/>
    </row>
    <row r="10073" spans="1:1" s="295" customFormat="1" ht="12" hidden="1" customHeight="1">
      <c r="A10073" s="294"/>
    </row>
    <row r="10074" spans="1:1" s="295" customFormat="1" ht="12" hidden="1" customHeight="1">
      <c r="A10074" s="294"/>
    </row>
    <row r="10075" spans="1:1" s="295" customFormat="1" ht="12" hidden="1" customHeight="1">
      <c r="A10075" s="294"/>
    </row>
    <row r="10076" spans="1:1" s="295" customFormat="1" ht="12" hidden="1" customHeight="1">
      <c r="A10076" s="294"/>
    </row>
    <row r="10077" spans="1:1" s="295" customFormat="1" ht="12" hidden="1" customHeight="1">
      <c r="A10077" s="294"/>
    </row>
    <row r="10078" spans="1:1" s="295" customFormat="1" ht="12" hidden="1" customHeight="1">
      <c r="A10078" s="294"/>
    </row>
    <row r="10079" spans="1:1" s="295" customFormat="1" ht="12" hidden="1" customHeight="1">
      <c r="A10079" s="294"/>
    </row>
    <row r="10080" spans="1:1" s="295" customFormat="1" ht="12" hidden="1" customHeight="1">
      <c r="A10080" s="294"/>
    </row>
    <row r="10081" spans="1:1" s="295" customFormat="1" ht="12" hidden="1" customHeight="1">
      <c r="A10081" s="294"/>
    </row>
    <row r="10082" spans="1:1" s="295" customFormat="1" ht="12" hidden="1" customHeight="1">
      <c r="A10082" s="294"/>
    </row>
    <row r="10083" spans="1:1" s="295" customFormat="1" ht="12" hidden="1" customHeight="1">
      <c r="A10083" s="294"/>
    </row>
    <row r="10084" spans="1:1" s="295" customFormat="1" ht="12" hidden="1" customHeight="1">
      <c r="A10084" s="294"/>
    </row>
    <row r="10085" spans="1:1" s="295" customFormat="1" ht="12" hidden="1" customHeight="1">
      <c r="A10085" s="294"/>
    </row>
    <row r="10086" spans="1:1" s="295" customFormat="1" ht="12" hidden="1" customHeight="1">
      <c r="A10086" s="294"/>
    </row>
    <row r="10087" spans="1:1" s="295" customFormat="1" ht="12" hidden="1" customHeight="1">
      <c r="A10087" s="294"/>
    </row>
    <row r="10088" spans="1:1" s="295" customFormat="1" ht="12" hidden="1" customHeight="1">
      <c r="A10088" s="294"/>
    </row>
    <row r="10089" spans="1:1" s="295" customFormat="1" ht="12" hidden="1" customHeight="1">
      <c r="A10089" s="294"/>
    </row>
    <row r="10090" spans="1:1" s="295" customFormat="1" ht="12" hidden="1" customHeight="1">
      <c r="A10090" s="294"/>
    </row>
    <row r="10091" spans="1:1" s="295" customFormat="1" ht="12" hidden="1" customHeight="1">
      <c r="A10091" s="294"/>
    </row>
    <row r="10092" spans="1:1" s="295" customFormat="1" ht="12" hidden="1" customHeight="1">
      <c r="A10092" s="294"/>
    </row>
    <row r="10093" spans="1:1" s="295" customFormat="1" ht="12" hidden="1" customHeight="1">
      <c r="A10093" s="294"/>
    </row>
    <row r="10094" spans="1:1" s="295" customFormat="1" ht="12" hidden="1" customHeight="1">
      <c r="A10094" s="294"/>
    </row>
    <row r="10095" spans="1:1" s="295" customFormat="1" ht="12" hidden="1" customHeight="1">
      <c r="A10095" s="294"/>
    </row>
    <row r="10096" spans="1:1" s="295" customFormat="1" ht="12" hidden="1" customHeight="1">
      <c r="A10096" s="294"/>
    </row>
    <row r="10097" spans="1:1" s="295" customFormat="1" ht="12" hidden="1" customHeight="1">
      <c r="A10097" s="294"/>
    </row>
    <row r="10098" spans="1:1" s="295" customFormat="1" ht="12" hidden="1" customHeight="1">
      <c r="A10098" s="294"/>
    </row>
    <row r="10099" spans="1:1" s="295" customFormat="1" ht="12" hidden="1" customHeight="1">
      <c r="A10099" s="294"/>
    </row>
    <row r="10100" spans="1:1" s="295" customFormat="1" ht="12" hidden="1" customHeight="1">
      <c r="A10100" s="294"/>
    </row>
    <row r="10101" spans="1:1" s="295" customFormat="1" ht="12" hidden="1" customHeight="1">
      <c r="A10101" s="294"/>
    </row>
    <row r="10102" spans="1:1" s="295" customFormat="1" ht="12" hidden="1" customHeight="1">
      <c r="A10102" s="294"/>
    </row>
    <row r="10103" spans="1:1" s="295" customFormat="1" ht="12" hidden="1" customHeight="1">
      <c r="A10103" s="294"/>
    </row>
    <row r="10104" spans="1:1" s="295" customFormat="1" ht="12" hidden="1" customHeight="1">
      <c r="A10104" s="294"/>
    </row>
    <row r="10105" spans="1:1" s="295" customFormat="1" ht="12" hidden="1" customHeight="1">
      <c r="A10105" s="294"/>
    </row>
    <row r="10106" spans="1:1" s="295" customFormat="1" ht="12" hidden="1" customHeight="1">
      <c r="A10106" s="294"/>
    </row>
    <row r="10107" spans="1:1" s="295" customFormat="1" ht="12" hidden="1" customHeight="1">
      <c r="A10107" s="294"/>
    </row>
    <row r="10108" spans="1:1" s="295" customFormat="1" ht="12" hidden="1" customHeight="1">
      <c r="A10108" s="294"/>
    </row>
    <row r="10109" spans="1:1" s="295" customFormat="1" ht="12" hidden="1" customHeight="1">
      <c r="A10109" s="294"/>
    </row>
    <row r="10110" spans="1:1" s="295" customFormat="1" ht="12" hidden="1" customHeight="1">
      <c r="A10110" s="294"/>
    </row>
    <row r="10111" spans="1:1" s="295" customFormat="1" ht="12" hidden="1" customHeight="1">
      <c r="A10111" s="294"/>
    </row>
    <row r="10112" spans="1:1" s="295" customFormat="1" ht="12" hidden="1" customHeight="1">
      <c r="A10112" s="294"/>
    </row>
    <row r="10113" spans="1:1" s="295" customFormat="1" ht="12" hidden="1" customHeight="1">
      <c r="A10113" s="294"/>
    </row>
    <row r="10114" spans="1:1" s="295" customFormat="1" ht="12" hidden="1" customHeight="1">
      <c r="A10114" s="294"/>
    </row>
    <row r="10115" spans="1:1" s="295" customFormat="1" ht="12" hidden="1" customHeight="1">
      <c r="A10115" s="294"/>
    </row>
    <row r="10116" spans="1:1" s="295" customFormat="1" ht="12" hidden="1" customHeight="1">
      <c r="A10116" s="294"/>
    </row>
    <row r="10117" spans="1:1" s="295" customFormat="1" ht="12" hidden="1" customHeight="1">
      <c r="A10117" s="294"/>
    </row>
    <row r="10118" spans="1:1" s="295" customFormat="1" ht="12" hidden="1" customHeight="1">
      <c r="A10118" s="294"/>
    </row>
    <row r="10119" spans="1:1" s="295" customFormat="1" ht="12" hidden="1" customHeight="1">
      <c r="A10119" s="294"/>
    </row>
    <row r="10120" spans="1:1" s="295" customFormat="1" ht="12" hidden="1" customHeight="1">
      <c r="A10120" s="294"/>
    </row>
    <row r="10121" spans="1:1" s="295" customFormat="1" ht="12" hidden="1" customHeight="1">
      <c r="A10121" s="294"/>
    </row>
    <row r="10122" spans="1:1" s="295" customFormat="1" ht="12" hidden="1" customHeight="1">
      <c r="A10122" s="294"/>
    </row>
    <row r="10123" spans="1:1" s="295" customFormat="1" ht="12" hidden="1" customHeight="1">
      <c r="A10123" s="294"/>
    </row>
    <row r="10124" spans="1:1" s="295" customFormat="1" ht="12" hidden="1" customHeight="1">
      <c r="A10124" s="294"/>
    </row>
    <row r="10125" spans="1:1" s="295" customFormat="1" ht="12" hidden="1" customHeight="1">
      <c r="A10125" s="294"/>
    </row>
    <row r="10126" spans="1:1" s="295" customFormat="1" ht="12" hidden="1" customHeight="1">
      <c r="A10126" s="294"/>
    </row>
    <row r="10127" spans="1:1" s="295" customFormat="1" ht="12" hidden="1" customHeight="1">
      <c r="A10127" s="294"/>
    </row>
    <row r="10128" spans="1:1" s="295" customFormat="1" ht="12" hidden="1" customHeight="1">
      <c r="A10128" s="294"/>
    </row>
    <row r="10129" spans="1:1" s="295" customFormat="1" ht="12" hidden="1" customHeight="1">
      <c r="A10129" s="294"/>
    </row>
    <row r="10130" spans="1:1" s="295" customFormat="1" ht="12" hidden="1" customHeight="1">
      <c r="A10130" s="294"/>
    </row>
    <row r="10131" spans="1:1" s="295" customFormat="1" ht="12" hidden="1" customHeight="1">
      <c r="A10131" s="294"/>
    </row>
    <row r="10132" spans="1:1" s="295" customFormat="1" ht="12" hidden="1" customHeight="1">
      <c r="A10132" s="294"/>
    </row>
    <row r="10133" spans="1:1" s="295" customFormat="1" ht="12" hidden="1" customHeight="1">
      <c r="A10133" s="294"/>
    </row>
    <row r="10134" spans="1:1" s="295" customFormat="1" ht="12" hidden="1" customHeight="1">
      <c r="A10134" s="294"/>
    </row>
    <row r="10135" spans="1:1" s="295" customFormat="1" ht="12" hidden="1" customHeight="1">
      <c r="A10135" s="294"/>
    </row>
    <row r="10136" spans="1:1" s="295" customFormat="1" ht="12" hidden="1" customHeight="1">
      <c r="A10136" s="294"/>
    </row>
    <row r="10137" spans="1:1" s="295" customFormat="1" ht="12" hidden="1" customHeight="1">
      <c r="A10137" s="294"/>
    </row>
    <row r="10138" spans="1:1" s="295" customFormat="1" ht="12" hidden="1" customHeight="1">
      <c r="A10138" s="294"/>
    </row>
    <row r="10139" spans="1:1" s="295" customFormat="1" ht="12" hidden="1" customHeight="1">
      <c r="A10139" s="294"/>
    </row>
    <row r="10140" spans="1:1" s="295" customFormat="1" ht="12" hidden="1" customHeight="1">
      <c r="A10140" s="294"/>
    </row>
    <row r="10141" spans="1:1" s="295" customFormat="1" ht="12" hidden="1" customHeight="1">
      <c r="A10141" s="294"/>
    </row>
    <row r="10142" spans="1:1" s="295" customFormat="1" ht="12" hidden="1" customHeight="1">
      <c r="A10142" s="294"/>
    </row>
    <row r="10143" spans="1:1" s="295" customFormat="1" ht="12" hidden="1" customHeight="1">
      <c r="A10143" s="294"/>
    </row>
    <row r="10144" spans="1:1" s="295" customFormat="1" ht="12" hidden="1" customHeight="1">
      <c r="A10144" s="294"/>
    </row>
    <row r="10145" spans="1:1" s="295" customFormat="1" ht="12" hidden="1" customHeight="1">
      <c r="A10145" s="294"/>
    </row>
    <row r="10146" spans="1:1" s="295" customFormat="1" ht="12" hidden="1" customHeight="1">
      <c r="A10146" s="294"/>
    </row>
    <row r="10147" spans="1:1" s="295" customFormat="1" ht="12" hidden="1" customHeight="1">
      <c r="A10147" s="294"/>
    </row>
    <row r="10148" spans="1:1" s="295" customFormat="1" ht="12" hidden="1" customHeight="1">
      <c r="A10148" s="294"/>
    </row>
    <row r="10149" spans="1:1" s="295" customFormat="1" ht="12" hidden="1" customHeight="1">
      <c r="A10149" s="294"/>
    </row>
    <row r="10150" spans="1:1" s="295" customFormat="1" ht="12" hidden="1" customHeight="1">
      <c r="A10150" s="294"/>
    </row>
    <row r="10151" spans="1:1" s="295" customFormat="1" ht="12" hidden="1" customHeight="1">
      <c r="A10151" s="294"/>
    </row>
    <row r="10152" spans="1:1" s="295" customFormat="1" ht="12" hidden="1" customHeight="1">
      <c r="A10152" s="294"/>
    </row>
    <row r="10153" spans="1:1" s="295" customFormat="1" ht="12" hidden="1" customHeight="1">
      <c r="A10153" s="294"/>
    </row>
    <row r="10154" spans="1:1" s="295" customFormat="1" ht="12" hidden="1" customHeight="1">
      <c r="A10154" s="294"/>
    </row>
    <row r="10155" spans="1:1" s="295" customFormat="1" ht="12" hidden="1" customHeight="1">
      <c r="A10155" s="294"/>
    </row>
    <row r="10156" spans="1:1" s="295" customFormat="1" ht="12" hidden="1" customHeight="1">
      <c r="A10156" s="294"/>
    </row>
    <row r="10157" spans="1:1" s="295" customFormat="1" ht="12" hidden="1" customHeight="1">
      <c r="A10157" s="294"/>
    </row>
    <row r="10158" spans="1:1" s="295" customFormat="1" ht="12" hidden="1" customHeight="1">
      <c r="A10158" s="294"/>
    </row>
    <row r="10159" spans="1:1" s="295" customFormat="1" ht="12" hidden="1" customHeight="1">
      <c r="A10159" s="294"/>
    </row>
    <row r="10160" spans="1:1" s="295" customFormat="1" ht="12" hidden="1" customHeight="1">
      <c r="A10160" s="294"/>
    </row>
    <row r="10161" spans="1:1" s="295" customFormat="1" ht="12" hidden="1" customHeight="1">
      <c r="A10161" s="294"/>
    </row>
    <row r="10162" spans="1:1" s="295" customFormat="1" ht="12" hidden="1" customHeight="1">
      <c r="A10162" s="294"/>
    </row>
    <row r="10163" spans="1:1" s="295" customFormat="1" ht="12" hidden="1" customHeight="1">
      <c r="A10163" s="294"/>
    </row>
    <row r="10164" spans="1:1" s="295" customFormat="1" ht="12" hidden="1" customHeight="1">
      <c r="A10164" s="294"/>
    </row>
    <row r="10165" spans="1:1" s="295" customFormat="1" ht="12" hidden="1" customHeight="1">
      <c r="A10165" s="294"/>
    </row>
    <row r="10166" spans="1:1" s="295" customFormat="1" ht="12" hidden="1" customHeight="1">
      <c r="A10166" s="294"/>
    </row>
    <row r="10167" spans="1:1" s="295" customFormat="1" ht="12" hidden="1" customHeight="1">
      <c r="A10167" s="294"/>
    </row>
    <row r="10168" spans="1:1" s="295" customFormat="1" ht="12" hidden="1" customHeight="1">
      <c r="A10168" s="294"/>
    </row>
    <row r="10169" spans="1:1" s="295" customFormat="1" ht="12" hidden="1" customHeight="1">
      <c r="A10169" s="294"/>
    </row>
    <row r="10170" spans="1:1" s="295" customFormat="1" ht="12" hidden="1" customHeight="1">
      <c r="A10170" s="294"/>
    </row>
    <row r="10171" spans="1:1" s="295" customFormat="1" ht="12" hidden="1" customHeight="1">
      <c r="A10171" s="294"/>
    </row>
    <row r="10172" spans="1:1" s="295" customFormat="1" ht="12" hidden="1" customHeight="1">
      <c r="A10172" s="294"/>
    </row>
    <row r="10173" spans="1:1" s="295" customFormat="1" ht="12" hidden="1" customHeight="1">
      <c r="A10173" s="294"/>
    </row>
    <row r="10174" spans="1:1" s="295" customFormat="1" ht="12" hidden="1" customHeight="1">
      <c r="A10174" s="294"/>
    </row>
    <row r="10175" spans="1:1" s="295" customFormat="1" ht="12" hidden="1" customHeight="1">
      <c r="A10175" s="294"/>
    </row>
    <row r="10176" spans="1:1" s="295" customFormat="1" ht="12" hidden="1" customHeight="1">
      <c r="A10176" s="294"/>
    </row>
    <row r="10177" spans="1:1" s="295" customFormat="1" ht="12" hidden="1" customHeight="1">
      <c r="A10177" s="294"/>
    </row>
    <row r="10178" spans="1:1" s="295" customFormat="1" ht="12" hidden="1" customHeight="1">
      <c r="A10178" s="294"/>
    </row>
    <row r="10179" spans="1:1" s="295" customFormat="1" ht="12" hidden="1" customHeight="1">
      <c r="A10179" s="294"/>
    </row>
    <row r="10180" spans="1:1" s="295" customFormat="1" ht="12" hidden="1" customHeight="1">
      <c r="A10180" s="294"/>
    </row>
    <row r="10181" spans="1:1" s="295" customFormat="1" ht="12" hidden="1" customHeight="1">
      <c r="A10181" s="294"/>
    </row>
    <row r="10182" spans="1:1" s="295" customFormat="1" ht="12" hidden="1" customHeight="1">
      <c r="A10182" s="294"/>
    </row>
    <row r="10183" spans="1:1" s="295" customFormat="1" ht="12" hidden="1" customHeight="1">
      <c r="A10183" s="294"/>
    </row>
    <row r="10184" spans="1:1" s="295" customFormat="1" ht="12" hidden="1" customHeight="1">
      <c r="A10184" s="294"/>
    </row>
    <row r="10185" spans="1:1" s="295" customFormat="1" ht="12" hidden="1" customHeight="1">
      <c r="A10185" s="294"/>
    </row>
    <row r="10186" spans="1:1" s="295" customFormat="1" ht="12" hidden="1" customHeight="1">
      <c r="A10186" s="294"/>
    </row>
    <row r="10187" spans="1:1" s="295" customFormat="1" ht="12" hidden="1" customHeight="1">
      <c r="A10187" s="294"/>
    </row>
    <row r="10188" spans="1:1" s="295" customFormat="1" ht="12" hidden="1" customHeight="1">
      <c r="A10188" s="294"/>
    </row>
    <row r="10189" spans="1:1" s="295" customFormat="1" ht="12" hidden="1" customHeight="1">
      <c r="A10189" s="294"/>
    </row>
    <row r="10190" spans="1:1" s="295" customFormat="1" ht="12" hidden="1" customHeight="1">
      <c r="A10190" s="294"/>
    </row>
    <row r="10191" spans="1:1" s="295" customFormat="1" ht="12" hidden="1" customHeight="1">
      <c r="A10191" s="294"/>
    </row>
    <row r="10192" spans="1:1" s="295" customFormat="1" ht="12" hidden="1" customHeight="1">
      <c r="A10192" s="294"/>
    </row>
    <row r="10193" spans="1:1" s="295" customFormat="1" ht="12" hidden="1" customHeight="1">
      <c r="A10193" s="294"/>
    </row>
    <row r="10194" spans="1:1" s="295" customFormat="1" ht="12" hidden="1" customHeight="1">
      <c r="A10194" s="294"/>
    </row>
    <row r="10195" spans="1:1" s="295" customFormat="1" ht="12" hidden="1" customHeight="1">
      <c r="A10195" s="294"/>
    </row>
    <row r="10196" spans="1:1" s="295" customFormat="1" ht="12" hidden="1" customHeight="1">
      <c r="A10196" s="294"/>
    </row>
    <row r="10197" spans="1:1" s="295" customFormat="1" ht="12" hidden="1" customHeight="1">
      <c r="A10197" s="294"/>
    </row>
    <row r="10198" spans="1:1" s="295" customFormat="1" ht="12" hidden="1" customHeight="1">
      <c r="A10198" s="294"/>
    </row>
    <row r="10199" spans="1:1" s="295" customFormat="1" ht="12" hidden="1" customHeight="1">
      <c r="A10199" s="294"/>
    </row>
    <row r="10200" spans="1:1" s="295" customFormat="1" ht="12" hidden="1" customHeight="1">
      <c r="A10200" s="294"/>
    </row>
    <row r="10201" spans="1:1" s="295" customFormat="1" ht="12" hidden="1" customHeight="1">
      <c r="A10201" s="294"/>
    </row>
    <row r="10202" spans="1:1" s="295" customFormat="1" ht="12" hidden="1" customHeight="1">
      <c r="A10202" s="294"/>
    </row>
    <row r="10203" spans="1:1" s="295" customFormat="1" ht="12" hidden="1" customHeight="1">
      <c r="A10203" s="294"/>
    </row>
    <row r="10204" spans="1:1" s="295" customFormat="1" ht="12" hidden="1" customHeight="1">
      <c r="A10204" s="294"/>
    </row>
    <row r="10205" spans="1:1" s="295" customFormat="1" ht="12" hidden="1" customHeight="1">
      <c r="A10205" s="294"/>
    </row>
    <row r="10206" spans="1:1" s="295" customFormat="1" ht="12" hidden="1" customHeight="1">
      <c r="A10206" s="294"/>
    </row>
    <row r="10207" spans="1:1" s="295" customFormat="1" ht="12" hidden="1" customHeight="1">
      <c r="A10207" s="294"/>
    </row>
    <row r="10208" spans="1:1" s="295" customFormat="1" ht="12" hidden="1" customHeight="1">
      <c r="A10208" s="294"/>
    </row>
    <row r="10209" spans="1:1" s="295" customFormat="1" ht="12" hidden="1" customHeight="1">
      <c r="A10209" s="294"/>
    </row>
    <row r="10210" spans="1:1" s="295" customFormat="1" ht="12" hidden="1" customHeight="1">
      <c r="A10210" s="294"/>
    </row>
    <row r="10211" spans="1:1" s="295" customFormat="1" ht="12" hidden="1" customHeight="1">
      <c r="A10211" s="294"/>
    </row>
    <row r="10212" spans="1:1" s="295" customFormat="1" ht="12" hidden="1" customHeight="1">
      <c r="A10212" s="294"/>
    </row>
    <row r="10213" spans="1:1" s="295" customFormat="1" ht="12" hidden="1" customHeight="1">
      <c r="A10213" s="294"/>
    </row>
    <row r="10214" spans="1:1" s="295" customFormat="1" ht="12" hidden="1" customHeight="1">
      <c r="A10214" s="294"/>
    </row>
    <row r="10215" spans="1:1" s="295" customFormat="1" ht="12" hidden="1" customHeight="1">
      <c r="A10215" s="294"/>
    </row>
    <row r="10216" spans="1:1" s="295" customFormat="1" ht="12" hidden="1" customHeight="1">
      <c r="A10216" s="294"/>
    </row>
    <row r="10217" spans="1:1" s="295" customFormat="1" ht="12" hidden="1" customHeight="1">
      <c r="A10217" s="294"/>
    </row>
    <row r="10218" spans="1:1" s="295" customFormat="1" ht="12" hidden="1" customHeight="1">
      <c r="A10218" s="294"/>
    </row>
    <row r="10219" spans="1:1" s="295" customFormat="1" ht="12" hidden="1" customHeight="1">
      <c r="A10219" s="294"/>
    </row>
    <row r="10220" spans="1:1" s="295" customFormat="1" ht="12" hidden="1" customHeight="1">
      <c r="A10220" s="294"/>
    </row>
    <row r="10221" spans="1:1" s="295" customFormat="1" ht="12" hidden="1" customHeight="1">
      <c r="A10221" s="294"/>
    </row>
    <row r="10222" spans="1:1" s="295" customFormat="1" ht="12" hidden="1" customHeight="1">
      <c r="A10222" s="294"/>
    </row>
    <row r="10223" spans="1:1" s="295" customFormat="1" ht="12" hidden="1" customHeight="1">
      <c r="A10223" s="294"/>
    </row>
    <row r="10224" spans="1:1" s="295" customFormat="1" ht="12" hidden="1" customHeight="1">
      <c r="A10224" s="294"/>
    </row>
    <row r="10225" spans="1:1" s="295" customFormat="1" ht="12" hidden="1" customHeight="1">
      <c r="A10225" s="294"/>
    </row>
    <row r="10226" spans="1:1" s="295" customFormat="1" ht="12" hidden="1" customHeight="1">
      <c r="A10226" s="294"/>
    </row>
    <row r="10227" spans="1:1" s="295" customFormat="1" ht="12" hidden="1" customHeight="1">
      <c r="A10227" s="294"/>
    </row>
    <row r="10228" spans="1:1" s="295" customFormat="1" ht="12" hidden="1" customHeight="1">
      <c r="A10228" s="294"/>
    </row>
    <row r="10229" spans="1:1" s="295" customFormat="1" ht="12" hidden="1" customHeight="1">
      <c r="A10229" s="294"/>
    </row>
    <row r="10230" spans="1:1" s="295" customFormat="1" ht="12" hidden="1" customHeight="1">
      <c r="A10230" s="294"/>
    </row>
    <row r="10231" spans="1:1" s="295" customFormat="1" ht="12" hidden="1" customHeight="1">
      <c r="A10231" s="294"/>
    </row>
    <row r="10232" spans="1:1" s="295" customFormat="1" ht="12" hidden="1" customHeight="1">
      <c r="A10232" s="294"/>
    </row>
    <row r="10233" spans="1:1" s="295" customFormat="1" ht="12" hidden="1" customHeight="1">
      <c r="A10233" s="294"/>
    </row>
    <row r="10234" spans="1:1" s="295" customFormat="1" ht="12" hidden="1" customHeight="1">
      <c r="A10234" s="294"/>
    </row>
    <row r="10235" spans="1:1" s="295" customFormat="1" ht="12" hidden="1" customHeight="1">
      <c r="A10235" s="294"/>
    </row>
    <row r="10236" spans="1:1" s="295" customFormat="1" ht="12" hidden="1" customHeight="1">
      <c r="A10236" s="294"/>
    </row>
    <row r="10237" spans="1:1" s="295" customFormat="1" ht="12" hidden="1" customHeight="1">
      <c r="A10237" s="294"/>
    </row>
    <row r="10238" spans="1:1" s="295" customFormat="1" ht="12" hidden="1" customHeight="1">
      <c r="A10238" s="294"/>
    </row>
    <row r="10239" spans="1:1" s="295" customFormat="1" ht="12" hidden="1" customHeight="1">
      <c r="A10239" s="294"/>
    </row>
    <row r="10240" spans="1:1" s="295" customFormat="1" ht="12" hidden="1" customHeight="1">
      <c r="A10240" s="294"/>
    </row>
    <row r="10241" spans="1:1" s="295" customFormat="1" ht="12" hidden="1" customHeight="1">
      <c r="A10241" s="294"/>
    </row>
    <row r="10242" spans="1:1" s="295" customFormat="1" ht="12" hidden="1" customHeight="1">
      <c r="A10242" s="294"/>
    </row>
    <row r="10243" spans="1:1" s="295" customFormat="1" ht="12" hidden="1" customHeight="1">
      <c r="A10243" s="294"/>
    </row>
    <row r="10244" spans="1:1" s="295" customFormat="1" ht="12" hidden="1" customHeight="1">
      <c r="A10244" s="294"/>
    </row>
    <row r="10245" spans="1:1" s="295" customFormat="1" ht="12" hidden="1" customHeight="1">
      <c r="A10245" s="294"/>
    </row>
    <row r="10246" spans="1:1" s="295" customFormat="1" ht="12" hidden="1" customHeight="1">
      <c r="A10246" s="294"/>
    </row>
    <row r="10247" spans="1:1" s="295" customFormat="1" ht="12" hidden="1" customHeight="1">
      <c r="A10247" s="294"/>
    </row>
    <row r="10248" spans="1:1" s="295" customFormat="1" ht="12" hidden="1" customHeight="1">
      <c r="A10248" s="294"/>
    </row>
    <row r="10249" spans="1:1" s="295" customFormat="1" ht="12" hidden="1" customHeight="1">
      <c r="A10249" s="294"/>
    </row>
    <row r="10250" spans="1:1" s="295" customFormat="1" ht="12" hidden="1" customHeight="1">
      <c r="A10250" s="294"/>
    </row>
    <row r="10251" spans="1:1" s="295" customFormat="1" ht="12" hidden="1" customHeight="1">
      <c r="A10251" s="294"/>
    </row>
    <row r="10252" spans="1:1" s="295" customFormat="1" ht="12" hidden="1" customHeight="1">
      <c r="A10252" s="294"/>
    </row>
    <row r="10253" spans="1:1" s="295" customFormat="1" ht="12" hidden="1" customHeight="1">
      <c r="A10253" s="294"/>
    </row>
    <row r="10254" spans="1:1" s="295" customFormat="1" ht="12" hidden="1" customHeight="1">
      <c r="A10254" s="294"/>
    </row>
    <row r="10255" spans="1:1" s="295" customFormat="1" ht="12" hidden="1" customHeight="1">
      <c r="A10255" s="294"/>
    </row>
    <row r="10256" spans="1:1" s="295" customFormat="1" ht="12" hidden="1" customHeight="1">
      <c r="A10256" s="294"/>
    </row>
    <row r="10257" spans="1:1" s="295" customFormat="1" ht="12" hidden="1" customHeight="1">
      <c r="A10257" s="294"/>
    </row>
    <row r="10258" spans="1:1" s="295" customFormat="1" ht="12" hidden="1" customHeight="1">
      <c r="A10258" s="294"/>
    </row>
    <row r="10259" spans="1:1" s="295" customFormat="1" ht="12" hidden="1" customHeight="1">
      <c r="A10259" s="294"/>
    </row>
    <row r="10260" spans="1:1" s="295" customFormat="1" ht="12" hidden="1" customHeight="1">
      <c r="A10260" s="294"/>
    </row>
    <row r="10261" spans="1:1" s="295" customFormat="1" ht="12" hidden="1" customHeight="1">
      <c r="A10261" s="294"/>
    </row>
    <row r="10262" spans="1:1" s="295" customFormat="1" ht="12" hidden="1" customHeight="1">
      <c r="A10262" s="294"/>
    </row>
    <row r="10263" spans="1:1" s="295" customFormat="1" ht="12" hidden="1" customHeight="1">
      <c r="A10263" s="294"/>
    </row>
    <row r="10264" spans="1:1" s="295" customFormat="1" ht="12" hidden="1" customHeight="1">
      <c r="A10264" s="294"/>
    </row>
    <row r="10265" spans="1:1" s="295" customFormat="1" ht="12" hidden="1" customHeight="1">
      <c r="A10265" s="294"/>
    </row>
    <row r="10266" spans="1:1" s="295" customFormat="1" ht="12" hidden="1" customHeight="1">
      <c r="A10266" s="294"/>
    </row>
    <row r="10267" spans="1:1" s="295" customFormat="1" ht="12" hidden="1" customHeight="1">
      <c r="A10267" s="294"/>
    </row>
    <row r="10268" spans="1:1" s="295" customFormat="1" ht="12" hidden="1" customHeight="1">
      <c r="A10268" s="294"/>
    </row>
    <row r="10269" spans="1:1" s="295" customFormat="1" ht="12" hidden="1" customHeight="1">
      <c r="A10269" s="294"/>
    </row>
    <row r="10270" spans="1:1" s="295" customFormat="1" ht="12" hidden="1" customHeight="1">
      <c r="A10270" s="294"/>
    </row>
    <row r="10271" spans="1:1" s="295" customFormat="1" ht="12" hidden="1" customHeight="1">
      <c r="A10271" s="294"/>
    </row>
    <row r="10272" spans="1:1" s="295" customFormat="1" ht="12" hidden="1" customHeight="1">
      <c r="A10272" s="294"/>
    </row>
    <row r="10273" spans="1:1" s="295" customFormat="1" ht="12" hidden="1" customHeight="1">
      <c r="A10273" s="294"/>
    </row>
    <row r="10274" spans="1:1" s="295" customFormat="1" ht="12" hidden="1" customHeight="1">
      <c r="A10274" s="294"/>
    </row>
    <row r="10275" spans="1:1" s="295" customFormat="1" ht="12" hidden="1" customHeight="1">
      <c r="A10275" s="294"/>
    </row>
    <row r="10276" spans="1:1" s="295" customFormat="1" ht="12" hidden="1" customHeight="1">
      <c r="A10276" s="294"/>
    </row>
    <row r="10277" spans="1:1" s="295" customFormat="1" ht="12" hidden="1" customHeight="1">
      <c r="A10277" s="294"/>
    </row>
    <row r="10278" spans="1:1" s="295" customFormat="1" ht="12" hidden="1" customHeight="1">
      <c r="A10278" s="294"/>
    </row>
    <row r="10279" spans="1:1" s="295" customFormat="1" ht="12" hidden="1" customHeight="1">
      <c r="A10279" s="294"/>
    </row>
    <row r="10280" spans="1:1" s="295" customFormat="1" ht="12" hidden="1" customHeight="1">
      <c r="A10280" s="294"/>
    </row>
    <row r="10281" spans="1:1" s="295" customFormat="1" ht="12" hidden="1" customHeight="1">
      <c r="A10281" s="294"/>
    </row>
    <row r="10282" spans="1:1" s="295" customFormat="1" ht="12" hidden="1" customHeight="1">
      <c r="A10282" s="294"/>
    </row>
    <row r="10283" spans="1:1" s="295" customFormat="1" ht="12" hidden="1" customHeight="1">
      <c r="A10283" s="294"/>
    </row>
    <row r="10284" spans="1:1" s="295" customFormat="1" ht="12" hidden="1" customHeight="1">
      <c r="A10284" s="294"/>
    </row>
    <row r="10285" spans="1:1" s="295" customFormat="1" ht="12" hidden="1" customHeight="1">
      <c r="A10285" s="294"/>
    </row>
    <row r="10286" spans="1:1" s="295" customFormat="1" ht="12" hidden="1" customHeight="1">
      <c r="A10286" s="294"/>
    </row>
    <row r="10287" spans="1:1" s="295" customFormat="1" ht="12" hidden="1" customHeight="1">
      <c r="A10287" s="294"/>
    </row>
    <row r="10288" spans="1:1" s="295" customFormat="1" ht="12" hidden="1" customHeight="1">
      <c r="A10288" s="294"/>
    </row>
    <row r="10289" spans="1:1" s="295" customFormat="1" ht="12" hidden="1" customHeight="1">
      <c r="A10289" s="294"/>
    </row>
    <row r="10290" spans="1:1" s="295" customFormat="1" ht="12" hidden="1" customHeight="1">
      <c r="A10290" s="294"/>
    </row>
    <row r="10291" spans="1:1" s="295" customFormat="1" ht="12" hidden="1" customHeight="1">
      <c r="A10291" s="294"/>
    </row>
    <row r="10292" spans="1:1" s="295" customFormat="1" ht="12" hidden="1" customHeight="1">
      <c r="A10292" s="294"/>
    </row>
    <row r="10293" spans="1:1" s="295" customFormat="1" ht="12" hidden="1" customHeight="1">
      <c r="A10293" s="294"/>
    </row>
    <row r="10294" spans="1:1" s="295" customFormat="1" ht="12" hidden="1" customHeight="1">
      <c r="A10294" s="294"/>
    </row>
    <row r="10295" spans="1:1" s="295" customFormat="1" ht="12" hidden="1" customHeight="1">
      <c r="A10295" s="294"/>
    </row>
    <row r="10296" spans="1:1" s="295" customFormat="1" ht="12" hidden="1" customHeight="1">
      <c r="A10296" s="294"/>
    </row>
    <row r="10297" spans="1:1" s="295" customFormat="1" ht="12" hidden="1" customHeight="1">
      <c r="A10297" s="294"/>
    </row>
    <row r="10298" spans="1:1" s="295" customFormat="1" ht="12" hidden="1" customHeight="1">
      <c r="A10298" s="294"/>
    </row>
    <row r="10299" spans="1:1" s="295" customFormat="1" ht="12" hidden="1" customHeight="1">
      <c r="A10299" s="294"/>
    </row>
    <row r="10300" spans="1:1" s="295" customFormat="1" ht="12" hidden="1" customHeight="1">
      <c r="A10300" s="294"/>
    </row>
    <row r="10301" spans="1:1" s="295" customFormat="1" ht="12" hidden="1" customHeight="1">
      <c r="A10301" s="294"/>
    </row>
    <row r="10302" spans="1:1" s="295" customFormat="1" ht="12" hidden="1" customHeight="1">
      <c r="A10302" s="294"/>
    </row>
    <row r="10303" spans="1:1" s="295" customFormat="1" ht="12" hidden="1" customHeight="1">
      <c r="A10303" s="294"/>
    </row>
    <row r="10304" spans="1:1" s="295" customFormat="1" ht="12" hidden="1" customHeight="1">
      <c r="A10304" s="294"/>
    </row>
    <row r="10305" spans="1:1" s="295" customFormat="1" ht="12" hidden="1" customHeight="1">
      <c r="A10305" s="294"/>
    </row>
    <row r="10306" spans="1:1" s="295" customFormat="1" ht="12" hidden="1" customHeight="1">
      <c r="A10306" s="294"/>
    </row>
    <row r="10307" spans="1:1" s="295" customFormat="1" ht="12" hidden="1" customHeight="1">
      <c r="A10307" s="294"/>
    </row>
    <row r="10308" spans="1:1" s="295" customFormat="1" ht="12" hidden="1" customHeight="1">
      <c r="A10308" s="294"/>
    </row>
    <row r="10309" spans="1:1" s="295" customFormat="1" ht="12" hidden="1" customHeight="1">
      <c r="A10309" s="294"/>
    </row>
    <row r="10310" spans="1:1" s="295" customFormat="1" ht="12" hidden="1" customHeight="1">
      <c r="A10310" s="294"/>
    </row>
    <row r="10311" spans="1:1" s="295" customFormat="1" ht="12" hidden="1" customHeight="1">
      <c r="A10311" s="294"/>
    </row>
    <row r="10312" spans="1:1" s="295" customFormat="1" ht="12" hidden="1" customHeight="1">
      <c r="A10312" s="294"/>
    </row>
    <row r="10313" spans="1:1" s="295" customFormat="1" ht="12" hidden="1" customHeight="1">
      <c r="A10313" s="294"/>
    </row>
    <row r="10314" spans="1:1" s="295" customFormat="1" ht="12" hidden="1" customHeight="1">
      <c r="A10314" s="294"/>
    </row>
    <row r="10315" spans="1:1" s="295" customFormat="1" ht="12" hidden="1" customHeight="1">
      <c r="A10315" s="294"/>
    </row>
    <row r="10316" spans="1:1" s="295" customFormat="1" ht="12" hidden="1" customHeight="1">
      <c r="A10316" s="294"/>
    </row>
    <row r="10317" spans="1:1" s="295" customFormat="1" ht="12" hidden="1" customHeight="1">
      <c r="A10317" s="294"/>
    </row>
    <row r="10318" spans="1:1" s="295" customFormat="1" ht="12" hidden="1" customHeight="1">
      <c r="A10318" s="294"/>
    </row>
    <row r="10319" spans="1:1" s="295" customFormat="1" ht="12" hidden="1" customHeight="1">
      <c r="A10319" s="294"/>
    </row>
    <row r="10320" spans="1:1" s="295" customFormat="1" ht="12" hidden="1" customHeight="1">
      <c r="A10320" s="294"/>
    </row>
    <row r="10321" spans="1:1" s="295" customFormat="1" ht="12" hidden="1" customHeight="1">
      <c r="A10321" s="294"/>
    </row>
    <row r="10322" spans="1:1" s="295" customFormat="1" ht="12" hidden="1" customHeight="1">
      <c r="A10322" s="294"/>
    </row>
    <row r="10323" spans="1:1" s="295" customFormat="1" ht="12" hidden="1" customHeight="1">
      <c r="A10323" s="294"/>
    </row>
    <row r="10324" spans="1:1" s="295" customFormat="1" ht="12" hidden="1" customHeight="1">
      <c r="A10324" s="294"/>
    </row>
    <row r="10325" spans="1:1" s="295" customFormat="1" ht="12" hidden="1" customHeight="1">
      <c r="A10325" s="294"/>
    </row>
    <row r="10326" spans="1:1" s="295" customFormat="1" ht="12" hidden="1" customHeight="1">
      <c r="A10326" s="294"/>
    </row>
    <row r="10327" spans="1:1" s="295" customFormat="1" ht="12" hidden="1" customHeight="1">
      <c r="A10327" s="294"/>
    </row>
    <row r="10328" spans="1:1" s="295" customFormat="1" ht="12" hidden="1" customHeight="1">
      <c r="A10328" s="294"/>
    </row>
    <row r="10329" spans="1:1" s="295" customFormat="1" ht="12" hidden="1" customHeight="1">
      <c r="A10329" s="294"/>
    </row>
    <row r="10330" spans="1:1" s="295" customFormat="1" ht="12" hidden="1" customHeight="1">
      <c r="A10330" s="294"/>
    </row>
    <row r="10331" spans="1:1" s="295" customFormat="1" ht="12" hidden="1" customHeight="1">
      <c r="A10331" s="294"/>
    </row>
    <row r="10332" spans="1:1" s="295" customFormat="1" ht="12" hidden="1" customHeight="1">
      <c r="A10332" s="294"/>
    </row>
    <row r="10333" spans="1:1" s="295" customFormat="1" ht="12" hidden="1" customHeight="1">
      <c r="A10333" s="294"/>
    </row>
    <row r="10334" spans="1:1" s="295" customFormat="1" ht="12" hidden="1" customHeight="1">
      <c r="A10334" s="294"/>
    </row>
    <row r="10335" spans="1:1" s="295" customFormat="1" ht="12" hidden="1" customHeight="1">
      <c r="A10335" s="294"/>
    </row>
    <row r="10336" spans="1:1" s="295" customFormat="1" ht="12" hidden="1" customHeight="1">
      <c r="A10336" s="294"/>
    </row>
    <row r="10337" spans="1:1" s="295" customFormat="1" ht="12" hidden="1" customHeight="1">
      <c r="A10337" s="294"/>
    </row>
    <row r="10338" spans="1:1" s="295" customFormat="1" ht="12" hidden="1" customHeight="1">
      <c r="A10338" s="294"/>
    </row>
    <row r="10339" spans="1:1" s="295" customFormat="1" ht="12" hidden="1" customHeight="1">
      <c r="A10339" s="294"/>
    </row>
    <row r="10340" spans="1:1" s="295" customFormat="1" ht="12" hidden="1" customHeight="1">
      <c r="A10340" s="294"/>
    </row>
    <row r="10341" spans="1:1" s="295" customFormat="1" ht="12" hidden="1" customHeight="1">
      <c r="A10341" s="294"/>
    </row>
    <row r="10342" spans="1:1" s="295" customFormat="1" ht="12" hidden="1" customHeight="1">
      <c r="A10342" s="294"/>
    </row>
    <row r="10343" spans="1:1" s="295" customFormat="1" ht="12" hidden="1" customHeight="1">
      <c r="A10343" s="294"/>
    </row>
    <row r="10344" spans="1:1" s="295" customFormat="1" ht="12" hidden="1" customHeight="1">
      <c r="A10344" s="294"/>
    </row>
    <row r="10345" spans="1:1" s="295" customFormat="1" ht="12" hidden="1" customHeight="1">
      <c r="A10345" s="294"/>
    </row>
    <row r="10346" spans="1:1" s="295" customFormat="1" ht="12" hidden="1" customHeight="1">
      <c r="A10346" s="294"/>
    </row>
    <row r="10347" spans="1:1" s="295" customFormat="1" ht="12" hidden="1" customHeight="1">
      <c r="A10347" s="294"/>
    </row>
    <row r="10348" spans="1:1" s="295" customFormat="1" ht="12" hidden="1" customHeight="1">
      <c r="A10348" s="294"/>
    </row>
    <row r="10349" spans="1:1" s="295" customFormat="1" ht="12" hidden="1" customHeight="1">
      <c r="A10349" s="294"/>
    </row>
    <row r="10350" spans="1:1" s="295" customFormat="1" ht="12" hidden="1" customHeight="1">
      <c r="A10350" s="294"/>
    </row>
    <row r="10351" spans="1:1" s="295" customFormat="1" ht="12" hidden="1" customHeight="1">
      <c r="A10351" s="294"/>
    </row>
    <row r="10352" spans="1:1" s="295" customFormat="1" ht="12" hidden="1" customHeight="1">
      <c r="A10352" s="294"/>
    </row>
    <row r="10353" spans="1:1" s="295" customFormat="1" ht="12" hidden="1" customHeight="1">
      <c r="A10353" s="294"/>
    </row>
    <row r="10354" spans="1:1" s="295" customFormat="1" ht="12" hidden="1" customHeight="1">
      <c r="A10354" s="294"/>
    </row>
    <row r="10355" spans="1:1" s="295" customFormat="1" ht="12" hidden="1" customHeight="1">
      <c r="A10355" s="294"/>
    </row>
    <row r="10356" spans="1:1" s="295" customFormat="1" ht="12" hidden="1" customHeight="1">
      <c r="A10356" s="294"/>
    </row>
    <row r="10357" spans="1:1" s="295" customFormat="1" ht="12" hidden="1" customHeight="1">
      <c r="A10357" s="294"/>
    </row>
    <row r="10358" spans="1:1" s="295" customFormat="1" ht="12" hidden="1" customHeight="1">
      <c r="A10358" s="294"/>
    </row>
    <row r="10359" spans="1:1" s="295" customFormat="1" ht="12" hidden="1" customHeight="1">
      <c r="A10359" s="294"/>
    </row>
    <row r="10360" spans="1:1" s="295" customFormat="1" ht="12" hidden="1" customHeight="1">
      <c r="A10360" s="294"/>
    </row>
    <row r="10361" spans="1:1" s="295" customFormat="1" ht="12" hidden="1" customHeight="1">
      <c r="A10361" s="294"/>
    </row>
    <row r="10362" spans="1:1" s="295" customFormat="1" ht="12" hidden="1" customHeight="1">
      <c r="A10362" s="294"/>
    </row>
    <row r="10363" spans="1:1" s="295" customFormat="1" ht="12" hidden="1" customHeight="1">
      <c r="A10363" s="294"/>
    </row>
    <row r="10364" spans="1:1" s="295" customFormat="1" ht="12" hidden="1" customHeight="1">
      <c r="A10364" s="294"/>
    </row>
    <row r="10365" spans="1:1" s="295" customFormat="1" ht="12" hidden="1" customHeight="1">
      <c r="A10365" s="294"/>
    </row>
    <row r="10366" spans="1:1" s="295" customFormat="1" ht="12" hidden="1" customHeight="1">
      <c r="A10366" s="294"/>
    </row>
    <row r="10367" spans="1:1" s="295" customFormat="1" ht="12" hidden="1" customHeight="1">
      <c r="A10367" s="294"/>
    </row>
    <row r="10368" spans="1:1" s="295" customFormat="1" ht="12" hidden="1" customHeight="1">
      <c r="A10368" s="294"/>
    </row>
    <row r="10369" spans="1:1" s="295" customFormat="1" ht="12" hidden="1" customHeight="1">
      <c r="A10369" s="294"/>
    </row>
    <row r="10370" spans="1:1" s="295" customFormat="1" ht="12" hidden="1" customHeight="1">
      <c r="A10370" s="294"/>
    </row>
    <row r="10371" spans="1:1" s="295" customFormat="1" ht="12" hidden="1" customHeight="1">
      <c r="A10371" s="294"/>
    </row>
    <row r="10372" spans="1:1" s="295" customFormat="1" ht="12" hidden="1" customHeight="1">
      <c r="A10372" s="294"/>
    </row>
    <row r="10373" spans="1:1" s="295" customFormat="1" ht="12" hidden="1" customHeight="1">
      <c r="A10373" s="294"/>
    </row>
    <row r="10374" spans="1:1" s="295" customFormat="1" ht="12" hidden="1" customHeight="1">
      <c r="A10374" s="294"/>
    </row>
    <row r="10375" spans="1:1" s="295" customFormat="1" ht="12" hidden="1" customHeight="1">
      <c r="A10375" s="294"/>
    </row>
    <row r="10376" spans="1:1" s="295" customFormat="1" ht="12" hidden="1" customHeight="1">
      <c r="A10376" s="294"/>
    </row>
    <row r="10377" spans="1:1" s="295" customFormat="1" ht="12" hidden="1" customHeight="1">
      <c r="A10377" s="294"/>
    </row>
    <row r="10378" spans="1:1" s="295" customFormat="1" ht="12" hidden="1" customHeight="1">
      <c r="A10378" s="294"/>
    </row>
    <row r="10379" spans="1:1" s="295" customFormat="1" ht="12" hidden="1" customHeight="1">
      <c r="A10379" s="294"/>
    </row>
    <row r="10380" spans="1:1" s="295" customFormat="1" ht="12" hidden="1" customHeight="1">
      <c r="A10380" s="294"/>
    </row>
    <row r="10381" spans="1:1" s="295" customFormat="1" ht="12" hidden="1" customHeight="1">
      <c r="A10381" s="294"/>
    </row>
    <row r="10382" spans="1:1" s="295" customFormat="1" ht="12" hidden="1" customHeight="1">
      <c r="A10382" s="294"/>
    </row>
    <row r="10383" spans="1:1" s="295" customFormat="1" ht="12" hidden="1" customHeight="1">
      <c r="A10383" s="294"/>
    </row>
    <row r="10384" spans="1:1" s="295" customFormat="1" ht="12" hidden="1" customHeight="1">
      <c r="A10384" s="294"/>
    </row>
    <row r="10385" spans="1:1" s="295" customFormat="1" ht="12" hidden="1" customHeight="1">
      <c r="A10385" s="294"/>
    </row>
    <row r="10386" spans="1:1" s="295" customFormat="1" ht="12" hidden="1" customHeight="1">
      <c r="A10386" s="294"/>
    </row>
    <row r="10387" spans="1:1" s="295" customFormat="1" ht="12" hidden="1" customHeight="1">
      <c r="A10387" s="294"/>
    </row>
    <row r="10388" spans="1:1" s="295" customFormat="1" ht="12" hidden="1" customHeight="1">
      <c r="A10388" s="294"/>
    </row>
    <row r="10389" spans="1:1" s="295" customFormat="1" ht="12" hidden="1" customHeight="1">
      <c r="A10389" s="294"/>
    </row>
    <row r="10390" spans="1:1" s="295" customFormat="1" ht="12" hidden="1" customHeight="1">
      <c r="A10390" s="294"/>
    </row>
    <row r="10391" spans="1:1" s="295" customFormat="1" ht="12" hidden="1" customHeight="1">
      <c r="A10391" s="294"/>
    </row>
    <row r="10392" spans="1:1" s="295" customFormat="1" ht="12" hidden="1" customHeight="1">
      <c r="A10392" s="294"/>
    </row>
    <row r="10393" spans="1:1" s="295" customFormat="1" ht="12" hidden="1" customHeight="1">
      <c r="A10393" s="294"/>
    </row>
    <row r="10394" spans="1:1" s="295" customFormat="1" ht="12" hidden="1" customHeight="1">
      <c r="A10394" s="294"/>
    </row>
    <row r="10395" spans="1:1" s="295" customFormat="1" ht="12" hidden="1" customHeight="1">
      <c r="A10395" s="294"/>
    </row>
    <row r="10396" spans="1:1" s="295" customFormat="1" ht="12" hidden="1" customHeight="1">
      <c r="A10396" s="294"/>
    </row>
    <row r="10397" spans="1:1" s="295" customFormat="1" ht="12" hidden="1" customHeight="1">
      <c r="A10397" s="294"/>
    </row>
    <row r="10398" spans="1:1" s="295" customFormat="1" ht="12" hidden="1" customHeight="1">
      <c r="A10398" s="294"/>
    </row>
    <row r="10399" spans="1:1" s="295" customFormat="1" ht="12" hidden="1" customHeight="1">
      <c r="A10399" s="294"/>
    </row>
    <row r="10400" spans="1:1" s="295" customFormat="1" ht="12" hidden="1" customHeight="1">
      <c r="A10400" s="294"/>
    </row>
    <row r="10401" spans="1:1" s="295" customFormat="1" ht="12" hidden="1" customHeight="1">
      <c r="A10401" s="294"/>
    </row>
    <row r="10402" spans="1:1" s="295" customFormat="1" ht="12" hidden="1" customHeight="1">
      <c r="A10402" s="294"/>
    </row>
    <row r="10403" spans="1:1" s="295" customFormat="1" ht="12" hidden="1" customHeight="1">
      <c r="A10403" s="294"/>
    </row>
    <row r="10404" spans="1:1" s="295" customFormat="1" ht="12" hidden="1" customHeight="1">
      <c r="A10404" s="294"/>
    </row>
    <row r="10405" spans="1:1" s="295" customFormat="1" ht="12" hidden="1" customHeight="1">
      <c r="A10405" s="294"/>
    </row>
    <row r="10406" spans="1:1" s="295" customFormat="1" ht="12" hidden="1" customHeight="1">
      <c r="A10406" s="294"/>
    </row>
    <row r="10407" spans="1:1" s="295" customFormat="1" ht="12" hidden="1" customHeight="1">
      <c r="A10407" s="294"/>
    </row>
    <row r="10408" spans="1:1" s="295" customFormat="1" ht="12" hidden="1" customHeight="1">
      <c r="A10408" s="294"/>
    </row>
    <row r="10409" spans="1:1" s="295" customFormat="1" ht="12" hidden="1" customHeight="1">
      <c r="A10409" s="294"/>
    </row>
    <row r="10410" spans="1:1" s="295" customFormat="1" ht="12" hidden="1" customHeight="1">
      <c r="A10410" s="294"/>
    </row>
    <row r="10411" spans="1:1" s="295" customFormat="1" ht="12" hidden="1" customHeight="1">
      <c r="A10411" s="294"/>
    </row>
    <row r="10412" spans="1:1" s="295" customFormat="1" ht="12" hidden="1" customHeight="1">
      <c r="A10412" s="294"/>
    </row>
    <row r="10413" spans="1:1" s="295" customFormat="1" ht="12" hidden="1" customHeight="1">
      <c r="A10413" s="294"/>
    </row>
    <row r="10414" spans="1:1" s="295" customFormat="1" ht="12" hidden="1" customHeight="1">
      <c r="A10414" s="294"/>
    </row>
    <row r="10415" spans="1:1" s="295" customFormat="1" ht="12" hidden="1" customHeight="1">
      <c r="A10415" s="294"/>
    </row>
    <row r="10416" spans="1:1" s="295" customFormat="1" ht="12" hidden="1" customHeight="1">
      <c r="A10416" s="294"/>
    </row>
    <row r="10417" spans="1:1" s="295" customFormat="1" ht="12" hidden="1" customHeight="1">
      <c r="A10417" s="294"/>
    </row>
    <row r="10418" spans="1:1" s="295" customFormat="1" ht="12" hidden="1" customHeight="1">
      <c r="A10418" s="294"/>
    </row>
    <row r="10419" spans="1:1" s="295" customFormat="1" ht="12" hidden="1" customHeight="1">
      <c r="A10419" s="294"/>
    </row>
    <row r="10420" spans="1:1" s="295" customFormat="1" ht="12" hidden="1" customHeight="1">
      <c r="A10420" s="294"/>
    </row>
    <row r="10421" spans="1:1" s="295" customFormat="1" ht="12" hidden="1" customHeight="1">
      <c r="A10421" s="294"/>
    </row>
    <row r="10422" spans="1:1" s="295" customFormat="1" ht="12" hidden="1" customHeight="1">
      <c r="A10422" s="294"/>
    </row>
    <row r="10423" spans="1:1" s="295" customFormat="1" ht="12" hidden="1" customHeight="1">
      <c r="A10423" s="294"/>
    </row>
    <row r="10424" spans="1:1" s="295" customFormat="1" ht="12" hidden="1" customHeight="1">
      <c r="A10424" s="294"/>
    </row>
    <row r="10425" spans="1:1" s="295" customFormat="1" ht="12" hidden="1" customHeight="1">
      <c r="A10425" s="294"/>
    </row>
    <row r="10426" spans="1:1" s="295" customFormat="1" ht="12" hidden="1" customHeight="1">
      <c r="A10426" s="294"/>
    </row>
    <row r="10427" spans="1:1" s="295" customFormat="1" ht="12" hidden="1" customHeight="1">
      <c r="A10427" s="294"/>
    </row>
    <row r="10428" spans="1:1" s="295" customFormat="1" ht="12" hidden="1" customHeight="1">
      <c r="A10428" s="294"/>
    </row>
    <row r="10429" spans="1:1" s="295" customFormat="1" ht="12" hidden="1" customHeight="1">
      <c r="A10429" s="294"/>
    </row>
    <row r="10430" spans="1:1" s="295" customFormat="1" ht="12" hidden="1" customHeight="1">
      <c r="A10430" s="294"/>
    </row>
    <row r="10431" spans="1:1" s="295" customFormat="1" ht="12" hidden="1" customHeight="1">
      <c r="A10431" s="294"/>
    </row>
    <row r="10432" spans="1:1" s="295" customFormat="1" ht="12" hidden="1" customHeight="1">
      <c r="A10432" s="294"/>
    </row>
    <row r="10433" spans="1:1" s="295" customFormat="1" ht="12" hidden="1" customHeight="1">
      <c r="A10433" s="294"/>
    </row>
    <row r="10434" spans="1:1" s="295" customFormat="1" ht="12" hidden="1" customHeight="1">
      <c r="A10434" s="294"/>
    </row>
    <row r="10435" spans="1:1" s="295" customFormat="1" ht="12" hidden="1" customHeight="1">
      <c r="A10435" s="294"/>
    </row>
    <row r="10436" spans="1:1" s="295" customFormat="1" ht="12" hidden="1" customHeight="1">
      <c r="A10436" s="294"/>
    </row>
    <row r="10437" spans="1:1" s="295" customFormat="1" ht="12" hidden="1" customHeight="1">
      <c r="A10437" s="294"/>
    </row>
    <row r="10438" spans="1:1" s="295" customFormat="1" ht="12" hidden="1" customHeight="1">
      <c r="A10438" s="294"/>
    </row>
    <row r="10439" spans="1:1" s="295" customFormat="1" ht="12" hidden="1" customHeight="1">
      <c r="A10439" s="294"/>
    </row>
    <row r="10440" spans="1:1" s="295" customFormat="1" ht="12" hidden="1" customHeight="1">
      <c r="A10440" s="294"/>
    </row>
    <row r="10441" spans="1:1" s="295" customFormat="1" ht="12" hidden="1" customHeight="1">
      <c r="A10441" s="294"/>
    </row>
    <row r="10442" spans="1:1" s="295" customFormat="1" ht="12" hidden="1" customHeight="1">
      <c r="A10442" s="294"/>
    </row>
    <row r="10443" spans="1:1" s="295" customFormat="1" ht="12" hidden="1" customHeight="1">
      <c r="A10443" s="294"/>
    </row>
    <row r="10444" spans="1:1" s="295" customFormat="1" ht="12" hidden="1" customHeight="1">
      <c r="A10444" s="294"/>
    </row>
    <row r="10445" spans="1:1" s="295" customFormat="1" ht="12" hidden="1" customHeight="1">
      <c r="A10445" s="294"/>
    </row>
    <row r="10446" spans="1:1" s="295" customFormat="1" ht="12" hidden="1" customHeight="1">
      <c r="A10446" s="294"/>
    </row>
    <row r="10447" spans="1:1" s="295" customFormat="1" ht="12" hidden="1" customHeight="1">
      <c r="A10447" s="294"/>
    </row>
    <row r="10448" spans="1:1" s="295" customFormat="1" ht="12" hidden="1" customHeight="1">
      <c r="A10448" s="294"/>
    </row>
    <row r="10449" spans="1:1" s="295" customFormat="1" ht="12" hidden="1" customHeight="1">
      <c r="A10449" s="294"/>
    </row>
    <row r="10450" spans="1:1" s="295" customFormat="1" ht="12" hidden="1" customHeight="1">
      <c r="A10450" s="294"/>
    </row>
    <row r="10451" spans="1:1" s="295" customFormat="1" ht="12" hidden="1" customHeight="1">
      <c r="A10451" s="294"/>
    </row>
    <row r="10452" spans="1:1" s="295" customFormat="1" ht="12" hidden="1" customHeight="1">
      <c r="A10452" s="294"/>
    </row>
    <row r="10453" spans="1:1" s="295" customFormat="1" ht="12" hidden="1" customHeight="1">
      <c r="A10453" s="294"/>
    </row>
    <row r="10454" spans="1:1" s="295" customFormat="1" ht="12" hidden="1" customHeight="1">
      <c r="A10454" s="294"/>
    </row>
    <row r="10455" spans="1:1" s="295" customFormat="1" ht="12" hidden="1" customHeight="1">
      <c r="A10455" s="294"/>
    </row>
    <row r="10456" spans="1:1" s="295" customFormat="1" ht="12" hidden="1" customHeight="1">
      <c r="A10456" s="294"/>
    </row>
    <row r="10457" spans="1:1" s="295" customFormat="1" ht="12" hidden="1" customHeight="1">
      <c r="A10457" s="294"/>
    </row>
    <row r="10458" spans="1:1" s="295" customFormat="1" ht="12" hidden="1" customHeight="1">
      <c r="A10458" s="294"/>
    </row>
    <row r="10459" spans="1:1" s="295" customFormat="1" ht="12" hidden="1" customHeight="1">
      <c r="A10459" s="294"/>
    </row>
    <row r="10460" spans="1:1" s="295" customFormat="1" ht="12" hidden="1" customHeight="1">
      <c r="A10460" s="294"/>
    </row>
    <row r="10461" spans="1:1" s="295" customFormat="1" ht="12" hidden="1" customHeight="1">
      <c r="A10461" s="294"/>
    </row>
    <row r="10462" spans="1:1" s="295" customFormat="1" ht="12" hidden="1" customHeight="1">
      <c r="A10462" s="294"/>
    </row>
    <row r="10463" spans="1:1" s="295" customFormat="1" ht="12" hidden="1" customHeight="1">
      <c r="A10463" s="294"/>
    </row>
    <row r="10464" spans="1:1" s="295" customFormat="1" ht="12" hidden="1" customHeight="1">
      <c r="A10464" s="294"/>
    </row>
    <row r="10465" spans="1:1" s="295" customFormat="1" ht="12" hidden="1" customHeight="1">
      <c r="A10465" s="294"/>
    </row>
    <row r="10466" spans="1:1" s="295" customFormat="1" ht="12" hidden="1" customHeight="1">
      <c r="A10466" s="294"/>
    </row>
    <row r="10467" spans="1:1" s="295" customFormat="1" ht="12" hidden="1" customHeight="1">
      <c r="A10467" s="294"/>
    </row>
    <row r="10468" spans="1:1" s="295" customFormat="1" ht="12" hidden="1" customHeight="1">
      <c r="A10468" s="294"/>
    </row>
    <row r="10469" spans="1:1" s="295" customFormat="1" ht="12" hidden="1" customHeight="1">
      <c r="A10469" s="294"/>
    </row>
    <row r="10470" spans="1:1" s="295" customFormat="1" ht="12" hidden="1" customHeight="1">
      <c r="A10470" s="294"/>
    </row>
    <row r="10471" spans="1:1" s="295" customFormat="1" ht="12" hidden="1" customHeight="1">
      <c r="A10471" s="294"/>
    </row>
    <row r="10472" spans="1:1" s="295" customFormat="1" ht="12" hidden="1" customHeight="1">
      <c r="A10472" s="294"/>
    </row>
    <row r="10473" spans="1:1" s="295" customFormat="1" ht="12" hidden="1" customHeight="1">
      <c r="A10473" s="294"/>
    </row>
    <row r="10474" spans="1:1" s="295" customFormat="1" ht="12" hidden="1" customHeight="1">
      <c r="A10474" s="294"/>
    </row>
    <row r="10475" spans="1:1" s="295" customFormat="1" ht="12" hidden="1" customHeight="1">
      <c r="A10475" s="294"/>
    </row>
    <row r="10476" spans="1:1" s="295" customFormat="1" ht="12" hidden="1" customHeight="1">
      <c r="A10476" s="294"/>
    </row>
    <row r="10477" spans="1:1" s="295" customFormat="1" ht="12" hidden="1" customHeight="1">
      <c r="A10477" s="294"/>
    </row>
    <row r="10478" spans="1:1" s="295" customFormat="1" ht="12" hidden="1" customHeight="1">
      <c r="A10478" s="294"/>
    </row>
    <row r="10479" spans="1:1" s="295" customFormat="1" ht="12" hidden="1" customHeight="1">
      <c r="A10479" s="294"/>
    </row>
    <row r="10480" spans="1:1" s="295" customFormat="1" ht="12" hidden="1" customHeight="1">
      <c r="A10480" s="294"/>
    </row>
    <row r="10481" spans="1:1" s="295" customFormat="1" ht="12" hidden="1" customHeight="1">
      <c r="A10481" s="294"/>
    </row>
    <row r="10482" spans="1:1" s="295" customFormat="1" ht="12" hidden="1" customHeight="1">
      <c r="A10482" s="294"/>
    </row>
    <row r="10483" spans="1:1" s="295" customFormat="1" ht="12" hidden="1" customHeight="1">
      <c r="A10483" s="294"/>
    </row>
    <row r="10484" spans="1:1" s="295" customFormat="1" ht="12" hidden="1" customHeight="1">
      <c r="A10484" s="294"/>
    </row>
    <row r="10485" spans="1:1" s="295" customFormat="1" ht="12" hidden="1" customHeight="1">
      <c r="A10485" s="294"/>
    </row>
    <row r="10486" spans="1:1" s="295" customFormat="1" ht="12" hidden="1" customHeight="1">
      <c r="A10486" s="294"/>
    </row>
    <row r="10487" spans="1:1" s="295" customFormat="1" ht="12" hidden="1" customHeight="1">
      <c r="A10487" s="294"/>
    </row>
    <row r="10488" spans="1:1" s="295" customFormat="1" ht="12" hidden="1" customHeight="1">
      <c r="A10488" s="294"/>
    </row>
    <row r="10489" spans="1:1" s="295" customFormat="1" ht="12" hidden="1" customHeight="1">
      <c r="A10489" s="294"/>
    </row>
    <row r="10490" spans="1:1" s="295" customFormat="1" ht="12" hidden="1" customHeight="1">
      <c r="A10490" s="294"/>
    </row>
    <row r="10491" spans="1:1" s="295" customFormat="1" ht="12" hidden="1" customHeight="1">
      <c r="A10491" s="294"/>
    </row>
    <row r="10492" spans="1:1" s="295" customFormat="1" ht="12" hidden="1" customHeight="1">
      <c r="A10492" s="294"/>
    </row>
    <row r="10493" spans="1:1" s="295" customFormat="1" ht="12" hidden="1" customHeight="1">
      <c r="A10493" s="294"/>
    </row>
    <row r="10494" spans="1:1" s="295" customFormat="1" ht="12" hidden="1" customHeight="1">
      <c r="A10494" s="294"/>
    </row>
    <row r="10495" spans="1:1" s="295" customFormat="1" ht="12" hidden="1" customHeight="1">
      <c r="A10495" s="294"/>
    </row>
    <row r="10496" spans="1:1" s="295" customFormat="1" ht="12" hidden="1" customHeight="1">
      <c r="A10496" s="294"/>
    </row>
    <row r="10497" spans="1:1" s="295" customFormat="1" ht="12" hidden="1" customHeight="1">
      <c r="A10497" s="294"/>
    </row>
    <row r="10498" spans="1:1" s="295" customFormat="1" ht="12" hidden="1" customHeight="1">
      <c r="A10498" s="294"/>
    </row>
    <row r="10499" spans="1:1" s="295" customFormat="1" ht="12" hidden="1" customHeight="1">
      <c r="A10499" s="294"/>
    </row>
    <row r="10500" spans="1:1" s="295" customFormat="1" ht="12" hidden="1" customHeight="1">
      <c r="A10500" s="294"/>
    </row>
    <row r="10501" spans="1:1" s="295" customFormat="1" ht="12" hidden="1" customHeight="1">
      <c r="A10501" s="294"/>
    </row>
    <row r="10502" spans="1:1" s="295" customFormat="1" ht="12" hidden="1" customHeight="1">
      <c r="A10502" s="294"/>
    </row>
    <row r="10503" spans="1:1" s="295" customFormat="1" ht="12" hidden="1" customHeight="1">
      <c r="A10503" s="294"/>
    </row>
    <row r="10504" spans="1:1" s="295" customFormat="1" ht="12" hidden="1" customHeight="1">
      <c r="A10504" s="294"/>
    </row>
    <row r="10505" spans="1:1" s="295" customFormat="1" ht="12" hidden="1" customHeight="1">
      <c r="A10505" s="294"/>
    </row>
    <row r="10506" spans="1:1" s="295" customFormat="1" ht="12" hidden="1" customHeight="1">
      <c r="A10506" s="294"/>
    </row>
    <row r="10507" spans="1:1" s="295" customFormat="1" ht="12" hidden="1" customHeight="1">
      <c r="A10507" s="294"/>
    </row>
    <row r="10508" spans="1:1" s="295" customFormat="1" ht="12" hidden="1" customHeight="1">
      <c r="A10508" s="294"/>
    </row>
    <row r="10509" spans="1:1" s="295" customFormat="1" ht="12" hidden="1" customHeight="1">
      <c r="A10509" s="294"/>
    </row>
    <row r="10510" spans="1:1" s="295" customFormat="1" ht="12" hidden="1" customHeight="1">
      <c r="A10510" s="294"/>
    </row>
    <row r="10511" spans="1:1" s="295" customFormat="1" ht="12" hidden="1" customHeight="1">
      <c r="A10511" s="294"/>
    </row>
    <row r="10512" spans="1:1" s="295" customFormat="1" ht="12" hidden="1" customHeight="1">
      <c r="A10512" s="294"/>
    </row>
    <row r="10513" spans="1:1" s="295" customFormat="1" ht="12" hidden="1" customHeight="1">
      <c r="A10513" s="294"/>
    </row>
    <row r="10514" spans="1:1" s="295" customFormat="1" ht="12" hidden="1" customHeight="1">
      <c r="A10514" s="294"/>
    </row>
    <row r="10515" spans="1:1" s="295" customFormat="1" ht="12" hidden="1" customHeight="1">
      <c r="A10515" s="294"/>
    </row>
    <row r="10516" spans="1:1" s="295" customFormat="1" ht="12" hidden="1" customHeight="1">
      <c r="A10516" s="294"/>
    </row>
    <row r="10517" spans="1:1" s="295" customFormat="1" ht="12" hidden="1" customHeight="1">
      <c r="A10517" s="294"/>
    </row>
    <row r="10518" spans="1:1" s="295" customFormat="1" ht="12" hidden="1" customHeight="1">
      <c r="A10518" s="294"/>
    </row>
    <row r="10519" spans="1:1" s="295" customFormat="1" ht="12" hidden="1" customHeight="1">
      <c r="A10519" s="294"/>
    </row>
    <row r="10520" spans="1:1" s="295" customFormat="1" ht="12" hidden="1" customHeight="1">
      <c r="A10520" s="294"/>
    </row>
    <row r="10521" spans="1:1" s="295" customFormat="1" ht="12" hidden="1" customHeight="1">
      <c r="A10521" s="294"/>
    </row>
    <row r="10522" spans="1:1" s="295" customFormat="1" ht="12" hidden="1" customHeight="1">
      <c r="A10522" s="294"/>
    </row>
    <row r="10523" spans="1:1" s="295" customFormat="1" ht="12" hidden="1" customHeight="1">
      <c r="A10523" s="294"/>
    </row>
    <row r="10524" spans="1:1" s="295" customFormat="1" ht="12" hidden="1" customHeight="1">
      <c r="A10524" s="294"/>
    </row>
    <row r="10525" spans="1:1" s="295" customFormat="1" ht="12" hidden="1" customHeight="1">
      <c r="A10525" s="294"/>
    </row>
    <row r="10526" spans="1:1" s="295" customFormat="1" ht="12" hidden="1" customHeight="1">
      <c r="A10526" s="294"/>
    </row>
    <row r="10527" spans="1:1" s="295" customFormat="1" ht="12" hidden="1" customHeight="1">
      <c r="A10527" s="294"/>
    </row>
    <row r="10528" spans="1:1" s="295" customFormat="1" ht="12" hidden="1" customHeight="1">
      <c r="A10528" s="294"/>
    </row>
    <row r="10529" spans="1:1" s="295" customFormat="1" ht="12" hidden="1" customHeight="1">
      <c r="A10529" s="294"/>
    </row>
    <row r="10530" spans="1:1" s="295" customFormat="1" ht="12" hidden="1" customHeight="1">
      <c r="A10530" s="294"/>
    </row>
    <row r="10531" spans="1:1" s="295" customFormat="1" ht="12" hidden="1" customHeight="1">
      <c r="A10531" s="294"/>
    </row>
    <row r="10532" spans="1:1" s="295" customFormat="1" ht="12" hidden="1" customHeight="1">
      <c r="A10532" s="294"/>
    </row>
    <row r="10533" spans="1:1" s="295" customFormat="1" ht="12" hidden="1" customHeight="1">
      <c r="A10533" s="294"/>
    </row>
    <row r="10534" spans="1:1" s="295" customFormat="1" ht="12" hidden="1" customHeight="1">
      <c r="A10534" s="294"/>
    </row>
    <row r="10535" spans="1:1" s="295" customFormat="1" ht="12" hidden="1" customHeight="1">
      <c r="A10535" s="294"/>
    </row>
    <row r="10536" spans="1:1" s="295" customFormat="1" ht="12" hidden="1" customHeight="1">
      <c r="A10536" s="294"/>
    </row>
    <row r="10537" spans="1:1" s="295" customFormat="1" ht="12" hidden="1" customHeight="1">
      <c r="A10537" s="294"/>
    </row>
    <row r="10538" spans="1:1" s="295" customFormat="1" ht="12" hidden="1" customHeight="1">
      <c r="A10538" s="294"/>
    </row>
    <row r="10539" spans="1:1" s="295" customFormat="1" ht="12" hidden="1" customHeight="1">
      <c r="A10539" s="294"/>
    </row>
    <row r="10540" spans="1:1" s="295" customFormat="1" ht="12" hidden="1" customHeight="1">
      <c r="A10540" s="294"/>
    </row>
    <row r="10541" spans="1:1" s="295" customFormat="1" ht="12" hidden="1" customHeight="1">
      <c r="A10541" s="294"/>
    </row>
    <row r="10542" spans="1:1" s="295" customFormat="1" ht="12" hidden="1" customHeight="1">
      <c r="A10542" s="294"/>
    </row>
    <row r="10543" spans="1:1" s="295" customFormat="1" ht="12" hidden="1" customHeight="1">
      <c r="A10543" s="294"/>
    </row>
    <row r="10544" spans="1:1" s="295" customFormat="1" ht="12" hidden="1" customHeight="1">
      <c r="A10544" s="294"/>
    </row>
    <row r="10545" spans="1:1" s="295" customFormat="1" ht="12" hidden="1" customHeight="1">
      <c r="A10545" s="294"/>
    </row>
    <row r="10546" spans="1:1" s="295" customFormat="1" ht="12" hidden="1" customHeight="1">
      <c r="A10546" s="294"/>
    </row>
    <row r="10547" spans="1:1" s="295" customFormat="1" ht="12" hidden="1" customHeight="1">
      <c r="A10547" s="294"/>
    </row>
    <row r="10548" spans="1:1" s="295" customFormat="1" ht="12" hidden="1" customHeight="1">
      <c r="A10548" s="294"/>
    </row>
    <row r="10549" spans="1:1" s="295" customFormat="1" ht="12" hidden="1" customHeight="1">
      <c r="A10549" s="294"/>
    </row>
    <row r="10550" spans="1:1" s="295" customFormat="1" ht="12" hidden="1" customHeight="1">
      <c r="A10550" s="294"/>
    </row>
    <row r="10551" spans="1:1" s="295" customFormat="1" ht="12" hidden="1" customHeight="1">
      <c r="A10551" s="294"/>
    </row>
    <row r="10552" spans="1:1" s="295" customFormat="1" ht="12" hidden="1" customHeight="1">
      <c r="A10552" s="294"/>
    </row>
    <row r="10553" spans="1:1" s="295" customFormat="1" ht="12" hidden="1" customHeight="1">
      <c r="A10553" s="294"/>
    </row>
    <row r="10554" spans="1:1" s="295" customFormat="1" ht="12" hidden="1" customHeight="1">
      <c r="A10554" s="294"/>
    </row>
    <row r="10555" spans="1:1" s="295" customFormat="1" ht="12" hidden="1" customHeight="1">
      <c r="A10555" s="294"/>
    </row>
    <row r="10556" spans="1:1" s="295" customFormat="1" ht="12" hidden="1" customHeight="1">
      <c r="A10556" s="294"/>
    </row>
    <row r="10557" spans="1:1" s="295" customFormat="1" ht="12" hidden="1" customHeight="1">
      <c r="A10557" s="294"/>
    </row>
    <row r="10558" spans="1:1" s="295" customFormat="1" ht="12" hidden="1" customHeight="1">
      <c r="A10558" s="294"/>
    </row>
    <row r="10559" spans="1:1" s="295" customFormat="1" ht="12" hidden="1" customHeight="1">
      <c r="A10559" s="294"/>
    </row>
    <row r="10560" spans="1:1" s="295" customFormat="1" ht="12" hidden="1" customHeight="1">
      <c r="A10560" s="294"/>
    </row>
    <row r="10561" spans="1:1" s="295" customFormat="1" ht="12" hidden="1" customHeight="1">
      <c r="A10561" s="294"/>
    </row>
    <row r="10562" spans="1:1" s="295" customFormat="1" ht="12" hidden="1" customHeight="1">
      <c r="A10562" s="294"/>
    </row>
    <row r="10563" spans="1:1" s="295" customFormat="1" ht="12" hidden="1" customHeight="1">
      <c r="A10563" s="294"/>
    </row>
    <row r="10564" spans="1:1" s="295" customFormat="1" ht="12" hidden="1" customHeight="1">
      <c r="A10564" s="294"/>
    </row>
    <row r="10565" spans="1:1" s="295" customFormat="1" ht="12" hidden="1" customHeight="1">
      <c r="A10565" s="294"/>
    </row>
    <row r="10566" spans="1:1" s="295" customFormat="1" ht="12" hidden="1" customHeight="1">
      <c r="A10566" s="294"/>
    </row>
    <row r="10567" spans="1:1" s="295" customFormat="1" ht="12" hidden="1" customHeight="1">
      <c r="A10567" s="294"/>
    </row>
    <row r="10568" spans="1:1" s="295" customFormat="1" ht="12" hidden="1" customHeight="1">
      <c r="A10568" s="294"/>
    </row>
    <row r="10569" spans="1:1" s="295" customFormat="1" ht="12" hidden="1" customHeight="1">
      <c r="A10569" s="294"/>
    </row>
    <row r="10570" spans="1:1" s="295" customFormat="1" ht="12" hidden="1" customHeight="1">
      <c r="A10570" s="294"/>
    </row>
    <row r="10571" spans="1:1" s="295" customFormat="1" ht="12" hidden="1" customHeight="1">
      <c r="A10571" s="294"/>
    </row>
    <row r="10572" spans="1:1" s="295" customFormat="1" ht="12" hidden="1" customHeight="1">
      <c r="A10572" s="294"/>
    </row>
    <row r="10573" spans="1:1" s="295" customFormat="1" ht="12" hidden="1" customHeight="1">
      <c r="A10573" s="294"/>
    </row>
    <row r="10574" spans="1:1" s="295" customFormat="1" ht="12" hidden="1" customHeight="1">
      <c r="A10574" s="294"/>
    </row>
    <row r="10575" spans="1:1" s="295" customFormat="1" ht="12" hidden="1" customHeight="1">
      <c r="A10575" s="294"/>
    </row>
    <row r="10576" spans="1:1" s="295" customFormat="1" ht="12" hidden="1" customHeight="1">
      <c r="A10576" s="294"/>
    </row>
    <row r="10577" spans="1:1" s="295" customFormat="1" ht="12" hidden="1" customHeight="1">
      <c r="A10577" s="294"/>
    </row>
    <row r="10578" spans="1:1" s="295" customFormat="1" ht="12" hidden="1" customHeight="1">
      <c r="A10578" s="294"/>
    </row>
    <row r="10579" spans="1:1" s="295" customFormat="1" ht="12" hidden="1" customHeight="1">
      <c r="A10579" s="294"/>
    </row>
    <row r="10580" spans="1:1" s="295" customFormat="1" ht="12" hidden="1" customHeight="1">
      <c r="A10580" s="294"/>
    </row>
    <row r="10581" spans="1:1" s="295" customFormat="1" ht="12" hidden="1" customHeight="1">
      <c r="A10581" s="294"/>
    </row>
    <row r="10582" spans="1:1" s="295" customFormat="1" ht="12" hidden="1" customHeight="1">
      <c r="A10582" s="294"/>
    </row>
    <row r="10583" spans="1:1" s="295" customFormat="1" ht="12" hidden="1" customHeight="1">
      <c r="A10583" s="294"/>
    </row>
    <row r="10584" spans="1:1" s="295" customFormat="1" ht="12" hidden="1" customHeight="1">
      <c r="A10584" s="294"/>
    </row>
    <row r="10585" spans="1:1" s="295" customFormat="1" ht="12" hidden="1" customHeight="1">
      <c r="A10585" s="294"/>
    </row>
    <row r="10586" spans="1:1" s="295" customFormat="1" ht="12" hidden="1" customHeight="1">
      <c r="A10586" s="294"/>
    </row>
    <row r="10587" spans="1:1" s="295" customFormat="1" ht="12" hidden="1" customHeight="1">
      <c r="A10587" s="294"/>
    </row>
    <row r="10588" spans="1:1" s="295" customFormat="1" ht="12" hidden="1" customHeight="1">
      <c r="A10588" s="294"/>
    </row>
    <row r="10589" spans="1:1" s="295" customFormat="1" ht="12" hidden="1" customHeight="1">
      <c r="A10589" s="294"/>
    </row>
    <row r="10590" spans="1:1" s="295" customFormat="1" ht="12" hidden="1" customHeight="1">
      <c r="A10590" s="294"/>
    </row>
    <row r="10591" spans="1:1" s="295" customFormat="1" ht="12" hidden="1" customHeight="1">
      <c r="A10591" s="294"/>
    </row>
    <row r="10592" spans="1:1" s="295" customFormat="1" ht="12" hidden="1" customHeight="1">
      <c r="A10592" s="294"/>
    </row>
    <row r="10593" spans="1:1" s="295" customFormat="1" ht="12" hidden="1" customHeight="1">
      <c r="A10593" s="294"/>
    </row>
    <row r="10594" spans="1:1" s="295" customFormat="1" ht="12" hidden="1" customHeight="1">
      <c r="A10594" s="294"/>
    </row>
    <row r="10595" spans="1:1" s="295" customFormat="1" ht="12" hidden="1" customHeight="1">
      <c r="A10595" s="294"/>
    </row>
    <row r="10596" spans="1:1" s="295" customFormat="1" ht="12" hidden="1" customHeight="1">
      <c r="A10596" s="294"/>
    </row>
    <row r="10597" spans="1:1" s="295" customFormat="1" ht="12" hidden="1" customHeight="1">
      <c r="A10597" s="294"/>
    </row>
    <row r="10598" spans="1:1" s="295" customFormat="1" ht="12" hidden="1" customHeight="1">
      <c r="A10598" s="294"/>
    </row>
    <row r="10599" spans="1:1" s="295" customFormat="1" ht="12" hidden="1" customHeight="1">
      <c r="A10599" s="294"/>
    </row>
    <row r="10600" spans="1:1" s="295" customFormat="1" ht="12" hidden="1" customHeight="1">
      <c r="A10600" s="294"/>
    </row>
    <row r="10601" spans="1:1" s="295" customFormat="1" ht="12" hidden="1" customHeight="1">
      <c r="A10601" s="294"/>
    </row>
    <row r="10602" spans="1:1" s="295" customFormat="1" ht="12" hidden="1" customHeight="1">
      <c r="A10602" s="294"/>
    </row>
    <row r="10603" spans="1:1" s="295" customFormat="1" ht="12" hidden="1" customHeight="1">
      <c r="A10603" s="294"/>
    </row>
    <row r="10604" spans="1:1" s="295" customFormat="1" ht="12" hidden="1" customHeight="1">
      <c r="A10604" s="294"/>
    </row>
    <row r="10605" spans="1:1" s="295" customFormat="1" ht="12" hidden="1" customHeight="1">
      <c r="A10605" s="294"/>
    </row>
    <row r="10606" spans="1:1" s="295" customFormat="1" ht="12" hidden="1" customHeight="1">
      <c r="A10606" s="294"/>
    </row>
    <row r="10607" spans="1:1" s="295" customFormat="1" ht="12" hidden="1" customHeight="1">
      <c r="A10607" s="294"/>
    </row>
    <row r="10608" spans="1:1" s="295" customFormat="1" ht="12" hidden="1" customHeight="1">
      <c r="A10608" s="294"/>
    </row>
    <row r="10609" spans="1:1" s="295" customFormat="1" ht="12" hidden="1" customHeight="1">
      <c r="A10609" s="294"/>
    </row>
    <row r="10610" spans="1:1" s="295" customFormat="1" ht="12" hidden="1" customHeight="1">
      <c r="A10610" s="294"/>
    </row>
    <row r="10611" spans="1:1" s="295" customFormat="1" ht="12" hidden="1" customHeight="1">
      <c r="A10611" s="294"/>
    </row>
    <row r="10612" spans="1:1" s="295" customFormat="1" ht="12" hidden="1" customHeight="1">
      <c r="A10612" s="294"/>
    </row>
    <row r="10613" spans="1:1" s="295" customFormat="1" ht="12" hidden="1" customHeight="1">
      <c r="A10613" s="294"/>
    </row>
    <row r="10614" spans="1:1" s="295" customFormat="1" ht="12" hidden="1" customHeight="1">
      <c r="A10614" s="294"/>
    </row>
    <row r="10615" spans="1:1" s="295" customFormat="1" ht="12" hidden="1" customHeight="1">
      <c r="A10615" s="294"/>
    </row>
    <row r="10616" spans="1:1" s="295" customFormat="1" ht="12" hidden="1" customHeight="1">
      <c r="A10616" s="294"/>
    </row>
    <row r="10617" spans="1:1" s="295" customFormat="1" ht="12" hidden="1" customHeight="1">
      <c r="A10617" s="294"/>
    </row>
    <row r="10618" spans="1:1" s="295" customFormat="1" ht="12" hidden="1" customHeight="1">
      <c r="A10618" s="294"/>
    </row>
    <row r="10619" spans="1:1" s="295" customFormat="1" ht="12" hidden="1" customHeight="1">
      <c r="A10619" s="294"/>
    </row>
    <row r="10620" spans="1:1" s="295" customFormat="1" ht="12" hidden="1" customHeight="1">
      <c r="A10620" s="294"/>
    </row>
    <row r="10621" spans="1:1" s="295" customFormat="1" ht="12" hidden="1" customHeight="1">
      <c r="A10621" s="294"/>
    </row>
    <row r="10622" spans="1:1" s="295" customFormat="1" ht="12" hidden="1" customHeight="1">
      <c r="A10622" s="294"/>
    </row>
    <row r="10623" spans="1:1" s="295" customFormat="1" ht="12" hidden="1" customHeight="1">
      <c r="A10623" s="294"/>
    </row>
    <row r="10624" spans="1:1" s="295" customFormat="1" ht="12" hidden="1" customHeight="1">
      <c r="A10624" s="294"/>
    </row>
    <row r="10625" spans="1:1" s="295" customFormat="1" ht="12" hidden="1" customHeight="1">
      <c r="A10625" s="294"/>
    </row>
    <row r="10626" spans="1:1" s="295" customFormat="1" ht="12" hidden="1" customHeight="1">
      <c r="A10626" s="294"/>
    </row>
    <row r="10627" spans="1:1" s="295" customFormat="1" ht="12" hidden="1" customHeight="1">
      <c r="A10627" s="294"/>
    </row>
    <row r="10628" spans="1:1" s="295" customFormat="1" ht="12" hidden="1" customHeight="1">
      <c r="A10628" s="294"/>
    </row>
    <row r="10629" spans="1:1" s="295" customFormat="1" ht="12" hidden="1" customHeight="1">
      <c r="A10629" s="294"/>
    </row>
    <row r="10630" spans="1:1" s="295" customFormat="1" ht="12" hidden="1" customHeight="1">
      <c r="A10630" s="294"/>
    </row>
    <row r="10631" spans="1:1" s="295" customFormat="1" ht="12" hidden="1" customHeight="1">
      <c r="A10631" s="294"/>
    </row>
    <row r="10632" spans="1:1" s="295" customFormat="1" ht="12" hidden="1" customHeight="1">
      <c r="A10632" s="294"/>
    </row>
    <row r="10633" spans="1:1" s="295" customFormat="1" ht="12" hidden="1" customHeight="1">
      <c r="A10633" s="294"/>
    </row>
    <row r="10634" spans="1:1" s="295" customFormat="1" ht="12" hidden="1" customHeight="1">
      <c r="A10634" s="294"/>
    </row>
    <row r="10635" spans="1:1" s="295" customFormat="1" ht="12" hidden="1" customHeight="1">
      <c r="A10635" s="294"/>
    </row>
    <row r="10636" spans="1:1" s="295" customFormat="1" ht="12" hidden="1" customHeight="1">
      <c r="A10636" s="294"/>
    </row>
    <row r="10637" spans="1:1" s="295" customFormat="1" ht="12" hidden="1" customHeight="1">
      <c r="A10637" s="294"/>
    </row>
    <row r="10638" spans="1:1" s="295" customFormat="1" ht="12" hidden="1" customHeight="1">
      <c r="A10638" s="294"/>
    </row>
    <row r="10639" spans="1:1" s="295" customFormat="1" ht="12" hidden="1" customHeight="1">
      <c r="A10639" s="294"/>
    </row>
    <row r="10640" spans="1:1" s="295" customFormat="1" ht="12" hidden="1" customHeight="1">
      <c r="A10640" s="294"/>
    </row>
    <row r="10641" spans="1:1" s="295" customFormat="1" ht="12" hidden="1" customHeight="1">
      <c r="A10641" s="294"/>
    </row>
    <row r="10642" spans="1:1" s="295" customFormat="1" ht="12" hidden="1" customHeight="1">
      <c r="A10642" s="294"/>
    </row>
    <row r="10643" spans="1:1" s="295" customFormat="1" ht="12" hidden="1" customHeight="1">
      <c r="A10643" s="294"/>
    </row>
    <row r="10644" spans="1:1" s="295" customFormat="1" ht="12" hidden="1" customHeight="1">
      <c r="A10644" s="294"/>
    </row>
    <row r="10645" spans="1:1" s="295" customFormat="1" ht="12" hidden="1" customHeight="1">
      <c r="A10645" s="294"/>
    </row>
    <row r="10646" spans="1:1" s="295" customFormat="1" ht="12" hidden="1" customHeight="1">
      <c r="A10646" s="294"/>
    </row>
    <row r="10647" spans="1:1" s="295" customFormat="1" ht="12" hidden="1" customHeight="1">
      <c r="A10647" s="294"/>
    </row>
    <row r="10648" spans="1:1" s="295" customFormat="1" ht="12" hidden="1" customHeight="1">
      <c r="A10648" s="294"/>
    </row>
    <row r="10649" spans="1:1" s="295" customFormat="1" ht="12" hidden="1" customHeight="1">
      <c r="A10649" s="294"/>
    </row>
    <row r="10650" spans="1:1" s="295" customFormat="1" ht="12" hidden="1" customHeight="1">
      <c r="A10650" s="294"/>
    </row>
    <row r="10651" spans="1:1" s="295" customFormat="1" ht="12" hidden="1" customHeight="1">
      <c r="A10651" s="294"/>
    </row>
    <row r="10652" spans="1:1" s="295" customFormat="1" ht="12" hidden="1" customHeight="1">
      <c r="A10652" s="294"/>
    </row>
    <row r="10653" spans="1:1" s="295" customFormat="1" ht="12" hidden="1" customHeight="1">
      <c r="A10653" s="294"/>
    </row>
    <row r="10654" spans="1:1" s="295" customFormat="1" ht="12" hidden="1" customHeight="1">
      <c r="A10654" s="294"/>
    </row>
    <row r="10655" spans="1:1" s="295" customFormat="1" ht="12" hidden="1" customHeight="1">
      <c r="A10655" s="294"/>
    </row>
    <row r="10656" spans="1:1" s="295" customFormat="1" ht="12" hidden="1" customHeight="1">
      <c r="A10656" s="294"/>
    </row>
    <row r="10657" spans="1:1" s="295" customFormat="1" ht="12" hidden="1" customHeight="1">
      <c r="A10657" s="294"/>
    </row>
    <row r="10658" spans="1:1" s="295" customFormat="1" ht="12" hidden="1" customHeight="1">
      <c r="A10658" s="294"/>
    </row>
    <row r="10659" spans="1:1" s="295" customFormat="1" ht="12" hidden="1" customHeight="1">
      <c r="A10659" s="294"/>
    </row>
    <row r="10660" spans="1:1" s="295" customFormat="1" ht="12" hidden="1" customHeight="1">
      <c r="A10660" s="294"/>
    </row>
    <row r="10661" spans="1:1" s="295" customFormat="1" ht="12" hidden="1" customHeight="1">
      <c r="A10661" s="294"/>
    </row>
    <row r="10662" spans="1:1" s="295" customFormat="1" ht="12" hidden="1" customHeight="1">
      <c r="A10662" s="294"/>
    </row>
    <row r="10663" spans="1:1" s="295" customFormat="1" ht="12" hidden="1" customHeight="1">
      <c r="A10663" s="294"/>
    </row>
    <row r="10664" spans="1:1" s="295" customFormat="1" ht="12" hidden="1" customHeight="1">
      <c r="A10664" s="294"/>
    </row>
    <row r="10665" spans="1:1" s="295" customFormat="1" ht="12" hidden="1" customHeight="1">
      <c r="A10665" s="294"/>
    </row>
    <row r="10666" spans="1:1" s="295" customFormat="1" ht="12" hidden="1" customHeight="1">
      <c r="A10666" s="294"/>
    </row>
    <row r="10667" spans="1:1" s="295" customFormat="1" ht="12" hidden="1" customHeight="1">
      <c r="A10667" s="294"/>
    </row>
    <row r="10668" spans="1:1" s="295" customFormat="1" ht="12" hidden="1" customHeight="1">
      <c r="A10668" s="294"/>
    </row>
    <row r="10669" spans="1:1" s="295" customFormat="1" ht="12" hidden="1" customHeight="1">
      <c r="A10669" s="294"/>
    </row>
    <row r="10670" spans="1:1" s="295" customFormat="1" ht="12" hidden="1" customHeight="1">
      <c r="A10670" s="294"/>
    </row>
    <row r="10671" spans="1:1" s="295" customFormat="1" ht="12" hidden="1" customHeight="1">
      <c r="A10671" s="294"/>
    </row>
    <row r="10672" spans="1:1" s="295" customFormat="1" ht="12" hidden="1" customHeight="1">
      <c r="A10672" s="294"/>
    </row>
    <row r="10673" spans="1:1" s="295" customFormat="1" ht="12" hidden="1" customHeight="1">
      <c r="A10673" s="294"/>
    </row>
    <row r="10674" spans="1:1" s="295" customFormat="1" ht="12" hidden="1" customHeight="1">
      <c r="A10674" s="294"/>
    </row>
    <row r="10675" spans="1:1" s="295" customFormat="1" ht="12" hidden="1" customHeight="1">
      <c r="A10675" s="294"/>
    </row>
    <row r="10676" spans="1:1" s="295" customFormat="1" ht="12" hidden="1" customHeight="1">
      <c r="A10676" s="294"/>
    </row>
    <row r="10677" spans="1:1" s="295" customFormat="1" ht="12" hidden="1" customHeight="1">
      <c r="A10677" s="294"/>
    </row>
    <row r="10678" spans="1:1" s="295" customFormat="1" ht="12" hidden="1" customHeight="1">
      <c r="A10678" s="294"/>
    </row>
    <row r="10679" spans="1:1" s="295" customFormat="1" ht="12" hidden="1" customHeight="1">
      <c r="A10679" s="294"/>
    </row>
    <row r="10680" spans="1:1" s="295" customFormat="1" ht="12" hidden="1" customHeight="1">
      <c r="A10680" s="294"/>
    </row>
    <row r="10681" spans="1:1" s="295" customFormat="1" ht="12" hidden="1" customHeight="1">
      <c r="A10681" s="294"/>
    </row>
    <row r="10682" spans="1:1" s="295" customFormat="1" ht="12" hidden="1" customHeight="1">
      <c r="A10682" s="294"/>
    </row>
    <row r="10683" spans="1:1" s="295" customFormat="1" ht="12" hidden="1" customHeight="1">
      <c r="A10683" s="294"/>
    </row>
    <row r="10684" spans="1:1" s="295" customFormat="1" ht="12" hidden="1" customHeight="1">
      <c r="A10684" s="294"/>
    </row>
    <row r="10685" spans="1:1" s="295" customFormat="1" ht="12" hidden="1" customHeight="1">
      <c r="A10685" s="294"/>
    </row>
    <row r="10686" spans="1:1" s="295" customFormat="1" ht="12" hidden="1" customHeight="1">
      <c r="A10686" s="294"/>
    </row>
    <row r="10687" spans="1:1" s="295" customFormat="1" ht="12" hidden="1" customHeight="1">
      <c r="A10687" s="294"/>
    </row>
    <row r="10688" spans="1:1" s="295" customFormat="1" ht="12" hidden="1" customHeight="1">
      <c r="A10688" s="294"/>
    </row>
    <row r="10689" spans="1:1" s="295" customFormat="1" ht="12" hidden="1" customHeight="1">
      <c r="A10689" s="294"/>
    </row>
    <row r="10690" spans="1:1" s="295" customFormat="1" ht="12" hidden="1" customHeight="1">
      <c r="A10690" s="294"/>
    </row>
    <row r="10691" spans="1:1" s="295" customFormat="1" ht="12" hidden="1" customHeight="1">
      <c r="A10691" s="294"/>
    </row>
    <row r="10692" spans="1:1" s="295" customFormat="1" ht="12" hidden="1" customHeight="1">
      <c r="A10692" s="294"/>
    </row>
    <row r="10693" spans="1:1" s="295" customFormat="1" ht="12" hidden="1" customHeight="1">
      <c r="A10693" s="294"/>
    </row>
    <row r="10694" spans="1:1" s="295" customFormat="1" ht="12" hidden="1" customHeight="1">
      <c r="A10694" s="294"/>
    </row>
    <row r="10695" spans="1:1" s="295" customFormat="1" ht="12" hidden="1" customHeight="1">
      <c r="A10695" s="294"/>
    </row>
    <row r="10696" spans="1:1" s="295" customFormat="1" ht="12" hidden="1" customHeight="1">
      <c r="A10696" s="294"/>
    </row>
    <row r="10697" spans="1:1" s="295" customFormat="1" ht="12" hidden="1" customHeight="1">
      <c r="A10697" s="294"/>
    </row>
    <row r="10698" spans="1:1" s="295" customFormat="1" ht="12" hidden="1" customHeight="1">
      <c r="A10698" s="294"/>
    </row>
    <row r="10699" spans="1:1" s="295" customFormat="1" ht="12" hidden="1" customHeight="1">
      <c r="A10699" s="294"/>
    </row>
    <row r="10700" spans="1:1" s="295" customFormat="1" ht="12" hidden="1" customHeight="1">
      <c r="A10700" s="294"/>
    </row>
    <row r="10701" spans="1:1" s="295" customFormat="1" ht="12" hidden="1" customHeight="1">
      <c r="A10701" s="294"/>
    </row>
    <row r="10702" spans="1:1" s="295" customFormat="1" ht="12" hidden="1" customHeight="1">
      <c r="A10702" s="294"/>
    </row>
    <row r="10703" spans="1:1" s="295" customFormat="1" ht="12" hidden="1" customHeight="1">
      <c r="A10703" s="294"/>
    </row>
    <row r="10704" spans="1:1" s="295" customFormat="1" ht="12" hidden="1" customHeight="1">
      <c r="A10704" s="294"/>
    </row>
    <row r="10705" spans="1:1" s="295" customFormat="1" ht="12" hidden="1" customHeight="1">
      <c r="A10705" s="294"/>
    </row>
    <row r="10706" spans="1:1" s="295" customFormat="1" ht="12" hidden="1" customHeight="1">
      <c r="A10706" s="294"/>
    </row>
    <row r="10707" spans="1:1" s="295" customFormat="1" ht="12" hidden="1" customHeight="1">
      <c r="A10707" s="294"/>
    </row>
    <row r="10708" spans="1:1" s="295" customFormat="1" ht="12" hidden="1" customHeight="1">
      <c r="A10708" s="294"/>
    </row>
    <row r="10709" spans="1:1" s="295" customFormat="1" ht="12" hidden="1" customHeight="1">
      <c r="A10709" s="294"/>
    </row>
    <row r="10710" spans="1:1" s="295" customFormat="1" ht="12" hidden="1" customHeight="1">
      <c r="A10710" s="294"/>
    </row>
    <row r="10711" spans="1:1" s="295" customFormat="1" ht="12" hidden="1" customHeight="1">
      <c r="A10711" s="294"/>
    </row>
    <row r="10712" spans="1:1" s="295" customFormat="1" ht="12" hidden="1" customHeight="1">
      <c r="A10712" s="294"/>
    </row>
    <row r="10713" spans="1:1" s="295" customFormat="1" ht="12" hidden="1" customHeight="1">
      <c r="A10713" s="294"/>
    </row>
    <row r="10714" spans="1:1" s="295" customFormat="1" ht="12" hidden="1" customHeight="1">
      <c r="A10714" s="294"/>
    </row>
    <row r="10715" spans="1:1" s="295" customFormat="1" ht="12" hidden="1" customHeight="1">
      <c r="A10715" s="294"/>
    </row>
    <row r="10716" spans="1:1" s="295" customFormat="1" ht="12" hidden="1" customHeight="1">
      <c r="A10716" s="294"/>
    </row>
    <row r="10717" spans="1:1" s="295" customFormat="1" ht="12" hidden="1" customHeight="1">
      <c r="A10717" s="294"/>
    </row>
    <row r="10718" spans="1:1" s="295" customFormat="1" ht="12" hidden="1" customHeight="1">
      <c r="A10718" s="294"/>
    </row>
    <row r="10719" spans="1:1" s="295" customFormat="1" ht="12" hidden="1" customHeight="1">
      <c r="A10719" s="294"/>
    </row>
    <row r="10720" spans="1:1" s="295" customFormat="1" ht="12" hidden="1" customHeight="1">
      <c r="A10720" s="294"/>
    </row>
    <row r="10721" spans="1:1" s="295" customFormat="1" ht="12" hidden="1" customHeight="1">
      <c r="A10721" s="294"/>
    </row>
    <row r="10722" spans="1:1" s="295" customFormat="1" ht="12" hidden="1" customHeight="1">
      <c r="A10722" s="294"/>
    </row>
    <row r="10723" spans="1:1" s="295" customFormat="1" ht="12" hidden="1" customHeight="1">
      <c r="A10723" s="294"/>
    </row>
    <row r="10724" spans="1:1" s="295" customFormat="1" ht="12" hidden="1" customHeight="1">
      <c r="A10724" s="294"/>
    </row>
    <row r="10725" spans="1:1" s="295" customFormat="1" ht="12" hidden="1" customHeight="1">
      <c r="A10725" s="294"/>
    </row>
    <row r="10726" spans="1:1" s="295" customFormat="1" ht="12" hidden="1" customHeight="1">
      <c r="A10726" s="294"/>
    </row>
    <row r="10727" spans="1:1" s="295" customFormat="1" ht="12" hidden="1" customHeight="1">
      <c r="A10727" s="294"/>
    </row>
    <row r="10728" spans="1:1" s="295" customFormat="1" ht="12" hidden="1" customHeight="1">
      <c r="A10728" s="294"/>
    </row>
    <row r="10729" spans="1:1" s="295" customFormat="1" ht="12" hidden="1" customHeight="1">
      <c r="A10729" s="294"/>
    </row>
    <row r="10730" spans="1:1" s="295" customFormat="1" ht="12" hidden="1" customHeight="1">
      <c r="A10730" s="294"/>
    </row>
    <row r="10731" spans="1:1" s="295" customFormat="1" ht="12" hidden="1" customHeight="1">
      <c r="A10731" s="294"/>
    </row>
    <row r="10732" spans="1:1" s="295" customFormat="1" ht="12" hidden="1" customHeight="1">
      <c r="A10732" s="294"/>
    </row>
    <row r="10733" spans="1:1" s="295" customFormat="1" ht="12" hidden="1" customHeight="1">
      <c r="A10733" s="294"/>
    </row>
    <row r="10734" spans="1:1" s="295" customFormat="1" ht="12" hidden="1" customHeight="1">
      <c r="A10734" s="294"/>
    </row>
    <row r="10735" spans="1:1" s="295" customFormat="1" ht="12" hidden="1" customHeight="1">
      <c r="A10735" s="294"/>
    </row>
    <row r="10736" spans="1:1" s="295" customFormat="1" ht="12" hidden="1" customHeight="1">
      <c r="A10736" s="294"/>
    </row>
    <row r="10737" spans="1:1" s="295" customFormat="1" ht="12" hidden="1" customHeight="1">
      <c r="A10737" s="294"/>
    </row>
    <row r="10738" spans="1:1" s="295" customFormat="1" ht="12" hidden="1" customHeight="1">
      <c r="A10738" s="294"/>
    </row>
    <row r="10739" spans="1:1" s="295" customFormat="1" ht="12" hidden="1" customHeight="1">
      <c r="A10739" s="294"/>
    </row>
    <row r="10740" spans="1:1" s="295" customFormat="1" ht="12" hidden="1" customHeight="1">
      <c r="A10740" s="294"/>
    </row>
    <row r="10741" spans="1:1" s="295" customFormat="1" ht="12" hidden="1" customHeight="1">
      <c r="A10741" s="294"/>
    </row>
    <row r="10742" spans="1:1" s="295" customFormat="1" ht="12" hidden="1" customHeight="1">
      <c r="A10742" s="294"/>
    </row>
    <row r="10743" spans="1:1" s="295" customFormat="1" ht="12" hidden="1" customHeight="1">
      <c r="A10743" s="294"/>
    </row>
    <row r="10744" spans="1:1" s="295" customFormat="1" ht="12" hidden="1" customHeight="1">
      <c r="A10744" s="294"/>
    </row>
    <row r="10745" spans="1:1" s="295" customFormat="1" ht="12" hidden="1" customHeight="1">
      <c r="A10745" s="294"/>
    </row>
    <row r="10746" spans="1:1" s="295" customFormat="1" ht="12" hidden="1" customHeight="1">
      <c r="A10746" s="294"/>
    </row>
    <row r="10747" spans="1:1" s="295" customFormat="1" ht="12" hidden="1" customHeight="1">
      <c r="A10747" s="294"/>
    </row>
    <row r="10748" spans="1:1" s="295" customFormat="1" ht="12" hidden="1" customHeight="1">
      <c r="A10748" s="294"/>
    </row>
    <row r="10749" spans="1:1" s="295" customFormat="1" ht="12" hidden="1" customHeight="1">
      <c r="A10749" s="294"/>
    </row>
    <row r="10750" spans="1:1" s="295" customFormat="1" ht="12" hidden="1" customHeight="1">
      <c r="A10750" s="294"/>
    </row>
    <row r="10751" spans="1:1" s="295" customFormat="1" ht="12" hidden="1" customHeight="1">
      <c r="A10751" s="294"/>
    </row>
    <row r="10752" spans="1:1" s="295" customFormat="1" ht="12" hidden="1" customHeight="1">
      <c r="A10752" s="294"/>
    </row>
    <row r="10753" spans="1:1" s="295" customFormat="1" ht="12" hidden="1" customHeight="1">
      <c r="A10753" s="294"/>
    </row>
    <row r="10754" spans="1:1" s="295" customFormat="1" ht="12" hidden="1" customHeight="1">
      <c r="A10754" s="294"/>
    </row>
    <row r="10755" spans="1:1" s="295" customFormat="1" ht="12" hidden="1" customHeight="1">
      <c r="A10755" s="294"/>
    </row>
    <row r="10756" spans="1:1" s="295" customFormat="1" ht="12" hidden="1" customHeight="1">
      <c r="A10756" s="294"/>
    </row>
    <row r="10757" spans="1:1" s="295" customFormat="1" ht="12" hidden="1" customHeight="1">
      <c r="A10757" s="294"/>
    </row>
    <row r="10758" spans="1:1" s="295" customFormat="1" ht="12" hidden="1" customHeight="1">
      <c r="A10758" s="294"/>
    </row>
    <row r="10759" spans="1:1" s="295" customFormat="1" ht="12" hidden="1" customHeight="1">
      <c r="A10759" s="294"/>
    </row>
    <row r="10760" spans="1:1" s="295" customFormat="1" ht="12" hidden="1" customHeight="1">
      <c r="A10760" s="294"/>
    </row>
    <row r="10761" spans="1:1" s="295" customFormat="1" ht="12" hidden="1" customHeight="1">
      <c r="A10761" s="294"/>
    </row>
    <row r="10762" spans="1:1" s="295" customFormat="1" ht="12" hidden="1" customHeight="1">
      <c r="A10762" s="294"/>
    </row>
    <row r="10763" spans="1:1" s="295" customFormat="1" ht="12" hidden="1" customHeight="1">
      <c r="A10763" s="294"/>
    </row>
    <row r="10764" spans="1:1" s="295" customFormat="1" ht="12" hidden="1" customHeight="1">
      <c r="A10764" s="294"/>
    </row>
    <row r="10765" spans="1:1" s="295" customFormat="1" ht="12" hidden="1" customHeight="1">
      <c r="A10765" s="294"/>
    </row>
    <row r="10766" spans="1:1" s="295" customFormat="1" ht="12" hidden="1" customHeight="1">
      <c r="A10766" s="294"/>
    </row>
    <row r="10767" spans="1:1" s="295" customFormat="1" ht="12" hidden="1" customHeight="1">
      <c r="A10767" s="294"/>
    </row>
    <row r="10768" spans="1:1" s="295" customFormat="1" ht="12" hidden="1" customHeight="1">
      <c r="A10768" s="294"/>
    </row>
    <row r="10769" spans="1:1" s="295" customFormat="1" ht="12" hidden="1" customHeight="1">
      <c r="A10769" s="294"/>
    </row>
    <row r="10770" spans="1:1" s="295" customFormat="1" ht="12" hidden="1" customHeight="1">
      <c r="A10770" s="294"/>
    </row>
    <row r="10771" spans="1:1" s="295" customFormat="1" ht="12" hidden="1" customHeight="1">
      <c r="A10771" s="294"/>
    </row>
    <row r="10772" spans="1:1" s="295" customFormat="1" ht="12" hidden="1" customHeight="1">
      <c r="A10772" s="294"/>
    </row>
    <row r="10773" spans="1:1" s="295" customFormat="1" ht="12" hidden="1" customHeight="1">
      <c r="A10773" s="294"/>
    </row>
    <row r="10774" spans="1:1" s="295" customFormat="1" ht="12" hidden="1" customHeight="1">
      <c r="A10774" s="294"/>
    </row>
    <row r="10775" spans="1:1" s="295" customFormat="1" ht="12" hidden="1" customHeight="1">
      <c r="A10775" s="294"/>
    </row>
    <row r="10776" spans="1:1" s="295" customFormat="1" ht="12" hidden="1" customHeight="1">
      <c r="A10776" s="294"/>
    </row>
    <row r="10777" spans="1:1" s="295" customFormat="1" ht="12" hidden="1" customHeight="1">
      <c r="A10777" s="294"/>
    </row>
    <row r="10778" spans="1:1" s="295" customFormat="1" ht="12" hidden="1" customHeight="1">
      <c r="A10778" s="294"/>
    </row>
    <row r="10779" spans="1:1" s="295" customFormat="1" ht="12" hidden="1" customHeight="1">
      <c r="A10779" s="294"/>
    </row>
    <row r="10780" spans="1:1" s="295" customFormat="1" ht="12" hidden="1" customHeight="1">
      <c r="A10780" s="294"/>
    </row>
    <row r="10781" spans="1:1" s="295" customFormat="1" ht="12" hidden="1" customHeight="1">
      <c r="A10781" s="294"/>
    </row>
    <row r="10782" spans="1:1" s="295" customFormat="1" ht="12" hidden="1" customHeight="1">
      <c r="A10782" s="294"/>
    </row>
    <row r="10783" spans="1:1" s="295" customFormat="1" ht="12" hidden="1" customHeight="1">
      <c r="A10783" s="294"/>
    </row>
    <row r="10784" spans="1:1" s="295" customFormat="1" ht="12" hidden="1" customHeight="1">
      <c r="A10784" s="294"/>
    </row>
    <row r="10785" spans="1:1" s="295" customFormat="1" ht="12" hidden="1" customHeight="1">
      <c r="A10785" s="294"/>
    </row>
    <row r="10786" spans="1:1" s="295" customFormat="1" ht="12" hidden="1" customHeight="1">
      <c r="A10786" s="294"/>
    </row>
    <row r="10787" spans="1:1" s="295" customFormat="1" ht="12" hidden="1" customHeight="1">
      <c r="A10787" s="294"/>
    </row>
    <row r="10788" spans="1:1" s="295" customFormat="1" ht="12" hidden="1" customHeight="1">
      <c r="A10788" s="294"/>
    </row>
    <row r="10789" spans="1:1" s="295" customFormat="1" ht="12" hidden="1" customHeight="1">
      <c r="A10789" s="294"/>
    </row>
    <row r="10790" spans="1:1" s="295" customFormat="1" ht="12" hidden="1" customHeight="1">
      <c r="A10790" s="294"/>
    </row>
    <row r="10791" spans="1:1" s="295" customFormat="1" ht="12" hidden="1" customHeight="1">
      <c r="A10791" s="294"/>
    </row>
    <row r="10792" spans="1:1" s="295" customFormat="1" ht="12" hidden="1" customHeight="1">
      <c r="A10792" s="294"/>
    </row>
    <row r="10793" spans="1:1" s="295" customFormat="1" ht="12" hidden="1" customHeight="1">
      <c r="A10793" s="294"/>
    </row>
    <row r="10794" spans="1:1" s="295" customFormat="1" ht="12" hidden="1" customHeight="1">
      <c r="A10794" s="294"/>
    </row>
    <row r="10795" spans="1:1" s="295" customFormat="1" ht="12" hidden="1" customHeight="1">
      <c r="A10795" s="294"/>
    </row>
    <row r="10796" spans="1:1" s="295" customFormat="1" ht="12" hidden="1" customHeight="1">
      <c r="A10796" s="294"/>
    </row>
    <row r="10797" spans="1:1" s="295" customFormat="1" ht="12" hidden="1" customHeight="1">
      <c r="A10797" s="294"/>
    </row>
    <row r="10798" spans="1:1" s="295" customFormat="1" ht="12" hidden="1" customHeight="1">
      <c r="A10798" s="294"/>
    </row>
    <row r="10799" spans="1:1" s="295" customFormat="1" ht="12" hidden="1" customHeight="1">
      <c r="A10799" s="294"/>
    </row>
    <row r="10800" spans="1:1" s="295" customFormat="1" ht="12" hidden="1" customHeight="1">
      <c r="A10800" s="294"/>
    </row>
    <row r="10801" spans="1:1" s="295" customFormat="1" ht="12" hidden="1" customHeight="1">
      <c r="A10801" s="294"/>
    </row>
    <row r="10802" spans="1:1" s="295" customFormat="1" ht="12" hidden="1" customHeight="1">
      <c r="A10802" s="294"/>
    </row>
    <row r="10803" spans="1:1" s="295" customFormat="1" ht="12" hidden="1" customHeight="1">
      <c r="A10803" s="294"/>
    </row>
    <row r="10804" spans="1:1" s="295" customFormat="1" ht="12" hidden="1" customHeight="1">
      <c r="A10804" s="294"/>
    </row>
    <row r="10805" spans="1:1" s="295" customFormat="1" ht="12" hidden="1" customHeight="1">
      <c r="A10805" s="294"/>
    </row>
    <row r="10806" spans="1:1" s="295" customFormat="1" ht="12" hidden="1" customHeight="1">
      <c r="A10806" s="294"/>
    </row>
    <row r="10807" spans="1:1" s="295" customFormat="1" ht="12" hidden="1" customHeight="1">
      <c r="A10807" s="294"/>
    </row>
    <row r="10808" spans="1:1" s="295" customFormat="1" ht="12" hidden="1" customHeight="1">
      <c r="A10808" s="294"/>
    </row>
    <row r="10809" spans="1:1" s="295" customFormat="1" ht="12" hidden="1" customHeight="1">
      <c r="A10809" s="294"/>
    </row>
    <row r="10810" spans="1:1" s="295" customFormat="1" ht="12" hidden="1" customHeight="1">
      <c r="A10810" s="294"/>
    </row>
    <row r="10811" spans="1:1" s="295" customFormat="1" ht="12" hidden="1" customHeight="1">
      <c r="A10811" s="294"/>
    </row>
    <row r="10812" spans="1:1" s="295" customFormat="1" ht="12" hidden="1" customHeight="1">
      <c r="A10812" s="294"/>
    </row>
    <row r="10813" spans="1:1" s="295" customFormat="1" ht="12" hidden="1" customHeight="1">
      <c r="A10813" s="294"/>
    </row>
    <row r="10814" spans="1:1" s="295" customFormat="1" ht="12" hidden="1" customHeight="1">
      <c r="A10814" s="294"/>
    </row>
    <row r="10815" spans="1:1" s="295" customFormat="1" ht="12" hidden="1" customHeight="1">
      <c r="A10815" s="294"/>
    </row>
    <row r="10816" spans="1:1" s="295" customFormat="1" ht="12" hidden="1" customHeight="1">
      <c r="A10816" s="294"/>
    </row>
    <row r="10817" spans="1:1" s="295" customFormat="1" ht="12" hidden="1" customHeight="1">
      <c r="A10817" s="294"/>
    </row>
    <row r="10818" spans="1:1" s="295" customFormat="1" ht="12" hidden="1" customHeight="1">
      <c r="A10818" s="294"/>
    </row>
    <row r="10819" spans="1:1" s="295" customFormat="1" ht="12" hidden="1" customHeight="1">
      <c r="A10819" s="294"/>
    </row>
    <row r="10820" spans="1:1" s="295" customFormat="1" ht="12" hidden="1" customHeight="1">
      <c r="A10820" s="294"/>
    </row>
    <row r="10821" spans="1:1" s="295" customFormat="1" ht="12" hidden="1" customHeight="1">
      <c r="A10821" s="294"/>
    </row>
    <row r="10822" spans="1:1" s="295" customFormat="1" ht="12" hidden="1" customHeight="1">
      <c r="A10822" s="294"/>
    </row>
    <row r="10823" spans="1:1" s="295" customFormat="1" ht="12" hidden="1" customHeight="1">
      <c r="A10823" s="294"/>
    </row>
    <row r="10824" spans="1:1" s="295" customFormat="1" ht="12" hidden="1" customHeight="1">
      <c r="A10824" s="294"/>
    </row>
    <row r="10825" spans="1:1" s="295" customFormat="1" ht="12" hidden="1" customHeight="1">
      <c r="A10825" s="294"/>
    </row>
    <row r="10826" spans="1:1" s="295" customFormat="1" ht="12" hidden="1" customHeight="1">
      <c r="A10826" s="294"/>
    </row>
    <row r="10827" spans="1:1" s="295" customFormat="1" ht="12" hidden="1" customHeight="1">
      <c r="A10827" s="294"/>
    </row>
    <row r="10828" spans="1:1" s="295" customFormat="1" ht="12" hidden="1" customHeight="1">
      <c r="A10828" s="294"/>
    </row>
    <row r="10829" spans="1:1" s="295" customFormat="1" ht="12" hidden="1" customHeight="1">
      <c r="A10829" s="294"/>
    </row>
    <row r="10830" spans="1:1" s="295" customFormat="1" ht="12" hidden="1" customHeight="1">
      <c r="A10830" s="294"/>
    </row>
    <row r="10831" spans="1:1" s="295" customFormat="1" ht="12" hidden="1" customHeight="1">
      <c r="A10831" s="294"/>
    </row>
    <row r="10832" spans="1:1" s="295" customFormat="1" ht="12" hidden="1" customHeight="1">
      <c r="A10832" s="294"/>
    </row>
    <row r="10833" spans="1:1" s="295" customFormat="1" ht="12" hidden="1" customHeight="1">
      <c r="A10833" s="294"/>
    </row>
    <row r="10834" spans="1:1" s="295" customFormat="1" ht="12" hidden="1" customHeight="1">
      <c r="A10834" s="294"/>
    </row>
    <row r="10835" spans="1:1" s="295" customFormat="1" ht="12" hidden="1" customHeight="1">
      <c r="A10835" s="294"/>
    </row>
    <row r="10836" spans="1:1" s="295" customFormat="1" ht="12" hidden="1" customHeight="1">
      <c r="A10836" s="294"/>
    </row>
    <row r="10837" spans="1:1" s="295" customFormat="1" ht="12" hidden="1" customHeight="1">
      <c r="A10837" s="294"/>
    </row>
    <row r="10838" spans="1:1" s="295" customFormat="1" ht="12" hidden="1" customHeight="1">
      <c r="A10838" s="294"/>
    </row>
    <row r="10839" spans="1:1" s="295" customFormat="1" ht="12" hidden="1" customHeight="1">
      <c r="A10839" s="294"/>
    </row>
    <row r="10840" spans="1:1" s="295" customFormat="1" ht="12" hidden="1" customHeight="1">
      <c r="A10840" s="294"/>
    </row>
    <row r="10841" spans="1:1" s="295" customFormat="1" ht="12" hidden="1" customHeight="1">
      <c r="A10841" s="294"/>
    </row>
    <row r="10842" spans="1:1" s="295" customFormat="1" ht="12" hidden="1" customHeight="1">
      <c r="A10842" s="294"/>
    </row>
    <row r="10843" spans="1:1" s="295" customFormat="1" ht="12" hidden="1" customHeight="1">
      <c r="A10843" s="294"/>
    </row>
    <row r="10844" spans="1:1" s="295" customFormat="1" ht="12" hidden="1" customHeight="1">
      <c r="A10844" s="294"/>
    </row>
    <row r="10845" spans="1:1" s="295" customFormat="1" ht="12" hidden="1" customHeight="1">
      <c r="A10845" s="294"/>
    </row>
    <row r="10846" spans="1:1" s="295" customFormat="1" ht="12" hidden="1" customHeight="1">
      <c r="A10846" s="294"/>
    </row>
    <row r="10847" spans="1:1" s="295" customFormat="1" ht="12" hidden="1" customHeight="1">
      <c r="A10847" s="294"/>
    </row>
    <row r="10848" spans="1:1" s="295" customFormat="1" ht="12" hidden="1" customHeight="1">
      <c r="A10848" s="294"/>
    </row>
    <row r="10849" spans="1:1" s="295" customFormat="1" ht="12" hidden="1" customHeight="1">
      <c r="A10849" s="294"/>
    </row>
    <row r="10850" spans="1:1" s="295" customFormat="1" ht="12" hidden="1" customHeight="1">
      <c r="A10850" s="294"/>
    </row>
    <row r="10851" spans="1:1" s="295" customFormat="1" ht="12" hidden="1" customHeight="1">
      <c r="A10851" s="294"/>
    </row>
    <row r="10852" spans="1:1" s="295" customFormat="1" ht="12" hidden="1" customHeight="1">
      <c r="A10852" s="294"/>
    </row>
    <row r="10853" spans="1:1" s="295" customFormat="1" ht="12" hidden="1" customHeight="1">
      <c r="A10853" s="294"/>
    </row>
    <row r="10854" spans="1:1" s="295" customFormat="1" ht="12" hidden="1" customHeight="1">
      <c r="A10854" s="294"/>
    </row>
    <row r="10855" spans="1:1" s="295" customFormat="1" ht="12" hidden="1" customHeight="1">
      <c r="A10855" s="294"/>
    </row>
    <row r="10856" spans="1:1" s="295" customFormat="1" ht="12" hidden="1" customHeight="1">
      <c r="A10856" s="294"/>
    </row>
    <row r="10857" spans="1:1" s="295" customFormat="1" ht="12" hidden="1" customHeight="1">
      <c r="A10857" s="294"/>
    </row>
    <row r="10858" spans="1:1" s="295" customFormat="1" ht="12" hidden="1" customHeight="1">
      <c r="A10858" s="294"/>
    </row>
    <row r="10859" spans="1:1" s="295" customFormat="1" ht="12" hidden="1" customHeight="1">
      <c r="A10859" s="294"/>
    </row>
    <row r="10860" spans="1:1" s="295" customFormat="1" ht="12" hidden="1" customHeight="1">
      <c r="A10860" s="294"/>
    </row>
    <row r="10861" spans="1:1" s="295" customFormat="1" ht="12" hidden="1" customHeight="1">
      <c r="A10861" s="294"/>
    </row>
    <row r="10862" spans="1:1" s="295" customFormat="1" ht="12" hidden="1" customHeight="1">
      <c r="A10862" s="294"/>
    </row>
    <row r="10863" spans="1:1" s="295" customFormat="1" ht="12" hidden="1" customHeight="1">
      <c r="A10863" s="294"/>
    </row>
    <row r="10864" spans="1:1" s="295" customFormat="1" ht="12" hidden="1" customHeight="1">
      <c r="A10864" s="294"/>
    </row>
    <row r="10865" spans="1:1" s="295" customFormat="1" ht="12" hidden="1" customHeight="1">
      <c r="A10865" s="294"/>
    </row>
    <row r="10866" spans="1:1" s="295" customFormat="1" ht="12" hidden="1" customHeight="1">
      <c r="A10866" s="294"/>
    </row>
    <row r="10867" spans="1:1" s="295" customFormat="1" ht="12" hidden="1" customHeight="1">
      <c r="A10867" s="294"/>
    </row>
    <row r="10868" spans="1:1" s="295" customFormat="1" ht="12" hidden="1" customHeight="1">
      <c r="A10868" s="294"/>
    </row>
    <row r="10869" spans="1:1" s="295" customFormat="1" ht="12" hidden="1" customHeight="1">
      <c r="A10869" s="294"/>
    </row>
    <row r="10870" spans="1:1" s="295" customFormat="1" ht="12" hidden="1" customHeight="1">
      <c r="A10870" s="294"/>
    </row>
    <row r="10871" spans="1:1" s="295" customFormat="1" ht="12" hidden="1" customHeight="1">
      <c r="A10871" s="294"/>
    </row>
    <row r="10872" spans="1:1" s="295" customFormat="1" ht="12" hidden="1" customHeight="1">
      <c r="A10872" s="294"/>
    </row>
    <row r="10873" spans="1:1" s="295" customFormat="1" ht="12" hidden="1" customHeight="1">
      <c r="A10873" s="294"/>
    </row>
    <row r="10874" spans="1:1" s="295" customFormat="1" ht="12" hidden="1" customHeight="1">
      <c r="A10874" s="294"/>
    </row>
    <row r="10875" spans="1:1" s="295" customFormat="1" ht="12" hidden="1" customHeight="1">
      <c r="A10875" s="294"/>
    </row>
    <row r="10876" spans="1:1" s="295" customFormat="1" ht="12" hidden="1" customHeight="1">
      <c r="A10876" s="294"/>
    </row>
    <row r="10877" spans="1:1" s="295" customFormat="1" ht="12" hidden="1" customHeight="1">
      <c r="A10877" s="294"/>
    </row>
    <row r="10878" spans="1:1" s="295" customFormat="1" ht="12" hidden="1" customHeight="1">
      <c r="A10878" s="294"/>
    </row>
    <row r="10879" spans="1:1" s="295" customFormat="1" ht="12" hidden="1" customHeight="1">
      <c r="A10879" s="294"/>
    </row>
    <row r="10880" spans="1:1" s="295" customFormat="1" ht="12" hidden="1" customHeight="1">
      <c r="A10880" s="294"/>
    </row>
    <row r="10881" spans="1:1" s="295" customFormat="1" ht="12" hidden="1" customHeight="1">
      <c r="A10881" s="294"/>
    </row>
    <row r="10882" spans="1:1" s="295" customFormat="1" ht="12" hidden="1" customHeight="1">
      <c r="A10882" s="294"/>
    </row>
    <row r="10883" spans="1:1" s="295" customFormat="1" ht="12" hidden="1" customHeight="1">
      <c r="A10883" s="294"/>
    </row>
    <row r="10884" spans="1:1" s="295" customFormat="1" ht="12" hidden="1" customHeight="1">
      <c r="A10884" s="294"/>
    </row>
    <row r="10885" spans="1:1" s="295" customFormat="1" ht="12" hidden="1" customHeight="1">
      <c r="A10885" s="294"/>
    </row>
    <row r="10886" spans="1:1" s="295" customFormat="1" ht="12" hidden="1" customHeight="1">
      <c r="A10886" s="294"/>
    </row>
    <row r="10887" spans="1:1" s="295" customFormat="1" ht="12" hidden="1" customHeight="1">
      <c r="A10887" s="294"/>
    </row>
    <row r="10888" spans="1:1" s="295" customFormat="1" ht="12" hidden="1" customHeight="1">
      <c r="A10888" s="294"/>
    </row>
    <row r="10889" spans="1:1" s="295" customFormat="1" ht="12" hidden="1" customHeight="1">
      <c r="A10889" s="294"/>
    </row>
    <row r="10890" spans="1:1" s="295" customFormat="1" ht="12" hidden="1" customHeight="1">
      <c r="A10890" s="294"/>
    </row>
    <row r="10891" spans="1:1" s="295" customFormat="1" ht="12" hidden="1" customHeight="1">
      <c r="A10891" s="294"/>
    </row>
    <row r="10892" spans="1:1" s="295" customFormat="1" ht="12" hidden="1" customHeight="1">
      <c r="A10892" s="294"/>
    </row>
    <row r="10893" spans="1:1" s="295" customFormat="1" ht="12" hidden="1" customHeight="1">
      <c r="A10893" s="294"/>
    </row>
    <row r="10894" spans="1:1" s="295" customFormat="1" ht="12" hidden="1" customHeight="1">
      <c r="A10894" s="294"/>
    </row>
    <row r="10895" spans="1:1" s="295" customFormat="1" ht="12" hidden="1" customHeight="1">
      <c r="A10895" s="294"/>
    </row>
    <row r="10896" spans="1:1" s="295" customFormat="1" ht="12" hidden="1" customHeight="1">
      <c r="A10896" s="294"/>
    </row>
    <row r="10897" spans="1:1" s="295" customFormat="1" ht="12" hidden="1" customHeight="1">
      <c r="A10897" s="294"/>
    </row>
    <row r="10898" spans="1:1" s="295" customFormat="1" ht="12" hidden="1" customHeight="1">
      <c r="A10898" s="294"/>
    </row>
    <row r="10899" spans="1:1" s="295" customFormat="1" ht="12" hidden="1" customHeight="1">
      <c r="A10899" s="294"/>
    </row>
    <row r="10900" spans="1:1" s="295" customFormat="1" ht="12" hidden="1" customHeight="1">
      <c r="A10900" s="294"/>
    </row>
    <row r="10901" spans="1:1" s="295" customFormat="1" ht="12" hidden="1" customHeight="1">
      <c r="A10901" s="294"/>
    </row>
    <row r="10902" spans="1:1" s="295" customFormat="1" ht="12" hidden="1" customHeight="1">
      <c r="A10902" s="294"/>
    </row>
    <row r="10903" spans="1:1" s="295" customFormat="1" ht="12" hidden="1" customHeight="1">
      <c r="A10903" s="294"/>
    </row>
    <row r="10904" spans="1:1" s="295" customFormat="1" ht="12" hidden="1" customHeight="1">
      <c r="A10904" s="294"/>
    </row>
    <row r="10905" spans="1:1" s="295" customFormat="1" ht="12" hidden="1" customHeight="1">
      <c r="A10905" s="294"/>
    </row>
    <row r="10906" spans="1:1" s="295" customFormat="1" ht="12" hidden="1" customHeight="1">
      <c r="A10906" s="294"/>
    </row>
    <row r="10907" spans="1:1" s="295" customFormat="1" ht="12" hidden="1" customHeight="1">
      <c r="A10907" s="294"/>
    </row>
    <row r="10908" spans="1:1" s="295" customFormat="1" ht="12" hidden="1" customHeight="1">
      <c r="A10908" s="294"/>
    </row>
    <row r="10909" spans="1:1" s="295" customFormat="1" ht="12" hidden="1" customHeight="1">
      <c r="A10909" s="294"/>
    </row>
    <row r="10910" spans="1:1" s="295" customFormat="1" ht="12" hidden="1" customHeight="1">
      <c r="A10910" s="294"/>
    </row>
    <row r="10911" spans="1:1" s="295" customFormat="1" ht="12" hidden="1" customHeight="1">
      <c r="A10911" s="294"/>
    </row>
    <row r="10912" spans="1:1" s="295" customFormat="1" ht="12" hidden="1" customHeight="1">
      <c r="A10912" s="294"/>
    </row>
    <row r="10913" spans="1:1" s="295" customFormat="1" ht="12" hidden="1" customHeight="1">
      <c r="A10913" s="294"/>
    </row>
    <row r="10914" spans="1:1" s="295" customFormat="1" ht="12" hidden="1" customHeight="1">
      <c r="A10914" s="294"/>
    </row>
    <row r="10915" spans="1:1" s="295" customFormat="1" ht="12" hidden="1" customHeight="1">
      <c r="A10915" s="294"/>
    </row>
    <row r="10916" spans="1:1" s="295" customFormat="1" ht="12" hidden="1" customHeight="1">
      <c r="A10916" s="294"/>
    </row>
    <row r="10917" spans="1:1" s="295" customFormat="1" ht="12" hidden="1" customHeight="1">
      <c r="A10917" s="294"/>
    </row>
    <row r="10918" spans="1:1" s="295" customFormat="1" ht="12" hidden="1" customHeight="1">
      <c r="A10918" s="294"/>
    </row>
    <row r="10919" spans="1:1" s="295" customFormat="1" ht="12" hidden="1" customHeight="1">
      <c r="A10919" s="294"/>
    </row>
    <row r="10920" spans="1:1" s="295" customFormat="1" ht="12" hidden="1" customHeight="1">
      <c r="A10920" s="294"/>
    </row>
    <row r="10921" spans="1:1" s="295" customFormat="1" ht="12" hidden="1" customHeight="1">
      <c r="A10921" s="294"/>
    </row>
    <row r="10922" spans="1:1" s="295" customFormat="1" ht="12" hidden="1" customHeight="1">
      <c r="A10922" s="294"/>
    </row>
    <row r="10923" spans="1:1" s="295" customFormat="1" ht="12" hidden="1" customHeight="1">
      <c r="A10923" s="294"/>
    </row>
    <row r="10924" spans="1:1" s="295" customFormat="1" ht="12" hidden="1" customHeight="1">
      <c r="A10924" s="294"/>
    </row>
    <row r="10925" spans="1:1" s="295" customFormat="1" ht="12" hidden="1" customHeight="1">
      <c r="A10925" s="294"/>
    </row>
    <row r="10926" spans="1:1" s="295" customFormat="1" ht="12" hidden="1" customHeight="1">
      <c r="A10926" s="294"/>
    </row>
    <row r="10927" spans="1:1" s="295" customFormat="1" ht="12" hidden="1" customHeight="1">
      <c r="A10927" s="294"/>
    </row>
    <row r="10928" spans="1:1" s="295" customFormat="1" ht="12" hidden="1" customHeight="1">
      <c r="A10928" s="294"/>
    </row>
    <row r="10929" spans="1:1" s="295" customFormat="1" ht="12" hidden="1" customHeight="1">
      <c r="A10929" s="294"/>
    </row>
    <row r="10930" spans="1:1" s="295" customFormat="1" ht="12" hidden="1" customHeight="1">
      <c r="A10930" s="294"/>
    </row>
    <row r="10931" spans="1:1" s="295" customFormat="1" ht="12" hidden="1" customHeight="1">
      <c r="A10931" s="294"/>
    </row>
    <row r="10932" spans="1:1" s="295" customFormat="1" ht="12" hidden="1" customHeight="1">
      <c r="A10932" s="294"/>
    </row>
    <row r="10933" spans="1:1" s="295" customFormat="1" ht="12" hidden="1" customHeight="1">
      <c r="A10933" s="294"/>
    </row>
    <row r="10934" spans="1:1" s="295" customFormat="1" ht="12" hidden="1" customHeight="1">
      <c r="A10934" s="294"/>
    </row>
    <row r="10935" spans="1:1" s="295" customFormat="1" ht="12" hidden="1" customHeight="1">
      <c r="A10935" s="294"/>
    </row>
    <row r="10936" spans="1:1" s="295" customFormat="1" ht="12" hidden="1" customHeight="1">
      <c r="A10936" s="294"/>
    </row>
    <row r="10937" spans="1:1" s="295" customFormat="1" ht="12" hidden="1" customHeight="1">
      <c r="A10937" s="294"/>
    </row>
    <row r="10938" spans="1:1" s="295" customFormat="1" ht="12" hidden="1" customHeight="1">
      <c r="A10938" s="294"/>
    </row>
    <row r="10939" spans="1:1" s="295" customFormat="1" ht="12" hidden="1" customHeight="1">
      <c r="A10939" s="294"/>
    </row>
    <row r="10940" spans="1:1" s="295" customFormat="1" ht="12" hidden="1" customHeight="1">
      <c r="A10940" s="294"/>
    </row>
    <row r="10941" spans="1:1" s="295" customFormat="1" ht="12" hidden="1" customHeight="1">
      <c r="A10941" s="294"/>
    </row>
    <row r="10942" spans="1:1" s="295" customFormat="1" ht="12" hidden="1" customHeight="1">
      <c r="A10942" s="294"/>
    </row>
    <row r="10943" spans="1:1" s="295" customFormat="1" ht="12" hidden="1" customHeight="1">
      <c r="A10943" s="294"/>
    </row>
    <row r="10944" spans="1:1" s="295" customFormat="1" ht="12" hidden="1" customHeight="1">
      <c r="A10944" s="294"/>
    </row>
    <row r="10945" spans="1:1" s="295" customFormat="1" ht="12" hidden="1" customHeight="1">
      <c r="A10945" s="294"/>
    </row>
    <row r="10946" spans="1:1" s="295" customFormat="1" ht="12" hidden="1" customHeight="1">
      <c r="A10946" s="294"/>
    </row>
    <row r="10947" spans="1:1" s="295" customFormat="1" ht="12" hidden="1" customHeight="1">
      <c r="A10947" s="294"/>
    </row>
    <row r="10948" spans="1:1" s="295" customFormat="1" ht="12" hidden="1" customHeight="1">
      <c r="A10948" s="294"/>
    </row>
    <row r="10949" spans="1:1" s="295" customFormat="1" ht="12" hidden="1" customHeight="1">
      <c r="A10949" s="294"/>
    </row>
    <row r="10950" spans="1:1" s="295" customFormat="1" ht="12" hidden="1" customHeight="1">
      <c r="A10950" s="294"/>
    </row>
    <row r="10951" spans="1:1" s="295" customFormat="1" ht="12" hidden="1" customHeight="1">
      <c r="A10951" s="294"/>
    </row>
    <row r="10952" spans="1:1" s="295" customFormat="1" ht="12" hidden="1" customHeight="1">
      <c r="A10952" s="294"/>
    </row>
    <row r="10953" spans="1:1" s="295" customFormat="1" ht="12" hidden="1" customHeight="1">
      <c r="A10953" s="294"/>
    </row>
    <row r="10954" spans="1:1" s="295" customFormat="1" ht="12" hidden="1" customHeight="1">
      <c r="A10954" s="294"/>
    </row>
    <row r="10955" spans="1:1" s="295" customFormat="1" ht="12" hidden="1" customHeight="1">
      <c r="A10955" s="294"/>
    </row>
    <row r="10956" spans="1:1" s="295" customFormat="1" ht="12" hidden="1" customHeight="1">
      <c r="A10956" s="294"/>
    </row>
    <row r="10957" spans="1:1" s="295" customFormat="1" ht="12" hidden="1" customHeight="1">
      <c r="A10957" s="294"/>
    </row>
    <row r="10958" spans="1:1" s="295" customFormat="1" ht="12" hidden="1" customHeight="1">
      <c r="A10958" s="294"/>
    </row>
    <row r="10959" spans="1:1" s="295" customFormat="1" ht="12" hidden="1" customHeight="1">
      <c r="A10959" s="294"/>
    </row>
    <row r="10960" spans="1:1" s="295" customFormat="1" ht="12" hidden="1" customHeight="1">
      <c r="A10960" s="294"/>
    </row>
    <row r="10961" spans="1:1" s="295" customFormat="1" ht="12" hidden="1" customHeight="1">
      <c r="A10961" s="294"/>
    </row>
    <row r="10962" spans="1:1" s="295" customFormat="1" ht="12" hidden="1" customHeight="1">
      <c r="A10962" s="294"/>
    </row>
    <row r="10963" spans="1:1" s="295" customFormat="1" ht="12" hidden="1" customHeight="1">
      <c r="A10963" s="294"/>
    </row>
    <row r="10964" spans="1:1" s="295" customFormat="1" ht="12" hidden="1" customHeight="1">
      <c r="A10964" s="294"/>
    </row>
    <row r="10965" spans="1:1" s="295" customFormat="1" ht="12" hidden="1" customHeight="1">
      <c r="A10965" s="294"/>
    </row>
    <row r="10966" spans="1:1" s="295" customFormat="1" ht="12" hidden="1" customHeight="1">
      <c r="A10966" s="294"/>
    </row>
    <row r="10967" spans="1:1" s="295" customFormat="1" ht="12" hidden="1" customHeight="1">
      <c r="A10967" s="294"/>
    </row>
    <row r="10968" spans="1:1" s="295" customFormat="1" ht="12" hidden="1" customHeight="1">
      <c r="A10968" s="294"/>
    </row>
    <row r="10969" spans="1:1" s="295" customFormat="1" ht="12" hidden="1" customHeight="1">
      <c r="A10969" s="294"/>
    </row>
    <row r="10970" spans="1:1" s="295" customFormat="1" ht="12" hidden="1" customHeight="1">
      <c r="A10970" s="294"/>
    </row>
    <row r="10971" spans="1:1" s="295" customFormat="1" ht="12" hidden="1" customHeight="1">
      <c r="A10971" s="294"/>
    </row>
    <row r="10972" spans="1:1" s="295" customFormat="1" ht="12" hidden="1" customHeight="1">
      <c r="A10972" s="294"/>
    </row>
    <row r="10973" spans="1:1" s="295" customFormat="1" ht="12" hidden="1" customHeight="1">
      <c r="A10973" s="294"/>
    </row>
    <row r="10974" spans="1:1" s="295" customFormat="1" ht="12" hidden="1" customHeight="1">
      <c r="A10974" s="294"/>
    </row>
    <row r="10975" spans="1:1" s="295" customFormat="1" ht="12" hidden="1" customHeight="1">
      <c r="A10975" s="294"/>
    </row>
    <row r="10976" spans="1:1" s="295" customFormat="1" ht="12" hidden="1" customHeight="1">
      <c r="A10976" s="294"/>
    </row>
    <row r="10977" spans="1:1" s="295" customFormat="1" ht="12" hidden="1" customHeight="1">
      <c r="A10977" s="294"/>
    </row>
    <row r="10978" spans="1:1" s="295" customFormat="1" ht="12" hidden="1" customHeight="1">
      <c r="A10978" s="294"/>
    </row>
    <row r="10979" spans="1:1" s="295" customFormat="1" ht="12" hidden="1" customHeight="1">
      <c r="A10979" s="294"/>
    </row>
    <row r="10980" spans="1:1" s="295" customFormat="1" ht="12" hidden="1" customHeight="1">
      <c r="A10980" s="294"/>
    </row>
    <row r="10981" spans="1:1" s="295" customFormat="1" ht="12" hidden="1" customHeight="1">
      <c r="A10981" s="294"/>
    </row>
    <row r="10982" spans="1:1" s="295" customFormat="1" ht="12" hidden="1" customHeight="1">
      <c r="A10982" s="294"/>
    </row>
    <row r="10983" spans="1:1" s="295" customFormat="1" ht="12" hidden="1" customHeight="1">
      <c r="A10983" s="294"/>
    </row>
    <row r="10984" spans="1:1" s="295" customFormat="1" ht="12" hidden="1" customHeight="1">
      <c r="A10984" s="294"/>
    </row>
    <row r="10985" spans="1:1" s="295" customFormat="1" ht="12" hidden="1" customHeight="1">
      <c r="A10985" s="294"/>
    </row>
    <row r="10986" spans="1:1" s="295" customFormat="1" ht="12" hidden="1" customHeight="1">
      <c r="A10986" s="294"/>
    </row>
    <row r="10987" spans="1:1" s="295" customFormat="1" ht="12" hidden="1" customHeight="1">
      <c r="A10987" s="294"/>
    </row>
    <row r="10988" spans="1:1" s="295" customFormat="1" ht="12" hidden="1" customHeight="1">
      <c r="A10988" s="294"/>
    </row>
    <row r="10989" spans="1:1" s="295" customFormat="1" ht="12" hidden="1" customHeight="1">
      <c r="A10989" s="294"/>
    </row>
    <row r="10990" spans="1:1" s="295" customFormat="1" ht="12" hidden="1" customHeight="1">
      <c r="A10990" s="294"/>
    </row>
    <row r="10991" spans="1:1" s="295" customFormat="1" ht="12" hidden="1" customHeight="1">
      <c r="A10991" s="294"/>
    </row>
    <row r="10992" spans="1:1" s="295" customFormat="1" ht="12" hidden="1" customHeight="1">
      <c r="A10992" s="294"/>
    </row>
    <row r="10993" spans="1:1" s="295" customFormat="1" ht="12" hidden="1" customHeight="1">
      <c r="A10993" s="294"/>
    </row>
    <row r="10994" spans="1:1" s="295" customFormat="1" ht="12" hidden="1" customHeight="1">
      <c r="A10994" s="294"/>
    </row>
    <row r="10995" spans="1:1" s="295" customFormat="1" ht="12" hidden="1" customHeight="1">
      <c r="A10995" s="294"/>
    </row>
    <row r="10996" spans="1:1" s="295" customFormat="1" ht="12" hidden="1" customHeight="1">
      <c r="A10996" s="294"/>
    </row>
    <row r="10997" spans="1:1" s="295" customFormat="1" ht="12" hidden="1" customHeight="1">
      <c r="A10997" s="294"/>
    </row>
    <row r="10998" spans="1:1" s="295" customFormat="1" ht="12" hidden="1" customHeight="1">
      <c r="A10998" s="294"/>
    </row>
    <row r="10999" spans="1:1" s="295" customFormat="1" ht="12" hidden="1" customHeight="1">
      <c r="A10999" s="294"/>
    </row>
    <row r="11000" spans="1:1" s="295" customFormat="1" ht="12" hidden="1" customHeight="1">
      <c r="A11000" s="294"/>
    </row>
    <row r="11001" spans="1:1" s="295" customFormat="1" ht="12" hidden="1" customHeight="1">
      <c r="A11001" s="294"/>
    </row>
    <row r="11002" spans="1:1" s="295" customFormat="1" ht="12" hidden="1" customHeight="1">
      <c r="A11002" s="294"/>
    </row>
    <row r="11003" spans="1:1" s="295" customFormat="1" ht="12" hidden="1" customHeight="1">
      <c r="A11003" s="294"/>
    </row>
    <row r="11004" spans="1:1" s="295" customFormat="1" ht="12" hidden="1" customHeight="1">
      <c r="A11004" s="294"/>
    </row>
    <row r="11005" spans="1:1" s="295" customFormat="1" ht="12" hidden="1" customHeight="1">
      <c r="A11005" s="294"/>
    </row>
    <row r="11006" spans="1:1" s="295" customFormat="1" ht="12" hidden="1" customHeight="1">
      <c r="A11006" s="294"/>
    </row>
    <row r="11007" spans="1:1" s="295" customFormat="1" ht="12" hidden="1" customHeight="1">
      <c r="A11007" s="294"/>
    </row>
    <row r="11008" spans="1:1" s="295" customFormat="1" ht="12" hidden="1" customHeight="1">
      <c r="A11008" s="294"/>
    </row>
    <row r="11009" spans="1:1" s="295" customFormat="1" ht="12" hidden="1" customHeight="1">
      <c r="A11009" s="294"/>
    </row>
    <row r="11010" spans="1:1" s="295" customFormat="1" ht="12" hidden="1" customHeight="1">
      <c r="A11010" s="294"/>
    </row>
    <row r="11011" spans="1:1" s="295" customFormat="1" ht="12" hidden="1" customHeight="1">
      <c r="A11011" s="294"/>
    </row>
    <row r="11012" spans="1:1" s="295" customFormat="1" ht="12" hidden="1" customHeight="1">
      <c r="A11012" s="294"/>
    </row>
    <row r="11013" spans="1:1" s="295" customFormat="1" ht="12" hidden="1" customHeight="1">
      <c r="A11013" s="294"/>
    </row>
    <row r="11014" spans="1:1" s="295" customFormat="1" ht="12" hidden="1" customHeight="1">
      <c r="A11014" s="294"/>
    </row>
    <row r="11015" spans="1:1" s="295" customFormat="1" ht="12" hidden="1" customHeight="1">
      <c r="A11015" s="294"/>
    </row>
    <row r="11016" spans="1:1" s="295" customFormat="1" ht="12" hidden="1" customHeight="1">
      <c r="A11016" s="294"/>
    </row>
    <row r="11017" spans="1:1" s="295" customFormat="1" ht="12" hidden="1" customHeight="1">
      <c r="A11017" s="294"/>
    </row>
    <row r="11018" spans="1:1" s="295" customFormat="1" ht="12" hidden="1" customHeight="1">
      <c r="A11018" s="294"/>
    </row>
    <row r="11019" spans="1:1" s="295" customFormat="1" ht="12" hidden="1" customHeight="1">
      <c r="A11019" s="294"/>
    </row>
    <row r="11020" spans="1:1" s="295" customFormat="1" ht="12" hidden="1" customHeight="1">
      <c r="A11020" s="294"/>
    </row>
    <row r="11021" spans="1:1" s="295" customFormat="1" ht="12" hidden="1" customHeight="1">
      <c r="A11021" s="294"/>
    </row>
    <row r="11022" spans="1:1" s="295" customFormat="1" ht="12" hidden="1" customHeight="1">
      <c r="A11022" s="294"/>
    </row>
    <row r="11023" spans="1:1" s="295" customFormat="1" ht="12" hidden="1" customHeight="1">
      <c r="A11023" s="294"/>
    </row>
    <row r="11024" spans="1:1" s="295" customFormat="1" ht="12" hidden="1" customHeight="1">
      <c r="A11024" s="294"/>
    </row>
    <row r="11025" spans="1:1" s="295" customFormat="1" ht="12" hidden="1" customHeight="1">
      <c r="A11025" s="294"/>
    </row>
    <row r="11026" spans="1:1" s="295" customFormat="1" ht="12" hidden="1" customHeight="1">
      <c r="A11026" s="294"/>
    </row>
    <row r="11027" spans="1:1" s="295" customFormat="1" ht="12" hidden="1" customHeight="1">
      <c r="A11027" s="294"/>
    </row>
    <row r="11028" spans="1:1" s="295" customFormat="1" ht="12" hidden="1" customHeight="1">
      <c r="A11028" s="294"/>
    </row>
    <row r="11029" spans="1:1" s="295" customFormat="1" ht="12" hidden="1" customHeight="1">
      <c r="A11029" s="294"/>
    </row>
    <row r="11030" spans="1:1" s="295" customFormat="1" ht="12" hidden="1" customHeight="1">
      <c r="A11030" s="294"/>
    </row>
    <row r="11031" spans="1:1" s="295" customFormat="1" ht="12" hidden="1" customHeight="1">
      <c r="A11031" s="294"/>
    </row>
    <row r="11032" spans="1:1" s="295" customFormat="1" ht="12" hidden="1" customHeight="1">
      <c r="A11032" s="294"/>
    </row>
    <row r="11033" spans="1:1" s="295" customFormat="1" ht="12" hidden="1" customHeight="1">
      <c r="A11033" s="294"/>
    </row>
    <row r="11034" spans="1:1" s="295" customFormat="1" ht="12" hidden="1" customHeight="1">
      <c r="A11034" s="294"/>
    </row>
    <row r="11035" spans="1:1" s="295" customFormat="1" ht="12" hidden="1" customHeight="1">
      <c r="A11035" s="294"/>
    </row>
    <row r="11036" spans="1:1" s="295" customFormat="1" ht="12" hidden="1" customHeight="1">
      <c r="A11036" s="294"/>
    </row>
    <row r="11037" spans="1:1" s="295" customFormat="1" ht="12" hidden="1" customHeight="1">
      <c r="A11037" s="294"/>
    </row>
    <row r="11038" spans="1:1" s="295" customFormat="1" ht="12" hidden="1" customHeight="1">
      <c r="A11038" s="294"/>
    </row>
    <row r="11039" spans="1:1" s="295" customFormat="1" ht="12" hidden="1" customHeight="1">
      <c r="A11039" s="294"/>
    </row>
    <row r="11040" spans="1:1" s="295" customFormat="1" ht="12" hidden="1" customHeight="1">
      <c r="A11040" s="294"/>
    </row>
    <row r="11041" spans="1:1" s="295" customFormat="1" ht="12" hidden="1" customHeight="1">
      <c r="A11041" s="294"/>
    </row>
    <row r="11042" spans="1:1" s="295" customFormat="1" ht="12" hidden="1" customHeight="1">
      <c r="A11042" s="294"/>
    </row>
    <row r="11043" spans="1:1" s="295" customFormat="1" ht="12" hidden="1" customHeight="1">
      <c r="A11043" s="294"/>
    </row>
    <row r="11044" spans="1:1" s="295" customFormat="1" ht="12" hidden="1" customHeight="1">
      <c r="A11044" s="294"/>
    </row>
    <row r="11045" spans="1:1" s="295" customFormat="1" ht="12" hidden="1" customHeight="1">
      <c r="A11045" s="294"/>
    </row>
    <row r="11046" spans="1:1" s="295" customFormat="1" ht="12" hidden="1" customHeight="1">
      <c r="A11046" s="294"/>
    </row>
    <row r="11047" spans="1:1" s="295" customFormat="1" ht="12" hidden="1" customHeight="1">
      <c r="A11047" s="294"/>
    </row>
    <row r="11048" spans="1:1" s="295" customFormat="1" ht="12" hidden="1" customHeight="1">
      <c r="A11048" s="294"/>
    </row>
    <row r="11049" spans="1:1" s="295" customFormat="1" ht="12" hidden="1" customHeight="1">
      <c r="A11049" s="294"/>
    </row>
    <row r="11050" spans="1:1" s="295" customFormat="1" ht="12" hidden="1" customHeight="1">
      <c r="A11050" s="294"/>
    </row>
    <row r="11051" spans="1:1" s="295" customFormat="1" ht="12" hidden="1" customHeight="1">
      <c r="A11051" s="294"/>
    </row>
    <row r="11052" spans="1:1" s="295" customFormat="1" ht="12" hidden="1" customHeight="1">
      <c r="A11052" s="294"/>
    </row>
    <row r="11053" spans="1:1" s="295" customFormat="1" ht="12" hidden="1" customHeight="1">
      <c r="A11053" s="294"/>
    </row>
    <row r="11054" spans="1:1" s="295" customFormat="1" ht="12" hidden="1" customHeight="1">
      <c r="A11054" s="294"/>
    </row>
    <row r="11055" spans="1:1" s="295" customFormat="1" ht="12" hidden="1" customHeight="1">
      <c r="A11055" s="294"/>
    </row>
    <row r="11056" spans="1:1" s="295" customFormat="1" ht="12" hidden="1" customHeight="1">
      <c r="A11056" s="294"/>
    </row>
    <row r="11057" spans="1:1" s="295" customFormat="1" ht="12" hidden="1" customHeight="1">
      <c r="A11057" s="294"/>
    </row>
    <row r="11058" spans="1:1" s="295" customFormat="1" ht="12" hidden="1" customHeight="1">
      <c r="A11058" s="294"/>
    </row>
    <row r="11059" spans="1:1" s="295" customFormat="1" ht="12" hidden="1" customHeight="1">
      <c r="A11059" s="294"/>
    </row>
    <row r="11060" spans="1:1" s="295" customFormat="1" ht="12" hidden="1" customHeight="1">
      <c r="A11060" s="294"/>
    </row>
    <row r="11061" spans="1:1" s="295" customFormat="1" ht="12" hidden="1" customHeight="1">
      <c r="A11061" s="294"/>
    </row>
    <row r="11062" spans="1:1" s="295" customFormat="1" ht="12" hidden="1" customHeight="1">
      <c r="A11062" s="294"/>
    </row>
    <row r="11063" spans="1:1" s="295" customFormat="1" ht="12" hidden="1" customHeight="1">
      <c r="A11063" s="294"/>
    </row>
    <row r="11064" spans="1:1" s="295" customFormat="1" ht="12" hidden="1" customHeight="1">
      <c r="A11064" s="294"/>
    </row>
    <row r="11065" spans="1:1" s="295" customFormat="1" ht="12" hidden="1" customHeight="1">
      <c r="A11065" s="294"/>
    </row>
    <row r="11066" spans="1:1" s="295" customFormat="1" ht="12" hidden="1" customHeight="1">
      <c r="A11066" s="294"/>
    </row>
    <row r="11067" spans="1:1" s="295" customFormat="1" ht="12" hidden="1" customHeight="1">
      <c r="A11067" s="294"/>
    </row>
    <row r="11068" spans="1:1" s="295" customFormat="1" ht="12" hidden="1" customHeight="1">
      <c r="A11068" s="294"/>
    </row>
    <row r="11069" spans="1:1" s="295" customFormat="1" ht="12" hidden="1" customHeight="1">
      <c r="A11069" s="294"/>
    </row>
    <row r="11070" spans="1:1" s="295" customFormat="1" ht="12" hidden="1" customHeight="1">
      <c r="A11070" s="294"/>
    </row>
    <row r="11071" spans="1:1" s="295" customFormat="1" ht="12" hidden="1" customHeight="1">
      <c r="A11071" s="294"/>
    </row>
    <row r="11072" spans="1:1" s="295" customFormat="1" ht="12" hidden="1" customHeight="1">
      <c r="A11072" s="294"/>
    </row>
    <row r="11073" spans="1:1" s="295" customFormat="1" ht="12" hidden="1" customHeight="1">
      <c r="A11073" s="294"/>
    </row>
    <row r="11074" spans="1:1" s="295" customFormat="1" ht="12" hidden="1" customHeight="1">
      <c r="A11074" s="294"/>
    </row>
    <row r="11075" spans="1:1" s="295" customFormat="1" ht="12" hidden="1" customHeight="1">
      <c r="A11075" s="294"/>
    </row>
    <row r="11076" spans="1:1" s="295" customFormat="1" ht="12" hidden="1" customHeight="1">
      <c r="A11076" s="294"/>
    </row>
    <row r="11077" spans="1:1" s="295" customFormat="1" ht="12" hidden="1" customHeight="1">
      <c r="A11077" s="294"/>
    </row>
    <row r="11078" spans="1:1" s="295" customFormat="1" ht="12" hidden="1" customHeight="1">
      <c r="A11078" s="294"/>
    </row>
    <row r="11079" spans="1:1" s="295" customFormat="1" ht="12" hidden="1" customHeight="1">
      <c r="A11079" s="294"/>
    </row>
    <row r="11080" spans="1:1" s="295" customFormat="1" ht="12" hidden="1" customHeight="1">
      <c r="A11080" s="294"/>
    </row>
    <row r="11081" spans="1:1" s="295" customFormat="1" ht="12" hidden="1" customHeight="1">
      <c r="A11081" s="294"/>
    </row>
    <row r="11082" spans="1:1" s="295" customFormat="1" ht="12" hidden="1" customHeight="1">
      <c r="A11082" s="294"/>
    </row>
    <row r="11083" spans="1:1" s="295" customFormat="1" ht="12" hidden="1" customHeight="1">
      <c r="A11083" s="294"/>
    </row>
    <row r="11084" spans="1:1" s="295" customFormat="1" ht="12" hidden="1" customHeight="1">
      <c r="A11084" s="294"/>
    </row>
    <row r="11085" spans="1:1" s="295" customFormat="1" ht="12" hidden="1" customHeight="1">
      <c r="A11085" s="294"/>
    </row>
    <row r="11086" spans="1:1" s="295" customFormat="1" ht="12" hidden="1" customHeight="1">
      <c r="A11086" s="294"/>
    </row>
    <row r="11087" spans="1:1" s="295" customFormat="1" ht="12" hidden="1" customHeight="1">
      <c r="A11087" s="294"/>
    </row>
    <row r="11088" spans="1:1" s="295" customFormat="1" ht="12" hidden="1" customHeight="1">
      <c r="A11088" s="294"/>
    </row>
    <row r="11089" spans="1:1" s="295" customFormat="1" ht="12" hidden="1" customHeight="1">
      <c r="A11089" s="294"/>
    </row>
    <row r="11090" spans="1:1" s="295" customFormat="1" ht="12" hidden="1" customHeight="1">
      <c r="A11090" s="294"/>
    </row>
    <row r="11091" spans="1:1" s="295" customFormat="1" ht="12" hidden="1" customHeight="1">
      <c r="A11091" s="294"/>
    </row>
    <row r="11092" spans="1:1" s="295" customFormat="1" ht="12" hidden="1" customHeight="1">
      <c r="A11092" s="294"/>
    </row>
    <row r="11093" spans="1:1" s="295" customFormat="1" ht="12" hidden="1" customHeight="1">
      <c r="A11093" s="294"/>
    </row>
    <row r="11094" spans="1:1" s="295" customFormat="1" ht="12" hidden="1" customHeight="1">
      <c r="A11094" s="294"/>
    </row>
    <row r="11095" spans="1:1" s="295" customFormat="1" ht="12" hidden="1" customHeight="1">
      <c r="A11095" s="294"/>
    </row>
    <row r="11096" spans="1:1" s="295" customFormat="1" ht="12" hidden="1" customHeight="1">
      <c r="A11096" s="294"/>
    </row>
    <row r="11097" spans="1:1" s="295" customFormat="1" ht="12" hidden="1" customHeight="1">
      <c r="A11097" s="294"/>
    </row>
    <row r="11098" spans="1:1" s="295" customFormat="1" ht="12" hidden="1" customHeight="1">
      <c r="A11098" s="294"/>
    </row>
    <row r="11099" spans="1:1" s="295" customFormat="1" ht="12" hidden="1" customHeight="1">
      <c r="A11099" s="294"/>
    </row>
    <row r="11100" spans="1:1" s="295" customFormat="1" ht="12" hidden="1" customHeight="1">
      <c r="A11100" s="294"/>
    </row>
    <row r="11101" spans="1:1" s="295" customFormat="1" ht="12" hidden="1" customHeight="1">
      <c r="A11101" s="294"/>
    </row>
    <row r="11102" spans="1:1" s="295" customFormat="1" ht="12" hidden="1" customHeight="1">
      <c r="A11102" s="294"/>
    </row>
    <row r="11103" spans="1:1" s="295" customFormat="1" ht="12" hidden="1" customHeight="1">
      <c r="A11103" s="294"/>
    </row>
    <row r="11104" spans="1:1" s="295" customFormat="1" ht="12" hidden="1" customHeight="1">
      <c r="A11104" s="294"/>
    </row>
    <row r="11105" spans="1:1" s="295" customFormat="1" ht="12" hidden="1" customHeight="1">
      <c r="A11105" s="294"/>
    </row>
    <row r="11106" spans="1:1" s="295" customFormat="1" ht="12" hidden="1" customHeight="1">
      <c r="A11106" s="294"/>
    </row>
    <row r="11107" spans="1:1" s="295" customFormat="1" ht="12" hidden="1" customHeight="1">
      <c r="A11107" s="294"/>
    </row>
    <row r="11108" spans="1:1" s="295" customFormat="1" ht="12" hidden="1" customHeight="1">
      <c r="A11108" s="294"/>
    </row>
    <row r="11109" spans="1:1" s="295" customFormat="1" ht="12" hidden="1" customHeight="1">
      <c r="A11109" s="294"/>
    </row>
    <row r="11110" spans="1:1" s="295" customFormat="1" ht="12" hidden="1" customHeight="1">
      <c r="A11110" s="294"/>
    </row>
    <row r="11111" spans="1:1" s="295" customFormat="1" ht="12" hidden="1" customHeight="1">
      <c r="A11111" s="294"/>
    </row>
    <row r="11112" spans="1:1" s="295" customFormat="1" ht="12" hidden="1" customHeight="1">
      <c r="A11112" s="294"/>
    </row>
    <row r="11113" spans="1:1" s="295" customFormat="1" ht="12" hidden="1" customHeight="1">
      <c r="A11113" s="294"/>
    </row>
    <row r="11114" spans="1:1" s="295" customFormat="1" ht="12" hidden="1" customHeight="1">
      <c r="A11114" s="294"/>
    </row>
    <row r="11115" spans="1:1" s="295" customFormat="1" ht="12" hidden="1" customHeight="1">
      <c r="A11115" s="294"/>
    </row>
    <row r="11116" spans="1:1" s="295" customFormat="1" ht="12" hidden="1" customHeight="1">
      <c r="A11116" s="294"/>
    </row>
    <row r="11117" spans="1:1" s="295" customFormat="1" ht="12" hidden="1" customHeight="1">
      <c r="A11117" s="294"/>
    </row>
    <row r="11118" spans="1:1" s="295" customFormat="1" ht="12" hidden="1" customHeight="1">
      <c r="A11118" s="294"/>
    </row>
    <row r="11119" spans="1:1" s="295" customFormat="1" ht="12" hidden="1" customHeight="1">
      <c r="A11119" s="294"/>
    </row>
    <row r="11120" spans="1:1" s="295" customFormat="1" ht="12" hidden="1" customHeight="1">
      <c r="A11120" s="294"/>
    </row>
    <row r="11121" spans="1:1" s="295" customFormat="1" ht="12" hidden="1" customHeight="1">
      <c r="A11121" s="294"/>
    </row>
    <row r="11122" spans="1:1" s="295" customFormat="1" ht="12" hidden="1" customHeight="1">
      <c r="A11122" s="294"/>
    </row>
    <row r="11123" spans="1:1" s="295" customFormat="1" ht="12" hidden="1" customHeight="1">
      <c r="A11123" s="294"/>
    </row>
    <row r="11124" spans="1:1" s="295" customFormat="1" ht="12" hidden="1" customHeight="1">
      <c r="A11124" s="294"/>
    </row>
    <row r="11125" spans="1:1" s="295" customFormat="1" ht="12" hidden="1" customHeight="1">
      <c r="A11125" s="294"/>
    </row>
    <row r="11126" spans="1:1" s="295" customFormat="1" ht="12" hidden="1" customHeight="1">
      <c r="A11126" s="294"/>
    </row>
    <row r="11127" spans="1:1" s="295" customFormat="1" ht="12" hidden="1" customHeight="1">
      <c r="A11127" s="294"/>
    </row>
    <row r="11128" spans="1:1" s="295" customFormat="1" ht="12" hidden="1" customHeight="1">
      <c r="A11128" s="294"/>
    </row>
    <row r="11129" spans="1:1" s="295" customFormat="1" ht="12" hidden="1" customHeight="1">
      <c r="A11129" s="294"/>
    </row>
    <row r="11130" spans="1:1" s="295" customFormat="1" ht="12" hidden="1" customHeight="1">
      <c r="A11130" s="294"/>
    </row>
    <row r="11131" spans="1:1" s="295" customFormat="1" ht="12" hidden="1" customHeight="1">
      <c r="A11131" s="294"/>
    </row>
    <row r="11132" spans="1:1" s="295" customFormat="1" ht="12" hidden="1" customHeight="1">
      <c r="A11132" s="294"/>
    </row>
    <row r="11133" spans="1:1" s="295" customFormat="1" ht="12" hidden="1" customHeight="1">
      <c r="A11133" s="294"/>
    </row>
    <row r="11134" spans="1:1" s="295" customFormat="1" ht="12" hidden="1" customHeight="1">
      <c r="A11134" s="294"/>
    </row>
    <row r="11135" spans="1:1" s="295" customFormat="1" ht="12" hidden="1" customHeight="1">
      <c r="A11135" s="294"/>
    </row>
    <row r="11136" spans="1:1" s="295" customFormat="1" ht="12" hidden="1" customHeight="1">
      <c r="A11136" s="294"/>
    </row>
    <row r="11137" spans="1:1" s="295" customFormat="1" ht="12" hidden="1" customHeight="1">
      <c r="A11137" s="294"/>
    </row>
    <row r="11138" spans="1:1" s="295" customFormat="1" ht="12" hidden="1" customHeight="1">
      <c r="A11138" s="294"/>
    </row>
    <row r="11139" spans="1:1" s="295" customFormat="1" ht="12" hidden="1" customHeight="1">
      <c r="A11139" s="294"/>
    </row>
    <row r="11140" spans="1:1" s="295" customFormat="1" ht="12" hidden="1" customHeight="1">
      <c r="A11140" s="294"/>
    </row>
    <row r="11141" spans="1:1" s="295" customFormat="1" ht="12" hidden="1" customHeight="1">
      <c r="A11141" s="294"/>
    </row>
    <row r="11142" spans="1:1" s="295" customFormat="1" ht="12" hidden="1" customHeight="1">
      <c r="A11142" s="294"/>
    </row>
    <row r="11143" spans="1:1" s="295" customFormat="1" ht="12" hidden="1" customHeight="1">
      <c r="A11143" s="294"/>
    </row>
    <row r="11144" spans="1:1" s="295" customFormat="1" ht="12" hidden="1" customHeight="1">
      <c r="A11144" s="294"/>
    </row>
    <row r="11145" spans="1:1" s="295" customFormat="1" ht="12" hidden="1" customHeight="1">
      <c r="A11145" s="294"/>
    </row>
    <row r="11146" spans="1:1" s="295" customFormat="1" ht="12" hidden="1" customHeight="1">
      <c r="A11146" s="294"/>
    </row>
    <row r="11147" spans="1:1" s="295" customFormat="1" ht="12" hidden="1" customHeight="1">
      <c r="A11147" s="294"/>
    </row>
    <row r="11148" spans="1:1" s="295" customFormat="1" ht="12" hidden="1" customHeight="1">
      <c r="A11148" s="294"/>
    </row>
    <row r="11149" spans="1:1" s="295" customFormat="1" ht="12" hidden="1" customHeight="1">
      <c r="A11149" s="294"/>
    </row>
    <row r="11150" spans="1:1" s="295" customFormat="1" ht="12" hidden="1" customHeight="1">
      <c r="A11150" s="294"/>
    </row>
    <row r="11151" spans="1:1" s="295" customFormat="1" ht="12" hidden="1" customHeight="1">
      <c r="A11151" s="294"/>
    </row>
    <row r="11152" spans="1:1" s="295" customFormat="1" ht="12" hidden="1" customHeight="1">
      <c r="A11152" s="294"/>
    </row>
    <row r="11153" spans="1:1" s="295" customFormat="1" ht="12" hidden="1" customHeight="1">
      <c r="A11153" s="294"/>
    </row>
    <row r="11154" spans="1:1" s="295" customFormat="1" ht="12" hidden="1" customHeight="1">
      <c r="A11154" s="294"/>
    </row>
    <row r="11155" spans="1:1" s="295" customFormat="1" ht="12" hidden="1" customHeight="1">
      <c r="A11155" s="294"/>
    </row>
    <row r="11156" spans="1:1" s="295" customFormat="1" ht="12" hidden="1" customHeight="1">
      <c r="A11156" s="294"/>
    </row>
    <row r="11157" spans="1:1" s="295" customFormat="1" ht="12" hidden="1" customHeight="1">
      <c r="A11157" s="294"/>
    </row>
    <row r="11158" spans="1:1" s="295" customFormat="1" ht="12" hidden="1" customHeight="1">
      <c r="A11158" s="294"/>
    </row>
    <row r="11159" spans="1:1" s="295" customFormat="1" ht="12" hidden="1" customHeight="1">
      <c r="A11159" s="294"/>
    </row>
    <row r="11160" spans="1:1" s="295" customFormat="1" ht="12" hidden="1" customHeight="1">
      <c r="A11160" s="294"/>
    </row>
    <row r="11161" spans="1:1" s="295" customFormat="1" ht="12" hidden="1" customHeight="1">
      <c r="A11161" s="294"/>
    </row>
    <row r="11162" spans="1:1" s="295" customFormat="1" ht="12" hidden="1" customHeight="1">
      <c r="A11162" s="294"/>
    </row>
    <row r="11163" spans="1:1" s="295" customFormat="1" ht="12" hidden="1" customHeight="1">
      <c r="A11163" s="294"/>
    </row>
    <row r="11164" spans="1:1" s="295" customFormat="1" ht="12" hidden="1" customHeight="1">
      <c r="A11164" s="294"/>
    </row>
    <row r="11165" spans="1:1" s="295" customFormat="1" ht="12" hidden="1" customHeight="1">
      <c r="A11165" s="294"/>
    </row>
    <row r="11166" spans="1:1" s="295" customFormat="1" ht="12" hidden="1" customHeight="1">
      <c r="A11166" s="294"/>
    </row>
    <row r="11167" spans="1:1" s="295" customFormat="1" ht="12" hidden="1" customHeight="1">
      <c r="A11167" s="294"/>
    </row>
    <row r="11168" spans="1:1" s="295" customFormat="1" ht="12" hidden="1" customHeight="1">
      <c r="A11168" s="294"/>
    </row>
    <row r="11169" spans="1:1" s="295" customFormat="1" ht="12" hidden="1" customHeight="1">
      <c r="A11169" s="294"/>
    </row>
    <row r="11170" spans="1:1" s="295" customFormat="1" ht="12" hidden="1" customHeight="1">
      <c r="A11170" s="294"/>
    </row>
    <row r="11171" spans="1:1" s="295" customFormat="1" ht="12" hidden="1" customHeight="1">
      <c r="A11171" s="294"/>
    </row>
    <row r="11172" spans="1:1" s="295" customFormat="1" ht="12" hidden="1" customHeight="1">
      <c r="A11172" s="294"/>
    </row>
    <row r="11173" spans="1:1" s="295" customFormat="1" ht="12" hidden="1" customHeight="1">
      <c r="A11173" s="294"/>
    </row>
    <row r="11174" spans="1:1" s="295" customFormat="1" ht="12" hidden="1" customHeight="1">
      <c r="A11174" s="294"/>
    </row>
    <row r="11175" spans="1:1" s="295" customFormat="1" ht="12" hidden="1" customHeight="1">
      <c r="A11175" s="294"/>
    </row>
    <row r="11176" spans="1:1" s="295" customFormat="1" ht="12" hidden="1" customHeight="1">
      <c r="A11176" s="294"/>
    </row>
    <row r="11177" spans="1:1" s="295" customFormat="1" ht="12" hidden="1" customHeight="1">
      <c r="A11177" s="294"/>
    </row>
    <row r="11178" spans="1:1" s="295" customFormat="1" ht="12" hidden="1" customHeight="1">
      <c r="A11178" s="294"/>
    </row>
    <row r="11179" spans="1:1" s="295" customFormat="1" ht="12" hidden="1" customHeight="1">
      <c r="A11179" s="294"/>
    </row>
    <row r="11180" spans="1:1" s="295" customFormat="1" ht="12" hidden="1" customHeight="1">
      <c r="A11180" s="294"/>
    </row>
    <row r="11181" spans="1:1" s="295" customFormat="1" ht="12" hidden="1" customHeight="1">
      <c r="A11181" s="294"/>
    </row>
    <row r="11182" spans="1:1" s="295" customFormat="1" ht="12" hidden="1" customHeight="1">
      <c r="A11182" s="294"/>
    </row>
    <row r="11183" spans="1:1" s="295" customFormat="1" ht="12" hidden="1" customHeight="1">
      <c r="A11183" s="294"/>
    </row>
    <row r="11184" spans="1:1" s="295" customFormat="1" ht="12" hidden="1" customHeight="1">
      <c r="A11184" s="294"/>
    </row>
    <row r="11185" spans="1:1" s="295" customFormat="1" ht="12" hidden="1" customHeight="1">
      <c r="A11185" s="294"/>
    </row>
    <row r="11186" spans="1:1" s="295" customFormat="1" ht="12" hidden="1" customHeight="1">
      <c r="A11186" s="294"/>
    </row>
    <row r="11187" spans="1:1" s="295" customFormat="1" ht="12" hidden="1" customHeight="1">
      <c r="A11187" s="294"/>
    </row>
    <row r="11188" spans="1:1" s="295" customFormat="1" ht="12" hidden="1" customHeight="1">
      <c r="A11188" s="294"/>
    </row>
    <row r="11189" spans="1:1" s="295" customFormat="1" ht="12" hidden="1" customHeight="1">
      <c r="A11189" s="294"/>
    </row>
    <row r="11190" spans="1:1" s="295" customFormat="1" ht="12" hidden="1" customHeight="1">
      <c r="A11190" s="294"/>
    </row>
    <row r="11191" spans="1:1" s="295" customFormat="1" ht="12" hidden="1" customHeight="1">
      <c r="A11191" s="294"/>
    </row>
    <row r="11192" spans="1:1" s="295" customFormat="1" ht="12" hidden="1" customHeight="1">
      <c r="A11192" s="294"/>
    </row>
    <row r="11193" spans="1:1" s="295" customFormat="1" ht="12" hidden="1" customHeight="1">
      <c r="A11193" s="294"/>
    </row>
    <row r="11194" spans="1:1" s="295" customFormat="1" ht="12" hidden="1" customHeight="1">
      <c r="A11194" s="294"/>
    </row>
    <row r="11195" spans="1:1" s="295" customFormat="1" ht="12" hidden="1" customHeight="1">
      <c r="A11195" s="294"/>
    </row>
    <row r="11196" spans="1:1" s="295" customFormat="1" ht="12" hidden="1" customHeight="1">
      <c r="A11196" s="294"/>
    </row>
    <row r="11197" spans="1:1" s="295" customFormat="1" ht="12" hidden="1" customHeight="1">
      <c r="A11197" s="294"/>
    </row>
    <row r="11198" spans="1:1" s="295" customFormat="1" ht="12" hidden="1" customHeight="1">
      <c r="A11198" s="294"/>
    </row>
    <row r="11199" spans="1:1" s="295" customFormat="1" ht="12" hidden="1" customHeight="1">
      <c r="A11199" s="294"/>
    </row>
    <row r="11200" spans="1:1" s="295" customFormat="1" ht="12" hidden="1" customHeight="1">
      <c r="A11200" s="294"/>
    </row>
    <row r="11201" spans="1:1" s="295" customFormat="1" ht="12" hidden="1" customHeight="1">
      <c r="A11201" s="294"/>
    </row>
    <row r="11202" spans="1:1" s="295" customFormat="1" ht="12" hidden="1" customHeight="1">
      <c r="A11202" s="294"/>
    </row>
    <row r="11203" spans="1:1" s="295" customFormat="1" ht="12" hidden="1" customHeight="1">
      <c r="A11203" s="294"/>
    </row>
    <row r="11204" spans="1:1" s="295" customFormat="1" ht="12" hidden="1" customHeight="1">
      <c r="A11204" s="294"/>
    </row>
    <row r="11205" spans="1:1" s="295" customFormat="1" ht="12" hidden="1" customHeight="1">
      <c r="A11205" s="294"/>
    </row>
    <row r="11206" spans="1:1" s="295" customFormat="1" ht="12" hidden="1" customHeight="1">
      <c r="A11206" s="294"/>
    </row>
    <row r="11207" spans="1:1" s="295" customFormat="1" ht="12" hidden="1" customHeight="1">
      <c r="A11207" s="294"/>
    </row>
    <row r="11208" spans="1:1" s="295" customFormat="1" ht="12" hidden="1" customHeight="1">
      <c r="A11208" s="294"/>
    </row>
    <row r="11209" spans="1:1" s="295" customFormat="1" ht="12" hidden="1" customHeight="1">
      <c r="A11209" s="294"/>
    </row>
    <row r="11210" spans="1:1" s="295" customFormat="1" ht="12" hidden="1" customHeight="1">
      <c r="A11210" s="294"/>
    </row>
    <row r="11211" spans="1:1" s="295" customFormat="1" ht="12" hidden="1" customHeight="1">
      <c r="A11211" s="294"/>
    </row>
    <row r="11212" spans="1:1" s="295" customFormat="1" ht="12" hidden="1" customHeight="1">
      <c r="A11212" s="294"/>
    </row>
    <row r="11213" spans="1:1" s="295" customFormat="1" ht="12" hidden="1" customHeight="1">
      <c r="A11213" s="294"/>
    </row>
    <row r="11214" spans="1:1" s="295" customFormat="1" ht="12" hidden="1" customHeight="1">
      <c r="A11214" s="294"/>
    </row>
    <row r="11215" spans="1:1" s="295" customFormat="1" ht="12" hidden="1" customHeight="1">
      <c r="A11215" s="294"/>
    </row>
    <row r="11216" spans="1:1" s="295" customFormat="1" ht="12" hidden="1" customHeight="1">
      <c r="A11216" s="294"/>
    </row>
    <row r="11217" spans="1:1" s="295" customFormat="1" ht="12" hidden="1" customHeight="1">
      <c r="A11217" s="294"/>
    </row>
    <row r="11218" spans="1:1" s="295" customFormat="1" ht="12" hidden="1" customHeight="1">
      <c r="A11218" s="294"/>
    </row>
    <row r="11219" spans="1:1" s="295" customFormat="1" ht="12" hidden="1" customHeight="1">
      <c r="A11219" s="294"/>
    </row>
    <row r="11220" spans="1:1" s="295" customFormat="1" ht="12" hidden="1" customHeight="1">
      <c r="A11220" s="294"/>
    </row>
    <row r="11221" spans="1:1" s="295" customFormat="1" ht="12" hidden="1" customHeight="1">
      <c r="A11221" s="294"/>
    </row>
    <row r="11222" spans="1:1" s="295" customFormat="1" ht="12" hidden="1" customHeight="1">
      <c r="A11222" s="294"/>
    </row>
    <row r="11223" spans="1:1" s="295" customFormat="1" ht="12" hidden="1" customHeight="1">
      <c r="A11223" s="294"/>
    </row>
    <row r="11224" spans="1:1" s="295" customFormat="1" ht="12" hidden="1" customHeight="1">
      <c r="A11224" s="294"/>
    </row>
    <row r="11225" spans="1:1" s="295" customFormat="1" ht="12" hidden="1" customHeight="1">
      <c r="A11225" s="294"/>
    </row>
    <row r="11226" spans="1:1" s="295" customFormat="1" ht="12" hidden="1" customHeight="1">
      <c r="A11226" s="294"/>
    </row>
    <row r="11227" spans="1:1" s="295" customFormat="1" ht="12" hidden="1" customHeight="1">
      <c r="A11227" s="294"/>
    </row>
    <row r="11228" spans="1:1" s="295" customFormat="1" ht="12" hidden="1" customHeight="1">
      <c r="A11228" s="294"/>
    </row>
    <row r="11229" spans="1:1" s="295" customFormat="1" ht="12" hidden="1" customHeight="1">
      <c r="A11229" s="294"/>
    </row>
    <row r="11230" spans="1:1" s="295" customFormat="1" ht="12" hidden="1" customHeight="1">
      <c r="A11230" s="294"/>
    </row>
    <row r="11231" spans="1:1" s="295" customFormat="1" ht="12" hidden="1" customHeight="1">
      <c r="A11231" s="294"/>
    </row>
    <row r="11232" spans="1:1" s="295" customFormat="1" ht="12" hidden="1" customHeight="1">
      <c r="A11232" s="294"/>
    </row>
    <row r="11233" spans="1:1" s="295" customFormat="1" ht="12" hidden="1" customHeight="1">
      <c r="A11233" s="294"/>
    </row>
    <row r="11234" spans="1:1" s="295" customFormat="1" ht="12" hidden="1" customHeight="1">
      <c r="A11234" s="294"/>
    </row>
    <row r="11235" spans="1:1" s="295" customFormat="1" ht="12" hidden="1" customHeight="1">
      <c r="A11235" s="294"/>
    </row>
    <row r="11236" spans="1:1" s="295" customFormat="1" ht="12" hidden="1" customHeight="1">
      <c r="A11236" s="294"/>
    </row>
    <row r="11237" spans="1:1" s="295" customFormat="1" ht="12" hidden="1" customHeight="1">
      <c r="A11237" s="294"/>
    </row>
    <row r="11238" spans="1:1" s="295" customFormat="1" ht="12" hidden="1" customHeight="1">
      <c r="A11238" s="294"/>
    </row>
    <row r="11239" spans="1:1" s="295" customFormat="1" ht="12" hidden="1" customHeight="1">
      <c r="A11239" s="294"/>
    </row>
    <row r="11240" spans="1:1" s="295" customFormat="1" ht="12" hidden="1" customHeight="1">
      <c r="A11240" s="294"/>
    </row>
    <row r="11241" spans="1:1" s="295" customFormat="1" ht="12" hidden="1" customHeight="1">
      <c r="A11241" s="294"/>
    </row>
    <row r="11242" spans="1:1" s="295" customFormat="1" ht="12" hidden="1" customHeight="1">
      <c r="A11242" s="294"/>
    </row>
    <row r="11243" spans="1:1" s="295" customFormat="1" ht="12" hidden="1" customHeight="1">
      <c r="A11243" s="294"/>
    </row>
    <row r="11244" spans="1:1" s="295" customFormat="1" ht="12" hidden="1" customHeight="1">
      <c r="A11244" s="294"/>
    </row>
    <row r="11245" spans="1:1" s="295" customFormat="1" ht="12" hidden="1" customHeight="1">
      <c r="A11245" s="294"/>
    </row>
    <row r="11246" spans="1:1" s="295" customFormat="1" ht="12" hidden="1" customHeight="1">
      <c r="A11246" s="294"/>
    </row>
    <row r="11247" spans="1:1" s="295" customFormat="1" ht="12" hidden="1" customHeight="1">
      <c r="A11247" s="294"/>
    </row>
    <row r="11248" spans="1:1" s="295" customFormat="1" ht="12" hidden="1" customHeight="1">
      <c r="A11248" s="294"/>
    </row>
    <row r="11249" spans="1:1" s="295" customFormat="1" ht="12" hidden="1" customHeight="1">
      <c r="A11249" s="294"/>
    </row>
    <row r="11250" spans="1:1" s="295" customFormat="1" ht="12" hidden="1" customHeight="1">
      <c r="A11250" s="294"/>
    </row>
    <row r="11251" spans="1:1" s="295" customFormat="1" ht="12" hidden="1" customHeight="1">
      <c r="A11251" s="294"/>
    </row>
    <row r="11252" spans="1:1" s="295" customFormat="1" ht="12" hidden="1" customHeight="1">
      <c r="A11252" s="294"/>
    </row>
    <row r="11253" spans="1:1" s="295" customFormat="1" ht="12" hidden="1" customHeight="1">
      <c r="A11253" s="294"/>
    </row>
    <row r="11254" spans="1:1" s="295" customFormat="1" ht="12" hidden="1" customHeight="1">
      <c r="A11254" s="294"/>
    </row>
    <row r="11255" spans="1:1" s="295" customFormat="1" ht="12" hidden="1" customHeight="1">
      <c r="A11255" s="294"/>
    </row>
    <row r="11256" spans="1:1" s="295" customFormat="1" ht="12" hidden="1" customHeight="1">
      <c r="A11256" s="294"/>
    </row>
    <row r="11257" spans="1:1" s="295" customFormat="1" ht="12" hidden="1" customHeight="1">
      <c r="A11257" s="294"/>
    </row>
    <row r="11258" spans="1:1" s="295" customFormat="1" ht="12" hidden="1" customHeight="1">
      <c r="A11258" s="294"/>
    </row>
    <row r="11259" spans="1:1" s="295" customFormat="1" ht="12" hidden="1" customHeight="1">
      <c r="A11259" s="294"/>
    </row>
    <row r="11260" spans="1:1" s="295" customFormat="1" ht="12" hidden="1" customHeight="1">
      <c r="A11260" s="294"/>
    </row>
    <row r="11261" spans="1:1" s="295" customFormat="1" ht="12" hidden="1" customHeight="1">
      <c r="A11261" s="294"/>
    </row>
    <row r="11262" spans="1:1" s="295" customFormat="1" ht="12" hidden="1" customHeight="1">
      <c r="A11262" s="294"/>
    </row>
    <row r="11263" spans="1:1" s="295" customFormat="1" ht="12" hidden="1" customHeight="1">
      <c r="A11263" s="294"/>
    </row>
    <row r="11264" spans="1:1" s="295" customFormat="1" ht="12" hidden="1" customHeight="1">
      <c r="A11264" s="294"/>
    </row>
    <row r="11265" spans="1:1" s="295" customFormat="1" ht="12" hidden="1" customHeight="1">
      <c r="A11265" s="294"/>
    </row>
    <row r="11266" spans="1:1" s="295" customFormat="1" ht="12" hidden="1" customHeight="1">
      <c r="A11266" s="294"/>
    </row>
    <row r="11267" spans="1:1" s="295" customFormat="1" ht="12" hidden="1" customHeight="1">
      <c r="A11267" s="294"/>
    </row>
    <row r="11268" spans="1:1" s="295" customFormat="1" ht="12" hidden="1" customHeight="1">
      <c r="A11268" s="294"/>
    </row>
    <row r="11269" spans="1:1" s="295" customFormat="1" ht="12" hidden="1" customHeight="1">
      <c r="A11269" s="294"/>
    </row>
    <row r="11270" spans="1:1" s="295" customFormat="1" ht="12" hidden="1" customHeight="1">
      <c r="A11270" s="294"/>
    </row>
    <row r="11271" spans="1:1" s="295" customFormat="1" ht="12" hidden="1" customHeight="1">
      <c r="A11271" s="294"/>
    </row>
    <row r="11272" spans="1:1" s="295" customFormat="1" ht="12" hidden="1" customHeight="1">
      <c r="A11272" s="294"/>
    </row>
    <row r="11273" spans="1:1" s="295" customFormat="1" ht="12" hidden="1" customHeight="1">
      <c r="A11273" s="294"/>
    </row>
    <row r="11274" spans="1:1" s="295" customFormat="1" ht="12" hidden="1" customHeight="1">
      <c r="A11274" s="294"/>
    </row>
    <row r="11275" spans="1:1" s="295" customFormat="1" ht="12" hidden="1" customHeight="1">
      <c r="A11275" s="294"/>
    </row>
    <row r="11276" spans="1:1" s="295" customFormat="1" ht="12" hidden="1" customHeight="1">
      <c r="A11276" s="294"/>
    </row>
    <row r="11277" spans="1:1" s="295" customFormat="1" ht="12" hidden="1" customHeight="1">
      <c r="A11277" s="294"/>
    </row>
    <row r="11278" spans="1:1" s="295" customFormat="1" ht="12" hidden="1" customHeight="1">
      <c r="A11278" s="294"/>
    </row>
    <row r="11279" spans="1:1" s="295" customFormat="1" ht="12" hidden="1" customHeight="1">
      <c r="A11279" s="294"/>
    </row>
    <row r="11280" spans="1:1" s="295" customFormat="1" ht="12" hidden="1" customHeight="1">
      <c r="A11280" s="294"/>
    </row>
    <row r="11281" spans="1:1" s="295" customFormat="1" ht="12" hidden="1" customHeight="1">
      <c r="A11281" s="294"/>
    </row>
    <row r="11282" spans="1:1" s="295" customFormat="1" ht="12" hidden="1" customHeight="1">
      <c r="A11282" s="294"/>
    </row>
    <row r="11283" spans="1:1" s="295" customFormat="1" ht="12" hidden="1" customHeight="1">
      <c r="A11283" s="294"/>
    </row>
    <row r="11284" spans="1:1" s="295" customFormat="1" ht="12" hidden="1" customHeight="1">
      <c r="A11284" s="294"/>
    </row>
    <row r="11285" spans="1:1" s="295" customFormat="1" ht="12" hidden="1" customHeight="1">
      <c r="A11285" s="294"/>
    </row>
    <row r="11286" spans="1:1" s="295" customFormat="1" ht="12" hidden="1" customHeight="1">
      <c r="A11286" s="294"/>
    </row>
    <row r="11287" spans="1:1" s="295" customFormat="1" ht="12" hidden="1" customHeight="1">
      <c r="A11287" s="294"/>
    </row>
    <row r="11288" spans="1:1" s="295" customFormat="1" ht="12" hidden="1" customHeight="1">
      <c r="A11288" s="294"/>
    </row>
    <row r="11289" spans="1:1" s="295" customFormat="1" ht="12" hidden="1" customHeight="1">
      <c r="A11289" s="294"/>
    </row>
    <row r="11290" spans="1:1" s="295" customFormat="1" ht="12" hidden="1" customHeight="1">
      <c r="A11290" s="294"/>
    </row>
    <row r="11291" spans="1:1" s="295" customFormat="1" ht="12" hidden="1" customHeight="1">
      <c r="A11291" s="294"/>
    </row>
    <row r="11292" spans="1:1" s="295" customFormat="1" ht="12" hidden="1" customHeight="1">
      <c r="A11292" s="294"/>
    </row>
    <row r="11293" spans="1:1" s="295" customFormat="1" ht="12" hidden="1" customHeight="1">
      <c r="A11293" s="294"/>
    </row>
    <row r="11294" spans="1:1" s="295" customFormat="1" ht="12" hidden="1" customHeight="1">
      <c r="A11294" s="294"/>
    </row>
    <row r="11295" spans="1:1" s="295" customFormat="1" ht="12" hidden="1" customHeight="1">
      <c r="A11295" s="294"/>
    </row>
    <row r="11296" spans="1:1" s="295" customFormat="1" ht="12" hidden="1" customHeight="1">
      <c r="A11296" s="294"/>
    </row>
    <row r="11297" spans="1:1" s="295" customFormat="1" ht="12" hidden="1" customHeight="1">
      <c r="A11297" s="294"/>
    </row>
    <row r="11298" spans="1:1" s="295" customFormat="1" ht="12" hidden="1" customHeight="1">
      <c r="A11298" s="294"/>
    </row>
    <row r="11299" spans="1:1" s="295" customFormat="1" ht="12" hidden="1" customHeight="1">
      <c r="A11299" s="294"/>
    </row>
    <row r="11300" spans="1:1" s="295" customFormat="1" ht="12" hidden="1" customHeight="1">
      <c r="A11300" s="294"/>
    </row>
    <row r="11301" spans="1:1" s="295" customFormat="1" ht="12" hidden="1" customHeight="1">
      <c r="A11301" s="294"/>
    </row>
    <row r="11302" spans="1:1" s="295" customFormat="1" ht="12" hidden="1" customHeight="1">
      <c r="A11302" s="294"/>
    </row>
    <row r="11303" spans="1:1" s="295" customFormat="1" ht="12" hidden="1" customHeight="1">
      <c r="A11303" s="294"/>
    </row>
    <row r="11304" spans="1:1" s="295" customFormat="1" ht="12" hidden="1" customHeight="1">
      <c r="A11304" s="294"/>
    </row>
    <row r="11305" spans="1:1" s="295" customFormat="1" ht="12" hidden="1" customHeight="1">
      <c r="A11305" s="294"/>
    </row>
    <row r="11306" spans="1:1" s="295" customFormat="1" ht="12" hidden="1" customHeight="1">
      <c r="A11306" s="294"/>
    </row>
    <row r="11307" spans="1:1" s="295" customFormat="1" ht="12" hidden="1" customHeight="1">
      <c r="A11307" s="294"/>
    </row>
    <row r="11308" spans="1:1" s="295" customFormat="1" ht="12" hidden="1" customHeight="1">
      <c r="A11308" s="294"/>
    </row>
    <row r="11309" spans="1:1" s="295" customFormat="1" ht="12" hidden="1" customHeight="1">
      <c r="A11309" s="294"/>
    </row>
    <row r="11310" spans="1:1" s="295" customFormat="1" ht="12" hidden="1" customHeight="1">
      <c r="A11310" s="294"/>
    </row>
    <row r="11311" spans="1:1" s="295" customFormat="1" ht="12" hidden="1" customHeight="1">
      <c r="A11311" s="294"/>
    </row>
    <row r="11312" spans="1:1" s="295" customFormat="1" ht="12" hidden="1" customHeight="1">
      <c r="A11312" s="294"/>
    </row>
    <row r="11313" spans="1:1" s="295" customFormat="1" ht="12" hidden="1" customHeight="1">
      <c r="A11313" s="294"/>
    </row>
    <row r="11314" spans="1:1" s="295" customFormat="1" ht="12" hidden="1" customHeight="1">
      <c r="A11314" s="294"/>
    </row>
    <row r="11315" spans="1:1" s="295" customFormat="1" ht="12" hidden="1" customHeight="1">
      <c r="A11315" s="294"/>
    </row>
    <row r="11316" spans="1:1" s="295" customFormat="1" ht="12" hidden="1" customHeight="1">
      <c r="A11316" s="294"/>
    </row>
    <row r="11317" spans="1:1" s="295" customFormat="1" ht="12" hidden="1" customHeight="1">
      <c r="A11317" s="294"/>
    </row>
    <row r="11318" spans="1:1" s="295" customFormat="1" ht="12" hidden="1" customHeight="1">
      <c r="A11318" s="294"/>
    </row>
    <row r="11319" spans="1:1" s="295" customFormat="1" ht="12" hidden="1" customHeight="1">
      <c r="A11319" s="294"/>
    </row>
    <row r="11320" spans="1:1" s="295" customFormat="1" ht="12" hidden="1" customHeight="1">
      <c r="A11320" s="294"/>
    </row>
    <row r="11321" spans="1:1" s="295" customFormat="1" ht="12" hidden="1" customHeight="1">
      <c r="A11321" s="294"/>
    </row>
    <row r="11322" spans="1:1" s="295" customFormat="1" ht="12" hidden="1" customHeight="1">
      <c r="A11322" s="294"/>
    </row>
    <row r="11323" spans="1:1" s="295" customFormat="1" ht="12" hidden="1" customHeight="1">
      <c r="A11323" s="294"/>
    </row>
    <row r="11324" spans="1:1" s="295" customFormat="1" ht="12" hidden="1" customHeight="1">
      <c r="A11324" s="294"/>
    </row>
    <row r="11325" spans="1:1" s="295" customFormat="1" ht="12" hidden="1" customHeight="1">
      <c r="A11325" s="294"/>
    </row>
    <row r="11326" spans="1:1" s="295" customFormat="1" ht="12" hidden="1" customHeight="1">
      <c r="A11326" s="294"/>
    </row>
    <row r="11327" spans="1:1" s="295" customFormat="1" ht="12" hidden="1" customHeight="1">
      <c r="A11327" s="294"/>
    </row>
    <row r="11328" spans="1:1" s="295" customFormat="1" ht="12" hidden="1" customHeight="1">
      <c r="A11328" s="294"/>
    </row>
    <row r="11329" spans="1:1" s="295" customFormat="1" ht="12" hidden="1" customHeight="1">
      <c r="A11329" s="294"/>
    </row>
    <row r="11330" spans="1:1" s="295" customFormat="1" ht="12" hidden="1" customHeight="1">
      <c r="A11330" s="294"/>
    </row>
    <row r="11331" spans="1:1" s="295" customFormat="1" ht="12" hidden="1" customHeight="1">
      <c r="A11331" s="294"/>
    </row>
    <row r="11332" spans="1:1" s="295" customFormat="1" ht="12" hidden="1" customHeight="1">
      <c r="A11332" s="294"/>
    </row>
    <row r="11333" spans="1:1" s="295" customFormat="1" ht="12" hidden="1" customHeight="1">
      <c r="A11333" s="294"/>
    </row>
    <row r="11334" spans="1:1" s="295" customFormat="1" ht="12" hidden="1" customHeight="1">
      <c r="A11334" s="294"/>
    </row>
    <row r="11335" spans="1:1" s="295" customFormat="1" ht="12" hidden="1" customHeight="1">
      <c r="A11335" s="294"/>
    </row>
    <row r="11336" spans="1:1" s="295" customFormat="1" ht="12" hidden="1" customHeight="1">
      <c r="A11336" s="294"/>
    </row>
    <row r="11337" spans="1:1" s="295" customFormat="1" ht="12" hidden="1" customHeight="1">
      <c r="A11337" s="294"/>
    </row>
    <row r="11338" spans="1:1" s="295" customFormat="1" ht="12" hidden="1" customHeight="1">
      <c r="A11338" s="294"/>
    </row>
    <row r="11339" spans="1:1" s="295" customFormat="1" ht="12" hidden="1" customHeight="1">
      <c r="A11339" s="294"/>
    </row>
    <row r="11340" spans="1:1" s="295" customFormat="1" ht="12" hidden="1" customHeight="1">
      <c r="A11340" s="294"/>
    </row>
    <row r="11341" spans="1:1" s="295" customFormat="1" ht="12" hidden="1" customHeight="1">
      <c r="A11341" s="294"/>
    </row>
    <row r="11342" spans="1:1" s="295" customFormat="1" ht="12" hidden="1" customHeight="1">
      <c r="A11342" s="294"/>
    </row>
    <row r="11343" spans="1:1" s="295" customFormat="1" ht="12" hidden="1" customHeight="1">
      <c r="A11343" s="294"/>
    </row>
    <row r="11344" spans="1:1" s="295" customFormat="1" ht="12" hidden="1" customHeight="1">
      <c r="A11344" s="294"/>
    </row>
    <row r="11345" spans="1:1" s="295" customFormat="1" ht="12" hidden="1" customHeight="1">
      <c r="A11345" s="294"/>
    </row>
    <row r="11346" spans="1:1" s="295" customFormat="1" ht="12" hidden="1" customHeight="1">
      <c r="A11346" s="294"/>
    </row>
    <row r="11347" spans="1:1" s="295" customFormat="1" ht="12" hidden="1" customHeight="1">
      <c r="A11347" s="294"/>
    </row>
    <row r="11348" spans="1:1" s="295" customFormat="1" ht="12" hidden="1" customHeight="1">
      <c r="A11348" s="294"/>
    </row>
    <row r="11349" spans="1:1" s="295" customFormat="1" ht="12" hidden="1" customHeight="1">
      <c r="A11349" s="294"/>
    </row>
    <row r="11350" spans="1:1" s="295" customFormat="1" ht="12" hidden="1" customHeight="1">
      <c r="A11350" s="294"/>
    </row>
    <row r="11351" spans="1:1" s="295" customFormat="1" ht="12" hidden="1" customHeight="1">
      <c r="A11351" s="294"/>
    </row>
    <row r="11352" spans="1:1" s="295" customFormat="1" ht="12" hidden="1" customHeight="1">
      <c r="A11352" s="294"/>
    </row>
    <row r="11353" spans="1:1" s="295" customFormat="1" ht="12" hidden="1" customHeight="1">
      <c r="A11353" s="294"/>
    </row>
    <row r="11354" spans="1:1" s="295" customFormat="1" ht="12" hidden="1" customHeight="1">
      <c r="A11354" s="294"/>
    </row>
    <row r="11355" spans="1:1" s="295" customFormat="1" ht="12" hidden="1" customHeight="1">
      <c r="A11355" s="294"/>
    </row>
    <row r="11356" spans="1:1" s="295" customFormat="1" ht="12" hidden="1" customHeight="1">
      <c r="A11356" s="294"/>
    </row>
    <row r="11357" spans="1:1" s="295" customFormat="1" ht="12" hidden="1" customHeight="1">
      <c r="A11357" s="294"/>
    </row>
    <row r="11358" spans="1:1" s="295" customFormat="1" ht="12" hidden="1" customHeight="1">
      <c r="A11358" s="294"/>
    </row>
    <row r="11359" spans="1:1" s="295" customFormat="1" ht="12" hidden="1" customHeight="1">
      <c r="A11359" s="294"/>
    </row>
    <row r="11360" spans="1:1" s="295" customFormat="1" ht="12" hidden="1" customHeight="1">
      <c r="A11360" s="294"/>
    </row>
    <row r="11361" spans="1:1" s="295" customFormat="1" ht="12" hidden="1" customHeight="1">
      <c r="A11361" s="294"/>
    </row>
    <row r="11362" spans="1:1" s="295" customFormat="1" ht="12" hidden="1" customHeight="1">
      <c r="A11362" s="294"/>
    </row>
    <row r="11363" spans="1:1" s="295" customFormat="1" ht="12" hidden="1" customHeight="1">
      <c r="A11363" s="294"/>
    </row>
    <row r="11364" spans="1:1" s="295" customFormat="1" ht="12" hidden="1" customHeight="1">
      <c r="A11364" s="294"/>
    </row>
    <row r="11365" spans="1:1" s="295" customFormat="1" ht="12" hidden="1" customHeight="1">
      <c r="A11365" s="294"/>
    </row>
    <row r="11366" spans="1:1" s="295" customFormat="1" ht="12" hidden="1" customHeight="1">
      <c r="A11366" s="294"/>
    </row>
    <row r="11367" spans="1:1" s="295" customFormat="1" ht="12" hidden="1" customHeight="1">
      <c r="A11367" s="294"/>
    </row>
    <row r="11368" spans="1:1" s="295" customFormat="1" ht="12" hidden="1" customHeight="1">
      <c r="A11368" s="294"/>
    </row>
    <row r="11369" spans="1:1" s="295" customFormat="1" ht="12" hidden="1" customHeight="1">
      <c r="A11369" s="294"/>
    </row>
    <row r="11370" spans="1:1" s="295" customFormat="1" ht="12" hidden="1" customHeight="1">
      <c r="A11370" s="294"/>
    </row>
    <row r="11371" spans="1:1" s="295" customFormat="1" ht="12" hidden="1" customHeight="1">
      <c r="A11371" s="294"/>
    </row>
    <row r="11372" spans="1:1" s="295" customFormat="1" ht="12" hidden="1" customHeight="1">
      <c r="A11372" s="294"/>
    </row>
    <row r="11373" spans="1:1" s="295" customFormat="1" ht="12" hidden="1" customHeight="1">
      <c r="A11373" s="294"/>
    </row>
    <row r="11374" spans="1:1" s="295" customFormat="1" ht="12" hidden="1" customHeight="1">
      <c r="A11374" s="294"/>
    </row>
    <row r="11375" spans="1:1" s="295" customFormat="1" ht="12" hidden="1" customHeight="1">
      <c r="A11375" s="294"/>
    </row>
    <row r="11376" spans="1:1" s="295" customFormat="1" ht="12" hidden="1" customHeight="1">
      <c r="A11376" s="294"/>
    </row>
    <row r="11377" spans="1:1" s="295" customFormat="1" ht="12" hidden="1" customHeight="1">
      <c r="A11377" s="294"/>
    </row>
    <row r="11378" spans="1:1" s="295" customFormat="1" ht="12" hidden="1" customHeight="1">
      <c r="A11378" s="294"/>
    </row>
    <row r="11379" spans="1:1" s="295" customFormat="1" ht="12" hidden="1" customHeight="1">
      <c r="A11379" s="294"/>
    </row>
    <row r="11380" spans="1:1" s="295" customFormat="1" ht="12" hidden="1" customHeight="1">
      <c r="A11380" s="294"/>
    </row>
    <row r="11381" spans="1:1" s="295" customFormat="1" ht="12" hidden="1" customHeight="1">
      <c r="A11381" s="294"/>
    </row>
    <row r="11382" spans="1:1" s="295" customFormat="1" ht="12" hidden="1" customHeight="1">
      <c r="A11382" s="294"/>
    </row>
    <row r="11383" spans="1:1" s="295" customFormat="1" ht="12" hidden="1" customHeight="1">
      <c r="A11383" s="294"/>
    </row>
    <row r="11384" spans="1:1" s="295" customFormat="1" ht="12" hidden="1" customHeight="1">
      <c r="A11384" s="294"/>
    </row>
    <row r="11385" spans="1:1" s="295" customFormat="1" ht="12" hidden="1" customHeight="1">
      <c r="A11385" s="294"/>
    </row>
    <row r="11386" spans="1:1" s="295" customFormat="1" ht="12" hidden="1" customHeight="1">
      <c r="A11386" s="294"/>
    </row>
    <row r="11387" spans="1:1" s="295" customFormat="1" ht="12" hidden="1" customHeight="1">
      <c r="A11387" s="294"/>
    </row>
    <row r="11388" spans="1:1" s="295" customFormat="1" ht="12" hidden="1" customHeight="1">
      <c r="A11388" s="294"/>
    </row>
    <row r="11389" spans="1:1" s="295" customFormat="1" ht="12" hidden="1" customHeight="1">
      <c r="A11389" s="294"/>
    </row>
    <row r="11390" spans="1:1" s="295" customFormat="1" ht="12" hidden="1" customHeight="1">
      <c r="A11390" s="294"/>
    </row>
    <row r="11391" spans="1:1" s="295" customFormat="1" ht="12" hidden="1" customHeight="1">
      <c r="A11391" s="294"/>
    </row>
    <row r="11392" spans="1:1" s="295" customFormat="1" ht="12" hidden="1" customHeight="1">
      <c r="A11392" s="294"/>
    </row>
    <row r="11393" spans="1:1" s="295" customFormat="1" ht="12" hidden="1" customHeight="1">
      <c r="A11393" s="294"/>
    </row>
    <row r="11394" spans="1:1" s="295" customFormat="1" ht="12" hidden="1" customHeight="1">
      <c r="A11394" s="294"/>
    </row>
    <row r="11395" spans="1:1" s="295" customFormat="1" ht="12" hidden="1" customHeight="1">
      <c r="A11395" s="294"/>
    </row>
    <row r="11396" spans="1:1" s="295" customFormat="1" ht="12" hidden="1" customHeight="1">
      <c r="A11396" s="294"/>
    </row>
    <row r="11397" spans="1:1" s="295" customFormat="1" ht="12" hidden="1" customHeight="1">
      <c r="A11397" s="294"/>
    </row>
    <row r="11398" spans="1:1" s="295" customFormat="1" ht="12" hidden="1" customHeight="1">
      <c r="A11398" s="294"/>
    </row>
    <row r="11399" spans="1:1" s="295" customFormat="1" ht="12" hidden="1" customHeight="1">
      <c r="A11399" s="294"/>
    </row>
    <row r="11400" spans="1:1" s="295" customFormat="1" ht="12" hidden="1" customHeight="1">
      <c r="A11400" s="294"/>
    </row>
    <row r="11401" spans="1:1" s="295" customFormat="1" ht="12" hidden="1" customHeight="1">
      <c r="A11401" s="294"/>
    </row>
    <row r="11402" spans="1:1" s="295" customFormat="1" ht="12" hidden="1" customHeight="1">
      <c r="A11402" s="294"/>
    </row>
    <row r="11403" spans="1:1" s="295" customFormat="1" ht="12" hidden="1" customHeight="1">
      <c r="A11403" s="294"/>
    </row>
    <row r="11404" spans="1:1" s="295" customFormat="1" ht="12" hidden="1" customHeight="1">
      <c r="A11404" s="294"/>
    </row>
    <row r="11405" spans="1:1" s="295" customFormat="1" ht="12" hidden="1" customHeight="1">
      <c r="A11405" s="294"/>
    </row>
    <row r="11406" spans="1:1" s="295" customFormat="1" ht="12" hidden="1" customHeight="1">
      <c r="A11406" s="294"/>
    </row>
    <row r="11407" spans="1:1" s="295" customFormat="1" ht="12" hidden="1" customHeight="1">
      <c r="A11407" s="294"/>
    </row>
    <row r="11408" spans="1:1" s="295" customFormat="1" ht="12" hidden="1" customHeight="1">
      <c r="A11408" s="294"/>
    </row>
    <row r="11409" spans="1:1" s="295" customFormat="1" ht="12" hidden="1" customHeight="1">
      <c r="A11409" s="294"/>
    </row>
    <row r="11410" spans="1:1" s="295" customFormat="1" ht="12" hidden="1" customHeight="1">
      <c r="A11410" s="294"/>
    </row>
    <row r="11411" spans="1:1" s="295" customFormat="1" ht="12" hidden="1" customHeight="1">
      <c r="A11411" s="294"/>
    </row>
    <row r="11412" spans="1:1" s="295" customFormat="1" ht="12" hidden="1" customHeight="1">
      <c r="A11412" s="294"/>
    </row>
    <row r="11413" spans="1:1" s="295" customFormat="1" ht="12" hidden="1" customHeight="1">
      <c r="A11413" s="294"/>
    </row>
    <row r="11414" spans="1:1" s="295" customFormat="1" ht="12" hidden="1" customHeight="1">
      <c r="A11414" s="294"/>
    </row>
    <row r="11415" spans="1:1" s="295" customFormat="1" ht="12" hidden="1" customHeight="1">
      <c r="A11415" s="294"/>
    </row>
    <row r="11416" spans="1:1" s="295" customFormat="1" ht="12" hidden="1" customHeight="1">
      <c r="A11416" s="294"/>
    </row>
    <row r="11417" spans="1:1" s="295" customFormat="1" ht="12" hidden="1" customHeight="1">
      <c r="A11417" s="294"/>
    </row>
    <row r="11418" spans="1:1" s="295" customFormat="1" ht="12" hidden="1" customHeight="1">
      <c r="A11418" s="294"/>
    </row>
    <row r="11419" spans="1:1" s="295" customFormat="1" ht="12" hidden="1" customHeight="1">
      <c r="A11419" s="294"/>
    </row>
    <row r="11420" spans="1:1" s="295" customFormat="1" ht="12" hidden="1" customHeight="1">
      <c r="A11420" s="294"/>
    </row>
    <row r="11421" spans="1:1" s="295" customFormat="1" ht="12" hidden="1" customHeight="1">
      <c r="A11421" s="294"/>
    </row>
    <row r="11422" spans="1:1" s="295" customFormat="1" ht="12" hidden="1" customHeight="1">
      <c r="A11422" s="294"/>
    </row>
    <row r="11423" spans="1:1" s="295" customFormat="1" ht="12" hidden="1" customHeight="1">
      <c r="A11423" s="294"/>
    </row>
    <row r="11424" spans="1:1" s="295" customFormat="1" ht="12" hidden="1" customHeight="1">
      <c r="A11424" s="294"/>
    </row>
    <row r="11425" spans="1:1" s="295" customFormat="1" ht="12" hidden="1" customHeight="1">
      <c r="A11425" s="294"/>
    </row>
    <row r="11426" spans="1:1" s="295" customFormat="1" ht="12" hidden="1" customHeight="1">
      <c r="A11426" s="294"/>
    </row>
    <row r="11427" spans="1:1" s="295" customFormat="1" ht="12" hidden="1" customHeight="1">
      <c r="A11427" s="294"/>
    </row>
    <row r="11428" spans="1:1" s="295" customFormat="1" ht="12" hidden="1" customHeight="1">
      <c r="A11428" s="294"/>
    </row>
    <row r="11429" spans="1:1" s="295" customFormat="1" ht="12" hidden="1" customHeight="1">
      <c r="A11429" s="294"/>
    </row>
    <row r="11430" spans="1:1" s="295" customFormat="1" ht="12" hidden="1" customHeight="1">
      <c r="A11430" s="294"/>
    </row>
    <row r="11431" spans="1:1" s="295" customFormat="1" ht="12" hidden="1" customHeight="1">
      <c r="A11431" s="294"/>
    </row>
    <row r="11432" spans="1:1" s="295" customFormat="1" ht="12" hidden="1" customHeight="1">
      <c r="A11432" s="294"/>
    </row>
    <row r="11433" spans="1:1" s="295" customFormat="1" ht="12" hidden="1" customHeight="1">
      <c r="A11433" s="294"/>
    </row>
    <row r="11434" spans="1:1" s="295" customFormat="1" ht="12" hidden="1" customHeight="1">
      <c r="A11434" s="294"/>
    </row>
    <row r="11435" spans="1:1" s="295" customFormat="1" ht="12" hidden="1" customHeight="1">
      <c r="A11435" s="294"/>
    </row>
    <row r="11436" spans="1:1" s="295" customFormat="1" ht="12" hidden="1" customHeight="1">
      <c r="A11436" s="294"/>
    </row>
    <row r="11437" spans="1:1" s="295" customFormat="1" ht="12" hidden="1" customHeight="1">
      <c r="A11437" s="294"/>
    </row>
    <row r="11438" spans="1:1" s="295" customFormat="1" ht="12" hidden="1" customHeight="1">
      <c r="A11438" s="294"/>
    </row>
    <row r="11439" spans="1:1" s="295" customFormat="1" ht="12" hidden="1" customHeight="1">
      <c r="A11439" s="294"/>
    </row>
    <row r="11440" spans="1:1" s="295" customFormat="1" ht="12" hidden="1" customHeight="1">
      <c r="A11440" s="294"/>
    </row>
    <row r="11441" spans="1:1" s="295" customFormat="1" ht="12" hidden="1" customHeight="1">
      <c r="A11441" s="294"/>
    </row>
    <row r="11442" spans="1:1" s="295" customFormat="1" ht="12" hidden="1" customHeight="1">
      <c r="A11442" s="294"/>
    </row>
    <row r="11443" spans="1:1" s="295" customFormat="1" ht="12" hidden="1" customHeight="1">
      <c r="A11443" s="294"/>
    </row>
    <row r="11444" spans="1:1" s="295" customFormat="1" ht="12" hidden="1" customHeight="1">
      <c r="A11444" s="294"/>
    </row>
    <row r="11445" spans="1:1" s="295" customFormat="1" ht="12" hidden="1" customHeight="1">
      <c r="A11445" s="294"/>
    </row>
    <row r="11446" spans="1:1" s="295" customFormat="1" ht="12" hidden="1" customHeight="1">
      <c r="A11446" s="294"/>
    </row>
    <row r="11447" spans="1:1" s="295" customFormat="1" ht="12" hidden="1" customHeight="1">
      <c r="A11447" s="294"/>
    </row>
    <row r="11448" spans="1:1" s="295" customFormat="1" ht="12" hidden="1" customHeight="1">
      <c r="A11448" s="294"/>
    </row>
    <row r="11449" spans="1:1" s="295" customFormat="1" ht="12" hidden="1" customHeight="1">
      <c r="A11449" s="294"/>
    </row>
    <row r="11450" spans="1:1" s="295" customFormat="1" ht="12" hidden="1" customHeight="1">
      <c r="A11450" s="294"/>
    </row>
    <row r="11451" spans="1:1" s="295" customFormat="1" ht="12" hidden="1" customHeight="1">
      <c r="A11451" s="294"/>
    </row>
    <row r="11452" spans="1:1" s="295" customFormat="1" ht="12" hidden="1" customHeight="1">
      <c r="A11452" s="294"/>
    </row>
    <row r="11453" spans="1:1" s="295" customFormat="1" ht="12" hidden="1" customHeight="1">
      <c r="A11453" s="294"/>
    </row>
    <row r="11454" spans="1:1" s="295" customFormat="1" ht="12" hidden="1" customHeight="1">
      <c r="A11454" s="294"/>
    </row>
    <row r="11455" spans="1:1" s="295" customFormat="1" ht="12" hidden="1" customHeight="1">
      <c r="A11455" s="294"/>
    </row>
    <row r="11456" spans="1:1" s="295" customFormat="1" ht="12" hidden="1" customHeight="1">
      <c r="A11456" s="294"/>
    </row>
    <row r="11457" spans="1:1" s="295" customFormat="1" ht="12" hidden="1" customHeight="1">
      <c r="A11457" s="294"/>
    </row>
    <row r="11458" spans="1:1" s="295" customFormat="1" ht="12" hidden="1" customHeight="1">
      <c r="A11458" s="294"/>
    </row>
    <row r="11459" spans="1:1" s="295" customFormat="1" ht="12" hidden="1" customHeight="1">
      <c r="A11459" s="294"/>
    </row>
    <row r="11460" spans="1:1" s="295" customFormat="1" ht="12" hidden="1" customHeight="1">
      <c r="A11460" s="294"/>
    </row>
    <row r="11461" spans="1:1" s="295" customFormat="1" ht="12" hidden="1" customHeight="1">
      <c r="A11461" s="294"/>
    </row>
    <row r="11462" spans="1:1" s="295" customFormat="1" ht="12" hidden="1" customHeight="1">
      <c r="A11462" s="294"/>
    </row>
    <row r="11463" spans="1:1" s="295" customFormat="1" ht="12" hidden="1" customHeight="1">
      <c r="A11463" s="294"/>
    </row>
    <row r="11464" spans="1:1" s="295" customFormat="1" ht="12" hidden="1" customHeight="1">
      <c r="A11464" s="294"/>
    </row>
    <row r="11465" spans="1:1" s="295" customFormat="1" ht="12" hidden="1" customHeight="1">
      <c r="A11465" s="294"/>
    </row>
    <row r="11466" spans="1:1" s="295" customFormat="1" ht="12" hidden="1" customHeight="1">
      <c r="A11466" s="294"/>
    </row>
    <row r="11467" spans="1:1" s="295" customFormat="1" ht="12" hidden="1" customHeight="1">
      <c r="A11467" s="294"/>
    </row>
    <row r="11468" spans="1:1" s="295" customFormat="1" ht="12" hidden="1" customHeight="1">
      <c r="A11468" s="294"/>
    </row>
    <row r="11469" spans="1:1" s="295" customFormat="1" ht="12" hidden="1" customHeight="1">
      <c r="A11469" s="294"/>
    </row>
    <row r="11470" spans="1:1" s="295" customFormat="1" ht="12" hidden="1" customHeight="1">
      <c r="A11470" s="294"/>
    </row>
    <row r="11471" spans="1:1" s="295" customFormat="1" ht="12" hidden="1" customHeight="1">
      <c r="A11471" s="294"/>
    </row>
    <row r="11472" spans="1:1" s="295" customFormat="1" ht="12" hidden="1" customHeight="1">
      <c r="A11472" s="294"/>
    </row>
    <row r="11473" spans="1:1" s="295" customFormat="1" ht="12" hidden="1" customHeight="1">
      <c r="A11473" s="294"/>
    </row>
    <row r="11474" spans="1:1" s="295" customFormat="1" ht="12" hidden="1" customHeight="1">
      <c r="A11474" s="294"/>
    </row>
    <row r="11475" spans="1:1" s="295" customFormat="1" ht="12" hidden="1" customHeight="1">
      <c r="A11475" s="294"/>
    </row>
    <row r="11476" spans="1:1" s="295" customFormat="1" ht="12" hidden="1" customHeight="1">
      <c r="A11476" s="294"/>
    </row>
    <row r="11477" spans="1:1" s="295" customFormat="1" ht="12" hidden="1" customHeight="1">
      <c r="A11477" s="294"/>
    </row>
    <row r="11478" spans="1:1" s="295" customFormat="1" ht="12" hidden="1" customHeight="1">
      <c r="A11478" s="294"/>
    </row>
    <row r="11479" spans="1:1" s="295" customFormat="1" ht="12" hidden="1" customHeight="1">
      <c r="A11479" s="294"/>
    </row>
    <row r="11480" spans="1:1" s="295" customFormat="1" ht="12" hidden="1" customHeight="1">
      <c r="A11480" s="294"/>
    </row>
    <row r="11481" spans="1:1" s="295" customFormat="1" ht="12" hidden="1" customHeight="1">
      <c r="A11481" s="294"/>
    </row>
    <row r="11482" spans="1:1" s="295" customFormat="1" ht="12" hidden="1" customHeight="1">
      <c r="A11482" s="294"/>
    </row>
    <row r="11483" spans="1:1" s="295" customFormat="1" ht="12" hidden="1" customHeight="1">
      <c r="A11483" s="294"/>
    </row>
    <row r="11484" spans="1:1" s="295" customFormat="1" ht="12" hidden="1" customHeight="1">
      <c r="A11484" s="294"/>
    </row>
    <row r="11485" spans="1:1" s="295" customFormat="1" ht="12" hidden="1" customHeight="1">
      <c r="A11485" s="294"/>
    </row>
    <row r="11486" spans="1:1" s="295" customFormat="1" ht="12" hidden="1" customHeight="1">
      <c r="A11486" s="294"/>
    </row>
    <row r="11487" spans="1:1" s="295" customFormat="1" ht="12" hidden="1" customHeight="1">
      <c r="A11487" s="294"/>
    </row>
    <row r="11488" spans="1:1" s="295" customFormat="1" ht="12" hidden="1" customHeight="1">
      <c r="A11488" s="294"/>
    </row>
    <row r="11489" spans="1:1" s="295" customFormat="1" ht="12" hidden="1" customHeight="1">
      <c r="A11489" s="294"/>
    </row>
    <row r="11490" spans="1:1" s="295" customFormat="1" ht="12" hidden="1" customHeight="1">
      <c r="A11490" s="294"/>
    </row>
    <row r="11491" spans="1:1" s="295" customFormat="1" ht="12" hidden="1" customHeight="1">
      <c r="A11491" s="294"/>
    </row>
    <row r="11492" spans="1:1" s="295" customFormat="1" ht="12" hidden="1" customHeight="1">
      <c r="A11492" s="294"/>
    </row>
    <row r="11493" spans="1:1" s="295" customFormat="1" ht="12" hidden="1" customHeight="1">
      <c r="A11493" s="294"/>
    </row>
    <row r="11494" spans="1:1" s="295" customFormat="1" ht="12" hidden="1" customHeight="1">
      <c r="A11494" s="294"/>
    </row>
    <row r="11495" spans="1:1" s="295" customFormat="1" ht="12" hidden="1" customHeight="1">
      <c r="A11495" s="294"/>
    </row>
    <row r="11496" spans="1:1" s="295" customFormat="1" ht="12" hidden="1" customHeight="1">
      <c r="A11496" s="294"/>
    </row>
    <row r="11497" spans="1:1" s="295" customFormat="1" ht="12" hidden="1" customHeight="1">
      <c r="A11497" s="294"/>
    </row>
    <row r="11498" spans="1:1" s="295" customFormat="1" ht="12" hidden="1" customHeight="1">
      <c r="A11498" s="294"/>
    </row>
    <row r="11499" spans="1:1" s="295" customFormat="1" ht="12" hidden="1" customHeight="1">
      <c r="A11499" s="294"/>
    </row>
    <row r="11500" spans="1:1" s="295" customFormat="1" ht="12" hidden="1" customHeight="1">
      <c r="A11500" s="294"/>
    </row>
    <row r="11501" spans="1:1" s="295" customFormat="1" ht="12" hidden="1" customHeight="1">
      <c r="A11501" s="294"/>
    </row>
    <row r="11502" spans="1:1" s="295" customFormat="1" ht="12" hidden="1" customHeight="1">
      <c r="A11502" s="294"/>
    </row>
    <row r="11503" spans="1:1" s="295" customFormat="1" ht="12" hidden="1" customHeight="1">
      <c r="A11503" s="294"/>
    </row>
    <row r="11504" spans="1:1" s="295" customFormat="1" ht="12" hidden="1" customHeight="1">
      <c r="A11504" s="294"/>
    </row>
    <row r="11505" spans="1:1" s="295" customFormat="1" ht="12" hidden="1" customHeight="1">
      <c r="A11505" s="294"/>
    </row>
    <row r="11506" spans="1:1" s="295" customFormat="1" ht="12" hidden="1" customHeight="1">
      <c r="A11506" s="294"/>
    </row>
    <row r="11507" spans="1:1" s="295" customFormat="1" ht="12" hidden="1" customHeight="1">
      <c r="A11507" s="294"/>
    </row>
    <row r="11508" spans="1:1" s="295" customFormat="1" ht="12" hidden="1" customHeight="1">
      <c r="A11508" s="294"/>
    </row>
    <row r="11509" spans="1:1" s="295" customFormat="1" ht="12" hidden="1" customHeight="1">
      <c r="A11509" s="294"/>
    </row>
    <row r="11510" spans="1:1" s="295" customFormat="1" ht="12" hidden="1" customHeight="1">
      <c r="A11510" s="294"/>
    </row>
    <row r="11511" spans="1:1" s="295" customFormat="1" ht="12" hidden="1" customHeight="1">
      <c r="A11511" s="294"/>
    </row>
    <row r="11512" spans="1:1" s="295" customFormat="1" ht="12" hidden="1" customHeight="1">
      <c r="A11512" s="294"/>
    </row>
    <row r="11513" spans="1:1" s="295" customFormat="1" ht="12" hidden="1" customHeight="1">
      <c r="A11513" s="294"/>
    </row>
    <row r="11514" spans="1:1" s="295" customFormat="1" ht="12" hidden="1" customHeight="1">
      <c r="A11514" s="294"/>
    </row>
    <row r="11515" spans="1:1" s="295" customFormat="1" ht="12" hidden="1" customHeight="1">
      <c r="A11515" s="294"/>
    </row>
    <row r="11516" spans="1:1" s="295" customFormat="1" ht="12" hidden="1" customHeight="1">
      <c r="A11516" s="294"/>
    </row>
    <row r="11517" spans="1:1" s="295" customFormat="1" ht="12" hidden="1" customHeight="1">
      <c r="A11517" s="294"/>
    </row>
    <row r="11518" spans="1:1" s="295" customFormat="1" ht="12" hidden="1" customHeight="1">
      <c r="A11518" s="294"/>
    </row>
    <row r="11519" spans="1:1" s="295" customFormat="1" ht="12" hidden="1" customHeight="1">
      <c r="A11519" s="294"/>
    </row>
    <row r="11520" spans="1:1" s="295" customFormat="1" ht="12" hidden="1" customHeight="1">
      <c r="A11520" s="294"/>
    </row>
    <row r="11521" spans="1:1" s="295" customFormat="1" ht="12" hidden="1" customHeight="1">
      <c r="A11521" s="294"/>
    </row>
    <row r="11522" spans="1:1" s="295" customFormat="1" ht="12" hidden="1" customHeight="1">
      <c r="A11522" s="294"/>
    </row>
    <row r="11523" spans="1:1" s="295" customFormat="1" ht="12" hidden="1" customHeight="1">
      <c r="A11523" s="294"/>
    </row>
    <row r="11524" spans="1:1" s="295" customFormat="1" ht="12" hidden="1" customHeight="1">
      <c r="A11524" s="294"/>
    </row>
    <row r="11525" spans="1:1" s="295" customFormat="1" ht="12" hidden="1" customHeight="1">
      <c r="A11525" s="294"/>
    </row>
    <row r="11526" spans="1:1" s="295" customFormat="1" ht="12" hidden="1" customHeight="1">
      <c r="A11526" s="294"/>
    </row>
    <row r="11527" spans="1:1" s="295" customFormat="1" ht="12" hidden="1" customHeight="1">
      <c r="A11527" s="294"/>
    </row>
    <row r="11528" spans="1:1" s="295" customFormat="1" ht="12" hidden="1" customHeight="1">
      <c r="A11528" s="294"/>
    </row>
    <row r="11529" spans="1:1" s="295" customFormat="1" ht="12" hidden="1" customHeight="1">
      <c r="A11529" s="294"/>
    </row>
    <row r="11530" spans="1:1" s="295" customFormat="1" ht="12" hidden="1" customHeight="1">
      <c r="A11530" s="294"/>
    </row>
    <row r="11531" spans="1:1" s="295" customFormat="1" ht="12" hidden="1" customHeight="1">
      <c r="A11531" s="294"/>
    </row>
    <row r="11532" spans="1:1" s="295" customFormat="1" ht="12" hidden="1" customHeight="1">
      <c r="A11532" s="294"/>
    </row>
    <row r="11533" spans="1:1" s="295" customFormat="1" ht="12" hidden="1" customHeight="1">
      <c r="A11533" s="294"/>
    </row>
    <row r="11534" spans="1:1" s="295" customFormat="1" ht="12" hidden="1" customHeight="1">
      <c r="A11534" s="294"/>
    </row>
    <row r="11535" spans="1:1" s="295" customFormat="1" ht="12" hidden="1" customHeight="1">
      <c r="A11535" s="294"/>
    </row>
    <row r="11536" spans="1:1" s="295" customFormat="1" ht="12" hidden="1" customHeight="1">
      <c r="A11536" s="294"/>
    </row>
    <row r="11537" spans="1:1" s="295" customFormat="1" ht="12" hidden="1" customHeight="1">
      <c r="A11537" s="294"/>
    </row>
    <row r="11538" spans="1:1" s="295" customFormat="1" ht="12" hidden="1" customHeight="1">
      <c r="A11538" s="294"/>
    </row>
    <row r="11539" spans="1:1" s="295" customFormat="1" ht="12" hidden="1" customHeight="1">
      <c r="A11539" s="294"/>
    </row>
    <row r="11540" spans="1:1" s="295" customFormat="1" ht="12" hidden="1" customHeight="1">
      <c r="A11540" s="294"/>
    </row>
    <row r="11541" spans="1:1" s="295" customFormat="1" ht="12" hidden="1" customHeight="1">
      <c r="A11541" s="294"/>
    </row>
    <row r="11542" spans="1:1" s="295" customFormat="1" ht="12" hidden="1" customHeight="1">
      <c r="A11542" s="294"/>
    </row>
    <row r="11543" spans="1:1" s="295" customFormat="1" ht="12" hidden="1" customHeight="1">
      <c r="A11543" s="294"/>
    </row>
    <row r="11544" spans="1:1" s="295" customFormat="1" ht="12" hidden="1" customHeight="1">
      <c r="A11544" s="294"/>
    </row>
    <row r="11545" spans="1:1" s="295" customFormat="1" ht="12" hidden="1" customHeight="1">
      <c r="A11545" s="294"/>
    </row>
    <row r="11546" spans="1:1" s="295" customFormat="1" ht="12" hidden="1" customHeight="1">
      <c r="A11546" s="294"/>
    </row>
    <row r="11547" spans="1:1" s="295" customFormat="1" ht="12" hidden="1" customHeight="1">
      <c r="A11547" s="294"/>
    </row>
    <row r="11548" spans="1:1" s="295" customFormat="1" ht="12" hidden="1" customHeight="1">
      <c r="A11548" s="294"/>
    </row>
    <row r="11549" spans="1:1" s="295" customFormat="1" ht="12" hidden="1" customHeight="1">
      <c r="A11549" s="294"/>
    </row>
    <row r="11550" spans="1:1" s="295" customFormat="1" ht="12" hidden="1" customHeight="1">
      <c r="A11550" s="294"/>
    </row>
    <row r="11551" spans="1:1" s="295" customFormat="1" ht="12" hidden="1" customHeight="1">
      <c r="A11551" s="294"/>
    </row>
    <row r="11552" spans="1:1" s="295" customFormat="1" ht="12" hidden="1" customHeight="1">
      <c r="A11552" s="294"/>
    </row>
    <row r="11553" spans="1:1" s="295" customFormat="1" ht="12" hidden="1" customHeight="1">
      <c r="A11553" s="294"/>
    </row>
    <row r="11554" spans="1:1" s="295" customFormat="1" ht="12" hidden="1" customHeight="1">
      <c r="A11554" s="294"/>
    </row>
    <row r="11555" spans="1:1" s="295" customFormat="1" ht="12" hidden="1" customHeight="1">
      <c r="A11555" s="294"/>
    </row>
    <row r="11556" spans="1:1" s="295" customFormat="1" ht="12" hidden="1" customHeight="1">
      <c r="A11556" s="294"/>
    </row>
    <row r="11557" spans="1:1" s="295" customFormat="1" ht="12" hidden="1" customHeight="1">
      <c r="A11557" s="294"/>
    </row>
    <row r="11558" spans="1:1" s="295" customFormat="1" ht="12" hidden="1" customHeight="1">
      <c r="A11558" s="294"/>
    </row>
    <row r="11559" spans="1:1" s="295" customFormat="1" ht="12" hidden="1" customHeight="1">
      <c r="A11559" s="294"/>
    </row>
    <row r="11560" spans="1:1" s="295" customFormat="1" ht="12" hidden="1" customHeight="1">
      <c r="A11560" s="294"/>
    </row>
    <row r="11561" spans="1:1" s="295" customFormat="1" ht="12" hidden="1" customHeight="1">
      <c r="A11561" s="294"/>
    </row>
    <row r="11562" spans="1:1" s="295" customFormat="1" ht="12" hidden="1" customHeight="1">
      <c r="A11562" s="294"/>
    </row>
    <row r="11563" spans="1:1" s="295" customFormat="1" ht="12" hidden="1" customHeight="1">
      <c r="A11563" s="294"/>
    </row>
    <row r="11564" spans="1:1" s="295" customFormat="1" ht="12" hidden="1" customHeight="1">
      <c r="A11564" s="294"/>
    </row>
    <row r="11565" spans="1:1" s="295" customFormat="1" ht="12" hidden="1" customHeight="1">
      <c r="A11565" s="294"/>
    </row>
    <row r="11566" spans="1:1" s="295" customFormat="1" ht="12" hidden="1" customHeight="1">
      <c r="A11566" s="294"/>
    </row>
    <row r="11567" spans="1:1" s="295" customFormat="1" ht="12" hidden="1" customHeight="1">
      <c r="A11567" s="294"/>
    </row>
    <row r="11568" spans="1:1" s="295" customFormat="1" ht="12" hidden="1" customHeight="1">
      <c r="A11568" s="294"/>
    </row>
    <row r="11569" spans="1:1" s="295" customFormat="1" ht="12" hidden="1" customHeight="1">
      <c r="A11569" s="294"/>
    </row>
    <row r="11570" spans="1:1" s="295" customFormat="1" ht="12" hidden="1" customHeight="1">
      <c r="A11570" s="294"/>
    </row>
    <row r="11571" spans="1:1" s="295" customFormat="1" ht="12" hidden="1" customHeight="1">
      <c r="A11571" s="294"/>
    </row>
    <row r="11572" spans="1:1" s="295" customFormat="1" ht="12" hidden="1" customHeight="1">
      <c r="A11572" s="294"/>
    </row>
    <row r="11573" spans="1:1" s="295" customFormat="1" ht="12" hidden="1" customHeight="1">
      <c r="A11573" s="294"/>
    </row>
    <row r="11574" spans="1:1" s="295" customFormat="1" ht="12" hidden="1" customHeight="1">
      <c r="A11574" s="294"/>
    </row>
    <row r="11575" spans="1:1" s="295" customFormat="1" ht="12" hidden="1" customHeight="1">
      <c r="A11575" s="294"/>
    </row>
    <row r="11576" spans="1:1" s="295" customFormat="1" ht="12" hidden="1" customHeight="1">
      <c r="A11576" s="294"/>
    </row>
    <row r="11577" spans="1:1" s="295" customFormat="1" ht="12" hidden="1" customHeight="1">
      <c r="A11577" s="294"/>
    </row>
    <row r="11578" spans="1:1" s="295" customFormat="1" ht="12" hidden="1" customHeight="1">
      <c r="A11578" s="294"/>
    </row>
    <row r="11579" spans="1:1" s="295" customFormat="1" ht="12" hidden="1" customHeight="1">
      <c r="A11579" s="294"/>
    </row>
    <row r="11580" spans="1:1" s="295" customFormat="1" ht="12" hidden="1" customHeight="1">
      <c r="A11580" s="294"/>
    </row>
    <row r="11581" spans="1:1" s="295" customFormat="1" ht="12" hidden="1" customHeight="1">
      <c r="A11581" s="294"/>
    </row>
    <row r="11582" spans="1:1" s="295" customFormat="1" ht="12" hidden="1" customHeight="1">
      <c r="A11582" s="294"/>
    </row>
    <row r="11583" spans="1:1" s="295" customFormat="1" ht="12" hidden="1" customHeight="1">
      <c r="A11583" s="294"/>
    </row>
    <row r="11584" spans="1:1" s="295" customFormat="1" ht="12" hidden="1" customHeight="1">
      <c r="A11584" s="294"/>
    </row>
    <row r="11585" spans="1:1" s="295" customFormat="1" ht="12" hidden="1" customHeight="1">
      <c r="A11585" s="294"/>
    </row>
    <row r="11586" spans="1:1" s="295" customFormat="1" ht="12" hidden="1" customHeight="1">
      <c r="A11586" s="294"/>
    </row>
    <row r="11587" spans="1:1" s="295" customFormat="1" ht="12" hidden="1" customHeight="1">
      <c r="A11587" s="294"/>
    </row>
    <row r="11588" spans="1:1" s="295" customFormat="1" ht="12" hidden="1" customHeight="1">
      <c r="A11588" s="294"/>
    </row>
    <row r="11589" spans="1:1" s="295" customFormat="1" ht="12" hidden="1" customHeight="1">
      <c r="A11589" s="294"/>
    </row>
    <row r="11590" spans="1:1" s="295" customFormat="1" ht="12" hidden="1" customHeight="1">
      <c r="A11590" s="294"/>
    </row>
    <row r="11591" spans="1:1" s="295" customFormat="1" ht="12" hidden="1" customHeight="1">
      <c r="A11591" s="294"/>
    </row>
    <row r="11592" spans="1:1" s="295" customFormat="1" ht="12" hidden="1" customHeight="1">
      <c r="A11592" s="294"/>
    </row>
    <row r="11593" spans="1:1" s="295" customFormat="1" ht="12" hidden="1" customHeight="1">
      <c r="A11593" s="294"/>
    </row>
    <row r="11594" spans="1:1" s="295" customFormat="1" ht="12" hidden="1" customHeight="1">
      <c r="A11594" s="294"/>
    </row>
    <row r="11595" spans="1:1" s="295" customFormat="1" ht="12" hidden="1" customHeight="1">
      <c r="A11595" s="294"/>
    </row>
    <row r="11596" spans="1:1" s="295" customFormat="1" ht="12" hidden="1" customHeight="1">
      <c r="A11596" s="294"/>
    </row>
    <row r="11597" spans="1:1" s="295" customFormat="1" ht="12" hidden="1" customHeight="1">
      <c r="A11597" s="294"/>
    </row>
    <row r="11598" spans="1:1" s="295" customFormat="1" ht="12" hidden="1" customHeight="1">
      <c r="A11598" s="294"/>
    </row>
    <row r="11599" spans="1:1" s="295" customFormat="1" ht="12" hidden="1" customHeight="1">
      <c r="A11599" s="294"/>
    </row>
    <row r="11600" spans="1:1" s="295" customFormat="1" ht="12" hidden="1" customHeight="1">
      <c r="A11600" s="294"/>
    </row>
    <row r="11601" spans="1:1" s="295" customFormat="1" ht="12" hidden="1" customHeight="1">
      <c r="A11601" s="294"/>
    </row>
    <row r="11602" spans="1:1" s="295" customFormat="1" ht="12" hidden="1" customHeight="1">
      <c r="A11602" s="294"/>
    </row>
    <row r="11603" spans="1:1" s="295" customFormat="1" ht="12" hidden="1" customHeight="1">
      <c r="A11603" s="294"/>
    </row>
    <row r="11604" spans="1:1" s="295" customFormat="1" ht="12" hidden="1" customHeight="1">
      <c r="A11604" s="294"/>
    </row>
    <row r="11605" spans="1:1" s="295" customFormat="1" ht="12" hidden="1" customHeight="1">
      <c r="A11605" s="294"/>
    </row>
    <row r="11606" spans="1:1" s="295" customFormat="1" ht="12" hidden="1" customHeight="1">
      <c r="A11606" s="294"/>
    </row>
    <row r="11607" spans="1:1" s="295" customFormat="1" ht="12" hidden="1" customHeight="1">
      <c r="A11607" s="294"/>
    </row>
    <row r="11608" spans="1:1" s="295" customFormat="1" ht="12" hidden="1" customHeight="1">
      <c r="A11608" s="294"/>
    </row>
    <row r="11609" spans="1:1" s="295" customFormat="1" ht="12" hidden="1" customHeight="1">
      <c r="A11609" s="294"/>
    </row>
    <row r="11610" spans="1:1" s="295" customFormat="1" ht="12" hidden="1" customHeight="1">
      <c r="A11610" s="294"/>
    </row>
    <row r="11611" spans="1:1" s="295" customFormat="1" ht="12" hidden="1" customHeight="1">
      <c r="A11611" s="294"/>
    </row>
    <row r="11612" spans="1:1" s="295" customFormat="1" ht="12" hidden="1" customHeight="1">
      <c r="A11612" s="294"/>
    </row>
    <row r="11613" spans="1:1" s="295" customFormat="1" ht="12" hidden="1" customHeight="1">
      <c r="A11613" s="294"/>
    </row>
    <row r="11614" spans="1:1" s="295" customFormat="1" ht="12" hidden="1" customHeight="1">
      <c r="A11614" s="294"/>
    </row>
    <row r="11615" spans="1:1" s="295" customFormat="1" ht="12" hidden="1" customHeight="1">
      <c r="A11615" s="294"/>
    </row>
    <row r="11616" spans="1:1" s="295" customFormat="1" ht="12" hidden="1" customHeight="1">
      <c r="A11616" s="294"/>
    </row>
    <row r="11617" spans="1:1" s="295" customFormat="1" ht="12" hidden="1" customHeight="1">
      <c r="A11617" s="294"/>
    </row>
    <row r="11618" spans="1:1" s="295" customFormat="1" ht="12" hidden="1" customHeight="1">
      <c r="A11618" s="294"/>
    </row>
    <row r="11619" spans="1:1" s="295" customFormat="1" ht="12" hidden="1" customHeight="1">
      <c r="A11619" s="294"/>
    </row>
    <row r="11620" spans="1:1" s="295" customFormat="1" ht="12" hidden="1" customHeight="1">
      <c r="A11620" s="294"/>
    </row>
    <row r="11621" spans="1:1" s="295" customFormat="1" ht="12" hidden="1" customHeight="1">
      <c r="A11621" s="294"/>
    </row>
    <row r="11622" spans="1:1" s="295" customFormat="1" ht="12" hidden="1" customHeight="1">
      <c r="A11622" s="294"/>
    </row>
    <row r="11623" spans="1:1" s="295" customFormat="1" ht="12" hidden="1" customHeight="1">
      <c r="A11623" s="294"/>
    </row>
    <row r="11624" spans="1:1" s="295" customFormat="1" ht="12" hidden="1" customHeight="1">
      <c r="A11624" s="294"/>
    </row>
    <row r="11625" spans="1:1" s="295" customFormat="1" ht="12" hidden="1" customHeight="1">
      <c r="A11625" s="294"/>
    </row>
    <row r="11626" spans="1:1" s="295" customFormat="1" ht="12" hidden="1" customHeight="1">
      <c r="A11626" s="294"/>
    </row>
    <row r="11627" spans="1:1" s="295" customFormat="1" ht="12" hidden="1" customHeight="1">
      <c r="A11627" s="294"/>
    </row>
    <row r="11628" spans="1:1" s="295" customFormat="1" ht="12" hidden="1" customHeight="1">
      <c r="A11628" s="294"/>
    </row>
    <row r="11629" spans="1:1" s="295" customFormat="1" ht="12" hidden="1" customHeight="1">
      <c r="A11629" s="294"/>
    </row>
    <row r="11630" spans="1:1" s="295" customFormat="1" ht="12" hidden="1" customHeight="1">
      <c r="A11630" s="294"/>
    </row>
    <row r="11631" spans="1:1" s="295" customFormat="1" ht="12" hidden="1" customHeight="1">
      <c r="A11631" s="294"/>
    </row>
    <row r="11632" spans="1:1" s="295" customFormat="1" ht="12" hidden="1" customHeight="1">
      <c r="A11632" s="294"/>
    </row>
    <row r="11633" spans="1:1" s="295" customFormat="1" ht="12" hidden="1" customHeight="1">
      <c r="A11633" s="294"/>
    </row>
    <row r="11634" spans="1:1" s="295" customFormat="1" ht="12" hidden="1" customHeight="1">
      <c r="A11634" s="294"/>
    </row>
    <row r="11635" spans="1:1" s="295" customFormat="1" ht="12" hidden="1" customHeight="1">
      <c r="A11635" s="294"/>
    </row>
    <row r="11636" spans="1:1" s="295" customFormat="1" ht="12" hidden="1" customHeight="1">
      <c r="A11636" s="294"/>
    </row>
    <row r="11637" spans="1:1" s="295" customFormat="1" ht="12" hidden="1" customHeight="1">
      <c r="A11637" s="294"/>
    </row>
    <row r="11638" spans="1:1" s="295" customFormat="1" ht="12" hidden="1" customHeight="1">
      <c r="A11638" s="294"/>
    </row>
    <row r="11639" spans="1:1" s="295" customFormat="1" ht="12" hidden="1" customHeight="1">
      <c r="A11639" s="294"/>
    </row>
    <row r="11640" spans="1:1" s="295" customFormat="1" ht="12" hidden="1" customHeight="1">
      <c r="A11640" s="294"/>
    </row>
    <row r="11641" spans="1:1" s="295" customFormat="1" ht="12" hidden="1" customHeight="1">
      <c r="A11641" s="294"/>
    </row>
    <row r="11642" spans="1:1" s="295" customFormat="1" ht="12" hidden="1" customHeight="1">
      <c r="A11642" s="294"/>
    </row>
    <row r="11643" spans="1:1" s="295" customFormat="1" ht="12" hidden="1" customHeight="1">
      <c r="A11643" s="294"/>
    </row>
    <row r="11644" spans="1:1" s="295" customFormat="1" ht="12" hidden="1" customHeight="1">
      <c r="A11644" s="294"/>
    </row>
    <row r="11645" spans="1:1" s="295" customFormat="1" ht="12" hidden="1" customHeight="1">
      <c r="A11645" s="294"/>
    </row>
    <row r="11646" spans="1:1" s="295" customFormat="1" ht="12" hidden="1" customHeight="1">
      <c r="A11646" s="294"/>
    </row>
    <row r="11647" spans="1:1" s="295" customFormat="1" ht="12" hidden="1" customHeight="1">
      <c r="A11647" s="294"/>
    </row>
    <row r="11648" spans="1:1" s="295" customFormat="1" ht="12" hidden="1" customHeight="1">
      <c r="A11648" s="294"/>
    </row>
    <row r="11649" spans="1:1" s="295" customFormat="1" ht="12" hidden="1" customHeight="1">
      <c r="A11649" s="294"/>
    </row>
    <row r="11650" spans="1:1" s="295" customFormat="1" ht="12" hidden="1" customHeight="1">
      <c r="A11650" s="294"/>
    </row>
    <row r="11651" spans="1:1" s="295" customFormat="1" ht="12" hidden="1" customHeight="1">
      <c r="A11651" s="294"/>
    </row>
    <row r="11652" spans="1:1" s="295" customFormat="1" ht="12" hidden="1" customHeight="1">
      <c r="A11652" s="294"/>
    </row>
    <row r="11653" spans="1:1" s="295" customFormat="1" ht="12" hidden="1" customHeight="1">
      <c r="A11653" s="294"/>
    </row>
    <row r="11654" spans="1:1" s="295" customFormat="1" ht="12" hidden="1" customHeight="1">
      <c r="A11654" s="294"/>
    </row>
    <row r="11655" spans="1:1" s="295" customFormat="1" ht="12" hidden="1" customHeight="1">
      <c r="A11655" s="294"/>
    </row>
    <row r="11656" spans="1:1" s="295" customFormat="1" ht="12" hidden="1" customHeight="1">
      <c r="A11656" s="294"/>
    </row>
    <row r="11657" spans="1:1" s="295" customFormat="1" ht="12" hidden="1" customHeight="1">
      <c r="A11657" s="294"/>
    </row>
    <row r="11658" spans="1:1" s="295" customFormat="1" ht="12" hidden="1" customHeight="1">
      <c r="A11658" s="294"/>
    </row>
    <row r="11659" spans="1:1" s="295" customFormat="1" ht="12" hidden="1" customHeight="1">
      <c r="A11659" s="294"/>
    </row>
    <row r="11660" spans="1:1" s="295" customFormat="1" ht="12" hidden="1" customHeight="1">
      <c r="A11660" s="294"/>
    </row>
    <row r="11661" spans="1:1" s="295" customFormat="1" ht="12" hidden="1" customHeight="1">
      <c r="A11661" s="294"/>
    </row>
    <row r="11662" spans="1:1" s="295" customFormat="1" ht="12" hidden="1" customHeight="1">
      <c r="A11662" s="294"/>
    </row>
    <row r="11663" spans="1:1" s="295" customFormat="1" ht="12" hidden="1" customHeight="1">
      <c r="A11663" s="294"/>
    </row>
    <row r="11664" spans="1:1" s="295" customFormat="1" ht="12" hidden="1" customHeight="1">
      <c r="A11664" s="294"/>
    </row>
    <row r="11665" spans="1:1" s="295" customFormat="1" ht="12" hidden="1" customHeight="1">
      <c r="A11665" s="294"/>
    </row>
    <row r="11666" spans="1:1" s="295" customFormat="1" ht="12" hidden="1" customHeight="1">
      <c r="A11666" s="294"/>
    </row>
    <row r="11667" spans="1:1" s="295" customFormat="1" ht="12" hidden="1" customHeight="1">
      <c r="A11667" s="294"/>
    </row>
    <row r="11668" spans="1:1" s="295" customFormat="1" ht="12" hidden="1" customHeight="1">
      <c r="A11668" s="294"/>
    </row>
    <row r="11669" spans="1:1" s="295" customFormat="1" ht="12" hidden="1" customHeight="1">
      <c r="A11669" s="294"/>
    </row>
    <row r="11670" spans="1:1" s="295" customFormat="1" ht="12" hidden="1" customHeight="1">
      <c r="A11670" s="294"/>
    </row>
    <row r="11671" spans="1:1" s="295" customFormat="1" ht="12" hidden="1" customHeight="1">
      <c r="A11671" s="294"/>
    </row>
    <row r="11672" spans="1:1" s="295" customFormat="1" ht="12" hidden="1" customHeight="1">
      <c r="A11672" s="294"/>
    </row>
    <row r="11673" spans="1:1" s="295" customFormat="1" ht="12" hidden="1" customHeight="1">
      <c r="A11673" s="294"/>
    </row>
    <row r="11674" spans="1:1" s="295" customFormat="1" ht="12" hidden="1" customHeight="1">
      <c r="A11674" s="294"/>
    </row>
    <row r="11675" spans="1:1" s="295" customFormat="1" ht="12" hidden="1" customHeight="1">
      <c r="A11675" s="294"/>
    </row>
    <row r="11676" spans="1:1" s="295" customFormat="1" ht="12" hidden="1" customHeight="1">
      <c r="A11676" s="294"/>
    </row>
    <row r="11677" spans="1:1" s="295" customFormat="1" ht="12" hidden="1" customHeight="1">
      <c r="A11677" s="294"/>
    </row>
    <row r="11678" spans="1:1" s="295" customFormat="1" ht="12" hidden="1" customHeight="1">
      <c r="A11678" s="294"/>
    </row>
    <row r="11679" spans="1:1" s="295" customFormat="1" ht="12" hidden="1" customHeight="1">
      <c r="A11679" s="294"/>
    </row>
    <row r="11680" spans="1:1" s="295" customFormat="1" ht="12" hidden="1" customHeight="1">
      <c r="A11680" s="294"/>
    </row>
    <row r="11681" spans="1:1" s="295" customFormat="1" ht="12" hidden="1" customHeight="1">
      <c r="A11681" s="294"/>
    </row>
    <row r="11682" spans="1:1" s="295" customFormat="1" ht="12" hidden="1" customHeight="1">
      <c r="A11682" s="294"/>
    </row>
    <row r="11683" spans="1:1" s="295" customFormat="1" ht="12" hidden="1" customHeight="1">
      <c r="A11683" s="294"/>
    </row>
    <row r="11684" spans="1:1" s="295" customFormat="1" ht="12" hidden="1" customHeight="1">
      <c r="A11684" s="294"/>
    </row>
    <row r="11685" spans="1:1" s="295" customFormat="1" ht="12" hidden="1" customHeight="1">
      <c r="A11685" s="294"/>
    </row>
    <row r="11686" spans="1:1" s="295" customFormat="1" ht="12" hidden="1" customHeight="1">
      <c r="A11686" s="294"/>
    </row>
    <row r="11687" spans="1:1" s="295" customFormat="1" ht="12" hidden="1" customHeight="1">
      <c r="A11687" s="294"/>
    </row>
    <row r="11688" spans="1:1" s="295" customFormat="1" ht="12" hidden="1" customHeight="1">
      <c r="A11688" s="294"/>
    </row>
    <row r="11689" spans="1:1" s="295" customFormat="1" ht="12" hidden="1" customHeight="1">
      <c r="A11689" s="294"/>
    </row>
    <row r="11690" spans="1:1" s="295" customFormat="1" ht="12" hidden="1" customHeight="1">
      <c r="A11690" s="294"/>
    </row>
    <row r="11691" spans="1:1" s="295" customFormat="1" ht="12" hidden="1" customHeight="1">
      <c r="A11691" s="294"/>
    </row>
    <row r="11692" spans="1:1" s="295" customFormat="1" ht="12" hidden="1" customHeight="1">
      <c r="A11692" s="294"/>
    </row>
    <row r="11693" spans="1:1" s="295" customFormat="1" ht="12" hidden="1" customHeight="1">
      <c r="A11693" s="294"/>
    </row>
    <row r="11694" spans="1:1" s="295" customFormat="1" ht="12" hidden="1" customHeight="1">
      <c r="A11694" s="294"/>
    </row>
    <row r="11695" spans="1:1" s="295" customFormat="1" ht="12" hidden="1" customHeight="1">
      <c r="A11695" s="294"/>
    </row>
    <row r="11696" spans="1:1" s="295" customFormat="1" ht="12" hidden="1" customHeight="1">
      <c r="A11696" s="294"/>
    </row>
    <row r="11697" spans="1:1" s="295" customFormat="1" ht="12" hidden="1" customHeight="1">
      <c r="A11697" s="294"/>
    </row>
    <row r="11698" spans="1:1" s="295" customFormat="1" ht="12" hidden="1" customHeight="1">
      <c r="A11698" s="294"/>
    </row>
    <row r="11699" spans="1:1" s="295" customFormat="1" ht="12" hidden="1" customHeight="1">
      <c r="A11699" s="294"/>
    </row>
    <row r="11700" spans="1:1" s="295" customFormat="1" ht="12" hidden="1" customHeight="1">
      <c r="A11700" s="294"/>
    </row>
    <row r="11701" spans="1:1" s="295" customFormat="1" ht="12" hidden="1" customHeight="1">
      <c r="A11701" s="294"/>
    </row>
    <row r="11702" spans="1:1" s="295" customFormat="1" ht="12" hidden="1" customHeight="1">
      <c r="A11702" s="294"/>
    </row>
    <row r="11703" spans="1:1" s="295" customFormat="1" ht="12" hidden="1" customHeight="1">
      <c r="A11703" s="294"/>
    </row>
    <row r="11704" spans="1:1" s="295" customFormat="1" ht="12" hidden="1" customHeight="1">
      <c r="A11704" s="294"/>
    </row>
    <row r="11705" spans="1:1" s="295" customFormat="1" ht="12" hidden="1" customHeight="1">
      <c r="A11705" s="294"/>
    </row>
    <row r="11706" spans="1:1" s="295" customFormat="1" ht="12" hidden="1" customHeight="1">
      <c r="A11706" s="294"/>
    </row>
    <row r="11707" spans="1:1" s="295" customFormat="1" ht="12" hidden="1" customHeight="1">
      <c r="A11707" s="294"/>
    </row>
    <row r="11708" spans="1:1" s="295" customFormat="1" ht="12" hidden="1" customHeight="1">
      <c r="A11708" s="294"/>
    </row>
    <row r="11709" spans="1:1" s="295" customFormat="1" ht="12" hidden="1" customHeight="1">
      <c r="A11709" s="294"/>
    </row>
    <row r="11710" spans="1:1" s="295" customFormat="1" ht="12" hidden="1" customHeight="1">
      <c r="A11710" s="294"/>
    </row>
    <row r="11711" spans="1:1" s="295" customFormat="1" ht="12" hidden="1" customHeight="1">
      <c r="A11711" s="294"/>
    </row>
    <row r="11712" spans="1:1" s="295" customFormat="1" ht="12" hidden="1" customHeight="1">
      <c r="A11712" s="294"/>
    </row>
    <row r="11713" spans="1:1" s="295" customFormat="1" ht="12" hidden="1" customHeight="1">
      <c r="A11713" s="294"/>
    </row>
    <row r="11714" spans="1:1" s="295" customFormat="1" ht="12" hidden="1" customHeight="1">
      <c r="A11714" s="294"/>
    </row>
    <row r="11715" spans="1:1" s="295" customFormat="1" ht="12" hidden="1" customHeight="1">
      <c r="A11715" s="294"/>
    </row>
    <row r="11716" spans="1:1" s="295" customFormat="1" ht="12" hidden="1" customHeight="1">
      <c r="A11716" s="294"/>
    </row>
    <row r="11717" spans="1:1" s="295" customFormat="1" ht="12" hidden="1" customHeight="1">
      <c r="A11717" s="294"/>
    </row>
    <row r="11718" spans="1:1" s="295" customFormat="1" ht="12" hidden="1" customHeight="1">
      <c r="A11718" s="294"/>
    </row>
    <row r="11719" spans="1:1" s="295" customFormat="1" ht="12" hidden="1" customHeight="1">
      <c r="A11719" s="294"/>
    </row>
    <row r="11720" spans="1:1" s="295" customFormat="1" ht="12" hidden="1" customHeight="1">
      <c r="A11720" s="294"/>
    </row>
    <row r="11721" spans="1:1" s="295" customFormat="1" ht="12" hidden="1" customHeight="1">
      <c r="A11721" s="294"/>
    </row>
    <row r="11722" spans="1:1" s="295" customFormat="1" ht="12" hidden="1" customHeight="1">
      <c r="A11722" s="294"/>
    </row>
    <row r="11723" spans="1:1" s="295" customFormat="1" ht="12" hidden="1" customHeight="1">
      <c r="A11723" s="294"/>
    </row>
    <row r="11724" spans="1:1" s="295" customFormat="1" ht="12" hidden="1" customHeight="1">
      <c r="A11724" s="294"/>
    </row>
    <row r="11725" spans="1:1" s="295" customFormat="1" ht="12" hidden="1" customHeight="1">
      <c r="A11725" s="294"/>
    </row>
    <row r="11726" spans="1:1" s="295" customFormat="1" ht="12" hidden="1" customHeight="1">
      <c r="A11726" s="294"/>
    </row>
    <row r="11727" spans="1:1" s="295" customFormat="1" ht="12" hidden="1" customHeight="1">
      <c r="A11727" s="294"/>
    </row>
    <row r="11728" spans="1:1" s="295" customFormat="1" ht="12" hidden="1" customHeight="1">
      <c r="A11728" s="294"/>
    </row>
    <row r="11729" spans="1:1" s="295" customFormat="1" ht="12" hidden="1" customHeight="1">
      <c r="A11729" s="294"/>
    </row>
    <row r="11730" spans="1:1" s="295" customFormat="1" ht="12" hidden="1" customHeight="1">
      <c r="A11730" s="294"/>
    </row>
    <row r="11731" spans="1:1" s="295" customFormat="1" ht="12" hidden="1" customHeight="1">
      <c r="A11731" s="294"/>
    </row>
    <row r="11732" spans="1:1" s="295" customFormat="1" ht="12" hidden="1" customHeight="1">
      <c r="A11732" s="294"/>
    </row>
    <row r="11733" spans="1:1" s="295" customFormat="1" ht="12" hidden="1" customHeight="1">
      <c r="A11733" s="294"/>
    </row>
    <row r="11734" spans="1:1" s="295" customFormat="1" ht="12" hidden="1" customHeight="1">
      <c r="A11734" s="294"/>
    </row>
    <row r="11735" spans="1:1" s="295" customFormat="1" ht="12" hidden="1" customHeight="1">
      <c r="A11735" s="294"/>
    </row>
    <row r="11736" spans="1:1" s="295" customFormat="1" ht="12" hidden="1" customHeight="1">
      <c r="A11736" s="294"/>
    </row>
    <row r="11737" spans="1:1" s="295" customFormat="1" ht="12" hidden="1" customHeight="1">
      <c r="A11737" s="294"/>
    </row>
    <row r="11738" spans="1:1" s="295" customFormat="1" ht="12" hidden="1" customHeight="1">
      <c r="A11738" s="294"/>
    </row>
    <row r="11739" spans="1:1" s="295" customFormat="1" ht="12" hidden="1" customHeight="1">
      <c r="A11739" s="294"/>
    </row>
    <row r="11740" spans="1:1" s="295" customFormat="1" ht="12" hidden="1" customHeight="1">
      <c r="A11740" s="294"/>
    </row>
    <row r="11741" spans="1:1" s="295" customFormat="1" ht="12" hidden="1" customHeight="1">
      <c r="A11741" s="294"/>
    </row>
    <row r="11742" spans="1:1" s="295" customFormat="1" ht="12" hidden="1" customHeight="1">
      <c r="A11742" s="294"/>
    </row>
    <row r="11743" spans="1:1" s="295" customFormat="1" ht="12" hidden="1" customHeight="1">
      <c r="A11743" s="294"/>
    </row>
    <row r="11744" spans="1:1" s="295" customFormat="1" ht="12" hidden="1" customHeight="1">
      <c r="A11744" s="294"/>
    </row>
    <row r="11745" spans="1:1" s="295" customFormat="1" ht="12" hidden="1" customHeight="1">
      <c r="A11745" s="294"/>
    </row>
    <row r="11746" spans="1:1" s="295" customFormat="1" ht="12" hidden="1" customHeight="1">
      <c r="A11746" s="294"/>
    </row>
    <row r="11747" spans="1:1" s="295" customFormat="1" ht="12" hidden="1" customHeight="1">
      <c r="A11747" s="294"/>
    </row>
    <row r="11748" spans="1:1" s="295" customFormat="1" ht="12" hidden="1" customHeight="1">
      <c r="A11748" s="294"/>
    </row>
    <row r="11749" spans="1:1" s="295" customFormat="1" ht="12" hidden="1" customHeight="1">
      <c r="A11749" s="294"/>
    </row>
    <row r="11750" spans="1:1" s="295" customFormat="1" ht="12" hidden="1" customHeight="1">
      <c r="A11750" s="294"/>
    </row>
    <row r="11751" spans="1:1" s="295" customFormat="1" ht="12" hidden="1" customHeight="1">
      <c r="A11751" s="294"/>
    </row>
    <row r="11752" spans="1:1" s="295" customFormat="1" ht="12" hidden="1" customHeight="1">
      <c r="A11752" s="294"/>
    </row>
    <row r="11753" spans="1:1" s="295" customFormat="1" ht="12" hidden="1" customHeight="1">
      <c r="A11753" s="294"/>
    </row>
    <row r="11754" spans="1:1" s="295" customFormat="1" ht="12" hidden="1" customHeight="1">
      <c r="A11754" s="294"/>
    </row>
    <row r="11755" spans="1:1" s="295" customFormat="1" ht="12" hidden="1" customHeight="1">
      <c r="A11755" s="294"/>
    </row>
    <row r="11756" spans="1:1" s="295" customFormat="1" ht="12" hidden="1" customHeight="1">
      <c r="A11756" s="294"/>
    </row>
    <row r="11757" spans="1:1" s="295" customFormat="1" ht="12" hidden="1" customHeight="1">
      <c r="A11757" s="294"/>
    </row>
    <row r="11758" spans="1:1" s="295" customFormat="1" ht="12" hidden="1" customHeight="1">
      <c r="A11758" s="294"/>
    </row>
    <row r="11759" spans="1:1" s="295" customFormat="1" ht="12" hidden="1" customHeight="1">
      <c r="A11759" s="294"/>
    </row>
    <row r="11760" spans="1:1" s="295" customFormat="1" ht="12" hidden="1" customHeight="1">
      <c r="A11760" s="294"/>
    </row>
    <row r="11761" spans="1:1" s="295" customFormat="1" ht="12" hidden="1" customHeight="1">
      <c r="A11761" s="294"/>
    </row>
    <row r="11762" spans="1:1" s="295" customFormat="1" ht="12" hidden="1" customHeight="1">
      <c r="A11762" s="294"/>
    </row>
    <row r="11763" spans="1:1" s="295" customFormat="1" ht="12" hidden="1" customHeight="1">
      <c r="A11763" s="294"/>
    </row>
    <row r="11764" spans="1:1" s="295" customFormat="1" ht="12" hidden="1" customHeight="1">
      <c r="A11764" s="294"/>
    </row>
    <row r="11765" spans="1:1" s="295" customFormat="1" ht="12" hidden="1" customHeight="1">
      <c r="A11765" s="294"/>
    </row>
    <row r="11766" spans="1:1" s="295" customFormat="1" ht="12" hidden="1" customHeight="1">
      <c r="A11766" s="294"/>
    </row>
    <row r="11767" spans="1:1" s="295" customFormat="1" ht="12" hidden="1" customHeight="1">
      <c r="A11767" s="294"/>
    </row>
    <row r="11768" spans="1:1" s="295" customFormat="1" ht="12" hidden="1" customHeight="1">
      <c r="A11768" s="294"/>
    </row>
    <row r="11769" spans="1:1" s="295" customFormat="1" ht="12" hidden="1" customHeight="1">
      <c r="A11769" s="294"/>
    </row>
    <row r="11770" spans="1:1" s="295" customFormat="1" ht="12" hidden="1" customHeight="1">
      <c r="A11770" s="294"/>
    </row>
    <row r="11771" spans="1:1" s="295" customFormat="1" ht="12" hidden="1" customHeight="1">
      <c r="A11771" s="294"/>
    </row>
    <row r="11772" spans="1:1" s="295" customFormat="1" ht="12" hidden="1" customHeight="1">
      <c r="A11772" s="294"/>
    </row>
    <row r="11773" spans="1:1" s="295" customFormat="1" ht="12" hidden="1" customHeight="1">
      <c r="A11773" s="294"/>
    </row>
    <row r="11774" spans="1:1" s="295" customFormat="1" ht="12" hidden="1" customHeight="1">
      <c r="A11774" s="294"/>
    </row>
    <row r="11775" spans="1:1" s="295" customFormat="1" ht="12" hidden="1" customHeight="1">
      <c r="A11775" s="294"/>
    </row>
    <row r="11776" spans="1:1" s="295" customFormat="1" ht="12" hidden="1" customHeight="1">
      <c r="A11776" s="294"/>
    </row>
    <row r="11777" spans="1:1" s="295" customFormat="1" ht="12" hidden="1" customHeight="1">
      <c r="A11777" s="294"/>
    </row>
    <row r="11778" spans="1:1" s="295" customFormat="1" ht="12" hidden="1" customHeight="1">
      <c r="A11778" s="294"/>
    </row>
    <row r="11779" spans="1:1" s="295" customFormat="1" ht="12" hidden="1" customHeight="1">
      <c r="A11779" s="294"/>
    </row>
    <row r="11780" spans="1:1" s="295" customFormat="1" ht="12" hidden="1" customHeight="1">
      <c r="A11780" s="294"/>
    </row>
    <row r="11781" spans="1:1" s="295" customFormat="1" ht="12" hidden="1" customHeight="1">
      <c r="A11781" s="294"/>
    </row>
    <row r="11782" spans="1:1" s="295" customFormat="1" ht="12" hidden="1" customHeight="1">
      <c r="A11782" s="294"/>
    </row>
    <row r="11783" spans="1:1" s="295" customFormat="1" ht="12" hidden="1" customHeight="1">
      <c r="A11783" s="294"/>
    </row>
    <row r="11784" spans="1:1" s="295" customFormat="1" ht="12" hidden="1" customHeight="1">
      <c r="A11784" s="294"/>
    </row>
    <row r="11785" spans="1:1" s="295" customFormat="1" ht="12" hidden="1" customHeight="1">
      <c r="A11785" s="294"/>
    </row>
    <row r="11786" spans="1:1" s="295" customFormat="1" ht="12" hidden="1" customHeight="1">
      <c r="A11786" s="294"/>
    </row>
    <row r="11787" spans="1:1" s="295" customFormat="1" ht="12" hidden="1" customHeight="1">
      <c r="A11787" s="294"/>
    </row>
    <row r="11788" spans="1:1" s="295" customFormat="1" ht="12" hidden="1" customHeight="1">
      <c r="A11788" s="294"/>
    </row>
    <row r="11789" spans="1:1" s="295" customFormat="1" ht="12" hidden="1" customHeight="1">
      <c r="A11789" s="294"/>
    </row>
    <row r="11790" spans="1:1" s="295" customFormat="1" ht="12" hidden="1" customHeight="1">
      <c r="A11790" s="294"/>
    </row>
    <row r="11791" spans="1:1" s="295" customFormat="1" ht="12" hidden="1" customHeight="1">
      <c r="A11791" s="294"/>
    </row>
    <row r="11792" spans="1:1" s="295" customFormat="1" ht="12" hidden="1" customHeight="1">
      <c r="A11792" s="294"/>
    </row>
    <row r="11793" spans="1:1" s="295" customFormat="1" ht="12" hidden="1" customHeight="1">
      <c r="A11793" s="294"/>
    </row>
    <row r="11794" spans="1:1" s="295" customFormat="1" ht="12" hidden="1" customHeight="1">
      <c r="A11794" s="294"/>
    </row>
    <row r="11795" spans="1:1" s="295" customFormat="1" ht="12" hidden="1" customHeight="1">
      <c r="A11795" s="294"/>
    </row>
    <row r="11796" spans="1:1" s="295" customFormat="1" ht="12" hidden="1" customHeight="1">
      <c r="A11796" s="294"/>
    </row>
    <row r="11797" spans="1:1" s="295" customFormat="1" ht="12" hidden="1" customHeight="1">
      <c r="A11797" s="294"/>
    </row>
    <row r="11798" spans="1:1" s="295" customFormat="1" ht="12" hidden="1" customHeight="1">
      <c r="A11798" s="294"/>
    </row>
    <row r="11799" spans="1:1" s="295" customFormat="1" ht="12" hidden="1" customHeight="1">
      <c r="A11799" s="294"/>
    </row>
    <row r="11800" spans="1:1" s="295" customFormat="1" ht="12" hidden="1" customHeight="1">
      <c r="A11800" s="294"/>
    </row>
    <row r="11801" spans="1:1" s="295" customFormat="1" ht="12" hidden="1" customHeight="1">
      <c r="A11801" s="294"/>
    </row>
    <row r="11802" spans="1:1" s="295" customFormat="1" ht="12" hidden="1" customHeight="1">
      <c r="A11802" s="294"/>
    </row>
    <row r="11803" spans="1:1" s="295" customFormat="1" ht="12" hidden="1" customHeight="1">
      <c r="A11803" s="294"/>
    </row>
    <row r="11804" spans="1:1" s="295" customFormat="1" ht="12" hidden="1" customHeight="1">
      <c r="A11804" s="294"/>
    </row>
    <row r="11805" spans="1:1" s="295" customFormat="1" ht="12" hidden="1" customHeight="1">
      <c r="A11805" s="294"/>
    </row>
    <row r="11806" spans="1:1" s="295" customFormat="1" ht="12" hidden="1" customHeight="1">
      <c r="A11806" s="294"/>
    </row>
    <row r="11807" spans="1:1" s="295" customFormat="1" ht="12" hidden="1" customHeight="1">
      <c r="A11807" s="294"/>
    </row>
    <row r="11808" spans="1:1" s="295" customFormat="1" ht="12" hidden="1" customHeight="1">
      <c r="A11808" s="294"/>
    </row>
    <row r="11809" spans="1:1" s="295" customFormat="1" ht="12" hidden="1" customHeight="1">
      <c r="A11809" s="294"/>
    </row>
    <row r="11810" spans="1:1" s="295" customFormat="1" ht="12" hidden="1" customHeight="1">
      <c r="A11810" s="294"/>
    </row>
    <row r="11811" spans="1:1" s="295" customFormat="1" ht="12" hidden="1" customHeight="1">
      <c r="A11811" s="294"/>
    </row>
    <row r="11812" spans="1:1" s="295" customFormat="1" ht="12" hidden="1" customHeight="1">
      <c r="A11812" s="294"/>
    </row>
    <row r="11813" spans="1:1" s="295" customFormat="1" ht="12" hidden="1" customHeight="1">
      <c r="A11813" s="294"/>
    </row>
    <row r="11814" spans="1:1" s="295" customFormat="1" ht="12" hidden="1" customHeight="1">
      <c r="A11814" s="294"/>
    </row>
    <row r="11815" spans="1:1" s="295" customFormat="1" ht="12" hidden="1" customHeight="1">
      <c r="A11815" s="294"/>
    </row>
    <row r="11816" spans="1:1" s="295" customFormat="1" ht="12" hidden="1" customHeight="1">
      <c r="A11816" s="294"/>
    </row>
    <row r="11817" spans="1:1" s="295" customFormat="1" ht="12" hidden="1" customHeight="1">
      <c r="A11817" s="294"/>
    </row>
    <row r="11818" spans="1:1" s="295" customFormat="1" ht="12" hidden="1" customHeight="1">
      <c r="A11818" s="294"/>
    </row>
    <row r="11819" spans="1:1" s="295" customFormat="1" ht="12" hidden="1" customHeight="1">
      <c r="A11819" s="294"/>
    </row>
    <row r="11820" spans="1:1" s="295" customFormat="1" ht="12" hidden="1" customHeight="1">
      <c r="A11820" s="294"/>
    </row>
    <row r="11821" spans="1:1" s="295" customFormat="1" ht="12" hidden="1" customHeight="1">
      <c r="A11821" s="294"/>
    </row>
    <row r="11822" spans="1:1" s="295" customFormat="1" ht="12" hidden="1" customHeight="1">
      <c r="A11822" s="294"/>
    </row>
    <row r="11823" spans="1:1" s="295" customFormat="1" ht="12" hidden="1" customHeight="1">
      <c r="A11823" s="294"/>
    </row>
    <row r="11824" spans="1:1" s="295" customFormat="1" ht="12" hidden="1" customHeight="1">
      <c r="A11824" s="294"/>
    </row>
    <row r="11825" spans="1:1" s="295" customFormat="1" ht="12" hidden="1" customHeight="1">
      <c r="A11825" s="294"/>
    </row>
    <row r="11826" spans="1:1" s="295" customFormat="1" ht="12" hidden="1" customHeight="1">
      <c r="A11826" s="294"/>
    </row>
    <row r="11827" spans="1:1" s="295" customFormat="1" ht="12" hidden="1" customHeight="1">
      <c r="A11827" s="294"/>
    </row>
    <row r="11828" spans="1:1" s="295" customFormat="1" ht="12" hidden="1" customHeight="1">
      <c r="A11828" s="294"/>
    </row>
    <row r="11829" spans="1:1" s="295" customFormat="1" ht="12" hidden="1" customHeight="1">
      <c r="A11829" s="294"/>
    </row>
    <row r="11830" spans="1:1" s="295" customFormat="1" ht="12" hidden="1" customHeight="1">
      <c r="A11830" s="294"/>
    </row>
    <row r="11831" spans="1:1" s="295" customFormat="1" ht="12" hidden="1" customHeight="1">
      <c r="A11831" s="294"/>
    </row>
    <row r="11832" spans="1:1" s="295" customFormat="1" ht="12" hidden="1" customHeight="1">
      <c r="A11832" s="294"/>
    </row>
    <row r="11833" spans="1:1" s="295" customFormat="1" ht="12" hidden="1" customHeight="1">
      <c r="A11833" s="294"/>
    </row>
    <row r="11834" spans="1:1" s="295" customFormat="1" ht="12" hidden="1" customHeight="1">
      <c r="A11834" s="294"/>
    </row>
    <row r="11835" spans="1:1" s="295" customFormat="1" ht="12" hidden="1" customHeight="1">
      <c r="A11835" s="294"/>
    </row>
    <row r="11836" spans="1:1" s="295" customFormat="1" ht="12" hidden="1" customHeight="1">
      <c r="A11836" s="294"/>
    </row>
    <row r="11837" spans="1:1" s="295" customFormat="1" ht="12" hidden="1" customHeight="1">
      <c r="A11837" s="294"/>
    </row>
    <row r="11838" spans="1:1" s="295" customFormat="1" ht="12" hidden="1" customHeight="1">
      <c r="A11838" s="294"/>
    </row>
    <row r="11839" spans="1:1" s="295" customFormat="1" ht="12" hidden="1" customHeight="1">
      <c r="A11839" s="294"/>
    </row>
    <row r="11840" spans="1:1" s="295" customFormat="1" ht="12" hidden="1" customHeight="1">
      <c r="A11840" s="294"/>
    </row>
    <row r="11841" spans="1:1" s="295" customFormat="1" ht="12" hidden="1" customHeight="1">
      <c r="A11841" s="294"/>
    </row>
    <row r="11842" spans="1:1" s="295" customFormat="1" ht="12" hidden="1" customHeight="1">
      <c r="A11842" s="294"/>
    </row>
    <row r="11843" spans="1:1" s="295" customFormat="1" ht="12" hidden="1" customHeight="1">
      <c r="A11843" s="294"/>
    </row>
    <row r="11844" spans="1:1" s="295" customFormat="1" ht="12" hidden="1" customHeight="1">
      <c r="A11844" s="294"/>
    </row>
    <row r="11845" spans="1:1" s="295" customFormat="1" ht="12" hidden="1" customHeight="1">
      <c r="A11845" s="294"/>
    </row>
    <row r="11846" spans="1:1" s="295" customFormat="1" ht="12" hidden="1" customHeight="1">
      <c r="A11846" s="294"/>
    </row>
    <row r="11847" spans="1:1" s="295" customFormat="1" ht="12" hidden="1" customHeight="1">
      <c r="A11847" s="294"/>
    </row>
    <row r="11848" spans="1:1" s="295" customFormat="1" ht="12" hidden="1" customHeight="1">
      <c r="A11848" s="294"/>
    </row>
    <row r="11849" spans="1:1" s="295" customFormat="1" ht="12" hidden="1" customHeight="1">
      <c r="A11849" s="294"/>
    </row>
    <row r="11850" spans="1:1" s="295" customFormat="1" ht="12" hidden="1" customHeight="1">
      <c r="A11850" s="294"/>
    </row>
    <row r="11851" spans="1:1" s="295" customFormat="1" ht="12" hidden="1" customHeight="1">
      <c r="A11851" s="294"/>
    </row>
    <row r="11852" spans="1:1" s="295" customFormat="1" ht="12" hidden="1" customHeight="1">
      <c r="A11852" s="294"/>
    </row>
    <row r="11853" spans="1:1" s="295" customFormat="1" ht="12" hidden="1" customHeight="1">
      <c r="A11853" s="294"/>
    </row>
    <row r="11854" spans="1:1" s="295" customFormat="1" ht="12" hidden="1" customHeight="1">
      <c r="A11854" s="294"/>
    </row>
    <row r="11855" spans="1:1" s="295" customFormat="1" ht="12" hidden="1" customHeight="1">
      <c r="A11855" s="294"/>
    </row>
    <row r="11856" spans="1:1" s="295" customFormat="1" ht="12" hidden="1" customHeight="1">
      <c r="A11856" s="294"/>
    </row>
    <row r="11857" spans="1:1" s="295" customFormat="1" ht="12" hidden="1" customHeight="1">
      <c r="A11857" s="294"/>
    </row>
    <row r="11858" spans="1:1" s="295" customFormat="1" ht="12" hidden="1" customHeight="1">
      <c r="A11858" s="294"/>
    </row>
    <row r="11859" spans="1:1" s="295" customFormat="1" ht="12" hidden="1" customHeight="1">
      <c r="A11859" s="294"/>
    </row>
    <row r="11860" spans="1:1" s="295" customFormat="1" ht="12" hidden="1" customHeight="1">
      <c r="A11860" s="294"/>
    </row>
    <row r="11861" spans="1:1" s="295" customFormat="1" ht="12" hidden="1" customHeight="1">
      <c r="A11861" s="294"/>
    </row>
    <row r="11862" spans="1:1" s="295" customFormat="1" ht="12" hidden="1" customHeight="1">
      <c r="A11862" s="294"/>
    </row>
    <row r="11863" spans="1:1" s="295" customFormat="1" ht="12" hidden="1" customHeight="1">
      <c r="A11863" s="294"/>
    </row>
    <row r="11864" spans="1:1" s="295" customFormat="1" ht="12" hidden="1" customHeight="1">
      <c r="A11864" s="294"/>
    </row>
    <row r="11865" spans="1:1" s="295" customFormat="1" ht="12" hidden="1" customHeight="1">
      <c r="A11865" s="294"/>
    </row>
    <row r="11866" spans="1:1" s="295" customFormat="1" ht="12" hidden="1" customHeight="1">
      <c r="A11866" s="294"/>
    </row>
    <row r="11867" spans="1:1" s="295" customFormat="1" ht="12" hidden="1" customHeight="1">
      <c r="A11867" s="294"/>
    </row>
    <row r="11868" spans="1:1" s="295" customFormat="1" ht="12" hidden="1" customHeight="1">
      <c r="A11868" s="294"/>
    </row>
    <row r="11869" spans="1:1" s="295" customFormat="1" ht="12" hidden="1" customHeight="1">
      <c r="A11869" s="294"/>
    </row>
    <row r="11870" spans="1:1" s="295" customFormat="1" ht="12" hidden="1" customHeight="1">
      <c r="A11870" s="294"/>
    </row>
    <row r="11871" spans="1:1" s="295" customFormat="1" ht="12" hidden="1" customHeight="1">
      <c r="A11871" s="294"/>
    </row>
    <row r="11872" spans="1:1" s="295" customFormat="1" ht="12" hidden="1" customHeight="1">
      <c r="A11872" s="294"/>
    </row>
    <row r="11873" spans="1:1" s="295" customFormat="1" ht="12" hidden="1" customHeight="1">
      <c r="A11873" s="294"/>
    </row>
    <row r="11874" spans="1:1" s="295" customFormat="1" ht="12" hidden="1" customHeight="1">
      <c r="A11874" s="294"/>
    </row>
    <row r="11875" spans="1:1" s="295" customFormat="1" ht="12" hidden="1" customHeight="1">
      <c r="A11875" s="294"/>
    </row>
    <row r="11876" spans="1:1" s="295" customFormat="1" ht="12" hidden="1" customHeight="1">
      <c r="A11876" s="294"/>
    </row>
    <row r="11877" spans="1:1" s="295" customFormat="1" ht="12" hidden="1" customHeight="1">
      <c r="A11877" s="294"/>
    </row>
    <row r="11878" spans="1:1" s="295" customFormat="1" ht="12" hidden="1" customHeight="1">
      <c r="A11878" s="294"/>
    </row>
    <row r="11879" spans="1:1" s="295" customFormat="1" ht="12" hidden="1" customHeight="1">
      <c r="A11879" s="294"/>
    </row>
    <row r="11880" spans="1:1" s="295" customFormat="1" ht="12" hidden="1" customHeight="1">
      <c r="A11880" s="294"/>
    </row>
    <row r="11881" spans="1:1" s="295" customFormat="1" ht="12" hidden="1" customHeight="1">
      <c r="A11881" s="294"/>
    </row>
    <row r="11882" spans="1:1" s="295" customFormat="1" ht="12" hidden="1" customHeight="1">
      <c r="A11882" s="294"/>
    </row>
    <row r="11883" spans="1:1" s="295" customFormat="1" ht="12" hidden="1" customHeight="1">
      <c r="A11883" s="294"/>
    </row>
    <row r="11884" spans="1:1" s="295" customFormat="1" ht="12" hidden="1" customHeight="1">
      <c r="A11884" s="294"/>
    </row>
    <row r="11885" spans="1:1" s="295" customFormat="1" ht="12" hidden="1" customHeight="1">
      <c r="A11885" s="294"/>
    </row>
    <row r="11886" spans="1:1" s="295" customFormat="1" ht="12" hidden="1" customHeight="1">
      <c r="A11886" s="294"/>
    </row>
    <row r="11887" spans="1:1" s="295" customFormat="1" ht="12" hidden="1" customHeight="1">
      <c r="A11887" s="294"/>
    </row>
    <row r="11888" spans="1:1" s="295" customFormat="1" ht="12" hidden="1" customHeight="1">
      <c r="A11888" s="294"/>
    </row>
    <row r="11889" spans="1:1" s="295" customFormat="1" ht="12" hidden="1" customHeight="1">
      <c r="A11889" s="294"/>
    </row>
    <row r="11890" spans="1:1" s="295" customFormat="1" ht="12" hidden="1" customHeight="1">
      <c r="A11890" s="294"/>
    </row>
    <row r="11891" spans="1:1" s="295" customFormat="1" ht="12" hidden="1" customHeight="1">
      <c r="A11891" s="294"/>
    </row>
    <row r="11892" spans="1:1" s="295" customFormat="1" ht="12" hidden="1" customHeight="1">
      <c r="A11892" s="294"/>
    </row>
    <row r="11893" spans="1:1" s="295" customFormat="1" ht="12" hidden="1" customHeight="1">
      <c r="A11893" s="294"/>
    </row>
    <row r="11894" spans="1:1" s="295" customFormat="1" ht="12" hidden="1" customHeight="1">
      <c r="A11894" s="294"/>
    </row>
    <row r="11895" spans="1:1" s="295" customFormat="1" ht="12" hidden="1" customHeight="1">
      <c r="A11895" s="294"/>
    </row>
    <row r="11896" spans="1:1" s="295" customFormat="1" ht="12" hidden="1" customHeight="1">
      <c r="A11896" s="294"/>
    </row>
    <row r="11897" spans="1:1" s="295" customFormat="1" ht="12" hidden="1" customHeight="1">
      <c r="A11897" s="294"/>
    </row>
    <row r="11898" spans="1:1" s="295" customFormat="1" ht="12" hidden="1" customHeight="1">
      <c r="A11898" s="294"/>
    </row>
    <row r="11899" spans="1:1" s="295" customFormat="1" ht="12" hidden="1" customHeight="1">
      <c r="A11899" s="294"/>
    </row>
    <row r="11900" spans="1:1" s="295" customFormat="1" ht="12" hidden="1" customHeight="1">
      <c r="A11900" s="294"/>
    </row>
    <row r="11901" spans="1:1" s="295" customFormat="1" ht="12" hidden="1" customHeight="1">
      <c r="A11901" s="294"/>
    </row>
    <row r="11902" spans="1:1" s="295" customFormat="1" ht="12" hidden="1" customHeight="1">
      <c r="A11902" s="294"/>
    </row>
    <row r="11903" spans="1:1" s="295" customFormat="1" ht="12" hidden="1" customHeight="1">
      <c r="A11903" s="294"/>
    </row>
    <row r="11904" spans="1:1" s="295" customFormat="1" ht="12" hidden="1" customHeight="1">
      <c r="A11904" s="294"/>
    </row>
    <row r="11905" spans="1:1" s="295" customFormat="1" ht="12" hidden="1" customHeight="1">
      <c r="A11905" s="294"/>
    </row>
    <row r="11906" spans="1:1" s="295" customFormat="1" ht="12" hidden="1" customHeight="1">
      <c r="A11906" s="294"/>
    </row>
    <row r="11907" spans="1:1" s="295" customFormat="1" ht="12" hidden="1" customHeight="1">
      <c r="A11907" s="294"/>
    </row>
    <row r="11908" spans="1:1" s="295" customFormat="1" ht="12" hidden="1" customHeight="1">
      <c r="A11908" s="294"/>
    </row>
    <row r="11909" spans="1:1" s="295" customFormat="1" ht="12" hidden="1" customHeight="1">
      <c r="A11909" s="294"/>
    </row>
    <row r="11910" spans="1:1" s="295" customFormat="1" ht="12" hidden="1" customHeight="1">
      <c r="A11910" s="294"/>
    </row>
    <row r="11911" spans="1:1" s="295" customFormat="1" ht="12" hidden="1" customHeight="1">
      <c r="A11911" s="294"/>
    </row>
    <row r="11912" spans="1:1" s="295" customFormat="1" ht="12" hidden="1" customHeight="1">
      <c r="A11912" s="294"/>
    </row>
    <row r="11913" spans="1:1" s="295" customFormat="1" ht="12" hidden="1" customHeight="1">
      <c r="A11913" s="294"/>
    </row>
    <row r="11914" spans="1:1" s="295" customFormat="1" ht="12" hidden="1" customHeight="1">
      <c r="A11914" s="294"/>
    </row>
    <row r="11915" spans="1:1" s="295" customFormat="1" ht="12" hidden="1" customHeight="1">
      <c r="A11915" s="294"/>
    </row>
    <row r="11916" spans="1:1" s="295" customFormat="1" ht="12" hidden="1" customHeight="1">
      <c r="A11916" s="294"/>
    </row>
    <row r="11917" spans="1:1" s="295" customFormat="1" ht="12" hidden="1" customHeight="1">
      <c r="A11917" s="294"/>
    </row>
    <row r="11918" spans="1:1" s="295" customFormat="1" ht="12" hidden="1" customHeight="1">
      <c r="A11918" s="294"/>
    </row>
    <row r="11919" spans="1:1" s="295" customFormat="1" ht="12" hidden="1" customHeight="1">
      <c r="A11919" s="294"/>
    </row>
    <row r="11920" spans="1:1" s="295" customFormat="1" ht="12" hidden="1" customHeight="1">
      <c r="A11920" s="294"/>
    </row>
    <row r="11921" spans="1:1" s="295" customFormat="1" ht="12" hidden="1" customHeight="1">
      <c r="A11921" s="294"/>
    </row>
    <row r="11922" spans="1:1" s="295" customFormat="1" ht="12" hidden="1" customHeight="1">
      <c r="A11922" s="294"/>
    </row>
    <row r="11923" spans="1:1" s="295" customFormat="1" ht="12" hidden="1" customHeight="1">
      <c r="A11923" s="294"/>
    </row>
    <row r="11924" spans="1:1" s="295" customFormat="1" ht="12" hidden="1" customHeight="1">
      <c r="A11924" s="294"/>
    </row>
    <row r="11925" spans="1:1" s="295" customFormat="1" ht="12" hidden="1" customHeight="1">
      <c r="A11925" s="294"/>
    </row>
    <row r="11926" spans="1:1" s="295" customFormat="1" ht="12" hidden="1" customHeight="1">
      <c r="A11926" s="294"/>
    </row>
    <row r="11927" spans="1:1" s="295" customFormat="1" ht="12" hidden="1" customHeight="1">
      <c r="A11927" s="294"/>
    </row>
    <row r="11928" spans="1:1" s="295" customFormat="1" ht="12" hidden="1" customHeight="1">
      <c r="A11928" s="294"/>
    </row>
    <row r="11929" spans="1:1" s="295" customFormat="1" ht="12" hidden="1" customHeight="1">
      <c r="A11929" s="294"/>
    </row>
    <row r="11930" spans="1:1" s="295" customFormat="1" ht="12" hidden="1" customHeight="1">
      <c r="A11930" s="294"/>
    </row>
    <row r="11931" spans="1:1" s="295" customFormat="1" ht="12" hidden="1" customHeight="1">
      <c r="A11931" s="294"/>
    </row>
    <row r="11932" spans="1:1" s="295" customFormat="1" ht="12" hidden="1" customHeight="1">
      <c r="A11932" s="294"/>
    </row>
    <row r="11933" spans="1:1" s="295" customFormat="1" ht="12" hidden="1" customHeight="1">
      <c r="A11933" s="294"/>
    </row>
    <row r="11934" spans="1:1" s="295" customFormat="1" ht="12" hidden="1" customHeight="1">
      <c r="A11934" s="294"/>
    </row>
    <row r="11935" spans="1:1" s="295" customFormat="1" ht="12" hidden="1" customHeight="1">
      <c r="A11935" s="294"/>
    </row>
    <row r="11936" spans="1:1" s="295" customFormat="1" ht="12" hidden="1" customHeight="1">
      <c r="A11936" s="294"/>
    </row>
    <row r="11937" spans="1:1" s="295" customFormat="1" ht="12" hidden="1" customHeight="1">
      <c r="A11937" s="294"/>
    </row>
    <row r="11938" spans="1:1" s="295" customFormat="1" ht="12" hidden="1" customHeight="1">
      <c r="A11938" s="294"/>
    </row>
    <row r="11939" spans="1:1" s="295" customFormat="1" ht="12" hidden="1" customHeight="1">
      <c r="A11939" s="294"/>
    </row>
    <row r="11940" spans="1:1" s="295" customFormat="1" ht="12" hidden="1" customHeight="1">
      <c r="A11940" s="294"/>
    </row>
    <row r="11941" spans="1:1" s="295" customFormat="1" ht="12" hidden="1" customHeight="1">
      <c r="A11941" s="294"/>
    </row>
    <row r="11942" spans="1:1" s="295" customFormat="1" ht="12" hidden="1" customHeight="1">
      <c r="A11942" s="294"/>
    </row>
    <row r="11943" spans="1:1" s="295" customFormat="1" ht="12" hidden="1" customHeight="1">
      <c r="A11943" s="294"/>
    </row>
    <row r="11944" spans="1:1" s="295" customFormat="1" ht="12" hidden="1" customHeight="1">
      <c r="A11944" s="294"/>
    </row>
    <row r="11945" spans="1:1" s="295" customFormat="1" ht="12" hidden="1" customHeight="1">
      <c r="A11945" s="294"/>
    </row>
    <row r="11946" spans="1:1" s="295" customFormat="1" ht="12" hidden="1" customHeight="1">
      <c r="A11946" s="294"/>
    </row>
    <row r="11947" spans="1:1" s="295" customFormat="1" ht="12" hidden="1" customHeight="1">
      <c r="A11947" s="294"/>
    </row>
    <row r="11948" spans="1:1" s="295" customFormat="1" ht="12" hidden="1" customHeight="1">
      <c r="A11948" s="294"/>
    </row>
    <row r="11949" spans="1:1" s="295" customFormat="1" ht="12" hidden="1" customHeight="1">
      <c r="A11949" s="294"/>
    </row>
    <row r="11950" spans="1:1" s="295" customFormat="1" ht="12" hidden="1" customHeight="1">
      <c r="A11950" s="294"/>
    </row>
    <row r="11951" spans="1:1" s="295" customFormat="1" ht="12" hidden="1" customHeight="1">
      <c r="A11951" s="294"/>
    </row>
    <row r="11952" spans="1:1" s="295" customFormat="1" ht="12" hidden="1" customHeight="1">
      <c r="A11952" s="294"/>
    </row>
    <row r="11953" spans="1:1" s="295" customFormat="1" ht="12" hidden="1" customHeight="1">
      <c r="A11953" s="294"/>
    </row>
    <row r="11954" spans="1:1" s="295" customFormat="1" ht="12" hidden="1" customHeight="1">
      <c r="A11954" s="294"/>
    </row>
    <row r="11955" spans="1:1" s="295" customFormat="1" ht="12" hidden="1" customHeight="1">
      <c r="A11955" s="294"/>
    </row>
    <row r="11956" spans="1:1" s="295" customFormat="1" ht="12" hidden="1" customHeight="1">
      <c r="A11956" s="294"/>
    </row>
    <row r="11957" spans="1:1" s="295" customFormat="1" ht="12" hidden="1" customHeight="1">
      <c r="A11957" s="294"/>
    </row>
    <row r="11958" spans="1:1" s="295" customFormat="1" ht="12" hidden="1" customHeight="1">
      <c r="A11958" s="294"/>
    </row>
    <row r="11959" spans="1:1" s="295" customFormat="1" ht="12" hidden="1" customHeight="1">
      <c r="A11959" s="294"/>
    </row>
    <row r="11960" spans="1:1" s="295" customFormat="1" ht="12" hidden="1" customHeight="1">
      <c r="A11960" s="294"/>
    </row>
    <row r="11961" spans="1:1" s="295" customFormat="1" ht="12" hidden="1" customHeight="1">
      <c r="A11961" s="294"/>
    </row>
    <row r="11962" spans="1:1" s="295" customFormat="1" ht="12" hidden="1" customHeight="1">
      <c r="A11962" s="294"/>
    </row>
    <row r="11963" spans="1:1" s="295" customFormat="1" ht="12" hidden="1" customHeight="1">
      <c r="A11963" s="294"/>
    </row>
    <row r="11964" spans="1:1" s="295" customFormat="1" ht="12" hidden="1" customHeight="1">
      <c r="A11964" s="294"/>
    </row>
    <row r="11965" spans="1:1" s="295" customFormat="1" ht="12" hidden="1" customHeight="1">
      <c r="A11965" s="294"/>
    </row>
    <row r="11966" spans="1:1" s="295" customFormat="1" ht="12" hidden="1" customHeight="1">
      <c r="A11966" s="294"/>
    </row>
    <row r="11967" spans="1:1" s="295" customFormat="1" ht="12" hidden="1" customHeight="1">
      <c r="A11967" s="294"/>
    </row>
    <row r="11968" spans="1:1" s="295" customFormat="1" ht="12" hidden="1" customHeight="1">
      <c r="A11968" s="294"/>
    </row>
    <row r="11969" spans="1:1" s="295" customFormat="1" ht="12" hidden="1" customHeight="1">
      <c r="A11969" s="294"/>
    </row>
    <row r="11970" spans="1:1" s="295" customFormat="1" ht="12" hidden="1" customHeight="1">
      <c r="A11970" s="294"/>
    </row>
    <row r="11971" spans="1:1" s="295" customFormat="1" ht="12" hidden="1" customHeight="1">
      <c r="A11971" s="294"/>
    </row>
    <row r="11972" spans="1:1" s="295" customFormat="1" ht="12" hidden="1" customHeight="1">
      <c r="A11972" s="294"/>
    </row>
    <row r="11973" spans="1:1" s="295" customFormat="1" ht="12" hidden="1" customHeight="1">
      <c r="A11973" s="294"/>
    </row>
    <row r="11974" spans="1:1" s="295" customFormat="1" ht="12" hidden="1" customHeight="1">
      <c r="A11974" s="294"/>
    </row>
    <row r="11975" spans="1:1" s="295" customFormat="1" ht="12" hidden="1" customHeight="1">
      <c r="A11975" s="294"/>
    </row>
    <row r="11976" spans="1:1" s="295" customFormat="1" ht="12" hidden="1" customHeight="1">
      <c r="A11976" s="294"/>
    </row>
    <row r="11977" spans="1:1" s="295" customFormat="1" ht="12" hidden="1" customHeight="1">
      <c r="A11977" s="294"/>
    </row>
    <row r="11978" spans="1:1" s="295" customFormat="1" ht="12" hidden="1" customHeight="1">
      <c r="A11978" s="294"/>
    </row>
    <row r="11979" spans="1:1" s="295" customFormat="1" ht="12" hidden="1" customHeight="1">
      <c r="A11979" s="294"/>
    </row>
    <row r="11980" spans="1:1" s="295" customFormat="1" ht="12" hidden="1" customHeight="1">
      <c r="A11980" s="294"/>
    </row>
    <row r="11981" spans="1:1" s="295" customFormat="1" ht="12" hidden="1" customHeight="1">
      <c r="A11981" s="294"/>
    </row>
    <row r="11982" spans="1:1" s="295" customFormat="1" ht="12" hidden="1" customHeight="1">
      <c r="A11982" s="294"/>
    </row>
    <row r="11983" spans="1:1" s="295" customFormat="1" ht="12" hidden="1" customHeight="1">
      <c r="A11983" s="294"/>
    </row>
    <row r="11984" spans="1:1" s="295" customFormat="1" ht="12" hidden="1" customHeight="1">
      <c r="A11984" s="294"/>
    </row>
    <row r="11985" spans="1:1" s="295" customFormat="1" ht="12" hidden="1" customHeight="1">
      <c r="A11985" s="294"/>
    </row>
    <row r="11986" spans="1:1" s="295" customFormat="1" ht="12" hidden="1" customHeight="1">
      <c r="A11986" s="294"/>
    </row>
    <row r="11987" spans="1:1" s="295" customFormat="1" ht="12" hidden="1" customHeight="1">
      <c r="A11987" s="294"/>
    </row>
    <row r="11988" spans="1:1" s="295" customFormat="1" ht="12" hidden="1" customHeight="1">
      <c r="A11988" s="294"/>
    </row>
    <row r="11989" spans="1:1" s="295" customFormat="1" ht="12" hidden="1" customHeight="1">
      <c r="A11989" s="294"/>
    </row>
    <row r="11990" spans="1:1" s="295" customFormat="1" ht="12" hidden="1" customHeight="1">
      <c r="A11990" s="294"/>
    </row>
    <row r="11991" spans="1:1" s="295" customFormat="1" ht="12" hidden="1" customHeight="1">
      <c r="A11991" s="294"/>
    </row>
    <row r="11992" spans="1:1" s="295" customFormat="1" ht="12" hidden="1" customHeight="1">
      <c r="A11992" s="294"/>
    </row>
    <row r="11993" spans="1:1" s="295" customFormat="1" ht="12" hidden="1" customHeight="1">
      <c r="A11993" s="294"/>
    </row>
    <row r="11994" spans="1:1" s="295" customFormat="1" ht="12" hidden="1" customHeight="1">
      <c r="A11994" s="294"/>
    </row>
    <row r="11995" spans="1:1" s="295" customFormat="1" ht="12" hidden="1" customHeight="1">
      <c r="A11995" s="294"/>
    </row>
    <row r="11996" spans="1:1" s="295" customFormat="1" ht="12" hidden="1" customHeight="1">
      <c r="A11996" s="294"/>
    </row>
    <row r="11997" spans="1:1" s="295" customFormat="1" ht="12" hidden="1" customHeight="1">
      <c r="A11997" s="294"/>
    </row>
    <row r="11998" spans="1:1" s="295" customFormat="1" ht="12" hidden="1" customHeight="1">
      <c r="A11998" s="294"/>
    </row>
    <row r="11999" spans="1:1" s="295" customFormat="1" ht="12" hidden="1" customHeight="1">
      <c r="A11999" s="294"/>
    </row>
    <row r="12000" spans="1:1" s="295" customFormat="1" ht="12" hidden="1" customHeight="1">
      <c r="A12000" s="294"/>
    </row>
    <row r="12001" spans="1:1" s="295" customFormat="1" ht="12" hidden="1" customHeight="1">
      <c r="A12001" s="294"/>
    </row>
    <row r="12002" spans="1:1" s="295" customFormat="1" ht="12" hidden="1" customHeight="1">
      <c r="A12002" s="294"/>
    </row>
    <row r="12003" spans="1:1" s="295" customFormat="1" ht="12" hidden="1" customHeight="1">
      <c r="A12003" s="294"/>
    </row>
    <row r="12004" spans="1:1" s="295" customFormat="1" ht="12" hidden="1" customHeight="1">
      <c r="A12004" s="294"/>
    </row>
    <row r="12005" spans="1:1" s="295" customFormat="1" ht="12" hidden="1" customHeight="1">
      <c r="A12005" s="294"/>
    </row>
    <row r="12006" spans="1:1" s="295" customFormat="1" ht="12" hidden="1" customHeight="1">
      <c r="A12006" s="294"/>
    </row>
    <row r="12007" spans="1:1" s="295" customFormat="1" ht="12" hidden="1" customHeight="1">
      <c r="A12007" s="294"/>
    </row>
    <row r="12008" spans="1:1" s="295" customFormat="1" ht="12" hidden="1" customHeight="1">
      <c r="A12008" s="294"/>
    </row>
    <row r="12009" spans="1:1" s="295" customFormat="1" ht="12" hidden="1" customHeight="1">
      <c r="A12009" s="294"/>
    </row>
    <row r="12010" spans="1:1" s="295" customFormat="1" ht="12" hidden="1" customHeight="1">
      <c r="A12010" s="294"/>
    </row>
    <row r="12011" spans="1:1" s="295" customFormat="1" ht="12" hidden="1" customHeight="1">
      <c r="A12011" s="294"/>
    </row>
    <row r="12012" spans="1:1" s="295" customFormat="1" ht="12" hidden="1" customHeight="1">
      <c r="A12012" s="294"/>
    </row>
    <row r="12013" spans="1:1" s="295" customFormat="1" ht="12" hidden="1" customHeight="1">
      <c r="A12013" s="294"/>
    </row>
    <row r="12014" spans="1:1" s="295" customFormat="1" ht="12" hidden="1" customHeight="1">
      <c r="A12014" s="294"/>
    </row>
    <row r="12015" spans="1:1" s="295" customFormat="1" ht="12" hidden="1" customHeight="1">
      <c r="A12015" s="294"/>
    </row>
    <row r="12016" spans="1:1" s="295" customFormat="1" ht="12" hidden="1" customHeight="1">
      <c r="A12016" s="294"/>
    </row>
    <row r="12017" spans="1:1" s="295" customFormat="1" ht="12" hidden="1" customHeight="1">
      <c r="A12017" s="294"/>
    </row>
    <row r="12018" spans="1:1" s="295" customFormat="1" ht="12" hidden="1" customHeight="1">
      <c r="A12018" s="294"/>
    </row>
    <row r="12019" spans="1:1" s="295" customFormat="1" ht="12" hidden="1" customHeight="1">
      <c r="A12019" s="294"/>
    </row>
    <row r="12020" spans="1:1" s="295" customFormat="1" ht="12" hidden="1" customHeight="1">
      <c r="A12020" s="294"/>
    </row>
    <row r="12021" spans="1:1" s="295" customFormat="1" ht="12" hidden="1" customHeight="1">
      <c r="A12021" s="294"/>
    </row>
    <row r="12022" spans="1:1" s="295" customFormat="1" ht="12" hidden="1" customHeight="1">
      <c r="A12022" s="294"/>
    </row>
    <row r="12023" spans="1:1" s="295" customFormat="1" ht="12" hidden="1" customHeight="1">
      <c r="A12023" s="294"/>
    </row>
    <row r="12024" spans="1:1" s="295" customFormat="1" ht="12" hidden="1" customHeight="1">
      <c r="A12024" s="294"/>
    </row>
    <row r="12025" spans="1:1" s="295" customFormat="1" ht="12" hidden="1" customHeight="1">
      <c r="A12025" s="294"/>
    </row>
    <row r="12026" spans="1:1" s="295" customFormat="1" ht="12" hidden="1" customHeight="1">
      <c r="A12026" s="294"/>
    </row>
    <row r="12027" spans="1:1" s="295" customFormat="1" ht="12" hidden="1" customHeight="1">
      <c r="A12027" s="294"/>
    </row>
    <row r="12028" spans="1:1" s="295" customFormat="1" ht="12" hidden="1" customHeight="1">
      <c r="A12028" s="294"/>
    </row>
    <row r="12029" spans="1:1" s="295" customFormat="1" ht="12" hidden="1" customHeight="1">
      <c r="A12029" s="294"/>
    </row>
    <row r="12030" spans="1:1" s="295" customFormat="1" ht="12" hidden="1" customHeight="1">
      <c r="A12030" s="294"/>
    </row>
    <row r="12031" spans="1:1" s="295" customFormat="1" ht="12" hidden="1" customHeight="1">
      <c r="A12031" s="294"/>
    </row>
    <row r="12032" spans="1:1" s="295" customFormat="1" ht="12" hidden="1" customHeight="1">
      <c r="A12032" s="294"/>
    </row>
    <row r="12033" spans="1:1" s="295" customFormat="1" ht="12" hidden="1" customHeight="1">
      <c r="A12033" s="294"/>
    </row>
    <row r="12034" spans="1:1" s="295" customFormat="1" ht="12" hidden="1" customHeight="1">
      <c r="A12034" s="294"/>
    </row>
    <row r="12035" spans="1:1" s="295" customFormat="1" ht="12" hidden="1" customHeight="1">
      <c r="A12035" s="294"/>
    </row>
    <row r="12036" spans="1:1" s="295" customFormat="1" ht="12" hidden="1" customHeight="1">
      <c r="A12036" s="294"/>
    </row>
    <row r="12037" spans="1:1" s="295" customFormat="1" ht="12" hidden="1" customHeight="1">
      <c r="A12037" s="294"/>
    </row>
    <row r="12038" spans="1:1" s="295" customFormat="1" ht="12" hidden="1" customHeight="1">
      <c r="A12038" s="294"/>
    </row>
    <row r="12039" spans="1:1" s="295" customFormat="1" ht="12" hidden="1" customHeight="1">
      <c r="A12039" s="294"/>
    </row>
    <row r="12040" spans="1:1" s="295" customFormat="1" ht="12" hidden="1" customHeight="1">
      <c r="A12040" s="294"/>
    </row>
    <row r="12041" spans="1:1" s="295" customFormat="1" ht="12" hidden="1" customHeight="1">
      <c r="A12041" s="294"/>
    </row>
    <row r="12042" spans="1:1" s="295" customFormat="1" ht="12" hidden="1" customHeight="1">
      <c r="A12042" s="294"/>
    </row>
    <row r="12043" spans="1:1" s="295" customFormat="1" ht="12" hidden="1" customHeight="1">
      <c r="A12043" s="294"/>
    </row>
    <row r="12044" spans="1:1" s="295" customFormat="1" ht="12" hidden="1" customHeight="1">
      <c r="A12044" s="294"/>
    </row>
    <row r="12045" spans="1:1" s="295" customFormat="1" ht="12" hidden="1" customHeight="1">
      <c r="A12045" s="294"/>
    </row>
    <row r="12046" spans="1:1" s="295" customFormat="1" ht="12" hidden="1" customHeight="1">
      <c r="A12046" s="294"/>
    </row>
    <row r="12047" spans="1:1" s="295" customFormat="1" ht="12" hidden="1" customHeight="1">
      <c r="A12047" s="294"/>
    </row>
    <row r="12048" spans="1:1" s="295" customFormat="1" ht="12" hidden="1" customHeight="1">
      <c r="A12048" s="294"/>
    </row>
    <row r="12049" spans="1:1" s="295" customFormat="1" ht="12" hidden="1" customHeight="1">
      <c r="A12049" s="294"/>
    </row>
    <row r="12050" spans="1:1" s="295" customFormat="1" ht="12" hidden="1" customHeight="1">
      <c r="A12050" s="294"/>
    </row>
    <row r="12051" spans="1:1" s="295" customFormat="1" ht="12" hidden="1" customHeight="1">
      <c r="A12051" s="294"/>
    </row>
    <row r="12052" spans="1:1" s="295" customFormat="1" ht="12" hidden="1" customHeight="1">
      <c r="A12052" s="294"/>
    </row>
    <row r="12053" spans="1:1" s="295" customFormat="1" ht="12" hidden="1" customHeight="1">
      <c r="A12053" s="294"/>
    </row>
    <row r="12054" spans="1:1" s="295" customFormat="1" ht="12" hidden="1" customHeight="1">
      <c r="A12054" s="294"/>
    </row>
    <row r="12055" spans="1:1" s="295" customFormat="1" ht="12" hidden="1" customHeight="1">
      <c r="A12055" s="294"/>
    </row>
    <row r="12056" spans="1:1" s="295" customFormat="1" ht="12" hidden="1" customHeight="1">
      <c r="A12056" s="294"/>
    </row>
    <row r="12057" spans="1:1" s="295" customFormat="1" ht="12" hidden="1" customHeight="1">
      <c r="A12057" s="294"/>
    </row>
    <row r="12058" spans="1:1" s="295" customFormat="1" ht="12" hidden="1" customHeight="1">
      <c r="A12058" s="294"/>
    </row>
    <row r="12059" spans="1:1" s="295" customFormat="1" ht="12" hidden="1" customHeight="1">
      <c r="A12059" s="294"/>
    </row>
    <row r="12060" spans="1:1" s="295" customFormat="1" ht="12" hidden="1" customHeight="1">
      <c r="A12060" s="294"/>
    </row>
    <row r="12061" spans="1:1" s="295" customFormat="1" ht="12" hidden="1" customHeight="1">
      <c r="A12061" s="294"/>
    </row>
    <row r="12062" spans="1:1" s="295" customFormat="1" ht="12" hidden="1" customHeight="1">
      <c r="A12062" s="294"/>
    </row>
    <row r="12063" spans="1:1" s="295" customFormat="1" ht="12" hidden="1" customHeight="1">
      <c r="A12063" s="294"/>
    </row>
    <row r="12064" spans="1:1" s="295" customFormat="1" ht="12" hidden="1" customHeight="1">
      <c r="A12064" s="294"/>
    </row>
    <row r="12065" spans="1:1" s="295" customFormat="1" ht="12" hidden="1" customHeight="1">
      <c r="A12065" s="294"/>
    </row>
    <row r="12066" spans="1:1" s="295" customFormat="1" ht="12" hidden="1" customHeight="1">
      <c r="A12066" s="294"/>
    </row>
    <row r="12067" spans="1:1" s="295" customFormat="1" ht="12" hidden="1" customHeight="1">
      <c r="A12067" s="294"/>
    </row>
    <row r="12068" spans="1:1" s="295" customFormat="1" ht="12" hidden="1" customHeight="1">
      <c r="A12068" s="294"/>
    </row>
    <row r="12069" spans="1:1" s="295" customFormat="1" ht="12" hidden="1" customHeight="1">
      <c r="A12069" s="294"/>
    </row>
    <row r="12070" spans="1:1" s="295" customFormat="1" ht="12" hidden="1" customHeight="1">
      <c r="A12070" s="294"/>
    </row>
    <row r="12071" spans="1:1" s="295" customFormat="1" ht="12" hidden="1" customHeight="1">
      <c r="A12071" s="294"/>
    </row>
    <row r="12072" spans="1:1" s="295" customFormat="1" ht="12" hidden="1" customHeight="1">
      <c r="A12072" s="294"/>
    </row>
    <row r="12073" spans="1:1" s="295" customFormat="1" ht="12" hidden="1" customHeight="1">
      <c r="A12073" s="294"/>
    </row>
    <row r="12074" spans="1:1" s="295" customFormat="1" ht="12" hidden="1" customHeight="1">
      <c r="A12074" s="294"/>
    </row>
    <row r="12075" spans="1:1" s="295" customFormat="1" ht="12" hidden="1" customHeight="1">
      <c r="A12075" s="294"/>
    </row>
    <row r="12076" spans="1:1" s="295" customFormat="1" ht="12" hidden="1" customHeight="1">
      <c r="A12076" s="294"/>
    </row>
    <row r="12077" spans="1:1" s="295" customFormat="1" ht="12" hidden="1" customHeight="1">
      <c r="A12077" s="294"/>
    </row>
    <row r="12078" spans="1:1" s="295" customFormat="1" ht="12" hidden="1" customHeight="1">
      <c r="A12078" s="294"/>
    </row>
    <row r="12079" spans="1:1" s="295" customFormat="1" ht="12" hidden="1" customHeight="1">
      <c r="A12079" s="294"/>
    </row>
    <row r="12080" spans="1:1" s="295" customFormat="1" ht="12" hidden="1" customHeight="1">
      <c r="A12080" s="294"/>
    </row>
    <row r="12081" spans="1:1" s="295" customFormat="1" ht="12" hidden="1" customHeight="1">
      <c r="A12081" s="294"/>
    </row>
    <row r="12082" spans="1:1" s="295" customFormat="1" ht="12" hidden="1" customHeight="1">
      <c r="A12082" s="294"/>
    </row>
    <row r="12083" spans="1:1" s="295" customFormat="1" ht="12" hidden="1" customHeight="1">
      <c r="A12083" s="294"/>
    </row>
    <row r="12084" spans="1:1" s="295" customFormat="1" ht="12" hidden="1" customHeight="1">
      <c r="A12084" s="294"/>
    </row>
    <row r="12085" spans="1:1" s="295" customFormat="1" ht="12" hidden="1" customHeight="1">
      <c r="A12085" s="294"/>
    </row>
    <row r="12086" spans="1:1" s="295" customFormat="1" ht="12" hidden="1" customHeight="1">
      <c r="A12086" s="294"/>
    </row>
    <row r="12087" spans="1:1" s="295" customFormat="1" ht="12" hidden="1" customHeight="1">
      <c r="A12087" s="294"/>
    </row>
    <row r="12088" spans="1:1" s="295" customFormat="1" ht="12" hidden="1" customHeight="1">
      <c r="A12088" s="294"/>
    </row>
    <row r="12089" spans="1:1" s="295" customFormat="1" ht="12" hidden="1" customHeight="1">
      <c r="A12089" s="294"/>
    </row>
    <row r="12090" spans="1:1" s="295" customFormat="1" ht="12" hidden="1" customHeight="1">
      <c r="A12090" s="294"/>
    </row>
    <row r="12091" spans="1:1" s="295" customFormat="1" ht="12" hidden="1" customHeight="1">
      <c r="A12091" s="294"/>
    </row>
    <row r="12092" spans="1:1" s="295" customFormat="1" ht="12" hidden="1" customHeight="1">
      <c r="A12092" s="294"/>
    </row>
    <row r="12093" spans="1:1" s="295" customFormat="1" ht="12" hidden="1" customHeight="1">
      <c r="A12093" s="294"/>
    </row>
    <row r="12094" spans="1:1" s="295" customFormat="1" ht="12" hidden="1" customHeight="1">
      <c r="A12094" s="294"/>
    </row>
    <row r="12095" spans="1:1" s="295" customFormat="1" ht="12" hidden="1" customHeight="1">
      <c r="A12095" s="294"/>
    </row>
    <row r="12096" spans="1:1" s="295" customFormat="1" ht="12" hidden="1" customHeight="1">
      <c r="A12096" s="294"/>
    </row>
    <row r="12097" spans="1:1" s="295" customFormat="1" ht="12" hidden="1" customHeight="1">
      <c r="A12097" s="294"/>
    </row>
    <row r="12098" spans="1:1" s="295" customFormat="1" ht="12" hidden="1" customHeight="1">
      <c r="A12098" s="294"/>
    </row>
    <row r="12099" spans="1:1" s="295" customFormat="1" ht="12" hidden="1" customHeight="1">
      <c r="A12099" s="294"/>
    </row>
    <row r="12100" spans="1:1" s="295" customFormat="1" ht="12" hidden="1" customHeight="1">
      <c r="A12100" s="294"/>
    </row>
    <row r="12101" spans="1:1" s="295" customFormat="1" ht="12" hidden="1" customHeight="1">
      <c r="A12101" s="294"/>
    </row>
    <row r="12102" spans="1:1" s="295" customFormat="1" ht="12" hidden="1" customHeight="1">
      <c r="A12102" s="294"/>
    </row>
    <row r="12103" spans="1:1" s="295" customFormat="1" ht="12" hidden="1" customHeight="1">
      <c r="A12103" s="294"/>
    </row>
    <row r="12104" spans="1:1" s="295" customFormat="1" ht="12" hidden="1" customHeight="1">
      <c r="A12104" s="294"/>
    </row>
    <row r="12105" spans="1:1" s="295" customFormat="1" ht="12" hidden="1" customHeight="1">
      <c r="A12105" s="294"/>
    </row>
    <row r="12106" spans="1:1" s="295" customFormat="1" ht="12" hidden="1" customHeight="1">
      <c r="A12106" s="294"/>
    </row>
    <row r="12107" spans="1:1" s="295" customFormat="1" ht="12" hidden="1" customHeight="1">
      <c r="A12107" s="294"/>
    </row>
    <row r="12108" spans="1:1" s="295" customFormat="1" ht="12" hidden="1" customHeight="1">
      <c r="A12108" s="294"/>
    </row>
    <row r="12109" spans="1:1" s="295" customFormat="1" ht="12" hidden="1" customHeight="1">
      <c r="A12109" s="294"/>
    </row>
    <row r="12110" spans="1:1" s="295" customFormat="1" ht="12" hidden="1" customHeight="1">
      <c r="A12110" s="294"/>
    </row>
    <row r="12111" spans="1:1" s="295" customFormat="1" ht="12" hidden="1" customHeight="1">
      <c r="A12111" s="294"/>
    </row>
    <row r="12112" spans="1:1" s="295" customFormat="1" ht="12" hidden="1" customHeight="1">
      <c r="A12112" s="294"/>
    </row>
    <row r="12113" spans="1:1" s="295" customFormat="1" ht="12" hidden="1" customHeight="1">
      <c r="A12113" s="294"/>
    </row>
    <row r="12114" spans="1:1" s="295" customFormat="1" ht="12" hidden="1" customHeight="1">
      <c r="A12114" s="294"/>
    </row>
    <row r="12115" spans="1:1" s="295" customFormat="1" ht="12" hidden="1" customHeight="1">
      <c r="A12115" s="294"/>
    </row>
    <row r="12116" spans="1:1" s="295" customFormat="1" ht="12" hidden="1" customHeight="1">
      <c r="A12116" s="294"/>
    </row>
    <row r="12117" spans="1:1" s="295" customFormat="1" ht="12" hidden="1" customHeight="1">
      <c r="A12117" s="294"/>
    </row>
    <row r="12118" spans="1:1" s="295" customFormat="1" ht="12" hidden="1" customHeight="1">
      <c r="A12118" s="294"/>
    </row>
    <row r="12119" spans="1:1" s="295" customFormat="1" ht="12" hidden="1" customHeight="1">
      <c r="A12119" s="294"/>
    </row>
    <row r="12120" spans="1:1" s="295" customFormat="1" ht="12" hidden="1" customHeight="1">
      <c r="A12120" s="294"/>
    </row>
    <row r="12121" spans="1:1" s="295" customFormat="1" ht="12" hidden="1" customHeight="1">
      <c r="A12121" s="294"/>
    </row>
    <row r="12122" spans="1:1" s="295" customFormat="1" ht="12" hidden="1" customHeight="1">
      <c r="A12122" s="294"/>
    </row>
    <row r="12123" spans="1:1" s="295" customFormat="1" ht="12" hidden="1" customHeight="1">
      <c r="A12123" s="294"/>
    </row>
    <row r="12124" spans="1:1" s="295" customFormat="1" ht="12" hidden="1" customHeight="1">
      <c r="A12124" s="294"/>
    </row>
    <row r="12125" spans="1:1" s="295" customFormat="1" ht="12" hidden="1" customHeight="1">
      <c r="A12125" s="294"/>
    </row>
    <row r="12126" spans="1:1" s="295" customFormat="1" ht="12" hidden="1" customHeight="1">
      <c r="A12126" s="294"/>
    </row>
    <row r="12127" spans="1:1" s="295" customFormat="1" ht="12" hidden="1" customHeight="1">
      <c r="A12127" s="294"/>
    </row>
    <row r="12128" spans="1:1" s="295" customFormat="1" ht="12" hidden="1" customHeight="1">
      <c r="A12128" s="294"/>
    </row>
    <row r="12129" spans="1:1" s="295" customFormat="1" ht="12" hidden="1" customHeight="1">
      <c r="A12129" s="294"/>
    </row>
    <row r="12130" spans="1:1" s="295" customFormat="1" ht="12" hidden="1" customHeight="1">
      <c r="A12130" s="294"/>
    </row>
    <row r="12131" spans="1:1" s="295" customFormat="1" ht="12" hidden="1" customHeight="1">
      <c r="A12131" s="294"/>
    </row>
    <row r="12132" spans="1:1" s="295" customFormat="1" ht="12" hidden="1" customHeight="1">
      <c r="A12132" s="294"/>
    </row>
    <row r="12133" spans="1:1" s="295" customFormat="1" ht="12" hidden="1" customHeight="1">
      <c r="A12133" s="294"/>
    </row>
    <row r="12134" spans="1:1" s="295" customFormat="1" ht="12" hidden="1" customHeight="1">
      <c r="A12134" s="294"/>
    </row>
    <row r="12135" spans="1:1" s="295" customFormat="1" ht="12" hidden="1" customHeight="1">
      <c r="A12135" s="294"/>
    </row>
    <row r="12136" spans="1:1" s="295" customFormat="1" ht="12" hidden="1" customHeight="1">
      <c r="A12136" s="294"/>
    </row>
    <row r="12137" spans="1:1" s="295" customFormat="1" ht="12" hidden="1" customHeight="1">
      <c r="A12137" s="294"/>
    </row>
    <row r="12138" spans="1:1" s="295" customFormat="1" ht="12" hidden="1" customHeight="1">
      <c r="A12138" s="294"/>
    </row>
    <row r="12139" spans="1:1" s="295" customFormat="1" ht="12" hidden="1" customHeight="1">
      <c r="A12139" s="294"/>
    </row>
    <row r="12140" spans="1:1" s="295" customFormat="1" ht="12" hidden="1" customHeight="1">
      <c r="A12140" s="294"/>
    </row>
    <row r="12141" spans="1:1" s="295" customFormat="1" ht="12" hidden="1" customHeight="1">
      <c r="A12141" s="294"/>
    </row>
    <row r="12142" spans="1:1" s="295" customFormat="1" ht="12" hidden="1" customHeight="1">
      <c r="A12142" s="294"/>
    </row>
    <row r="12143" spans="1:1" s="295" customFormat="1" ht="12" hidden="1" customHeight="1">
      <c r="A12143" s="294"/>
    </row>
    <row r="12144" spans="1:1" s="295" customFormat="1" ht="12" hidden="1" customHeight="1">
      <c r="A12144" s="294"/>
    </row>
    <row r="12145" spans="1:1" s="295" customFormat="1" ht="12" hidden="1" customHeight="1">
      <c r="A12145" s="294"/>
    </row>
    <row r="12146" spans="1:1" s="295" customFormat="1" ht="12" hidden="1" customHeight="1">
      <c r="A12146" s="294"/>
    </row>
    <row r="12147" spans="1:1" s="295" customFormat="1" ht="12" hidden="1" customHeight="1">
      <c r="A12147" s="294"/>
    </row>
    <row r="12148" spans="1:1" s="295" customFormat="1" ht="12" hidden="1" customHeight="1">
      <c r="A12148" s="294"/>
    </row>
    <row r="12149" spans="1:1" s="295" customFormat="1" ht="12" hidden="1" customHeight="1">
      <c r="A12149" s="294"/>
    </row>
    <row r="12150" spans="1:1" s="295" customFormat="1" ht="12" hidden="1" customHeight="1">
      <c r="A12150" s="294"/>
    </row>
    <row r="12151" spans="1:1" s="295" customFormat="1" ht="12" hidden="1" customHeight="1">
      <c r="A12151" s="294"/>
    </row>
    <row r="12152" spans="1:1" s="295" customFormat="1" ht="12" hidden="1" customHeight="1">
      <c r="A12152" s="294"/>
    </row>
    <row r="12153" spans="1:1" s="295" customFormat="1" ht="12" hidden="1" customHeight="1">
      <c r="A12153" s="294"/>
    </row>
    <row r="12154" spans="1:1" s="295" customFormat="1" ht="12" hidden="1" customHeight="1">
      <c r="A12154" s="294"/>
    </row>
    <row r="12155" spans="1:1" s="295" customFormat="1" ht="12" hidden="1" customHeight="1">
      <c r="A12155" s="294"/>
    </row>
    <row r="12156" spans="1:1" s="295" customFormat="1" ht="12" hidden="1" customHeight="1">
      <c r="A12156" s="294"/>
    </row>
    <row r="12157" spans="1:1" s="295" customFormat="1" ht="12" hidden="1" customHeight="1">
      <c r="A12157" s="294"/>
    </row>
    <row r="12158" spans="1:1" s="295" customFormat="1" ht="12" hidden="1" customHeight="1">
      <c r="A12158" s="294"/>
    </row>
    <row r="12159" spans="1:1" s="295" customFormat="1" ht="12" hidden="1" customHeight="1">
      <c r="A12159" s="294"/>
    </row>
    <row r="12160" spans="1:1" s="295" customFormat="1" ht="12" hidden="1" customHeight="1">
      <c r="A12160" s="294"/>
    </row>
    <row r="12161" spans="1:1" s="295" customFormat="1" ht="12" hidden="1" customHeight="1">
      <c r="A12161" s="294"/>
    </row>
    <row r="12162" spans="1:1" s="295" customFormat="1" ht="12" hidden="1" customHeight="1">
      <c r="A12162" s="294"/>
    </row>
    <row r="12163" spans="1:1" s="295" customFormat="1" ht="12" hidden="1" customHeight="1">
      <c r="A12163" s="294"/>
    </row>
    <row r="12164" spans="1:1" s="295" customFormat="1" ht="12" hidden="1" customHeight="1">
      <c r="A12164" s="294"/>
    </row>
    <row r="12165" spans="1:1" s="295" customFormat="1" ht="12" hidden="1" customHeight="1">
      <c r="A12165" s="294"/>
    </row>
    <row r="12166" spans="1:1" s="295" customFormat="1" ht="12" hidden="1" customHeight="1">
      <c r="A12166" s="294"/>
    </row>
    <row r="12167" spans="1:1" s="295" customFormat="1" ht="12" hidden="1" customHeight="1">
      <c r="A12167" s="294"/>
    </row>
    <row r="12168" spans="1:1" s="295" customFormat="1" ht="12" hidden="1" customHeight="1">
      <c r="A12168" s="294"/>
    </row>
    <row r="12169" spans="1:1" s="295" customFormat="1" ht="12" hidden="1" customHeight="1">
      <c r="A12169" s="294"/>
    </row>
    <row r="12170" spans="1:1" s="295" customFormat="1" ht="12" hidden="1" customHeight="1">
      <c r="A12170" s="294"/>
    </row>
    <row r="12171" spans="1:1" s="295" customFormat="1" ht="12" hidden="1" customHeight="1">
      <c r="A12171" s="294"/>
    </row>
    <row r="12172" spans="1:1" s="295" customFormat="1" ht="12" hidden="1" customHeight="1">
      <c r="A12172" s="294"/>
    </row>
    <row r="12173" spans="1:1" s="295" customFormat="1" ht="12" hidden="1" customHeight="1">
      <c r="A12173" s="294"/>
    </row>
    <row r="12174" spans="1:1" s="295" customFormat="1" ht="12" hidden="1" customHeight="1">
      <c r="A12174" s="294"/>
    </row>
    <row r="12175" spans="1:1" s="295" customFormat="1" ht="12" hidden="1" customHeight="1">
      <c r="A12175" s="294"/>
    </row>
    <row r="12176" spans="1:1" s="295" customFormat="1" ht="12" hidden="1" customHeight="1">
      <c r="A12176" s="294"/>
    </row>
    <row r="12177" spans="1:1" s="295" customFormat="1" ht="12" hidden="1" customHeight="1">
      <c r="A12177" s="294"/>
    </row>
    <row r="12178" spans="1:1" s="295" customFormat="1" ht="12" hidden="1" customHeight="1">
      <c r="A12178" s="294"/>
    </row>
    <row r="12179" spans="1:1" s="295" customFormat="1" ht="12" hidden="1" customHeight="1">
      <c r="A12179" s="294"/>
    </row>
    <row r="12180" spans="1:1" s="295" customFormat="1" ht="12" hidden="1" customHeight="1">
      <c r="A12180" s="294"/>
    </row>
    <row r="12181" spans="1:1" s="295" customFormat="1" ht="12" hidden="1" customHeight="1">
      <c r="A12181" s="294"/>
    </row>
    <row r="12182" spans="1:1" s="295" customFormat="1" ht="12" hidden="1" customHeight="1">
      <c r="A12182" s="294"/>
    </row>
    <row r="12183" spans="1:1" s="295" customFormat="1" ht="12" hidden="1" customHeight="1">
      <c r="A12183" s="294"/>
    </row>
    <row r="12184" spans="1:1" s="295" customFormat="1" ht="12" hidden="1" customHeight="1">
      <c r="A12184" s="294"/>
    </row>
    <row r="12185" spans="1:1" s="295" customFormat="1" ht="12" hidden="1" customHeight="1">
      <c r="A12185" s="294"/>
    </row>
    <row r="12186" spans="1:1" s="295" customFormat="1" ht="12" hidden="1" customHeight="1">
      <c r="A12186" s="294"/>
    </row>
    <row r="12187" spans="1:1" s="295" customFormat="1" ht="12" hidden="1" customHeight="1">
      <c r="A12187" s="294"/>
    </row>
    <row r="12188" spans="1:1" s="295" customFormat="1" ht="12" hidden="1" customHeight="1">
      <c r="A12188" s="294"/>
    </row>
    <row r="12189" spans="1:1" s="295" customFormat="1" ht="12" hidden="1" customHeight="1">
      <c r="A12189" s="294"/>
    </row>
    <row r="12190" spans="1:1" s="295" customFormat="1" ht="12" hidden="1" customHeight="1">
      <c r="A12190" s="294"/>
    </row>
    <row r="12191" spans="1:1" s="295" customFormat="1" ht="12" hidden="1" customHeight="1">
      <c r="A12191" s="294"/>
    </row>
    <row r="12192" spans="1:1" s="295" customFormat="1" ht="12" hidden="1" customHeight="1">
      <c r="A12192" s="294"/>
    </row>
    <row r="12193" spans="1:1" s="295" customFormat="1" ht="12" hidden="1" customHeight="1">
      <c r="A12193" s="294"/>
    </row>
    <row r="12194" spans="1:1" s="295" customFormat="1" ht="12" hidden="1" customHeight="1">
      <c r="A12194" s="294"/>
    </row>
    <row r="12195" spans="1:1" s="295" customFormat="1" ht="12" hidden="1" customHeight="1">
      <c r="A12195" s="294"/>
    </row>
    <row r="12196" spans="1:1" s="295" customFormat="1" ht="12" hidden="1" customHeight="1">
      <c r="A12196" s="294"/>
    </row>
    <row r="12197" spans="1:1" s="295" customFormat="1" ht="12" hidden="1" customHeight="1">
      <c r="A12197" s="294"/>
    </row>
    <row r="12198" spans="1:1" s="295" customFormat="1" ht="12" hidden="1" customHeight="1">
      <c r="A12198" s="294"/>
    </row>
    <row r="12199" spans="1:1" s="295" customFormat="1" ht="12" hidden="1" customHeight="1">
      <c r="A12199" s="294"/>
    </row>
    <row r="12200" spans="1:1" s="295" customFormat="1" ht="12" hidden="1" customHeight="1">
      <c r="A12200" s="294"/>
    </row>
    <row r="12201" spans="1:1" s="295" customFormat="1" ht="12" hidden="1" customHeight="1">
      <c r="A12201" s="294"/>
    </row>
    <row r="12202" spans="1:1" s="295" customFormat="1" ht="12" hidden="1" customHeight="1">
      <c r="A12202" s="294"/>
    </row>
    <row r="12203" spans="1:1" s="295" customFormat="1" ht="12" hidden="1" customHeight="1">
      <c r="A12203" s="294"/>
    </row>
    <row r="12204" spans="1:1" s="295" customFormat="1" ht="12" hidden="1" customHeight="1">
      <c r="A12204" s="294"/>
    </row>
    <row r="12205" spans="1:1" s="295" customFormat="1" ht="12" hidden="1" customHeight="1">
      <c r="A12205" s="294"/>
    </row>
    <row r="12206" spans="1:1" s="295" customFormat="1" ht="12" hidden="1" customHeight="1">
      <c r="A12206" s="294"/>
    </row>
    <row r="12207" spans="1:1" s="295" customFormat="1" ht="12" hidden="1" customHeight="1">
      <c r="A12207" s="294"/>
    </row>
    <row r="12208" spans="1:1" s="295" customFormat="1" ht="12" hidden="1" customHeight="1">
      <c r="A12208" s="294"/>
    </row>
    <row r="12209" spans="1:1" s="295" customFormat="1" ht="12" hidden="1" customHeight="1">
      <c r="A12209" s="294"/>
    </row>
    <row r="12210" spans="1:1" s="295" customFormat="1" ht="12" hidden="1" customHeight="1">
      <c r="A12210" s="294"/>
    </row>
    <row r="12211" spans="1:1" s="295" customFormat="1" ht="12" hidden="1" customHeight="1">
      <c r="A12211" s="294"/>
    </row>
    <row r="12212" spans="1:1" s="295" customFormat="1" ht="12" hidden="1" customHeight="1">
      <c r="A12212" s="294"/>
    </row>
    <row r="12213" spans="1:1" s="295" customFormat="1" ht="12" hidden="1" customHeight="1">
      <c r="A12213" s="294"/>
    </row>
    <row r="12214" spans="1:1" s="295" customFormat="1" ht="12" hidden="1" customHeight="1">
      <c r="A12214" s="294"/>
    </row>
    <row r="12215" spans="1:1" s="295" customFormat="1" ht="12" hidden="1" customHeight="1">
      <c r="A12215" s="294"/>
    </row>
    <row r="12216" spans="1:1" s="295" customFormat="1" ht="12" hidden="1" customHeight="1">
      <c r="A12216" s="294"/>
    </row>
    <row r="12217" spans="1:1" s="295" customFormat="1" ht="12" hidden="1" customHeight="1">
      <c r="A12217" s="294"/>
    </row>
    <row r="12218" spans="1:1" s="295" customFormat="1" ht="12" hidden="1" customHeight="1">
      <c r="A12218" s="294"/>
    </row>
    <row r="12219" spans="1:1" s="295" customFormat="1" ht="12" hidden="1" customHeight="1">
      <c r="A12219" s="294"/>
    </row>
    <row r="12220" spans="1:1" s="295" customFormat="1" ht="12" hidden="1" customHeight="1">
      <c r="A12220" s="294"/>
    </row>
    <row r="12221" spans="1:1" s="295" customFormat="1" ht="12" hidden="1" customHeight="1">
      <c r="A12221" s="294"/>
    </row>
    <row r="12222" spans="1:1" s="295" customFormat="1" ht="12" hidden="1" customHeight="1">
      <c r="A12222" s="294"/>
    </row>
    <row r="12223" spans="1:1" s="295" customFormat="1" ht="12" hidden="1" customHeight="1">
      <c r="A12223" s="294"/>
    </row>
    <row r="12224" spans="1:1" s="295" customFormat="1" ht="12" hidden="1" customHeight="1">
      <c r="A12224" s="294"/>
    </row>
    <row r="12225" spans="1:1" s="295" customFormat="1" ht="12" hidden="1" customHeight="1">
      <c r="A12225" s="294"/>
    </row>
    <row r="12226" spans="1:1" s="295" customFormat="1" ht="12" hidden="1" customHeight="1">
      <c r="A12226" s="294"/>
    </row>
    <row r="12227" spans="1:1" s="295" customFormat="1" ht="12" hidden="1" customHeight="1">
      <c r="A12227" s="294"/>
    </row>
    <row r="12228" spans="1:1" s="295" customFormat="1" ht="12" hidden="1" customHeight="1">
      <c r="A12228" s="294"/>
    </row>
    <row r="12229" spans="1:1" s="295" customFormat="1" ht="12" hidden="1" customHeight="1">
      <c r="A12229" s="294"/>
    </row>
    <row r="12230" spans="1:1" s="295" customFormat="1" ht="12" hidden="1" customHeight="1">
      <c r="A12230" s="294"/>
    </row>
    <row r="12231" spans="1:1" s="295" customFormat="1" ht="12" hidden="1" customHeight="1">
      <c r="A12231" s="294"/>
    </row>
    <row r="12232" spans="1:1" s="295" customFormat="1" ht="12" hidden="1" customHeight="1">
      <c r="A12232" s="294"/>
    </row>
    <row r="12233" spans="1:1" s="295" customFormat="1" ht="12" hidden="1" customHeight="1">
      <c r="A12233" s="294"/>
    </row>
    <row r="12234" spans="1:1" s="295" customFormat="1" ht="12" hidden="1" customHeight="1">
      <c r="A12234" s="294"/>
    </row>
    <row r="12235" spans="1:1" s="295" customFormat="1" ht="12" hidden="1" customHeight="1">
      <c r="A12235" s="294"/>
    </row>
    <row r="12236" spans="1:1" s="295" customFormat="1" ht="12" hidden="1" customHeight="1">
      <c r="A12236" s="294"/>
    </row>
    <row r="12237" spans="1:1" s="295" customFormat="1" ht="12" hidden="1" customHeight="1">
      <c r="A12237" s="294"/>
    </row>
    <row r="12238" spans="1:1" s="295" customFormat="1" ht="12" hidden="1" customHeight="1">
      <c r="A12238" s="294"/>
    </row>
    <row r="12239" spans="1:1" s="295" customFormat="1" ht="12" hidden="1" customHeight="1">
      <c r="A12239" s="294"/>
    </row>
    <row r="12240" spans="1:1" s="295" customFormat="1" ht="12" hidden="1" customHeight="1">
      <c r="A12240" s="294"/>
    </row>
    <row r="12241" spans="1:1" s="295" customFormat="1" ht="12" hidden="1" customHeight="1">
      <c r="A12241" s="294"/>
    </row>
    <row r="12242" spans="1:1" s="295" customFormat="1" ht="12" hidden="1" customHeight="1">
      <c r="A12242" s="294"/>
    </row>
    <row r="12243" spans="1:1" s="295" customFormat="1" ht="12" hidden="1" customHeight="1">
      <c r="A12243" s="294"/>
    </row>
    <row r="12244" spans="1:1" s="295" customFormat="1" ht="12" hidden="1" customHeight="1">
      <c r="A12244" s="294"/>
    </row>
    <row r="12245" spans="1:1" s="295" customFormat="1" ht="12" hidden="1" customHeight="1">
      <c r="A12245" s="294"/>
    </row>
    <row r="12246" spans="1:1" s="295" customFormat="1" ht="12" hidden="1" customHeight="1">
      <c r="A12246" s="294"/>
    </row>
    <row r="12247" spans="1:1" s="295" customFormat="1" ht="12" hidden="1" customHeight="1">
      <c r="A12247" s="294"/>
    </row>
    <row r="12248" spans="1:1" s="295" customFormat="1" ht="12" hidden="1" customHeight="1">
      <c r="A12248" s="294"/>
    </row>
    <row r="12249" spans="1:1" s="295" customFormat="1" ht="12" hidden="1" customHeight="1">
      <c r="A12249" s="294"/>
    </row>
    <row r="12250" spans="1:1" s="295" customFormat="1" ht="12" hidden="1" customHeight="1">
      <c r="A12250" s="294"/>
    </row>
    <row r="12251" spans="1:1" s="295" customFormat="1" ht="12" hidden="1" customHeight="1">
      <c r="A12251" s="294"/>
    </row>
    <row r="12252" spans="1:1" s="295" customFormat="1" ht="12" hidden="1" customHeight="1">
      <c r="A12252" s="294"/>
    </row>
    <row r="12253" spans="1:1" s="295" customFormat="1" ht="12" hidden="1" customHeight="1">
      <c r="A12253" s="294"/>
    </row>
    <row r="12254" spans="1:1" s="295" customFormat="1" ht="12" hidden="1" customHeight="1">
      <c r="A12254" s="294"/>
    </row>
    <row r="12255" spans="1:1" s="295" customFormat="1" ht="12" hidden="1" customHeight="1">
      <c r="A12255" s="294"/>
    </row>
    <row r="12256" spans="1:1" s="295" customFormat="1" ht="12" hidden="1" customHeight="1">
      <c r="A12256" s="294"/>
    </row>
    <row r="12257" spans="1:1" s="295" customFormat="1" ht="12" hidden="1" customHeight="1">
      <c r="A12257" s="294"/>
    </row>
    <row r="12258" spans="1:1" s="295" customFormat="1" ht="12" hidden="1" customHeight="1">
      <c r="A12258" s="294"/>
    </row>
    <row r="12259" spans="1:1" s="295" customFormat="1" ht="12" hidden="1" customHeight="1">
      <c r="A12259" s="294"/>
    </row>
    <row r="12260" spans="1:1" s="295" customFormat="1" ht="12" hidden="1" customHeight="1">
      <c r="A12260" s="294"/>
    </row>
    <row r="12261" spans="1:1" s="295" customFormat="1" ht="12" hidden="1" customHeight="1">
      <c r="A12261" s="294"/>
    </row>
    <row r="12262" spans="1:1" s="295" customFormat="1" ht="12" hidden="1" customHeight="1">
      <c r="A12262" s="294"/>
    </row>
    <row r="12263" spans="1:1" s="295" customFormat="1" ht="12" hidden="1" customHeight="1">
      <c r="A12263" s="294"/>
    </row>
    <row r="12264" spans="1:1" s="295" customFormat="1" ht="12" hidden="1" customHeight="1">
      <c r="A12264" s="294"/>
    </row>
    <row r="12265" spans="1:1" s="295" customFormat="1" ht="12" hidden="1" customHeight="1">
      <c r="A12265" s="294"/>
    </row>
    <row r="12266" spans="1:1" s="295" customFormat="1" ht="12" hidden="1" customHeight="1">
      <c r="A12266" s="294"/>
    </row>
    <row r="12267" spans="1:1" s="295" customFormat="1" ht="12" hidden="1" customHeight="1">
      <c r="A12267" s="294"/>
    </row>
    <row r="12268" spans="1:1" s="295" customFormat="1" ht="12" hidden="1" customHeight="1">
      <c r="A12268" s="294"/>
    </row>
    <row r="12269" spans="1:1" s="295" customFormat="1" ht="12" hidden="1" customHeight="1">
      <c r="A12269" s="294"/>
    </row>
    <row r="12270" spans="1:1" s="295" customFormat="1" ht="12" hidden="1" customHeight="1">
      <c r="A12270" s="294"/>
    </row>
    <row r="12271" spans="1:1" s="295" customFormat="1" ht="12" hidden="1" customHeight="1">
      <c r="A12271" s="294"/>
    </row>
    <row r="12272" spans="1:1" s="295" customFormat="1" ht="12" hidden="1" customHeight="1">
      <c r="A12272" s="294"/>
    </row>
    <row r="12273" spans="1:1" s="295" customFormat="1" ht="12" hidden="1" customHeight="1">
      <c r="A12273" s="294"/>
    </row>
    <row r="12274" spans="1:1" s="295" customFormat="1" ht="12" hidden="1" customHeight="1">
      <c r="A12274" s="294"/>
    </row>
    <row r="12275" spans="1:1" s="295" customFormat="1" ht="12" hidden="1" customHeight="1">
      <c r="A12275" s="294"/>
    </row>
    <row r="12276" spans="1:1" s="295" customFormat="1" ht="12" hidden="1" customHeight="1">
      <c r="A12276" s="294"/>
    </row>
    <row r="12277" spans="1:1" s="295" customFormat="1" ht="12" hidden="1" customHeight="1">
      <c r="A12277" s="294"/>
    </row>
    <row r="12278" spans="1:1" s="295" customFormat="1" ht="12" hidden="1" customHeight="1">
      <c r="A12278" s="294"/>
    </row>
    <row r="12279" spans="1:1" s="295" customFormat="1" ht="12" hidden="1" customHeight="1">
      <c r="A12279" s="294"/>
    </row>
    <row r="12280" spans="1:1" s="295" customFormat="1" ht="12" hidden="1" customHeight="1">
      <c r="A12280" s="294"/>
    </row>
    <row r="12281" spans="1:1" s="295" customFormat="1" ht="12" hidden="1" customHeight="1">
      <c r="A12281" s="294"/>
    </row>
    <row r="12282" spans="1:1" s="295" customFormat="1" ht="12" hidden="1" customHeight="1">
      <c r="A12282" s="294"/>
    </row>
    <row r="12283" spans="1:1" s="295" customFormat="1" ht="12" hidden="1" customHeight="1">
      <c r="A12283" s="294"/>
    </row>
    <row r="12284" spans="1:1" s="295" customFormat="1" ht="12" hidden="1" customHeight="1">
      <c r="A12284" s="294"/>
    </row>
    <row r="12285" spans="1:1" s="295" customFormat="1" ht="12" hidden="1" customHeight="1">
      <c r="A12285" s="294"/>
    </row>
    <row r="12286" spans="1:1" s="295" customFormat="1" ht="12" hidden="1" customHeight="1">
      <c r="A12286" s="294"/>
    </row>
    <row r="12287" spans="1:1" s="295" customFormat="1" ht="12" hidden="1" customHeight="1">
      <c r="A12287" s="294"/>
    </row>
    <row r="12288" spans="1:1" s="295" customFormat="1" ht="12" hidden="1" customHeight="1">
      <c r="A12288" s="294"/>
    </row>
    <row r="12289" spans="1:1" s="295" customFormat="1" ht="12" hidden="1" customHeight="1">
      <c r="A12289" s="294"/>
    </row>
    <row r="12290" spans="1:1" s="295" customFormat="1" ht="12" hidden="1" customHeight="1">
      <c r="A12290" s="294"/>
    </row>
    <row r="12291" spans="1:1" s="295" customFormat="1" ht="12" hidden="1" customHeight="1">
      <c r="A12291" s="294"/>
    </row>
    <row r="12292" spans="1:1" s="295" customFormat="1" ht="12" hidden="1" customHeight="1">
      <c r="A12292" s="294"/>
    </row>
    <row r="12293" spans="1:1" s="295" customFormat="1" ht="12" hidden="1" customHeight="1">
      <c r="A12293" s="294"/>
    </row>
    <row r="12294" spans="1:1" s="295" customFormat="1" ht="12" hidden="1" customHeight="1">
      <c r="A12294" s="294"/>
    </row>
    <row r="12295" spans="1:1" s="295" customFormat="1" ht="12" hidden="1" customHeight="1">
      <c r="A12295" s="294"/>
    </row>
    <row r="12296" spans="1:1" s="295" customFormat="1" ht="12" hidden="1" customHeight="1">
      <c r="A12296" s="294"/>
    </row>
    <row r="12297" spans="1:1" s="295" customFormat="1" ht="12" hidden="1" customHeight="1">
      <c r="A12297" s="294"/>
    </row>
    <row r="12298" spans="1:1" s="295" customFormat="1" ht="12" hidden="1" customHeight="1">
      <c r="A12298" s="294"/>
    </row>
    <row r="12299" spans="1:1" s="295" customFormat="1" ht="12" hidden="1" customHeight="1">
      <c r="A12299" s="294"/>
    </row>
    <row r="12300" spans="1:1" s="295" customFormat="1" ht="12" hidden="1" customHeight="1">
      <c r="A12300" s="294"/>
    </row>
    <row r="12301" spans="1:1" s="295" customFormat="1" ht="12" hidden="1" customHeight="1">
      <c r="A12301" s="294"/>
    </row>
    <row r="12302" spans="1:1" s="295" customFormat="1" ht="12" hidden="1" customHeight="1">
      <c r="A12302" s="294"/>
    </row>
    <row r="12303" spans="1:1" s="295" customFormat="1" ht="12" hidden="1" customHeight="1">
      <c r="A12303" s="294"/>
    </row>
    <row r="12304" spans="1:1" s="295" customFormat="1" ht="12" hidden="1" customHeight="1">
      <c r="A12304" s="294"/>
    </row>
    <row r="12305" spans="1:1" s="295" customFormat="1" ht="12" hidden="1" customHeight="1">
      <c r="A12305" s="294"/>
    </row>
    <row r="12306" spans="1:1" s="295" customFormat="1" ht="12" hidden="1" customHeight="1">
      <c r="A12306" s="294"/>
    </row>
    <row r="12307" spans="1:1" s="295" customFormat="1" ht="12" hidden="1" customHeight="1">
      <c r="A12307" s="294"/>
    </row>
    <row r="12308" spans="1:1" s="295" customFormat="1" ht="12" hidden="1" customHeight="1">
      <c r="A12308" s="294"/>
    </row>
    <row r="12309" spans="1:1" s="295" customFormat="1" ht="12" hidden="1" customHeight="1">
      <c r="A12309" s="294"/>
    </row>
    <row r="12310" spans="1:1" s="295" customFormat="1" ht="12" hidden="1" customHeight="1">
      <c r="A12310" s="294"/>
    </row>
    <row r="12311" spans="1:1" s="295" customFormat="1" ht="12" hidden="1" customHeight="1">
      <c r="A12311" s="294"/>
    </row>
    <row r="12312" spans="1:1" s="295" customFormat="1" ht="12" hidden="1" customHeight="1">
      <c r="A12312" s="294"/>
    </row>
    <row r="12313" spans="1:1" s="295" customFormat="1" ht="12" hidden="1" customHeight="1">
      <c r="A12313" s="294"/>
    </row>
    <row r="12314" spans="1:1" s="295" customFormat="1" ht="12" hidden="1" customHeight="1">
      <c r="A12314" s="294"/>
    </row>
    <row r="12315" spans="1:1" s="295" customFormat="1" ht="12" hidden="1" customHeight="1">
      <c r="A12315" s="294"/>
    </row>
    <row r="12316" spans="1:1" s="295" customFormat="1" ht="12" hidden="1" customHeight="1">
      <c r="A12316" s="294"/>
    </row>
    <row r="12317" spans="1:1" s="295" customFormat="1" ht="12" hidden="1" customHeight="1">
      <c r="A12317" s="294"/>
    </row>
    <row r="12318" spans="1:1" s="295" customFormat="1" ht="12" hidden="1" customHeight="1">
      <c r="A12318" s="294"/>
    </row>
    <row r="12319" spans="1:1" s="295" customFormat="1" ht="12" hidden="1" customHeight="1">
      <c r="A12319" s="294"/>
    </row>
    <row r="12320" spans="1:1" s="295" customFormat="1" ht="12" hidden="1" customHeight="1">
      <c r="A12320" s="294"/>
    </row>
    <row r="12321" spans="1:1" s="295" customFormat="1" ht="12" hidden="1" customHeight="1">
      <c r="A12321" s="294"/>
    </row>
    <row r="12322" spans="1:1" s="295" customFormat="1" ht="12" hidden="1" customHeight="1">
      <c r="A12322" s="294"/>
    </row>
    <row r="12323" spans="1:1" s="295" customFormat="1" ht="12" hidden="1" customHeight="1">
      <c r="A12323" s="294"/>
    </row>
    <row r="12324" spans="1:1" s="295" customFormat="1" ht="12" hidden="1" customHeight="1">
      <c r="A12324" s="294"/>
    </row>
    <row r="12325" spans="1:1" s="295" customFormat="1" ht="12" hidden="1" customHeight="1">
      <c r="A12325" s="294"/>
    </row>
    <row r="12326" spans="1:1" s="295" customFormat="1" ht="12" hidden="1" customHeight="1">
      <c r="A12326" s="294"/>
    </row>
    <row r="12327" spans="1:1" s="295" customFormat="1" ht="12" hidden="1" customHeight="1">
      <c r="A12327" s="294"/>
    </row>
    <row r="12328" spans="1:1" s="295" customFormat="1" ht="12" hidden="1" customHeight="1">
      <c r="A12328" s="294"/>
    </row>
    <row r="12329" spans="1:1" s="295" customFormat="1" ht="12" hidden="1" customHeight="1">
      <c r="A12329" s="294"/>
    </row>
    <row r="12330" spans="1:1" s="295" customFormat="1" ht="12" hidden="1" customHeight="1">
      <c r="A12330" s="294"/>
    </row>
    <row r="12331" spans="1:1" s="295" customFormat="1" ht="12" hidden="1" customHeight="1">
      <c r="A12331" s="294"/>
    </row>
    <row r="12332" spans="1:1" s="295" customFormat="1" ht="12" hidden="1" customHeight="1">
      <c r="A12332" s="294"/>
    </row>
    <row r="12333" spans="1:1" s="295" customFormat="1" ht="12" hidden="1" customHeight="1">
      <c r="A12333" s="294"/>
    </row>
    <row r="12334" spans="1:1" s="295" customFormat="1" ht="12" hidden="1" customHeight="1">
      <c r="A12334" s="294"/>
    </row>
    <row r="12335" spans="1:1" s="295" customFormat="1" ht="12" hidden="1" customHeight="1">
      <c r="A12335" s="294"/>
    </row>
    <row r="12336" spans="1:1" s="295" customFormat="1" ht="12" hidden="1" customHeight="1">
      <c r="A12336" s="294"/>
    </row>
    <row r="12337" spans="1:1" s="295" customFormat="1" ht="12" hidden="1" customHeight="1">
      <c r="A12337" s="294"/>
    </row>
    <row r="12338" spans="1:1" s="295" customFormat="1" ht="12" hidden="1" customHeight="1">
      <c r="A12338" s="294"/>
    </row>
    <row r="12339" spans="1:1" s="295" customFormat="1" ht="12" hidden="1" customHeight="1">
      <c r="A12339" s="294"/>
    </row>
    <row r="12340" spans="1:1" s="295" customFormat="1" ht="12" hidden="1" customHeight="1">
      <c r="A12340" s="294"/>
    </row>
    <row r="12341" spans="1:1" s="295" customFormat="1" ht="12" hidden="1" customHeight="1">
      <c r="A12341" s="294"/>
    </row>
    <row r="12342" spans="1:1" s="295" customFormat="1" ht="12" hidden="1" customHeight="1">
      <c r="A12342" s="294"/>
    </row>
    <row r="12343" spans="1:1" s="295" customFormat="1" ht="12" hidden="1" customHeight="1">
      <c r="A12343" s="294"/>
    </row>
    <row r="12344" spans="1:1" s="295" customFormat="1" ht="12" hidden="1" customHeight="1">
      <c r="A12344" s="294"/>
    </row>
    <row r="12345" spans="1:1" s="295" customFormat="1" ht="12" hidden="1" customHeight="1">
      <c r="A12345" s="294"/>
    </row>
    <row r="12346" spans="1:1" s="295" customFormat="1" ht="12" hidden="1" customHeight="1">
      <c r="A12346" s="294"/>
    </row>
    <row r="12347" spans="1:1" s="295" customFormat="1" ht="12" hidden="1" customHeight="1">
      <c r="A12347" s="294"/>
    </row>
    <row r="12348" spans="1:1" s="295" customFormat="1" ht="12" hidden="1" customHeight="1">
      <c r="A12348" s="294"/>
    </row>
    <row r="12349" spans="1:1" s="295" customFormat="1" ht="12" hidden="1" customHeight="1">
      <c r="A12349" s="294"/>
    </row>
    <row r="12350" spans="1:1" s="295" customFormat="1" ht="12" hidden="1" customHeight="1">
      <c r="A12350" s="294"/>
    </row>
    <row r="12351" spans="1:1" s="295" customFormat="1" ht="12" hidden="1" customHeight="1">
      <c r="A12351" s="294"/>
    </row>
    <row r="12352" spans="1:1" s="295" customFormat="1" ht="12" hidden="1" customHeight="1">
      <c r="A12352" s="294"/>
    </row>
    <row r="12353" spans="1:1" s="295" customFormat="1" ht="12" hidden="1" customHeight="1">
      <c r="A12353" s="294"/>
    </row>
    <row r="12354" spans="1:1" s="295" customFormat="1" ht="12" hidden="1" customHeight="1">
      <c r="A12354" s="294"/>
    </row>
    <row r="12355" spans="1:1" s="295" customFormat="1" ht="12" hidden="1" customHeight="1">
      <c r="A12355" s="294"/>
    </row>
    <row r="12356" spans="1:1" s="295" customFormat="1" ht="12" hidden="1" customHeight="1">
      <c r="A12356" s="294"/>
    </row>
    <row r="12357" spans="1:1" s="295" customFormat="1" ht="12" hidden="1" customHeight="1">
      <c r="A12357" s="294"/>
    </row>
    <row r="12358" spans="1:1" s="295" customFormat="1" ht="12" hidden="1" customHeight="1">
      <c r="A12358" s="294"/>
    </row>
    <row r="12359" spans="1:1" s="295" customFormat="1" ht="12" hidden="1" customHeight="1">
      <c r="A12359" s="294"/>
    </row>
    <row r="12360" spans="1:1" s="295" customFormat="1" ht="12" hidden="1" customHeight="1">
      <c r="A12360" s="294"/>
    </row>
    <row r="12361" spans="1:1" s="295" customFormat="1" ht="12" hidden="1" customHeight="1">
      <c r="A12361" s="294"/>
    </row>
    <row r="12362" spans="1:1" s="295" customFormat="1" ht="12" hidden="1" customHeight="1">
      <c r="A12362" s="294"/>
    </row>
    <row r="12363" spans="1:1" s="295" customFormat="1" ht="12" hidden="1" customHeight="1">
      <c r="A12363" s="294"/>
    </row>
    <row r="12364" spans="1:1" s="295" customFormat="1" ht="12" hidden="1" customHeight="1">
      <c r="A12364" s="294"/>
    </row>
    <row r="12365" spans="1:1" s="295" customFormat="1" ht="12" hidden="1" customHeight="1">
      <c r="A12365" s="294"/>
    </row>
    <row r="12366" spans="1:1" s="295" customFormat="1" ht="12" hidden="1" customHeight="1">
      <c r="A12366" s="294"/>
    </row>
    <row r="12367" spans="1:1" s="295" customFormat="1" ht="12" hidden="1" customHeight="1">
      <c r="A12367" s="294"/>
    </row>
    <row r="12368" spans="1:1" s="295" customFormat="1" ht="12" hidden="1" customHeight="1">
      <c r="A12368" s="294"/>
    </row>
    <row r="12369" spans="1:1" s="295" customFormat="1" ht="12" hidden="1" customHeight="1">
      <c r="A12369" s="294"/>
    </row>
    <row r="12370" spans="1:1" s="295" customFormat="1" ht="12" hidden="1" customHeight="1">
      <c r="A12370" s="294"/>
    </row>
    <row r="12371" spans="1:1" s="295" customFormat="1" ht="12" hidden="1" customHeight="1">
      <c r="A12371" s="294"/>
    </row>
    <row r="12372" spans="1:1" s="295" customFormat="1" ht="12" hidden="1" customHeight="1">
      <c r="A12372" s="294"/>
    </row>
    <row r="12373" spans="1:1" s="295" customFormat="1" ht="12" hidden="1" customHeight="1">
      <c r="A12373" s="294"/>
    </row>
    <row r="12374" spans="1:1" s="295" customFormat="1" ht="12" hidden="1" customHeight="1">
      <c r="A12374" s="294"/>
    </row>
    <row r="12375" spans="1:1" s="295" customFormat="1" ht="12" hidden="1" customHeight="1">
      <c r="A12375" s="294"/>
    </row>
    <row r="12376" spans="1:1" s="295" customFormat="1" ht="12" hidden="1" customHeight="1">
      <c r="A12376" s="294"/>
    </row>
    <row r="12377" spans="1:1" s="295" customFormat="1" ht="12" hidden="1" customHeight="1">
      <c r="A12377" s="294"/>
    </row>
    <row r="12378" spans="1:1" s="295" customFormat="1" ht="12" hidden="1" customHeight="1">
      <c r="A12378" s="294"/>
    </row>
    <row r="12379" spans="1:1" s="295" customFormat="1" ht="12" hidden="1" customHeight="1">
      <c r="A12379" s="294"/>
    </row>
    <row r="12380" spans="1:1" s="295" customFormat="1" ht="12" hidden="1" customHeight="1">
      <c r="A12380" s="294"/>
    </row>
    <row r="12381" spans="1:1" s="295" customFormat="1" ht="12" hidden="1" customHeight="1">
      <c r="A12381" s="294"/>
    </row>
    <row r="12382" spans="1:1" s="295" customFormat="1" ht="12" hidden="1" customHeight="1">
      <c r="A12382" s="294"/>
    </row>
    <row r="12383" spans="1:1" s="295" customFormat="1" ht="12" hidden="1" customHeight="1">
      <c r="A12383" s="294"/>
    </row>
    <row r="12384" spans="1:1" s="295" customFormat="1" ht="12" hidden="1" customHeight="1">
      <c r="A12384" s="294"/>
    </row>
    <row r="12385" spans="1:1" s="295" customFormat="1" ht="12" hidden="1" customHeight="1">
      <c r="A12385" s="294"/>
    </row>
    <row r="12386" spans="1:1" s="295" customFormat="1" ht="12" hidden="1" customHeight="1">
      <c r="A12386" s="294"/>
    </row>
    <row r="12387" spans="1:1" s="295" customFormat="1" ht="12" hidden="1" customHeight="1">
      <c r="A12387" s="294"/>
    </row>
    <row r="12388" spans="1:1" s="295" customFormat="1" ht="12" hidden="1" customHeight="1">
      <c r="A12388" s="294"/>
    </row>
    <row r="12389" spans="1:1" s="295" customFormat="1" ht="12" hidden="1" customHeight="1">
      <c r="A12389" s="294"/>
    </row>
    <row r="12390" spans="1:1" s="295" customFormat="1" ht="12" hidden="1" customHeight="1">
      <c r="A12390" s="294"/>
    </row>
    <row r="12391" spans="1:1" s="295" customFormat="1" ht="12" hidden="1" customHeight="1">
      <c r="A12391" s="294"/>
    </row>
    <row r="12392" spans="1:1" s="295" customFormat="1" ht="12" hidden="1" customHeight="1">
      <c r="A12392" s="294"/>
    </row>
    <row r="12393" spans="1:1" s="295" customFormat="1" ht="12" hidden="1" customHeight="1">
      <c r="A12393" s="294"/>
    </row>
    <row r="12394" spans="1:1" s="295" customFormat="1" ht="12" hidden="1" customHeight="1">
      <c r="A12394" s="294"/>
    </row>
    <row r="12395" spans="1:1" s="295" customFormat="1" ht="12" hidden="1" customHeight="1">
      <c r="A12395" s="294"/>
    </row>
    <row r="12396" spans="1:1" s="295" customFormat="1" ht="12" hidden="1" customHeight="1">
      <c r="A12396" s="294"/>
    </row>
    <row r="12397" spans="1:1" s="295" customFormat="1" ht="12" hidden="1" customHeight="1">
      <c r="A12397" s="294"/>
    </row>
    <row r="12398" spans="1:1" s="295" customFormat="1" ht="12" hidden="1" customHeight="1">
      <c r="A12398" s="294"/>
    </row>
    <row r="12399" spans="1:1" s="295" customFormat="1" ht="12" hidden="1" customHeight="1">
      <c r="A12399" s="294"/>
    </row>
    <row r="12400" spans="1:1" s="295" customFormat="1" ht="12" hidden="1" customHeight="1">
      <c r="A12400" s="294"/>
    </row>
    <row r="12401" spans="1:1" s="295" customFormat="1" ht="12" hidden="1" customHeight="1">
      <c r="A12401" s="294"/>
    </row>
    <row r="12402" spans="1:1" s="295" customFormat="1" ht="12" hidden="1" customHeight="1">
      <c r="A12402" s="294"/>
    </row>
    <row r="12403" spans="1:1" s="295" customFormat="1" ht="12" hidden="1" customHeight="1">
      <c r="A12403" s="294"/>
    </row>
    <row r="12404" spans="1:1" s="295" customFormat="1" ht="12" hidden="1" customHeight="1">
      <c r="A12404" s="294"/>
    </row>
    <row r="12405" spans="1:1" s="295" customFormat="1" ht="12" hidden="1" customHeight="1">
      <c r="A12405" s="294"/>
    </row>
    <row r="12406" spans="1:1" s="295" customFormat="1" ht="12" hidden="1" customHeight="1">
      <c r="A12406" s="294"/>
    </row>
    <row r="12407" spans="1:1" s="295" customFormat="1" ht="12" hidden="1" customHeight="1">
      <c r="A12407" s="294"/>
    </row>
    <row r="12408" spans="1:1" s="295" customFormat="1" ht="12" hidden="1" customHeight="1">
      <c r="A12408" s="294"/>
    </row>
    <row r="12409" spans="1:1" s="295" customFormat="1" ht="12" hidden="1" customHeight="1">
      <c r="A12409" s="294"/>
    </row>
    <row r="12410" spans="1:1" s="295" customFormat="1" ht="12" hidden="1" customHeight="1">
      <c r="A12410" s="294"/>
    </row>
    <row r="12411" spans="1:1" s="295" customFormat="1" ht="12" hidden="1" customHeight="1">
      <c r="A12411" s="294"/>
    </row>
    <row r="12412" spans="1:1" s="295" customFormat="1" ht="12" hidden="1" customHeight="1">
      <c r="A12412" s="294"/>
    </row>
    <row r="12413" spans="1:1" s="295" customFormat="1" ht="12" hidden="1" customHeight="1">
      <c r="A12413" s="294"/>
    </row>
    <row r="12414" spans="1:1" s="295" customFormat="1" ht="12" hidden="1" customHeight="1">
      <c r="A12414" s="294"/>
    </row>
    <row r="12415" spans="1:1" s="295" customFormat="1" ht="12" hidden="1" customHeight="1">
      <c r="A12415" s="294"/>
    </row>
    <row r="12416" spans="1:1" s="295" customFormat="1" ht="12" hidden="1" customHeight="1">
      <c r="A12416" s="294"/>
    </row>
    <row r="12417" spans="1:1" s="295" customFormat="1" ht="12" hidden="1" customHeight="1">
      <c r="A12417" s="294"/>
    </row>
    <row r="12418" spans="1:1" s="295" customFormat="1" ht="12" hidden="1" customHeight="1">
      <c r="A12418" s="294"/>
    </row>
    <row r="12419" spans="1:1" s="295" customFormat="1" ht="12" hidden="1" customHeight="1">
      <c r="A12419" s="294"/>
    </row>
    <row r="12420" spans="1:1" s="295" customFormat="1" ht="12" hidden="1" customHeight="1">
      <c r="A12420" s="294"/>
    </row>
    <row r="12421" spans="1:1" s="295" customFormat="1" ht="12" hidden="1" customHeight="1">
      <c r="A12421" s="294"/>
    </row>
    <row r="12422" spans="1:1" s="295" customFormat="1" ht="12" hidden="1" customHeight="1">
      <c r="A12422" s="294"/>
    </row>
    <row r="12423" spans="1:1" s="295" customFormat="1" ht="12" hidden="1" customHeight="1">
      <c r="A12423" s="294"/>
    </row>
    <row r="12424" spans="1:1" s="295" customFormat="1" ht="12" hidden="1" customHeight="1">
      <c r="A12424" s="294"/>
    </row>
    <row r="12425" spans="1:1" s="295" customFormat="1" ht="12" hidden="1" customHeight="1">
      <c r="A12425" s="294"/>
    </row>
    <row r="12426" spans="1:1" s="295" customFormat="1" ht="12" hidden="1" customHeight="1">
      <c r="A12426" s="294"/>
    </row>
    <row r="12427" spans="1:1" s="295" customFormat="1" ht="12" hidden="1" customHeight="1">
      <c r="A12427" s="294"/>
    </row>
    <row r="12428" spans="1:1" s="295" customFormat="1" ht="12" hidden="1" customHeight="1">
      <c r="A12428" s="294"/>
    </row>
    <row r="12429" spans="1:1" s="295" customFormat="1" ht="12" hidden="1" customHeight="1">
      <c r="A12429" s="294"/>
    </row>
    <row r="12430" spans="1:1" s="295" customFormat="1" ht="12" hidden="1" customHeight="1">
      <c r="A12430" s="294"/>
    </row>
    <row r="12431" spans="1:1" s="295" customFormat="1" ht="12" hidden="1" customHeight="1">
      <c r="A12431" s="294"/>
    </row>
    <row r="12432" spans="1:1" s="295" customFormat="1" ht="12" hidden="1" customHeight="1">
      <c r="A12432" s="294"/>
    </row>
    <row r="12433" spans="1:1" s="295" customFormat="1" ht="12" hidden="1" customHeight="1">
      <c r="A12433" s="294"/>
    </row>
    <row r="12434" spans="1:1" s="295" customFormat="1" ht="12" hidden="1" customHeight="1">
      <c r="A12434" s="294"/>
    </row>
    <row r="12435" spans="1:1" s="295" customFormat="1" ht="12" hidden="1" customHeight="1">
      <c r="A12435" s="294"/>
    </row>
    <row r="12436" spans="1:1" s="295" customFormat="1" ht="12" hidden="1" customHeight="1">
      <c r="A12436" s="294"/>
    </row>
    <row r="12437" spans="1:1" s="295" customFormat="1" ht="12" hidden="1" customHeight="1">
      <c r="A12437" s="294"/>
    </row>
    <row r="12438" spans="1:1" s="295" customFormat="1" ht="12" hidden="1" customHeight="1">
      <c r="A12438" s="294"/>
    </row>
    <row r="12439" spans="1:1" s="295" customFormat="1" ht="12" hidden="1" customHeight="1">
      <c r="A12439" s="294"/>
    </row>
    <row r="12440" spans="1:1" s="295" customFormat="1" ht="12" hidden="1" customHeight="1">
      <c r="A12440" s="294"/>
    </row>
    <row r="12441" spans="1:1" s="295" customFormat="1" ht="12" hidden="1" customHeight="1">
      <c r="A12441" s="294"/>
    </row>
    <row r="12442" spans="1:1" s="295" customFormat="1" ht="12" hidden="1" customHeight="1">
      <c r="A12442" s="294"/>
    </row>
    <row r="12443" spans="1:1" s="295" customFormat="1" ht="12" hidden="1" customHeight="1">
      <c r="A12443" s="294"/>
    </row>
    <row r="12444" spans="1:1" s="295" customFormat="1" ht="12" hidden="1" customHeight="1">
      <c r="A12444" s="294"/>
    </row>
    <row r="12445" spans="1:1" s="295" customFormat="1" ht="12" hidden="1" customHeight="1">
      <c r="A12445" s="294"/>
    </row>
    <row r="12446" spans="1:1" s="295" customFormat="1" ht="12" hidden="1" customHeight="1">
      <c r="A12446" s="294"/>
    </row>
    <row r="12447" spans="1:1" s="295" customFormat="1" ht="12" hidden="1" customHeight="1">
      <c r="A12447" s="294"/>
    </row>
    <row r="12448" spans="1:1" s="295" customFormat="1" ht="12" hidden="1" customHeight="1">
      <c r="A12448" s="294"/>
    </row>
    <row r="12449" spans="1:1" s="295" customFormat="1" ht="12" hidden="1" customHeight="1">
      <c r="A12449" s="294"/>
    </row>
    <row r="12450" spans="1:1" s="295" customFormat="1" ht="12" hidden="1" customHeight="1">
      <c r="A12450" s="294"/>
    </row>
    <row r="12451" spans="1:1" s="295" customFormat="1" ht="12" hidden="1" customHeight="1">
      <c r="A12451" s="294"/>
    </row>
    <row r="12452" spans="1:1" s="295" customFormat="1" ht="12" hidden="1" customHeight="1">
      <c r="A12452" s="294"/>
    </row>
    <row r="12453" spans="1:1" s="295" customFormat="1" ht="12" hidden="1" customHeight="1">
      <c r="A12453" s="294"/>
    </row>
    <row r="12454" spans="1:1" s="295" customFormat="1" ht="12" hidden="1" customHeight="1">
      <c r="A12454" s="294"/>
    </row>
    <row r="12455" spans="1:1" s="295" customFormat="1" ht="12" hidden="1" customHeight="1">
      <c r="A12455" s="294"/>
    </row>
    <row r="12456" spans="1:1" s="295" customFormat="1" ht="12" hidden="1" customHeight="1">
      <c r="A12456" s="294"/>
    </row>
    <row r="12457" spans="1:1" s="295" customFormat="1" ht="12" hidden="1" customHeight="1">
      <c r="A12457" s="294"/>
    </row>
    <row r="12458" spans="1:1" s="295" customFormat="1" ht="12" hidden="1" customHeight="1">
      <c r="A12458" s="294"/>
    </row>
    <row r="12459" spans="1:1" s="295" customFormat="1" ht="12" hidden="1" customHeight="1">
      <c r="A12459" s="294"/>
    </row>
    <row r="12460" spans="1:1" s="295" customFormat="1" ht="12" hidden="1" customHeight="1">
      <c r="A12460" s="294"/>
    </row>
    <row r="12461" spans="1:1" s="295" customFormat="1" ht="12" hidden="1" customHeight="1">
      <c r="A12461" s="294"/>
    </row>
    <row r="12462" spans="1:1" s="295" customFormat="1" ht="12" hidden="1" customHeight="1">
      <c r="A12462" s="294"/>
    </row>
    <row r="12463" spans="1:1" s="295" customFormat="1" ht="12" hidden="1" customHeight="1">
      <c r="A12463" s="294"/>
    </row>
    <row r="12464" spans="1:1" s="295" customFormat="1" ht="12" hidden="1" customHeight="1">
      <c r="A12464" s="294"/>
    </row>
    <row r="12465" spans="1:1" s="295" customFormat="1" ht="12" hidden="1" customHeight="1">
      <c r="A12465" s="294"/>
    </row>
    <row r="12466" spans="1:1" s="295" customFormat="1" ht="12" hidden="1" customHeight="1">
      <c r="A12466" s="294"/>
    </row>
    <row r="12467" spans="1:1" s="295" customFormat="1" ht="12" hidden="1" customHeight="1">
      <c r="A12467" s="294"/>
    </row>
    <row r="12468" spans="1:1" s="295" customFormat="1" ht="12" hidden="1" customHeight="1">
      <c r="A12468" s="294"/>
    </row>
    <row r="12469" spans="1:1" s="295" customFormat="1" ht="12" hidden="1" customHeight="1">
      <c r="A12469" s="294"/>
    </row>
    <row r="12470" spans="1:1" s="295" customFormat="1" ht="12" hidden="1" customHeight="1">
      <c r="A12470" s="294"/>
    </row>
    <row r="12471" spans="1:1" s="295" customFormat="1" ht="12" hidden="1" customHeight="1">
      <c r="A12471" s="294"/>
    </row>
    <row r="12472" spans="1:1" s="295" customFormat="1" ht="12" hidden="1" customHeight="1">
      <c r="A12472" s="294"/>
    </row>
    <row r="12473" spans="1:1" s="295" customFormat="1" ht="12" hidden="1" customHeight="1">
      <c r="A12473" s="294"/>
    </row>
    <row r="12474" spans="1:1" s="295" customFormat="1" ht="12" hidden="1" customHeight="1">
      <c r="A12474" s="294"/>
    </row>
    <row r="12475" spans="1:1" s="295" customFormat="1" ht="12" hidden="1" customHeight="1">
      <c r="A12475" s="294"/>
    </row>
    <row r="12476" spans="1:1" s="295" customFormat="1" ht="12" hidden="1" customHeight="1">
      <c r="A12476" s="294"/>
    </row>
    <row r="12477" spans="1:1" s="295" customFormat="1" ht="12" hidden="1" customHeight="1">
      <c r="A12477" s="294"/>
    </row>
    <row r="12478" spans="1:1" s="295" customFormat="1" ht="12" hidden="1" customHeight="1">
      <c r="A12478" s="294"/>
    </row>
    <row r="12479" spans="1:1" s="295" customFormat="1" ht="12" hidden="1" customHeight="1">
      <c r="A12479" s="294"/>
    </row>
    <row r="12480" spans="1:1" s="295" customFormat="1" ht="12" hidden="1" customHeight="1">
      <c r="A12480" s="294"/>
    </row>
    <row r="12481" spans="1:1" s="295" customFormat="1" ht="12" hidden="1" customHeight="1">
      <c r="A12481" s="294"/>
    </row>
    <row r="12482" spans="1:1" s="295" customFormat="1" ht="12" hidden="1" customHeight="1">
      <c r="A12482" s="294"/>
    </row>
    <row r="12483" spans="1:1" s="295" customFormat="1" ht="12" hidden="1" customHeight="1">
      <c r="A12483" s="294"/>
    </row>
    <row r="12484" spans="1:1" s="295" customFormat="1" ht="12" hidden="1" customHeight="1">
      <c r="A12484" s="294"/>
    </row>
    <row r="12485" spans="1:1" s="295" customFormat="1" ht="12" hidden="1" customHeight="1">
      <c r="A12485" s="294"/>
    </row>
    <row r="12486" spans="1:1" s="295" customFormat="1" ht="12" hidden="1" customHeight="1">
      <c r="A12486" s="294"/>
    </row>
    <row r="12487" spans="1:1" s="295" customFormat="1" ht="12" hidden="1" customHeight="1">
      <c r="A12487" s="294"/>
    </row>
    <row r="12488" spans="1:1" s="295" customFormat="1" ht="12" hidden="1" customHeight="1">
      <c r="A12488" s="294"/>
    </row>
    <row r="12489" spans="1:1" s="295" customFormat="1" ht="12" hidden="1" customHeight="1">
      <c r="A12489" s="294"/>
    </row>
    <row r="12490" spans="1:1" s="295" customFormat="1" ht="12" hidden="1" customHeight="1">
      <c r="A12490" s="294"/>
    </row>
    <row r="12491" spans="1:1" s="295" customFormat="1" ht="12" hidden="1" customHeight="1">
      <c r="A12491" s="294"/>
    </row>
    <row r="12492" spans="1:1" s="295" customFormat="1" ht="12" hidden="1" customHeight="1">
      <c r="A12492" s="294"/>
    </row>
    <row r="12493" spans="1:1" s="295" customFormat="1" ht="12" hidden="1" customHeight="1">
      <c r="A12493" s="294"/>
    </row>
    <row r="12494" spans="1:1" s="295" customFormat="1" ht="12" hidden="1" customHeight="1">
      <c r="A12494" s="294"/>
    </row>
    <row r="12495" spans="1:1" s="295" customFormat="1" ht="12" hidden="1" customHeight="1">
      <c r="A12495" s="294"/>
    </row>
    <row r="12496" spans="1:1" s="295" customFormat="1" ht="12" hidden="1" customHeight="1">
      <c r="A12496" s="294"/>
    </row>
    <row r="12497" spans="1:1" s="295" customFormat="1" ht="12" hidden="1" customHeight="1">
      <c r="A12497" s="294"/>
    </row>
    <row r="12498" spans="1:1" s="295" customFormat="1" ht="12" hidden="1" customHeight="1">
      <c r="A12498" s="294"/>
    </row>
    <row r="12499" spans="1:1" s="295" customFormat="1" ht="12" hidden="1" customHeight="1">
      <c r="A12499" s="294"/>
    </row>
    <row r="12500" spans="1:1" s="295" customFormat="1" ht="12" hidden="1" customHeight="1">
      <c r="A12500" s="294"/>
    </row>
    <row r="12501" spans="1:1" s="295" customFormat="1" ht="12" hidden="1" customHeight="1">
      <c r="A12501" s="294"/>
    </row>
    <row r="12502" spans="1:1" s="295" customFormat="1" ht="12" hidden="1" customHeight="1">
      <c r="A12502" s="294"/>
    </row>
    <row r="12503" spans="1:1" s="295" customFormat="1" ht="12" hidden="1" customHeight="1">
      <c r="A12503" s="294"/>
    </row>
    <row r="12504" spans="1:1" s="295" customFormat="1" ht="12" hidden="1" customHeight="1">
      <c r="A12504" s="294"/>
    </row>
    <row r="12505" spans="1:1" s="295" customFormat="1" ht="12" hidden="1" customHeight="1">
      <c r="A12505" s="294"/>
    </row>
    <row r="12506" spans="1:1" s="295" customFormat="1" ht="12" hidden="1" customHeight="1">
      <c r="A12506" s="294"/>
    </row>
    <row r="12507" spans="1:1" s="295" customFormat="1" ht="12" hidden="1" customHeight="1">
      <c r="A12507" s="294"/>
    </row>
    <row r="12508" spans="1:1" s="295" customFormat="1" ht="12" hidden="1" customHeight="1">
      <c r="A12508" s="294"/>
    </row>
    <row r="12509" spans="1:1" s="295" customFormat="1" ht="12" hidden="1" customHeight="1">
      <c r="A12509" s="294"/>
    </row>
    <row r="12510" spans="1:1" s="295" customFormat="1" ht="12" hidden="1" customHeight="1">
      <c r="A12510" s="294"/>
    </row>
    <row r="12511" spans="1:1" s="295" customFormat="1" ht="12" hidden="1" customHeight="1">
      <c r="A12511" s="294"/>
    </row>
    <row r="12512" spans="1:1" s="295" customFormat="1" ht="12" hidden="1" customHeight="1">
      <c r="A12512" s="294"/>
    </row>
    <row r="12513" spans="1:1" s="295" customFormat="1" ht="12" hidden="1" customHeight="1">
      <c r="A12513" s="294"/>
    </row>
    <row r="12514" spans="1:1" s="295" customFormat="1" ht="12" hidden="1" customHeight="1">
      <c r="A12514" s="294"/>
    </row>
    <row r="12515" spans="1:1" s="295" customFormat="1" ht="12" hidden="1" customHeight="1">
      <c r="A12515" s="294"/>
    </row>
    <row r="12516" spans="1:1" s="295" customFormat="1" ht="12" hidden="1" customHeight="1">
      <c r="A12516" s="294"/>
    </row>
    <row r="12517" spans="1:1" s="295" customFormat="1" ht="12" hidden="1" customHeight="1">
      <c r="A12517" s="294"/>
    </row>
    <row r="12518" spans="1:1" s="295" customFormat="1" ht="12" hidden="1" customHeight="1">
      <c r="A12518" s="294"/>
    </row>
    <row r="12519" spans="1:1" s="295" customFormat="1" ht="12" hidden="1" customHeight="1">
      <c r="A12519" s="294"/>
    </row>
    <row r="12520" spans="1:1" s="295" customFormat="1" ht="12" hidden="1" customHeight="1">
      <c r="A12520" s="294"/>
    </row>
    <row r="12521" spans="1:1" s="295" customFormat="1" ht="12" hidden="1" customHeight="1">
      <c r="A12521" s="294"/>
    </row>
    <row r="12522" spans="1:1" s="295" customFormat="1" ht="12" hidden="1" customHeight="1">
      <c r="A12522" s="294"/>
    </row>
    <row r="12523" spans="1:1" s="295" customFormat="1" ht="12" hidden="1" customHeight="1">
      <c r="A12523" s="294"/>
    </row>
    <row r="12524" spans="1:1" s="295" customFormat="1" ht="12" hidden="1" customHeight="1">
      <c r="A12524" s="294"/>
    </row>
    <row r="12525" spans="1:1" s="295" customFormat="1" ht="12" hidden="1" customHeight="1">
      <c r="A12525" s="294"/>
    </row>
    <row r="12526" spans="1:1" s="295" customFormat="1" ht="12" hidden="1" customHeight="1">
      <c r="A12526" s="294"/>
    </row>
    <row r="12527" spans="1:1" s="295" customFormat="1" ht="12" hidden="1" customHeight="1">
      <c r="A12527" s="294"/>
    </row>
    <row r="12528" spans="1:1" s="295" customFormat="1" ht="12" hidden="1" customHeight="1">
      <c r="A12528" s="294"/>
    </row>
    <row r="12529" spans="1:1" s="295" customFormat="1" ht="12" hidden="1" customHeight="1">
      <c r="A12529" s="294"/>
    </row>
    <row r="12530" spans="1:1" s="295" customFormat="1" ht="12" hidden="1" customHeight="1">
      <c r="A12530" s="294"/>
    </row>
    <row r="12531" spans="1:1" s="295" customFormat="1" ht="12" hidden="1" customHeight="1">
      <c r="A12531" s="294"/>
    </row>
    <row r="12532" spans="1:1" s="295" customFormat="1" ht="12" hidden="1" customHeight="1">
      <c r="A12532" s="294"/>
    </row>
    <row r="12533" spans="1:1" s="295" customFormat="1" ht="12" hidden="1" customHeight="1">
      <c r="A12533" s="294"/>
    </row>
    <row r="12534" spans="1:1" s="295" customFormat="1" ht="12" hidden="1" customHeight="1">
      <c r="A12534" s="294"/>
    </row>
    <row r="12535" spans="1:1" s="295" customFormat="1" ht="12" hidden="1" customHeight="1">
      <c r="A12535" s="294"/>
    </row>
    <row r="12536" spans="1:1" s="295" customFormat="1" ht="12" hidden="1" customHeight="1">
      <c r="A12536" s="294"/>
    </row>
    <row r="12537" spans="1:1" s="295" customFormat="1" ht="12" hidden="1" customHeight="1">
      <c r="A12537" s="294"/>
    </row>
    <row r="12538" spans="1:1" s="295" customFormat="1" ht="12" hidden="1" customHeight="1">
      <c r="A12538" s="294"/>
    </row>
    <row r="12539" spans="1:1" s="295" customFormat="1" ht="12" hidden="1" customHeight="1">
      <c r="A12539" s="294"/>
    </row>
    <row r="12540" spans="1:1" s="295" customFormat="1" ht="12" hidden="1" customHeight="1">
      <c r="A12540" s="294"/>
    </row>
    <row r="12541" spans="1:1" s="295" customFormat="1" ht="12" hidden="1" customHeight="1">
      <c r="A12541" s="294"/>
    </row>
    <row r="12542" spans="1:1" s="295" customFormat="1" ht="12" hidden="1" customHeight="1">
      <c r="A12542" s="294"/>
    </row>
    <row r="12543" spans="1:1" s="295" customFormat="1" ht="12" hidden="1" customHeight="1">
      <c r="A12543" s="294"/>
    </row>
    <row r="12544" spans="1:1" s="295" customFormat="1" ht="12" hidden="1" customHeight="1">
      <c r="A12544" s="294"/>
    </row>
    <row r="12545" spans="1:1" s="295" customFormat="1" ht="12" hidden="1" customHeight="1">
      <c r="A12545" s="294"/>
    </row>
    <row r="12546" spans="1:1" s="295" customFormat="1" ht="12" hidden="1" customHeight="1">
      <c r="A12546" s="294"/>
    </row>
    <row r="12547" spans="1:1" s="295" customFormat="1" ht="12" hidden="1" customHeight="1">
      <c r="A12547" s="294"/>
    </row>
    <row r="12548" spans="1:1" s="295" customFormat="1" ht="12" hidden="1" customHeight="1">
      <c r="A12548" s="294"/>
    </row>
    <row r="12549" spans="1:1" s="295" customFormat="1" ht="12" hidden="1" customHeight="1">
      <c r="A12549" s="294"/>
    </row>
    <row r="12550" spans="1:1" s="295" customFormat="1" ht="12" hidden="1" customHeight="1">
      <c r="A12550" s="294"/>
    </row>
    <row r="12551" spans="1:1" s="295" customFormat="1" ht="12" hidden="1" customHeight="1">
      <c r="A12551" s="294"/>
    </row>
    <row r="12552" spans="1:1" s="295" customFormat="1" ht="12" hidden="1" customHeight="1">
      <c r="A12552" s="294"/>
    </row>
    <row r="12553" spans="1:1" s="295" customFormat="1" ht="12" hidden="1" customHeight="1">
      <c r="A12553" s="294"/>
    </row>
    <row r="12554" spans="1:1" s="295" customFormat="1" ht="12" hidden="1" customHeight="1">
      <c r="A12554" s="294"/>
    </row>
    <row r="12555" spans="1:1" s="295" customFormat="1" ht="12" hidden="1" customHeight="1">
      <c r="A12555" s="294"/>
    </row>
    <row r="12556" spans="1:1" s="295" customFormat="1" ht="12" hidden="1" customHeight="1">
      <c r="A12556" s="294"/>
    </row>
    <row r="12557" spans="1:1" s="295" customFormat="1" ht="12" hidden="1" customHeight="1">
      <c r="A12557" s="294"/>
    </row>
    <row r="12558" spans="1:1" s="295" customFormat="1" ht="12" hidden="1" customHeight="1">
      <c r="A12558" s="294"/>
    </row>
    <row r="12559" spans="1:1" s="295" customFormat="1" ht="12" hidden="1" customHeight="1">
      <c r="A12559" s="294"/>
    </row>
    <row r="12560" spans="1:1" s="295" customFormat="1" ht="12" hidden="1" customHeight="1">
      <c r="A12560" s="294"/>
    </row>
    <row r="12561" spans="1:1" s="295" customFormat="1" ht="12" hidden="1" customHeight="1">
      <c r="A12561" s="294"/>
    </row>
    <row r="12562" spans="1:1" s="295" customFormat="1" ht="12" hidden="1" customHeight="1">
      <c r="A12562" s="294"/>
    </row>
    <row r="12563" spans="1:1" s="295" customFormat="1" ht="12" hidden="1" customHeight="1">
      <c r="A12563" s="294"/>
    </row>
    <row r="12564" spans="1:1" s="295" customFormat="1" ht="12" hidden="1" customHeight="1">
      <c r="A12564" s="294"/>
    </row>
    <row r="12565" spans="1:1" s="295" customFormat="1" ht="12" hidden="1" customHeight="1">
      <c r="A12565" s="294"/>
    </row>
    <row r="12566" spans="1:1" s="295" customFormat="1" ht="12" hidden="1" customHeight="1">
      <c r="A12566" s="294"/>
    </row>
    <row r="12567" spans="1:1" s="295" customFormat="1" ht="12" hidden="1" customHeight="1">
      <c r="A12567" s="294"/>
    </row>
    <row r="12568" spans="1:1" s="295" customFormat="1" ht="12" hidden="1" customHeight="1">
      <c r="A12568" s="294"/>
    </row>
    <row r="12569" spans="1:1" s="295" customFormat="1" ht="12" hidden="1" customHeight="1">
      <c r="A12569" s="294"/>
    </row>
    <row r="12570" spans="1:1" s="295" customFormat="1" ht="12" hidden="1" customHeight="1">
      <c r="A12570" s="294"/>
    </row>
    <row r="12571" spans="1:1" s="295" customFormat="1" ht="12" hidden="1" customHeight="1">
      <c r="A12571" s="294"/>
    </row>
    <row r="12572" spans="1:1" s="295" customFormat="1" ht="12" hidden="1" customHeight="1">
      <c r="A12572" s="294"/>
    </row>
    <row r="12573" spans="1:1" s="295" customFormat="1" ht="12" hidden="1" customHeight="1">
      <c r="A12573" s="294"/>
    </row>
    <row r="12574" spans="1:1" s="295" customFormat="1" ht="12" hidden="1" customHeight="1">
      <c r="A12574" s="294"/>
    </row>
    <row r="12575" spans="1:1" s="295" customFormat="1" ht="12" hidden="1" customHeight="1">
      <c r="A12575" s="294"/>
    </row>
    <row r="12576" spans="1:1" s="295" customFormat="1" ht="12" hidden="1" customHeight="1">
      <c r="A12576" s="294"/>
    </row>
    <row r="12577" spans="1:1" s="295" customFormat="1" ht="12" hidden="1" customHeight="1">
      <c r="A12577" s="294"/>
    </row>
    <row r="12578" spans="1:1" s="295" customFormat="1" ht="12" hidden="1" customHeight="1">
      <c r="A12578" s="294"/>
    </row>
    <row r="12579" spans="1:1" s="295" customFormat="1" ht="12" hidden="1" customHeight="1">
      <c r="A12579" s="294"/>
    </row>
    <row r="12580" spans="1:1" s="295" customFormat="1" ht="12" hidden="1" customHeight="1">
      <c r="A12580" s="294"/>
    </row>
    <row r="12581" spans="1:1" s="295" customFormat="1" ht="12" hidden="1" customHeight="1">
      <c r="A12581" s="294"/>
    </row>
    <row r="12582" spans="1:1" s="295" customFormat="1" ht="12" hidden="1" customHeight="1">
      <c r="A12582" s="294"/>
    </row>
    <row r="12583" spans="1:1" s="295" customFormat="1" ht="12" hidden="1" customHeight="1">
      <c r="A12583" s="294"/>
    </row>
    <row r="12584" spans="1:1" s="295" customFormat="1" ht="12" hidden="1" customHeight="1">
      <c r="A12584" s="294"/>
    </row>
    <row r="12585" spans="1:1" s="295" customFormat="1" ht="12" hidden="1" customHeight="1">
      <c r="A12585" s="294"/>
    </row>
    <row r="12586" spans="1:1" s="295" customFormat="1" ht="12" hidden="1" customHeight="1">
      <c r="A12586" s="294"/>
    </row>
    <row r="12587" spans="1:1" s="295" customFormat="1" ht="12" hidden="1" customHeight="1">
      <c r="A12587" s="294"/>
    </row>
    <row r="12588" spans="1:1" s="295" customFormat="1" ht="12" hidden="1" customHeight="1">
      <c r="A12588" s="294"/>
    </row>
    <row r="12589" spans="1:1" s="295" customFormat="1" ht="12" hidden="1" customHeight="1">
      <c r="A12589" s="294"/>
    </row>
    <row r="12590" spans="1:1" s="295" customFormat="1" ht="12" hidden="1" customHeight="1">
      <c r="A12590" s="294"/>
    </row>
    <row r="12591" spans="1:1" s="295" customFormat="1" ht="12" hidden="1" customHeight="1">
      <c r="A12591" s="294"/>
    </row>
    <row r="12592" spans="1:1" s="295" customFormat="1" ht="12" hidden="1" customHeight="1">
      <c r="A12592" s="294"/>
    </row>
    <row r="12593" spans="1:1" s="295" customFormat="1" ht="12" hidden="1" customHeight="1">
      <c r="A12593" s="294"/>
    </row>
    <row r="12594" spans="1:1" s="295" customFormat="1" ht="12" hidden="1" customHeight="1">
      <c r="A12594" s="294"/>
    </row>
    <row r="12595" spans="1:1" s="295" customFormat="1" ht="12" hidden="1" customHeight="1">
      <c r="A12595" s="294"/>
    </row>
    <row r="12596" spans="1:1" s="295" customFormat="1" ht="12" hidden="1" customHeight="1">
      <c r="A12596" s="294"/>
    </row>
    <row r="12597" spans="1:1" s="295" customFormat="1" ht="12" hidden="1" customHeight="1">
      <c r="A12597" s="294"/>
    </row>
    <row r="12598" spans="1:1" s="295" customFormat="1" ht="12" hidden="1" customHeight="1">
      <c r="A12598" s="294"/>
    </row>
    <row r="12599" spans="1:1" s="295" customFormat="1" ht="12" hidden="1" customHeight="1">
      <c r="A12599" s="294"/>
    </row>
    <row r="12600" spans="1:1" s="295" customFormat="1" ht="12" hidden="1" customHeight="1">
      <c r="A12600" s="294"/>
    </row>
    <row r="12601" spans="1:1" s="295" customFormat="1" ht="12" hidden="1" customHeight="1">
      <c r="A12601" s="294"/>
    </row>
    <row r="12602" spans="1:1" s="295" customFormat="1" ht="12" hidden="1" customHeight="1">
      <c r="A12602" s="294"/>
    </row>
    <row r="12603" spans="1:1" s="295" customFormat="1" ht="12" hidden="1" customHeight="1">
      <c r="A12603" s="294"/>
    </row>
    <row r="12604" spans="1:1" s="295" customFormat="1" ht="12" hidden="1" customHeight="1">
      <c r="A12604" s="294"/>
    </row>
    <row r="12605" spans="1:1" s="295" customFormat="1" ht="12" hidden="1" customHeight="1">
      <c r="A12605" s="294"/>
    </row>
    <row r="12606" spans="1:1" s="295" customFormat="1" ht="12" hidden="1" customHeight="1">
      <c r="A12606" s="294"/>
    </row>
    <row r="12607" spans="1:1" s="295" customFormat="1" ht="12" hidden="1" customHeight="1">
      <c r="A12607" s="294"/>
    </row>
    <row r="12608" spans="1:1" s="295" customFormat="1" ht="12" hidden="1" customHeight="1">
      <c r="A12608" s="294"/>
    </row>
    <row r="12609" spans="1:1" s="295" customFormat="1" ht="12" hidden="1" customHeight="1">
      <c r="A12609" s="294"/>
    </row>
    <row r="12610" spans="1:1" s="295" customFormat="1" ht="12" hidden="1" customHeight="1">
      <c r="A12610" s="294"/>
    </row>
    <row r="12611" spans="1:1" s="295" customFormat="1" ht="12" hidden="1" customHeight="1">
      <c r="A12611" s="294"/>
    </row>
    <row r="12612" spans="1:1" s="295" customFormat="1" ht="12" hidden="1" customHeight="1">
      <c r="A12612" s="294"/>
    </row>
    <row r="12613" spans="1:1" s="295" customFormat="1" ht="12" hidden="1" customHeight="1">
      <c r="A12613" s="294"/>
    </row>
    <row r="12614" spans="1:1" s="295" customFormat="1" ht="12" hidden="1" customHeight="1">
      <c r="A12614" s="294"/>
    </row>
    <row r="12615" spans="1:1" s="295" customFormat="1" ht="12" hidden="1" customHeight="1">
      <c r="A12615" s="294"/>
    </row>
    <row r="12616" spans="1:1" s="295" customFormat="1" ht="12" hidden="1" customHeight="1">
      <c r="A12616" s="294"/>
    </row>
    <row r="12617" spans="1:1" s="295" customFormat="1" ht="12" hidden="1" customHeight="1">
      <c r="A12617" s="294"/>
    </row>
    <row r="12618" spans="1:1" s="295" customFormat="1" ht="12" hidden="1" customHeight="1">
      <c r="A12618" s="294"/>
    </row>
    <row r="12619" spans="1:1" s="295" customFormat="1" ht="12" hidden="1" customHeight="1">
      <c r="A12619" s="294"/>
    </row>
    <row r="12620" spans="1:1" s="295" customFormat="1" ht="12" hidden="1" customHeight="1">
      <c r="A12620" s="294"/>
    </row>
    <row r="12621" spans="1:1" s="295" customFormat="1" ht="12" hidden="1" customHeight="1">
      <c r="A12621" s="294"/>
    </row>
    <row r="12622" spans="1:1" s="295" customFormat="1" ht="12" hidden="1" customHeight="1">
      <c r="A12622" s="294"/>
    </row>
    <row r="12623" spans="1:1" s="295" customFormat="1" ht="12" hidden="1" customHeight="1">
      <c r="A12623" s="294"/>
    </row>
    <row r="12624" spans="1:1" s="295" customFormat="1" ht="12" hidden="1" customHeight="1">
      <c r="A12624" s="294"/>
    </row>
    <row r="12625" spans="1:1" s="295" customFormat="1" ht="12" hidden="1" customHeight="1">
      <c r="A12625" s="294"/>
    </row>
    <row r="12626" spans="1:1" s="295" customFormat="1" ht="12" hidden="1" customHeight="1">
      <c r="A12626" s="294"/>
    </row>
    <row r="12627" spans="1:1" s="295" customFormat="1" ht="12" hidden="1" customHeight="1">
      <c r="A12627" s="294"/>
    </row>
    <row r="12628" spans="1:1" s="295" customFormat="1" ht="12" hidden="1" customHeight="1">
      <c r="A12628" s="294"/>
    </row>
    <row r="12629" spans="1:1" s="295" customFormat="1" ht="12" hidden="1" customHeight="1">
      <c r="A12629" s="294"/>
    </row>
    <row r="12630" spans="1:1" s="295" customFormat="1" ht="12" hidden="1" customHeight="1">
      <c r="A12630" s="294"/>
    </row>
    <row r="12631" spans="1:1" s="295" customFormat="1" ht="12" hidden="1" customHeight="1">
      <c r="A12631" s="294"/>
    </row>
    <row r="12632" spans="1:1" s="295" customFormat="1" ht="12" hidden="1" customHeight="1">
      <c r="A12632" s="294"/>
    </row>
    <row r="12633" spans="1:1" s="295" customFormat="1" ht="12" hidden="1" customHeight="1">
      <c r="A12633" s="294"/>
    </row>
    <row r="12634" spans="1:1" s="295" customFormat="1" ht="12" hidden="1" customHeight="1">
      <c r="A12634" s="294"/>
    </row>
    <row r="12635" spans="1:1" s="295" customFormat="1" ht="12" hidden="1" customHeight="1">
      <c r="A12635" s="294"/>
    </row>
    <row r="12636" spans="1:1" s="295" customFormat="1" ht="12" hidden="1" customHeight="1">
      <c r="A12636" s="294"/>
    </row>
    <row r="12637" spans="1:1" s="295" customFormat="1" ht="12" hidden="1" customHeight="1">
      <c r="A12637" s="294"/>
    </row>
    <row r="12638" spans="1:1" s="295" customFormat="1" ht="12" hidden="1" customHeight="1">
      <c r="A12638" s="294"/>
    </row>
    <row r="12639" spans="1:1" s="295" customFormat="1" ht="12" hidden="1" customHeight="1">
      <c r="A12639" s="294"/>
    </row>
    <row r="12640" spans="1:1" s="295" customFormat="1" ht="12" hidden="1" customHeight="1">
      <c r="A12640" s="294"/>
    </row>
    <row r="12641" spans="1:1" s="295" customFormat="1" ht="12" hidden="1" customHeight="1">
      <c r="A12641" s="294"/>
    </row>
    <row r="12642" spans="1:1" s="295" customFormat="1" ht="12" hidden="1" customHeight="1">
      <c r="A12642" s="294"/>
    </row>
    <row r="12643" spans="1:1" s="295" customFormat="1" ht="12" hidden="1" customHeight="1">
      <c r="A12643" s="294"/>
    </row>
    <row r="12644" spans="1:1" s="295" customFormat="1" ht="12" hidden="1" customHeight="1">
      <c r="A12644" s="294"/>
    </row>
    <row r="12645" spans="1:1" s="295" customFormat="1" ht="12" hidden="1" customHeight="1">
      <c r="A12645" s="294"/>
    </row>
    <row r="12646" spans="1:1" s="295" customFormat="1" ht="12" hidden="1" customHeight="1">
      <c r="A12646" s="294"/>
    </row>
    <row r="12647" spans="1:1" s="295" customFormat="1" ht="12" hidden="1" customHeight="1">
      <c r="A12647" s="294"/>
    </row>
    <row r="12648" spans="1:1" s="295" customFormat="1" ht="12" hidden="1" customHeight="1">
      <c r="A12648" s="294"/>
    </row>
    <row r="12649" spans="1:1" s="295" customFormat="1" ht="12" hidden="1" customHeight="1">
      <c r="A12649" s="294"/>
    </row>
    <row r="12650" spans="1:1" s="295" customFormat="1" ht="12" hidden="1" customHeight="1">
      <c r="A12650" s="294"/>
    </row>
    <row r="12651" spans="1:1" s="295" customFormat="1" ht="12" hidden="1" customHeight="1">
      <c r="A12651" s="294"/>
    </row>
    <row r="12652" spans="1:1" s="295" customFormat="1" ht="12" hidden="1" customHeight="1">
      <c r="A12652" s="294"/>
    </row>
    <row r="12653" spans="1:1" s="295" customFormat="1" ht="12" hidden="1" customHeight="1">
      <c r="A12653" s="294"/>
    </row>
    <row r="12654" spans="1:1" s="295" customFormat="1" ht="12" hidden="1" customHeight="1">
      <c r="A12654" s="294"/>
    </row>
    <row r="12655" spans="1:1" s="295" customFormat="1" ht="12" hidden="1" customHeight="1">
      <c r="A12655" s="294"/>
    </row>
    <row r="12656" spans="1:1" s="295" customFormat="1" ht="12" hidden="1" customHeight="1">
      <c r="A12656" s="294"/>
    </row>
    <row r="12657" spans="1:1" s="295" customFormat="1" ht="12" hidden="1" customHeight="1">
      <c r="A12657" s="294"/>
    </row>
    <row r="12658" spans="1:1" s="295" customFormat="1" ht="12" hidden="1" customHeight="1">
      <c r="A12658" s="294"/>
    </row>
    <row r="12659" spans="1:1" s="295" customFormat="1" ht="12" hidden="1" customHeight="1">
      <c r="A12659" s="294"/>
    </row>
    <row r="12660" spans="1:1" s="295" customFormat="1" ht="12" hidden="1" customHeight="1">
      <c r="A12660" s="294"/>
    </row>
    <row r="12661" spans="1:1" s="295" customFormat="1" ht="12" hidden="1" customHeight="1">
      <c r="A12661" s="294"/>
    </row>
    <row r="12662" spans="1:1" s="295" customFormat="1" ht="12" hidden="1" customHeight="1">
      <c r="A12662" s="294"/>
    </row>
    <row r="12663" spans="1:1" s="295" customFormat="1" ht="12" hidden="1" customHeight="1">
      <c r="A12663" s="294"/>
    </row>
    <row r="12664" spans="1:1" s="295" customFormat="1" ht="12" hidden="1" customHeight="1">
      <c r="A12664" s="294"/>
    </row>
    <row r="12665" spans="1:1" s="295" customFormat="1" ht="12" hidden="1" customHeight="1">
      <c r="A12665" s="294"/>
    </row>
    <row r="12666" spans="1:1" s="295" customFormat="1" ht="12" hidden="1" customHeight="1">
      <c r="A12666" s="294"/>
    </row>
    <row r="12667" spans="1:1" s="295" customFormat="1" ht="12" hidden="1" customHeight="1">
      <c r="A12667" s="294"/>
    </row>
    <row r="12668" spans="1:1" s="295" customFormat="1" ht="12" hidden="1" customHeight="1">
      <c r="A12668" s="294"/>
    </row>
    <row r="12669" spans="1:1" s="295" customFormat="1" ht="12" hidden="1" customHeight="1">
      <c r="A12669" s="294"/>
    </row>
    <row r="12670" spans="1:1" s="295" customFormat="1" ht="12" hidden="1" customHeight="1">
      <c r="A12670" s="294"/>
    </row>
    <row r="12671" spans="1:1" s="295" customFormat="1" ht="12" hidden="1" customHeight="1">
      <c r="A12671" s="294"/>
    </row>
    <row r="12672" spans="1:1" s="295" customFormat="1" ht="12" hidden="1" customHeight="1">
      <c r="A12672" s="294"/>
    </row>
    <row r="12673" spans="1:1" s="295" customFormat="1" ht="12" hidden="1" customHeight="1">
      <c r="A12673" s="294"/>
    </row>
    <row r="12674" spans="1:1" s="295" customFormat="1" ht="12" hidden="1" customHeight="1">
      <c r="A12674" s="294"/>
    </row>
    <row r="12675" spans="1:1" s="295" customFormat="1" ht="12" hidden="1" customHeight="1">
      <c r="A12675" s="294"/>
    </row>
    <row r="12676" spans="1:1" s="295" customFormat="1" ht="12" hidden="1" customHeight="1">
      <c r="A12676" s="294"/>
    </row>
    <row r="12677" spans="1:1" s="295" customFormat="1" ht="12" hidden="1" customHeight="1">
      <c r="A12677" s="294"/>
    </row>
    <row r="12678" spans="1:1" s="295" customFormat="1" ht="12" hidden="1" customHeight="1">
      <c r="A12678" s="294"/>
    </row>
    <row r="12679" spans="1:1" s="295" customFormat="1" ht="12" hidden="1" customHeight="1">
      <c r="A12679" s="294"/>
    </row>
    <row r="12680" spans="1:1" s="295" customFormat="1" ht="12" hidden="1" customHeight="1">
      <c r="A12680" s="294"/>
    </row>
    <row r="12681" spans="1:1" s="295" customFormat="1" ht="12" hidden="1" customHeight="1">
      <c r="A12681" s="294"/>
    </row>
    <row r="12682" spans="1:1" s="295" customFormat="1" ht="12" hidden="1" customHeight="1">
      <c r="A12682" s="294"/>
    </row>
    <row r="12683" spans="1:1" s="295" customFormat="1" ht="12" hidden="1" customHeight="1">
      <c r="A12683" s="294"/>
    </row>
    <row r="12684" spans="1:1" s="295" customFormat="1" ht="12" hidden="1" customHeight="1">
      <c r="A12684" s="294"/>
    </row>
    <row r="12685" spans="1:1" s="295" customFormat="1" ht="12" hidden="1" customHeight="1">
      <c r="A12685" s="294"/>
    </row>
    <row r="12686" spans="1:1" s="295" customFormat="1" ht="12" hidden="1" customHeight="1">
      <c r="A12686" s="294"/>
    </row>
    <row r="12687" spans="1:1" s="295" customFormat="1" ht="12" hidden="1" customHeight="1">
      <c r="A12687" s="294"/>
    </row>
    <row r="12688" spans="1:1" s="295" customFormat="1" ht="12" hidden="1" customHeight="1">
      <c r="A12688" s="294"/>
    </row>
    <row r="12689" spans="1:1" s="295" customFormat="1" ht="12" hidden="1" customHeight="1">
      <c r="A12689" s="294"/>
    </row>
    <row r="12690" spans="1:1" s="295" customFormat="1" ht="12" hidden="1" customHeight="1">
      <c r="A12690" s="294"/>
    </row>
    <row r="12691" spans="1:1" s="295" customFormat="1" ht="12" hidden="1" customHeight="1">
      <c r="A12691" s="294"/>
    </row>
    <row r="12692" spans="1:1" s="295" customFormat="1" ht="12" hidden="1" customHeight="1">
      <c r="A12692" s="294"/>
    </row>
    <row r="12693" spans="1:1" s="295" customFormat="1" ht="12" hidden="1" customHeight="1">
      <c r="A12693" s="294"/>
    </row>
    <row r="12694" spans="1:1" s="295" customFormat="1" ht="12" hidden="1" customHeight="1">
      <c r="A12694" s="294"/>
    </row>
    <row r="12695" spans="1:1" s="295" customFormat="1" ht="12" hidden="1" customHeight="1">
      <c r="A12695" s="294"/>
    </row>
    <row r="12696" spans="1:1" s="295" customFormat="1" ht="12" hidden="1" customHeight="1">
      <c r="A12696" s="294"/>
    </row>
    <row r="12697" spans="1:1" s="295" customFormat="1" ht="12" hidden="1" customHeight="1">
      <c r="A12697" s="294"/>
    </row>
    <row r="12698" spans="1:1" s="295" customFormat="1" ht="12" hidden="1" customHeight="1">
      <c r="A12698" s="294"/>
    </row>
    <row r="12699" spans="1:1" s="295" customFormat="1" ht="12" hidden="1" customHeight="1">
      <c r="A12699" s="294"/>
    </row>
    <row r="12700" spans="1:1" s="295" customFormat="1" ht="12" hidden="1" customHeight="1">
      <c r="A12700" s="294"/>
    </row>
    <row r="12701" spans="1:1" s="295" customFormat="1" ht="12" hidden="1" customHeight="1">
      <c r="A12701" s="294"/>
    </row>
    <row r="12702" spans="1:1" s="295" customFormat="1" ht="12" hidden="1" customHeight="1">
      <c r="A12702" s="294"/>
    </row>
    <row r="12703" spans="1:1" s="295" customFormat="1" ht="12" hidden="1" customHeight="1">
      <c r="A12703" s="294"/>
    </row>
    <row r="12704" spans="1:1" s="295" customFormat="1" ht="12" hidden="1" customHeight="1">
      <c r="A12704" s="294"/>
    </row>
    <row r="12705" spans="1:1" s="295" customFormat="1" ht="12" hidden="1" customHeight="1">
      <c r="A12705" s="294"/>
    </row>
    <row r="12706" spans="1:1" s="295" customFormat="1" ht="12" hidden="1" customHeight="1">
      <c r="A12706" s="294"/>
    </row>
    <row r="12707" spans="1:1" s="295" customFormat="1" ht="12" hidden="1" customHeight="1">
      <c r="A12707" s="294"/>
    </row>
    <row r="12708" spans="1:1" s="295" customFormat="1" ht="12" hidden="1" customHeight="1">
      <c r="A12708" s="294"/>
    </row>
    <row r="12709" spans="1:1" s="295" customFormat="1" ht="12" hidden="1" customHeight="1">
      <c r="A12709" s="294"/>
    </row>
    <row r="12710" spans="1:1" s="295" customFormat="1" ht="12" hidden="1" customHeight="1">
      <c r="A12710" s="294"/>
    </row>
    <row r="12711" spans="1:1" s="295" customFormat="1" ht="12" hidden="1" customHeight="1">
      <c r="A12711" s="294"/>
    </row>
    <row r="12712" spans="1:1" s="295" customFormat="1" ht="12" hidden="1" customHeight="1">
      <c r="A12712" s="294"/>
    </row>
    <row r="12713" spans="1:1" s="295" customFormat="1" ht="12" hidden="1" customHeight="1">
      <c r="A12713" s="294"/>
    </row>
    <row r="12714" spans="1:1" s="295" customFormat="1" ht="12" hidden="1" customHeight="1">
      <c r="A12714" s="294"/>
    </row>
    <row r="12715" spans="1:1" s="295" customFormat="1" ht="12" hidden="1" customHeight="1">
      <c r="A12715" s="294"/>
    </row>
    <row r="12716" spans="1:1" s="295" customFormat="1" ht="12" hidden="1" customHeight="1">
      <c r="A12716" s="294"/>
    </row>
    <row r="12717" spans="1:1" s="295" customFormat="1" ht="12" hidden="1" customHeight="1">
      <c r="A12717" s="294"/>
    </row>
    <row r="12718" spans="1:1" s="295" customFormat="1" ht="12" hidden="1" customHeight="1">
      <c r="A12718" s="294"/>
    </row>
    <row r="12719" spans="1:1" s="295" customFormat="1" ht="12" hidden="1" customHeight="1">
      <c r="A12719" s="294"/>
    </row>
    <row r="12720" spans="1:1" s="295" customFormat="1" ht="12" hidden="1" customHeight="1">
      <c r="A12720" s="294"/>
    </row>
    <row r="12721" spans="1:1" s="295" customFormat="1" ht="12" hidden="1" customHeight="1">
      <c r="A12721" s="294"/>
    </row>
    <row r="12722" spans="1:1" s="295" customFormat="1" ht="12" hidden="1" customHeight="1">
      <c r="A12722" s="294"/>
    </row>
    <row r="12723" spans="1:1" s="295" customFormat="1" ht="12" hidden="1" customHeight="1">
      <c r="A12723" s="294"/>
    </row>
    <row r="12724" spans="1:1" s="295" customFormat="1" ht="12" hidden="1" customHeight="1">
      <c r="A12724" s="294"/>
    </row>
    <row r="12725" spans="1:1" s="295" customFormat="1" ht="12" hidden="1" customHeight="1">
      <c r="A12725" s="294"/>
    </row>
    <row r="12726" spans="1:1" s="295" customFormat="1" ht="12" hidden="1" customHeight="1">
      <c r="A12726" s="294"/>
    </row>
    <row r="12727" spans="1:1" s="295" customFormat="1" ht="12" hidden="1" customHeight="1">
      <c r="A12727" s="294"/>
    </row>
    <row r="12728" spans="1:1" s="295" customFormat="1" ht="12" hidden="1" customHeight="1">
      <c r="A12728" s="294"/>
    </row>
    <row r="12729" spans="1:1" s="295" customFormat="1" ht="12" hidden="1" customHeight="1">
      <c r="A12729" s="294"/>
    </row>
    <row r="12730" spans="1:1" s="295" customFormat="1" ht="12" hidden="1" customHeight="1">
      <c r="A12730" s="294"/>
    </row>
    <row r="12731" spans="1:1" s="295" customFormat="1" ht="12" hidden="1" customHeight="1">
      <c r="A12731" s="294"/>
    </row>
    <row r="12732" spans="1:1" s="295" customFormat="1" ht="12" hidden="1" customHeight="1">
      <c r="A12732" s="294"/>
    </row>
    <row r="12733" spans="1:1" s="295" customFormat="1" ht="12" hidden="1" customHeight="1">
      <c r="A12733" s="294"/>
    </row>
    <row r="12734" spans="1:1" s="295" customFormat="1" ht="12" hidden="1" customHeight="1">
      <c r="A12734" s="294"/>
    </row>
    <row r="12735" spans="1:1" s="295" customFormat="1" ht="12" hidden="1" customHeight="1">
      <c r="A12735" s="294"/>
    </row>
    <row r="12736" spans="1:1" s="295" customFormat="1" ht="12" hidden="1" customHeight="1">
      <c r="A12736" s="294"/>
    </row>
    <row r="12737" spans="1:1" s="295" customFormat="1" ht="12" hidden="1" customHeight="1">
      <c r="A12737" s="294"/>
    </row>
    <row r="12738" spans="1:1" s="295" customFormat="1" ht="12" hidden="1" customHeight="1">
      <c r="A12738" s="294"/>
    </row>
    <row r="12739" spans="1:1" s="295" customFormat="1" ht="12" hidden="1" customHeight="1">
      <c r="A12739" s="294"/>
    </row>
    <row r="12740" spans="1:1" s="295" customFormat="1" ht="12" hidden="1" customHeight="1">
      <c r="A12740" s="294"/>
    </row>
    <row r="12741" spans="1:1" s="295" customFormat="1" ht="12" hidden="1" customHeight="1">
      <c r="A12741" s="294"/>
    </row>
    <row r="12742" spans="1:1" s="295" customFormat="1" ht="12" hidden="1" customHeight="1">
      <c r="A12742" s="294"/>
    </row>
    <row r="12743" spans="1:1" s="295" customFormat="1" ht="12" hidden="1" customHeight="1">
      <c r="A12743" s="294"/>
    </row>
    <row r="12744" spans="1:1" s="295" customFormat="1" ht="12" hidden="1" customHeight="1">
      <c r="A12744" s="294"/>
    </row>
    <row r="12745" spans="1:1" s="295" customFormat="1" ht="12" hidden="1" customHeight="1">
      <c r="A12745" s="294"/>
    </row>
    <row r="12746" spans="1:1" s="295" customFormat="1" ht="12" hidden="1" customHeight="1">
      <c r="A12746" s="294"/>
    </row>
    <row r="12747" spans="1:1" s="295" customFormat="1" ht="12" hidden="1" customHeight="1">
      <c r="A12747" s="294"/>
    </row>
    <row r="12748" spans="1:1" s="295" customFormat="1" ht="12" hidden="1" customHeight="1">
      <c r="A12748" s="294"/>
    </row>
    <row r="12749" spans="1:1" s="295" customFormat="1" ht="12" hidden="1" customHeight="1">
      <c r="A12749" s="294"/>
    </row>
    <row r="12750" spans="1:1" s="295" customFormat="1" ht="12" hidden="1" customHeight="1">
      <c r="A12750" s="294"/>
    </row>
    <row r="12751" spans="1:1" s="295" customFormat="1" ht="12" hidden="1" customHeight="1">
      <c r="A12751" s="294"/>
    </row>
    <row r="12752" spans="1:1" s="295" customFormat="1" ht="12" hidden="1" customHeight="1">
      <c r="A12752" s="294"/>
    </row>
    <row r="12753" spans="1:1" s="295" customFormat="1" ht="12" hidden="1" customHeight="1">
      <c r="A12753" s="294"/>
    </row>
    <row r="12754" spans="1:1" s="295" customFormat="1" ht="12" hidden="1" customHeight="1">
      <c r="A12754" s="294"/>
    </row>
    <row r="12755" spans="1:1" s="295" customFormat="1" ht="12" hidden="1" customHeight="1">
      <c r="A12755" s="294"/>
    </row>
    <row r="12756" spans="1:1" s="295" customFormat="1" ht="12" hidden="1" customHeight="1">
      <c r="A12756" s="294"/>
    </row>
    <row r="12757" spans="1:1" s="295" customFormat="1" ht="12" hidden="1" customHeight="1">
      <c r="A12757" s="294"/>
    </row>
    <row r="12758" spans="1:1" s="295" customFormat="1" ht="12" hidden="1" customHeight="1">
      <c r="A12758" s="294"/>
    </row>
    <row r="12759" spans="1:1" s="295" customFormat="1" ht="12" hidden="1" customHeight="1">
      <c r="A12759" s="294"/>
    </row>
    <row r="12760" spans="1:1" s="295" customFormat="1" ht="12" hidden="1" customHeight="1">
      <c r="A12760" s="294"/>
    </row>
    <row r="12761" spans="1:1" s="295" customFormat="1" ht="12" hidden="1" customHeight="1">
      <c r="A12761" s="294"/>
    </row>
    <row r="12762" spans="1:1" s="295" customFormat="1" ht="12" hidden="1" customHeight="1">
      <c r="A12762" s="294"/>
    </row>
    <row r="12763" spans="1:1" s="295" customFormat="1" ht="12" hidden="1" customHeight="1">
      <c r="A12763" s="294"/>
    </row>
    <row r="12764" spans="1:1" s="295" customFormat="1" ht="12" hidden="1" customHeight="1">
      <c r="A12764" s="294"/>
    </row>
    <row r="12765" spans="1:1" s="295" customFormat="1" ht="12" hidden="1" customHeight="1">
      <c r="A12765" s="294"/>
    </row>
    <row r="12766" spans="1:1" s="295" customFormat="1" ht="12" hidden="1" customHeight="1">
      <c r="A12766" s="294"/>
    </row>
    <row r="12767" spans="1:1" s="295" customFormat="1" ht="12" hidden="1" customHeight="1">
      <c r="A12767" s="294"/>
    </row>
    <row r="12768" spans="1:1" s="295" customFormat="1" ht="12" hidden="1" customHeight="1">
      <c r="A12768" s="294"/>
    </row>
    <row r="12769" spans="1:1" s="295" customFormat="1" ht="12" hidden="1" customHeight="1">
      <c r="A12769" s="294"/>
    </row>
    <row r="12770" spans="1:1" s="295" customFormat="1" ht="12" hidden="1" customHeight="1">
      <c r="A12770" s="294"/>
    </row>
    <row r="12771" spans="1:1" s="295" customFormat="1" ht="12" hidden="1" customHeight="1">
      <c r="A12771" s="294"/>
    </row>
    <row r="12772" spans="1:1" s="295" customFormat="1" ht="12" hidden="1" customHeight="1">
      <c r="A12772" s="294"/>
    </row>
    <row r="12773" spans="1:1" s="295" customFormat="1" ht="12" hidden="1" customHeight="1">
      <c r="A12773" s="294"/>
    </row>
    <row r="12774" spans="1:1" s="295" customFormat="1" ht="12" hidden="1" customHeight="1">
      <c r="A12774" s="294"/>
    </row>
    <row r="12775" spans="1:1" s="295" customFormat="1" ht="12" hidden="1" customHeight="1">
      <c r="A12775" s="294"/>
    </row>
    <row r="12776" spans="1:1" s="295" customFormat="1" ht="12" hidden="1" customHeight="1">
      <c r="A12776" s="294"/>
    </row>
    <row r="12777" spans="1:1" s="295" customFormat="1" ht="12" hidden="1" customHeight="1">
      <c r="A12777" s="294"/>
    </row>
    <row r="12778" spans="1:1" s="295" customFormat="1" ht="12" hidden="1" customHeight="1">
      <c r="A12778" s="294"/>
    </row>
    <row r="12779" spans="1:1" s="295" customFormat="1" ht="12" hidden="1" customHeight="1">
      <c r="A12779" s="294"/>
    </row>
    <row r="12780" spans="1:1" s="295" customFormat="1" ht="12" hidden="1" customHeight="1">
      <c r="A12780" s="294"/>
    </row>
    <row r="12781" spans="1:1" s="295" customFormat="1" ht="12" hidden="1" customHeight="1">
      <c r="A12781" s="294"/>
    </row>
    <row r="12782" spans="1:1" s="295" customFormat="1" ht="12" hidden="1" customHeight="1">
      <c r="A12782" s="294"/>
    </row>
    <row r="12783" spans="1:1" s="295" customFormat="1" ht="12" hidden="1" customHeight="1">
      <c r="A12783" s="294"/>
    </row>
    <row r="12784" spans="1:1" s="295" customFormat="1" ht="12" hidden="1" customHeight="1">
      <c r="A12784" s="294"/>
    </row>
    <row r="12785" spans="1:1" s="295" customFormat="1" ht="12" hidden="1" customHeight="1">
      <c r="A12785" s="294"/>
    </row>
    <row r="12786" spans="1:1" s="295" customFormat="1" ht="12" hidden="1" customHeight="1">
      <c r="A12786" s="294"/>
    </row>
    <row r="12787" spans="1:1" s="295" customFormat="1" ht="12" hidden="1" customHeight="1">
      <c r="A12787" s="294"/>
    </row>
    <row r="12788" spans="1:1" s="295" customFormat="1" ht="12" hidden="1" customHeight="1">
      <c r="A12788" s="294"/>
    </row>
    <row r="12789" spans="1:1" s="295" customFormat="1" ht="12" hidden="1" customHeight="1">
      <c r="A12789" s="294"/>
    </row>
    <row r="12790" spans="1:1" s="295" customFormat="1" ht="12" hidden="1" customHeight="1">
      <c r="A12790" s="294"/>
    </row>
    <row r="12791" spans="1:1" s="295" customFormat="1" ht="12" hidden="1" customHeight="1">
      <c r="A12791" s="294"/>
    </row>
    <row r="12792" spans="1:1" s="295" customFormat="1" ht="12" hidden="1" customHeight="1">
      <c r="A12792" s="294"/>
    </row>
    <row r="12793" spans="1:1" s="295" customFormat="1" ht="12" hidden="1" customHeight="1">
      <c r="A12793" s="294"/>
    </row>
    <row r="12794" spans="1:1" s="295" customFormat="1" ht="12" hidden="1" customHeight="1">
      <c r="A12794" s="294"/>
    </row>
    <row r="12795" spans="1:1" s="295" customFormat="1" ht="12" hidden="1" customHeight="1">
      <c r="A12795" s="294"/>
    </row>
    <row r="12796" spans="1:1" s="295" customFormat="1" ht="12" hidden="1" customHeight="1">
      <c r="A12796" s="294"/>
    </row>
    <row r="12797" spans="1:1" s="295" customFormat="1" ht="12" hidden="1" customHeight="1">
      <c r="A12797" s="294"/>
    </row>
    <row r="12798" spans="1:1" s="295" customFormat="1" ht="12" hidden="1" customHeight="1">
      <c r="A12798" s="294"/>
    </row>
    <row r="12799" spans="1:1" s="295" customFormat="1" ht="12" hidden="1" customHeight="1">
      <c r="A12799" s="294"/>
    </row>
    <row r="12800" spans="1:1" s="295" customFormat="1" ht="12" hidden="1" customHeight="1">
      <c r="A12800" s="294"/>
    </row>
    <row r="12801" spans="1:1" s="295" customFormat="1" ht="12" hidden="1" customHeight="1">
      <c r="A12801" s="294"/>
    </row>
    <row r="12802" spans="1:1" s="295" customFormat="1" ht="12" hidden="1" customHeight="1">
      <c r="A12802" s="294"/>
    </row>
    <row r="12803" spans="1:1" s="295" customFormat="1" ht="12" hidden="1" customHeight="1">
      <c r="A12803" s="294"/>
    </row>
    <row r="12804" spans="1:1" s="295" customFormat="1" ht="12" hidden="1" customHeight="1">
      <c r="A12804" s="294"/>
    </row>
    <row r="12805" spans="1:1" s="295" customFormat="1" ht="12" hidden="1" customHeight="1">
      <c r="A12805" s="294"/>
    </row>
    <row r="12806" spans="1:1" s="295" customFormat="1" ht="12" hidden="1" customHeight="1">
      <c r="A12806" s="294"/>
    </row>
    <row r="12807" spans="1:1" s="295" customFormat="1" ht="12" hidden="1" customHeight="1">
      <c r="A12807" s="294"/>
    </row>
    <row r="12808" spans="1:1" s="295" customFormat="1" ht="12" hidden="1" customHeight="1">
      <c r="A12808" s="294"/>
    </row>
    <row r="12809" spans="1:1" s="295" customFormat="1" ht="12" hidden="1" customHeight="1">
      <c r="A12809" s="294"/>
    </row>
    <row r="12810" spans="1:1" s="295" customFormat="1" ht="12" hidden="1" customHeight="1">
      <c r="A12810" s="294"/>
    </row>
    <row r="12811" spans="1:1" s="295" customFormat="1" ht="12" hidden="1" customHeight="1">
      <c r="A12811" s="294"/>
    </row>
    <row r="12812" spans="1:1" s="295" customFormat="1" ht="12" hidden="1" customHeight="1">
      <c r="A12812" s="294"/>
    </row>
    <row r="12813" spans="1:1" s="295" customFormat="1" ht="12" hidden="1" customHeight="1">
      <c r="A12813" s="294"/>
    </row>
    <row r="12814" spans="1:1" s="295" customFormat="1" ht="12" hidden="1" customHeight="1">
      <c r="A12814" s="294"/>
    </row>
    <row r="12815" spans="1:1" s="295" customFormat="1" ht="12" hidden="1" customHeight="1">
      <c r="A12815" s="294"/>
    </row>
    <row r="12816" spans="1:1" s="295" customFormat="1" ht="12" hidden="1" customHeight="1">
      <c r="A12816" s="294"/>
    </row>
    <row r="12817" spans="1:1" s="295" customFormat="1" ht="12" hidden="1" customHeight="1">
      <c r="A12817" s="294"/>
    </row>
    <row r="12818" spans="1:1" s="295" customFormat="1" ht="12" hidden="1" customHeight="1">
      <c r="A12818" s="294"/>
    </row>
    <row r="12819" spans="1:1" s="295" customFormat="1" ht="12" hidden="1" customHeight="1">
      <c r="A12819" s="294"/>
    </row>
    <row r="12820" spans="1:1" s="295" customFormat="1" ht="12" hidden="1" customHeight="1">
      <c r="A12820" s="294"/>
    </row>
    <row r="12821" spans="1:1" s="295" customFormat="1" ht="12" hidden="1" customHeight="1">
      <c r="A12821" s="294"/>
    </row>
    <row r="12822" spans="1:1" s="295" customFormat="1" ht="12" hidden="1" customHeight="1">
      <c r="A12822" s="294"/>
    </row>
    <row r="12823" spans="1:1" s="295" customFormat="1" ht="12" hidden="1" customHeight="1">
      <c r="A12823" s="294"/>
    </row>
    <row r="12824" spans="1:1" s="295" customFormat="1" ht="12" hidden="1" customHeight="1">
      <c r="A12824" s="294"/>
    </row>
    <row r="12825" spans="1:1" s="295" customFormat="1" ht="12" hidden="1" customHeight="1">
      <c r="A12825" s="294"/>
    </row>
    <row r="12826" spans="1:1" s="295" customFormat="1" ht="12" hidden="1" customHeight="1">
      <c r="A12826" s="294"/>
    </row>
    <row r="12827" spans="1:1" s="295" customFormat="1" ht="12" hidden="1" customHeight="1">
      <c r="A12827" s="294"/>
    </row>
    <row r="12828" spans="1:1" s="295" customFormat="1" ht="12" hidden="1" customHeight="1">
      <c r="A12828" s="294"/>
    </row>
    <row r="12829" spans="1:1" s="295" customFormat="1" ht="12" hidden="1" customHeight="1">
      <c r="A12829" s="294"/>
    </row>
    <row r="12830" spans="1:1" s="295" customFormat="1" ht="12" hidden="1" customHeight="1">
      <c r="A12830" s="294"/>
    </row>
    <row r="12831" spans="1:1" s="295" customFormat="1" ht="12" hidden="1" customHeight="1">
      <c r="A12831" s="294"/>
    </row>
    <row r="12832" spans="1:1" s="295" customFormat="1" ht="12" hidden="1" customHeight="1">
      <c r="A12832" s="294"/>
    </row>
    <row r="12833" spans="1:1" s="295" customFormat="1" ht="12" hidden="1" customHeight="1">
      <c r="A12833" s="294"/>
    </row>
    <row r="12834" spans="1:1" s="295" customFormat="1" ht="12" hidden="1" customHeight="1">
      <c r="A12834" s="294"/>
    </row>
    <row r="12835" spans="1:1" s="295" customFormat="1" ht="12" hidden="1" customHeight="1">
      <c r="A12835" s="294"/>
    </row>
    <row r="12836" spans="1:1" s="295" customFormat="1" ht="12" hidden="1" customHeight="1">
      <c r="A12836" s="294"/>
    </row>
    <row r="12837" spans="1:1" s="295" customFormat="1" ht="12" hidden="1" customHeight="1">
      <c r="A12837" s="294"/>
    </row>
    <row r="12838" spans="1:1" s="295" customFormat="1" ht="12" hidden="1" customHeight="1">
      <c r="A12838" s="294"/>
    </row>
    <row r="12839" spans="1:1" s="295" customFormat="1" ht="12" hidden="1" customHeight="1">
      <c r="A12839" s="294"/>
    </row>
    <row r="12840" spans="1:1" s="295" customFormat="1" ht="12" hidden="1" customHeight="1">
      <c r="A12840" s="294"/>
    </row>
    <row r="12841" spans="1:1" s="295" customFormat="1" ht="12" hidden="1" customHeight="1">
      <c r="A12841" s="294"/>
    </row>
    <row r="12842" spans="1:1" s="295" customFormat="1" ht="12" hidden="1" customHeight="1">
      <c r="A12842" s="294"/>
    </row>
    <row r="12843" spans="1:1" s="295" customFormat="1" ht="12" hidden="1" customHeight="1">
      <c r="A12843" s="294"/>
    </row>
    <row r="12844" spans="1:1" s="295" customFormat="1" ht="12" hidden="1" customHeight="1">
      <c r="A12844" s="294"/>
    </row>
    <row r="12845" spans="1:1" s="295" customFormat="1" ht="12" hidden="1" customHeight="1">
      <c r="A12845" s="294"/>
    </row>
    <row r="12846" spans="1:1" s="295" customFormat="1" ht="12" hidden="1" customHeight="1">
      <c r="A12846" s="294"/>
    </row>
    <row r="12847" spans="1:1" s="295" customFormat="1" ht="12" hidden="1" customHeight="1">
      <c r="A12847" s="294"/>
    </row>
    <row r="12848" spans="1:1" s="295" customFormat="1" ht="12" hidden="1" customHeight="1">
      <c r="A12848" s="294"/>
    </row>
    <row r="12849" spans="1:1" s="295" customFormat="1" ht="12" hidden="1" customHeight="1">
      <c r="A12849" s="294"/>
    </row>
    <row r="12850" spans="1:1" s="295" customFormat="1" ht="12" hidden="1" customHeight="1">
      <c r="A12850" s="294"/>
    </row>
    <row r="12851" spans="1:1" s="295" customFormat="1" ht="12" hidden="1" customHeight="1">
      <c r="A12851" s="294"/>
    </row>
    <row r="12852" spans="1:1" s="295" customFormat="1" ht="12" hidden="1" customHeight="1">
      <c r="A12852" s="294"/>
    </row>
    <row r="12853" spans="1:1" s="295" customFormat="1" ht="12" hidden="1" customHeight="1">
      <c r="A12853" s="294"/>
    </row>
    <row r="12854" spans="1:1" s="295" customFormat="1" ht="12" hidden="1" customHeight="1">
      <c r="A12854" s="294"/>
    </row>
    <row r="12855" spans="1:1" s="295" customFormat="1" ht="12" hidden="1" customHeight="1">
      <c r="A12855" s="294"/>
    </row>
    <row r="12856" spans="1:1" s="295" customFormat="1" ht="12" hidden="1" customHeight="1">
      <c r="A12856" s="294"/>
    </row>
    <row r="12857" spans="1:1" s="295" customFormat="1" ht="12" hidden="1" customHeight="1">
      <c r="A12857" s="294"/>
    </row>
    <row r="12858" spans="1:1" s="295" customFormat="1" ht="12" hidden="1" customHeight="1">
      <c r="A12858" s="294"/>
    </row>
    <row r="12859" spans="1:1" s="295" customFormat="1" ht="12" hidden="1" customHeight="1">
      <c r="A12859" s="294"/>
    </row>
    <row r="12860" spans="1:1" s="295" customFormat="1" ht="12" hidden="1" customHeight="1">
      <c r="A12860" s="294"/>
    </row>
    <row r="12861" spans="1:1" s="295" customFormat="1" ht="12" hidden="1" customHeight="1">
      <c r="A12861" s="294"/>
    </row>
    <row r="12862" spans="1:1" s="295" customFormat="1" ht="12" hidden="1" customHeight="1">
      <c r="A12862" s="294"/>
    </row>
    <row r="12863" spans="1:1" s="295" customFormat="1" ht="12" hidden="1" customHeight="1">
      <c r="A12863" s="294"/>
    </row>
    <row r="12864" spans="1:1" s="295" customFormat="1" ht="12" hidden="1" customHeight="1">
      <c r="A12864" s="294"/>
    </row>
    <row r="12865" spans="1:1" s="295" customFormat="1" ht="12" hidden="1" customHeight="1">
      <c r="A12865" s="294"/>
    </row>
    <row r="12866" spans="1:1" s="295" customFormat="1" ht="12" hidden="1" customHeight="1">
      <c r="A12866" s="294"/>
    </row>
    <row r="12867" spans="1:1" s="295" customFormat="1" ht="12" hidden="1" customHeight="1">
      <c r="A12867" s="294"/>
    </row>
    <row r="12868" spans="1:1" s="295" customFormat="1" ht="12" hidden="1" customHeight="1">
      <c r="A12868" s="294"/>
    </row>
    <row r="12869" spans="1:1" s="295" customFormat="1" ht="12" hidden="1" customHeight="1">
      <c r="A12869" s="294"/>
    </row>
    <row r="12870" spans="1:1" s="295" customFormat="1" ht="12" hidden="1" customHeight="1">
      <c r="A12870" s="294"/>
    </row>
    <row r="12871" spans="1:1" s="295" customFormat="1" ht="12" hidden="1" customHeight="1">
      <c r="A12871" s="294"/>
    </row>
    <row r="12872" spans="1:1" s="295" customFormat="1" ht="12" hidden="1" customHeight="1">
      <c r="A12872" s="294"/>
    </row>
    <row r="12873" spans="1:1" s="295" customFormat="1" ht="12" hidden="1" customHeight="1">
      <c r="A12873" s="294"/>
    </row>
    <row r="12874" spans="1:1" s="295" customFormat="1" ht="12" hidden="1" customHeight="1">
      <c r="A12874" s="294"/>
    </row>
    <row r="12875" spans="1:1" s="295" customFormat="1" ht="12" hidden="1" customHeight="1">
      <c r="A12875" s="294"/>
    </row>
    <row r="12876" spans="1:1" s="295" customFormat="1" ht="12" hidden="1" customHeight="1">
      <c r="A12876" s="294"/>
    </row>
    <row r="12877" spans="1:1" s="295" customFormat="1" ht="12" hidden="1" customHeight="1">
      <c r="A12877" s="294"/>
    </row>
    <row r="12878" spans="1:1" s="295" customFormat="1" ht="12" hidden="1" customHeight="1">
      <c r="A12878" s="294"/>
    </row>
    <row r="12879" spans="1:1" s="295" customFormat="1" ht="12" hidden="1" customHeight="1">
      <c r="A12879" s="294"/>
    </row>
    <row r="12880" spans="1:1" s="295" customFormat="1" ht="12" hidden="1" customHeight="1">
      <c r="A12880" s="294"/>
    </row>
    <row r="12881" spans="1:1" s="295" customFormat="1" ht="12" hidden="1" customHeight="1">
      <c r="A12881" s="294"/>
    </row>
    <row r="12882" spans="1:1" s="295" customFormat="1" ht="12" hidden="1" customHeight="1">
      <c r="A12882" s="294"/>
    </row>
    <row r="12883" spans="1:1" s="295" customFormat="1" ht="12" hidden="1" customHeight="1">
      <c r="A12883" s="294"/>
    </row>
    <row r="12884" spans="1:1" s="295" customFormat="1" ht="12" hidden="1" customHeight="1">
      <c r="A12884" s="294"/>
    </row>
    <row r="12885" spans="1:1" s="295" customFormat="1" ht="12" hidden="1" customHeight="1">
      <c r="A12885" s="294"/>
    </row>
    <row r="12886" spans="1:1" s="295" customFormat="1" ht="12" hidden="1" customHeight="1">
      <c r="A12886" s="294"/>
    </row>
    <row r="12887" spans="1:1" s="295" customFormat="1" ht="12" hidden="1" customHeight="1">
      <c r="A12887" s="294"/>
    </row>
    <row r="12888" spans="1:1" s="295" customFormat="1" ht="12" hidden="1" customHeight="1">
      <c r="A12888" s="294"/>
    </row>
    <row r="12889" spans="1:1" s="295" customFormat="1" ht="12" hidden="1" customHeight="1">
      <c r="A12889" s="294"/>
    </row>
    <row r="12890" spans="1:1" s="295" customFormat="1" ht="12" hidden="1" customHeight="1">
      <c r="A12890" s="294"/>
    </row>
    <row r="12891" spans="1:1" s="295" customFormat="1" ht="12" hidden="1" customHeight="1">
      <c r="A12891" s="294"/>
    </row>
    <row r="12892" spans="1:1" s="295" customFormat="1" ht="12" hidden="1" customHeight="1">
      <c r="A12892" s="294"/>
    </row>
    <row r="12893" spans="1:1" s="295" customFormat="1" ht="12" hidden="1" customHeight="1">
      <c r="A12893" s="294"/>
    </row>
    <row r="12894" spans="1:1" s="295" customFormat="1" ht="12" hidden="1" customHeight="1">
      <c r="A12894" s="294"/>
    </row>
    <row r="12895" spans="1:1" s="295" customFormat="1" ht="12" hidden="1" customHeight="1">
      <c r="A12895" s="294"/>
    </row>
    <row r="12896" spans="1:1" s="295" customFormat="1" ht="12" hidden="1" customHeight="1">
      <c r="A12896" s="294"/>
    </row>
    <row r="12897" spans="1:1" s="295" customFormat="1" ht="12" hidden="1" customHeight="1">
      <c r="A12897" s="294"/>
    </row>
    <row r="12898" spans="1:1" s="295" customFormat="1" ht="12" hidden="1" customHeight="1">
      <c r="A12898" s="294"/>
    </row>
    <row r="12899" spans="1:1" s="295" customFormat="1" ht="12" hidden="1" customHeight="1">
      <c r="A12899" s="294"/>
    </row>
    <row r="12900" spans="1:1" s="295" customFormat="1" ht="12" hidden="1" customHeight="1">
      <c r="A12900" s="294"/>
    </row>
    <row r="12901" spans="1:1" s="295" customFormat="1" ht="12" hidden="1" customHeight="1">
      <c r="A12901" s="294"/>
    </row>
    <row r="12902" spans="1:1" s="295" customFormat="1" ht="12" hidden="1" customHeight="1">
      <c r="A12902" s="294"/>
    </row>
    <row r="12903" spans="1:1" s="295" customFormat="1" ht="12" hidden="1" customHeight="1">
      <c r="A12903" s="294"/>
    </row>
    <row r="12904" spans="1:1" s="295" customFormat="1" ht="12" hidden="1" customHeight="1">
      <c r="A12904" s="294"/>
    </row>
    <row r="12905" spans="1:1" s="295" customFormat="1" ht="12" hidden="1" customHeight="1">
      <c r="A12905" s="294"/>
    </row>
    <row r="12906" spans="1:1" s="295" customFormat="1" ht="12" hidden="1" customHeight="1">
      <c r="A12906" s="294"/>
    </row>
    <row r="12907" spans="1:1" s="295" customFormat="1" ht="12" hidden="1" customHeight="1">
      <c r="A12907" s="294"/>
    </row>
    <row r="12908" spans="1:1" s="295" customFormat="1" ht="12" hidden="1" customHeight="1">
      <c r="A12908" s="294"/>
    </row>
    <row r="12909" spans="1:1" s="295" customFormat="1" ht="12" hidden="1" customHeight="1">
      <c r="A12909" s="294"/>
    </row>
    <row r="12910" spans="1:1" s="295" customFormat="1" ht="12" hidden="1" customHeight="1">
      <c r="A12910" s="294"/>
    </row>
    <row r="12911" spans="1:1" s="295" customFormat="1" ht="12" hidden="1" customHeight="1">
      <c r="A12911" s="294"/>
    </row>
    <row r="12912" spans="1:1" s="295" customFormat="1" ht="12" hidden="1" customHeight="1">
      <c r="A12912" s="294"/>
    </row>
    <row r="12913" spans="1:1" s="295" customFormat="1" ht="12" hidden="1" customHeight="1">
      <c r="A12913" s="294"/>
    </row>
    <row r="12914" spans="1:1" s="295" customFormat="1" ht="12" hidden="1" customHeight="1">
      <c r="A12914" s="294"/>
    </row>
    <row r="12915" spans="1:1" s="295" customFormat="1" ht="12" hidden="1" customHeight="1">
      <c r="A12915" s="294"/>
    </row>
    <row r="12916" spans="1:1" s="295" customFormat="1" ht="12" hidden="1" customHeight="1">
      <c r="A12916" s="294"/>
    </row>
    <row r="12917" spans="1:1" s="295" customFormat="1" ht="12" hidden="1" customHeight="1">
      <c r="A12917" s="294"/>
    </row>
    <row r="12918" spans="1:1" s="295" customFormat="1" ht="12" hidden="1" customHeight="1">
      <c r="A12918" s="294"/>
    </row>
    <row r="12919" spans="1:1" s="295" customFormat="1" ht="12" hidden="1" customHeight="1">
      <c r="A12919" s="294"/>
    </row>
    <row r="12920" spans="1:1" s="295" customFormat="1" ht="12" hidden="1" customHeight="1">
      <c r="A12920" s="294"/>
    </row>
    <row r="12921" spans="1:1" s="295" customFormat="1" ht="12" hidden="1" customHeight="1">
      <c r="A12921" s="294"/>
    </row>
    <row r="12922" spans="1:1" s="295" customFormat="1" ht="12" hidden="1" customHeight="1">
      <c r="A12922" s="294"/>
    </row>
    <row r="12923" spans="1:1" s="295" customFormat="1" ht="12" hidden="1" customHeight="1">
      <c r="A12923" s="294"/>
    </row>
    <row r="12924" spans="1:1" s="295" customFormat="1" ht="12" hidden="1" customHeight="1">
      <c r="A12924" s="294"/>
    </row>
    <row r="12925" spans="1:1" s="295" customFormat="1" ht="12" hidden="1" customHeight="1">
      <c r="A12925" s="294"/>
    </row>
    <row r="12926" spans="1:1" s="295" customFormat="1" ht="12" hidden="1" customHeight="1">
      <c r="A12926" s="294"/>
    </row>
    <row r="12927" spans="1:1" s="295" customFormat="1" ht="12" hidden="1" customHeight="1">
      <c r="A12927" s="294"/>
    </row>
    <row r="12928" spans="1:1" s="295" customFormat="1" ht="12" hidden="1" customHeight="1">
      <c r="A12928" s="294"/>
    </row>
    <row r="12929" spans="1:1" s="295" customFormat="1" ht="12" hidden="1" customHeight="1">
      <c r="A12929" s="294"/>
    </row>
    <row r="12930" spans="1:1" s="295" customFormat="1" ht="12" hidden="1" customHeight="1">
      <c r="A12930" s="294"/>
    </row>
    <row r="12931" spans="1:1" s="295" customFormat="1" ht="12" hidden="1" customHeight="1">
      <c r="A12931" s="294"/>
    </row>
    <row r="12932" spans="1:1" s="295" customFormat="1" ht="12" hidden="1" customHeight="1">
      <c r="A12932" s="294"/>
    </row>
    <row r="12933" spans="1:1" s="295" customFormat="1" ht="12" hidden="1" customHeight="1">
      <c r="A12933" s="294"/>
    </row>
    <row r="12934" spans="1:1" s="295" customFormat="1" ht="12" hidden="1" customHeight="1">
      <c r="A12934" s="294"/>
    </row>
    <row r="12935" spans="1:1" s="295" customFormat="1" ht="12" hidden="1" customHeight="1">
      <c r="A12935" s="294"/>
    </row>
    <row r="12936" spans="1:1" s="295" customFormat="1" ht="12" hidden="1" customHeight="1">
      <c r="A12936" s="294"/>
    </row>
    <row r="12937" spans="1:1" s="295" customFormat="1" ht="12" hidden="1" customHeight="1">
      <c r="A12937" s="294"/>
    </row>
    <row r="12938" spans="1:1" s="295" customFormat="1" ht="12" hidden="1" customHeight="1">
      <c r="A12938" s="294"/>
    </row>
    <row r="12939" spans="1:1" s="295" customFormat="1" ht="12" hidden="1" customHeight="1">
      <c r="A12939" s="294"/>
    </row>
    <row r="12940" spans="1:1" s="295" customFormat="1" ht="12" hidden="1" customHeight="1">
      <c r="A12940" s="294"/>
    </row>
    <row r="12941" spans="1:1" s="295" customFormat="1" ht="12" hidden="1" customHeight="1">
      <c r="A12941" s="294"/>
    </row>
    <row r="12942" spans="1:1" s="295" customFormat="1" ht="12" hidden="1" customHeight="1">
      <c r="A12942" s="294"/>
    </row>
    <row r="12943" spans="1:1" s="295" customFormat="1" ht="12" hidden="1" customHeight="1">
      <c r="A12943" s="294"/>
    </row>
    <row r="12944" spans="1:1" s="295" customFormat="1" ht="12" hidden="1" customHeight="1">
      <c r="A12944" s="294"/>
    </row>
    <row r="12945" spans="1:1" s="295" customFormat="1" ht="12" hidden="1" customHeight="1">
      <c r="A12945" s="294"/>
    </row>
    <row r="12946" spans="1:1" s="295" customFormat="1" ht="12" hidden="1" customHeight="1">
      <c r="A12946" s="294"/>
    </row>
    <row r="12947" spans="1:1" s="295" customFormat="1" ht="12" hidden="1" customHeight="1">
      <c r="A12947" s="294"/>
    </row>
    <row r="12948" spans="1:1" s="295" customFormat="1" ht="12" hidden="1" customHeight="1">
      <c r="A12948" s="294"/>
    </row>
    <row r="12949" spans="1:1" s="295" customFormat="1" ht="12" hidden="1" customHeight="1">
      <c r="A12949" s="294"/>
    </row>
    <row r="12950" spans="1:1" s="295" customFormat="1" ht="12" hidden="1" customHeight="1">
      <c r="A12950" s="294"/>
    </row>
    <row r="12951" spans="1:1" s="295" customFormat="1" ht="12" hidden="1" customHeight="1">
      <c r="A12951" s="294"/>
    </row>
    <row r="12952" spans="1:1" s="295" customFormat="1" ht="12" hidden="1" customHeight="1">
      <c r="A12952" s="294"/>
    </row>
    <row r="12953" spans="1:1" s="295" customFormat="1" ht="12" hidden="1" customHeight="1">
      <c r="A12953" s="294"/>
    </row>
    <row r="12954" spans="1:1" s="295" customFormat="1" ht="12" hidden="1" customHeight="1">
      <c r="A12954" s="294"/>
    </row>
    <row r="12955" spans="1:1" s="295" customFormat="1" ht="12" hidden="1" customHeight="1">
      <c r="A12955" s="294"/>
    </row>
    <row r="12956" spans="1:1" s="295" customFormat="1" ht="12" hidden="1" customHeight="1">
      <c r="A12956" s="294"/>
    </row>
    <row r="12957" spans="1:1" s="295" customFormat="1" ht="12" hidden="1" customHeight="1">
      <c r="A12957" s="294"/>
    </row>
    <row r="12958" spans="1:1" s="295" customFormat="1" ht="12" hidden="1" customHeight="1">
      <c r="A12958" s="294"/>
    </row>
    <row r="12959" spans="1:1" s="295" customFormat="1" ht="12" hidden="1" customHeight="1">
      <c r="A12959" s="294"/>
    </row>
    <row r="12960" spans="1:1" s="295" customFormat="1" ht="12" hidden="1" customHeight="1">
      <c r="A12960" s="294"/>
    </row>
    <row r="12961" spans="1:1" s="295" customFormat="1" ht="12" hidden="1" customHeight="1">
      <c r="A12961" s="294"/>
    </row>
    <row r="12962" spans="1:1" s="295" customFormat="1" ht="12" hidden="1" customHeight="1">
      <c r="A12962" s="294"/>
    </row>
    <row r="12963" spans="1:1" s="295" customFormat="1" ht="12" hidden="1" customHeight="1">
      <c r="A12963" s="294"/>
    </row>
    <row r="12964" spans="1:1" s="295" customFormat="1" ht="12" hidden="1" customHeight="1">
      <c r="A12964" s="294"/>
    </row>
    <row r="12965" spans="1:1" s="295" customFormat="1" ht="12" hidden="1" customHeight="1">
      <c r="A12965" s="294"/>
    </row>
    <row r="12966" spans="1:1" s="295" customFormat="1" ht="12" hidden="1" customHeight="1">
      <c r="A12966" s="294"/>
    </row>
    <row r="12967" spans="1:1" s="295" customFormat="1" ht="12" hidden="1" customHeight="1">
      <c r="A12967" s="294"/>
    </row>
    <row r="12968" spans="1:1" s="295" customFormat="1" ht="12" hidden="1" customHeight="1">
      <c r="A12968" s="294"/>
    </row>
    <row r="12969" spans="1:1" s="295" customFormat="1" ht="12" hidden="1" customHeight="1">
      <c r="A12969" s="294"/>
    </row>
    <row r="12970" spans="1:1" s="295" customFormat="1" ht="12" hidden="1" customHeight="1">
      <c r="A12970" s="294"/>
    </row>
    <row r="12971" spans="1:1" s="295" customFormat="1" ht="12" hidden="1" customHeight="1">
      <c r="A12971" s="294"/>
    </row>
    <row r="12972" spans="1:1" s="295" customFormat="1" ht="12" hidden="1" customHeight="1">
      <c r="A12972" s="294"/>
    </row>
    <row r="12973" spans="1:1" s="295" customFormat="1" ht="12" hidden="1" customHeight="1">
      <c r="A12973" s="294"/>
    </row>
    <row r="12974" spans="1:1" s="295" customFormat="1" ht="12" hidden="1" customHeight="1">
      <c r="A12974" s="294"/>
    </row>
    <row r="12975" spans="1:1" s="295" customFormat="1" ht="12" hidden="1" customHeight="1">
      <c r="A12975" s="294"/>
    </row>
    <row r="12976" spans="1:1" s="295" customFormat="1" ht="12" hidden="1" customHeight="1">
      <c r="A12976" s="294"/>
    </row>
    <row r="12977" spans="1:1" s="295" customFormat="1" ht="12" hidden="1" customHeight="1">
      <c r="A12977" s="294"/>
    </row>
    <row r="12978" spans="1:1" s="295" customFormat="1" ht="12" hidden="1" customHeight="1">
      <c r="A12978" s="294"/>
    </row>
    <row r="12979" spans="1:1" s="295" customFormat="1" ht="12" hidden="1" customHeight="1">
      <c r="A12979" s="294"/>
    </row>
    <row r="12980" spans="1:1" s="295" customFormat="1" ht="12" hidden="1" customHeight="1">
      <c r="A12980" s="294"/>
    </row>
    <row r="12981" spans="1:1" s="295" customFormat="1" ht="12" hidden="1" customHeight="1">
      <c r="A12981" s="294"/>
    </row>
    <row r="12982" spans="1:1" s="295" customFormat="1" ht="12" hidden="1" customHeight="1">
      <c r="A12982" s="294"/>
    </row>
    <row r="12983" spans="1:1" s="295" customFormat="1" ht="12" hidden="1" customHeight="1">
      <c r="A12983" s="294"/>
    </row>
    <row r="12984" spans="1:1" s="295" customFormat="1" ht="12" hidden="1" customHeight="1">
      <c r="A12984" s="294"/>
    </row>
    <row r="12985" spans="1:1" s="295" customFormat="1" ht="12" hidden="1" customHeight="1">
      <c r="A12985" s="294"/>
    </row>
    <row r="12986" spans="1:1" s="295" customFormat="1" ht="12" hidden="1" customHeight="1">
      <c r="A12986" s="294"/>
    </row>
    <row r="12987" spans="1:1" s="295" customFormat="1" ht="12" hidden="1" customHeight="1">
      <c r="A12987" s="294"/>
    </row>
    <row r="12988" spans="1:1" s="295" customFormat="1" ht="12" hidden="1" customHeight="1">
      <c r="A12988" s="294"/>
    </row>
    <row r="12989" spans="1:1" s="295" customFormat="1" ht="12" hidden="1" customHeight="1">
      <c r="A12989" s="294"/>
    </row>
    <row r="12990" spans="1:1" s="295" customFormat="1" ht="12" hidden="1" customHeight="1">
      <c r="A12990" s="294"/>
    </row>
    <row r="12991" spans="1:1" s="295" customFormat="1" ht="12" hidden="1" customHeight="1">
      <c r="A12991" s="294"/>
    </row>
    <row r="12992" spans="1:1" s="295" customFormat="1" ht="12" hidden="1" customHeight="1">
      <c r="A12992" s="294"/>
    </row>
    <row r="12993" spans="1:1" s="295" customFormat="1" ht="12" hidden="1" customHeight="1">
      <c r="A12993" s="294"/>
    </row>
    <row r="12994" spans="1:1" s="295" customFormat="1" ht="12" hidden="1" customHeight="1">
      <c r="A12994" s="294"/>
    </row>
    <row r="12995" spans="1:1" s="295" customFormat="1" ht="12" hidden="1" customHeight="1">
      <c r="A12995" s="294"/>
    </row>
    <row r="12996" spans="1:1" s="295" customFormat="1" ht="12" hidden="1" customHeight="1">
      <c r="A12996" s="294"/>
    </row>
    <row r="12997" spans="1:1" s="295" customFormat="1" ht="12" hidden="1" customHeight="1">
      <c r="A12997" s="294"/>
    </row>
    <row r="12998" spans="1:1" s="295" customFormat="1" ht="12" hidden="1" customHeight="1">
      <c r="A12998" s="294"/>
    </row>
    <row r="12999" spans="1:1" s="295" customFormat="1" ht="12" hidden="1" customHeight="1">
      <c r="A12999" s="294"/>
    </row>
    <row r="13000" spans="1:1" s="295" customFormat="1" ht="12" hidden="1" customHeight="1">
      <c r="A13000" s="294"/>
    </row>
    <row r="13001" spans="1:1" s="295" customFormat="1" ht="12" hidden="1" customHeight="1">
      <c r="A13001" s="294"/>
    </row>
    <row r="13002" spans="1:1" s="295" customFormat="1" ht="12" hidden="1" customHeight="1">
      <c r="A13002" s="294"/>
    </row>
    <row r="13003" spans="1:1" s="295" customFormat="1" ht="12" hidden="1" customHeight="1">
      <c r="A13003" s="294"/>
    </row>
    <row r="13004" spans="1:1" s="295" customFormat="1" ht="12" hidden="1" customHeight="1">
      <c r="A13004" s="294"/>
    </row>
    <row r="13005" spans="1:1" s="295" customFormat="1" ht="12" hidden="1" customHeight="1">
      <c r="A13005" s="294"/>
    </row>
    <row r="13006" spans="1:1" s="295" customFormat="1" ht="12" hidden="1" customHeight="1">
      <c r="A13006" s="294"/>
    </row>
    <row r="13007" spans="1:1" s="295" customFormat="1" ht="12" hidden="1" customHeight="1">
      <c r="A13007" s="294"/>
    </row>
    <row r="13008" spans="1:1" s="295" customFormat="1" ht="12" hidden="1" customHeight="1">
      <c r="A13008" s="294"/>
    </row>
    <row r="13009" spans="1:1" s="295" customFormat="1" ht="12" hidden="1" customHeight="1">
      <c r="A13009" s="294"/>
    </row>
    <row r="13010" spans="1:1" s="295" customFormat="1" ht="12" hidden="1" customHeight="1">
      <c r="A13010" s="294"/>
    </row>
    <row r="13011" spans="1:1" s="295" customFormat="1" ht="12" hidden="1" customHeight="1">
      <c r="A13011" s="294"/>
    </row>
    <row r="13012" spans="1:1" s="295" customFormat="1" ht="12" hidden="1" customHeight="1">
      <c r="A13012" s="294"/>
    </row>
    <row r="13013" spans="1:1" s="295" customFormat="1" ht="12" hidden="1" customHeight="1">
      <c r="A13013" s="294"/>
    </row>
    <row r="13014" spans="1:1" s="295" customFormat="1" ht="12" hidden="1" customHeight="1">
      <c r="A13014" s="294"/>
    </row>
    <row r="13015" spans="1:1" s="295" customFormat="1" ht="12" hidden="1" customHeight="1">
      <c r="A13015" s="294"/>
    </row>
    <row r="13016" spans="1:1" s="295" customFormat="1" ht="12" hidden="1" customHeight="1">
      <c r="A13016" s="294"/>
    </row>
    <row r="13017" spans="1:1" s="295" customFormat="1" ht="12" hidden="1" customHeight="1">
      <c r="A13017" s="294"/>
    </row>
    <row r="13018" spans="1:1" s="295" customFormat="1" ht="12" hidden="1" customHeight="1">
      <c r="A13018" s="294"/>
    </row>
    <row r="13019" spans="1:1" s="295" customFormat="1" ht="12" hidden="1" customHeight="1">
      <c r="A13019" s="294"/>
    </row>
    <row r="13020" spans="1:1" s="295" customFormat="1" ht="12" hidden="1" customHeight="1">
      <c r="A13020" s="294"/>
    </row>
    <row r="13021" spans="1:1" s="295" customFormat="1" ht="12" hidden="1" customHeight="1">
      <c r="A13021" s="294"/>
    </row>
    <row r="13022" spans="1:1" s="295" customFormat="1" ht="12" hidden="1" customHeight="1">
      <c r="A13022" s="294"/>
    </row>
    <row r="13023" spans="1:1" s="295" customFormat="1" ht="12" hidden="1" customHeight="1">
      <c r="A13023" s="294"/>
    </row>
    <row r="13024" spans="1:1" s="295" customFormat="1" ht="12" hidden="1" customHeight="1">
      <c r="A13024" s="294"/>
    </row>
    <row r="13025" spans="1:1" s="295" customFormat="1" ht="12" hidden="1" customHeight="1">
      <c r="A13025" s="294"/>
    </row>
    <row r="13026" spans="1:1" s="295" customFormat="1" ht="12" hidden="1" customHeight="1">
      <c r="A13026" s="294"/>
    </row>
    <row r="13027" spans="1:1" s="295" customFormat="1" ht="12" hidden="1" customHeight="1">
      <c r="A13027" s="294"/>
    </row>
    <row r="13028" spans="1:1" s="295" customFormat="1" ht="12" hidden="1" customHeight="1">
      <c r="A13028" s="294"/>
    </row>
    <row r="13029" spans="1:1" s="295" customFormat="1" ht="12" hidden="1" customHeight="1">
      <c r="A13029" s="294"/>
    </row>
    <row r="13030" spans="1:1" s="295" customFormat="1" ht="12" hidden="1" customHeight="1">
      <c r="A13030" s="294"/>
    </row>
    <row r="13031" spans="1:1" s="295" customFormat="1" ht="12" hidden="1" customHeight="1">
      <c r="A13031" s="294"/>
    </row>
    <row r="13032" spans="1:1" s="295" customFormat="1" ht="12" hidden="1" customHeight="1">
      <c r="A13032" s="294"/>
    </row>
    <row r="13033" spans="1:1" s="295" customFormat="1" ht="12" hidden="1" customHeight="1">
      <c r="A13033" s="294"/>
    </row>
    <row r="13034" spans="1:1" s="295" customFormat="1" ht="12" hidden="1" customHeight="1">
      <c r="A13034" s="294"/>
    </row>
    <row r="13035" spans="1:1" s="295" customFormat="1" ht="12" hidden="1" customHeight="1">
      <c r="A13035" s="294"/>
    </row>
    <row r="13036" spans="1:1" s="295" customFormat="1" ht="12" hidden="1" customHeight="1">
      <c r="A13036" s="294"/>
    </row>
    <row r="13037" spans="1:1" s="295" customFormat="1" ht="12" hidden="1" customHeight="1">
      <c r="A13037" s="294"/>
    </row>
    <row r="13038" spans="1:1" s="295" customFormat="1" ht="12" hidden="1" customHeight="1">
      <c r="A13038" s="294"/>
    </row>
    <row r="13039" spans="1:1" s="295" customFormat="1" ht="12" hidden="1" customHeight="1">
      <c r="A13039" s="294"/>
    </row>
    <row r="13040" spans="1:1" s="295" customFormat="1" ht="12" hidden="1" customHeight="1">
      <c r="A13040" s="294"/>
    </row>
    <row r="13041" spans="1:1" s="295" customFormat="1" ht="12" hidden="1" customHeight="1">
      <c r="A13041" s="294"/>
    </row>
    <row r="13042" spans="1:1" s="295" customFormat="1" ht="12" hidden="1" customHeight="1">
      <c r="A13042" s="294"/>
    </row>
    <row r="13043" spans="1:1" s="295" customFormat="1" ht="12" hidden="1" customHeight="1">
      <c r="A13043" s="294"/>
    </row>
    <row r="13044" spans="1:1" s="295" customFormat="1" ht="12" hidden="1" customHeight="1">
      <c r="A13044" s="294"/>
    </row>
    <row r="13045" spans="1:1" s="295" customFormat="1" ht="12" hidden="1" customHeight="1">
      <c r="A13045" s="294"/>
    </row>
    <row r="13046" spans="1:1" s="295" customFormat="1" ht="12" hidden="1" customHeight="1">
      <c r="A13046" s="294"/>
    </row>
    <row r="13047" spans="1:1" s="295" customFormat="1" ht="12" hidden="1" customHeight="1">
      <c r="A13047" s="294"/>
    </row>
    <row r="13048" spans="1:1" s="295" customFormat="1" ht="12" hidden="1" customHeight="1">
      <c r="A13048" s="294"/>
    </row>
    <row r="13049" spans="1:1" s="295" customFormat="1" ht="12" hidden="1" customHeight="1">
      <c r="A13049" s="294"/>
    </row>
    <row r="13050" spans="1:1" s="295" customFormat="1" ht="12" hidden="1" customHeight="1">
      <c r="A13050" s="294"/>
    </row>
    <row r="13051" spans="1:1" s="295" customFormat="1" ht="12" hidden="1" customHeight="1">
      <c r="A13051" s="294"/>
    </row>
    <row r="13052" spans="1:1" s="295" customFormat="1" ht="12" hidden="1" customHeight="1">
      <c r="A13052" s="294"/>
    </row>
    <row r="13053" spans="1:1" s="295" customFormat="1" ht="12" hidden="1" customHeight="1">
      <c r="A13053" s="294"/>
    </row>
    <row r="13054" spans="1:1" s="295" customFormat="1" ht="12" hidden="1" customHeight="1">
      <c r="A13054" s="294"/>
    </row>
    <row r="13055" spans="1:1" s="295" customFormat="1" ht="12" hidden="1" customHeight="1">
      <c r="A13055" s="294"/>
    </row>
    <row r="13056" spans="1:1" s="295" customFormat="1" ht="12" hidden="1" customHeight="1">
      <c r="A13056" s="294"/>
    </row>
    <row r="13057" spans="1:1" s="295" customFormat="1" ht="12" hidden="1" customHeight="1">
      <c r="A13057" s="294"/>
    </row>
    <row r="13058" spans="1:1" s="295" customFormat="1" ht="12" hidden="1" customHeight="1">
      <c r="A13058" s="294"/>
    </row>
    <row r="13059" spans="1:1" s="295" customFormat="1" ht="12" hidden="1" customHeight="1">
      <c r="A13059" s="294"/>
    </row>
    <row r="13060" spans="1:1" s="295" customFormat="1" ht="12" hidden="1" customHeight="1">
      <c r="A13060" s="294"/>
    </row>
    <row r="13061" spans="1:1" s="295" customFormat="1" ht="12" hidden="1" customHeight="1">
      <c r="A13061" s="294"/>
    </row>
    <row r="13062" spans="1:1" s="295" customFormat="1" ht="12" hidden="1" customHeight="1">
      <c r="A13062" s="294"/>
    </row>
    <row r="13063" spans="1:1" s="295" customFormat="1" ht="12" hidden="1" customHeight="1">
      <c r="A13063" s="294"/>
    </row>
    <row r="13064" spans="1:1" s="295" customFormat="1" ht="12" hidden="1" customHeight="1">
      <c r="A13064" s="294"/>
    </row>
    <row r="13065" spans="1:1" s="295" customFormat="1" ht="12" hidden="1" customHeight="1">
      <c r="A13065" s="294"/>
    </row>
    <row r="13066" spans="1:1" s="295" customFormat="1" ht="12" hidden="1" customHeight="1">
      <c r="A13066" s="294"/>
    </row>
    <row r="13067" spans="1:1" s="295" customFormat="1" ht="12" hidden="1" customHeight="1">
      <c r="A13067" s="294"/>
    </row>
    <row r="13068" spans="1:1" s="295" customFormat="1" ht="12" hidden="1" customHeight="1">
      <c r="A13068" s="294"/>
    </row>
    <row r="13069" spans="1:1" s="295" customFormat="1" ht="12" hidden="1" customHeight="1">
      <c r="A13069" s="294"/>
    </row>
    <row r="13070" spans="1:1" s="295" customFormat="1" ht="12" hidden="1" customHeight="1">
      <c r="A13070" s="294"/>
    </row>
    <row r="13071" spans="1:1" s="295" customFormat="1" ht="12" hidden="1" customHeight="1">
      <c r="A13071" s="294"/>
    </row>
    <row r="13072" spans="1:1" s="295" customFormat="1" ht="12" hidden="1" customHeight="1">
      <c r="A13072" s="294"/>
    </row>
    <row r="13073" spans="1:1" s="295" customFormat="1" ht="12" hidden="1" customHeight="1">
      <c r="A13073" s="294"/>
    </row>
    <row r="13074" spans="1:1" s="295" customFormat="1" ht="12" hidden="1" customHeight="1">
      <c r="A13074" s="294"/>
    </row>
    <row r="13075" spans="1:1" s="295" customFormat="1" ht="12" hidden="1" customHeight="1">
      <c r="A13075" s="294"/>
    </row>
    <row r="13076" spans="1:1" s="295" customFormat="1" ht="12" hidden="1" customHeight="1">
      <c r="A13076" s="294"/>
    </row>
    <row r="13077" spans="1:1" s="295" customFormat="1" ht="12" hidden="1" customHeight="1">
      <c r="A13077" s="294"/>
    </row>
    <row r="13078" spans="1:1" s="295" customFormat="1" ht="12" hidden="1" customHeight="1">
      <c r="A13078" s="294"/>
    </row>
    <row r="13079" spans="1:1" s="295" customFormat="1" ht="12" hidden="1" customHeight="1">
      <c r="A13079" s="294"/>
    </row>
    <row r="13080" spans="1:1" s="295" customFormat="1" ht="12" hidden="1" customHeight="1">
      <c r="A13080" s="294"/>
    </row>
    <row r="13081" spans="1:1" s="295" customFormat="1" ht="12" hidden="1" customHeight="1">
      <c r="A13081" s="294"/>
    </row>
    <row r="13082" spans="1:1" s="295" customFormat="1" ht="12" hidden="1" customHeight="1">
      <c r="A13082" s="294"/>
    </row>
    <row r="13083" spans="1:1" s="295" customFormat="1" ht="12" hidden="1" customHeight="1">
      <c r="A13083" s="294"/>
    </row>
    <row r="13084" spans="1:1" s="295" customFormat="1" ht="12" hidden="1" customHeight="1">
      <c r="A13084" s="294"/>
    </row>
    <row r="13085" spans="1:1" s="295" customFormat="1" ht="12" hidden="1" customHeight="1">
      <c r="A13085" s="294"/>
    </row>
    <row r="13086" spans="1:1" s="295" customFormat="1" ht="12" hidden="1" customHeight="1">
      <c r="A13086" s="294"/>
    </row>
    <row r="13087" spans="1:1" s="295" customFormat="1" ht="12" hidden="1" customHeight="1">
      <c r="A13087" s="294"/>
    </row>
    <row r="13088" spans="1:1" s="295" customFormat="1" ht="12" hidden="1" customHeight="1">
      <c r="A13088" s="294"/>
    </row>
    <row r="13089" spans="1:1" s="295" customFormat="1" ht="12" hidden="1" customHeight="1">
      <c r="A13089" s="294"/>
    </row>
    <row r="13090" spans="1:1" s="295" customFormat="1" ht="12" hidden="1" customHeight="1">
      <c r="A13090" s="294"/>
    </row>
    <row r="13091" spans="1:1" s="295" customFormat="1" ht="12" hidden="1" customHeight="1">
      <c r="A13091" s="294"/>
    </row>
    <row r="13092" spans="1:1" s="295" customFormat="1" ht="12" hidden="1" customHeight="1">
      <c r="A13092" s="294"/>
    </row>
    <row r="13093" spans="1:1" s="295" customFormat="1" ht="12" hidden="1" customHeight="1">
      <c r="A13093" s="294"/>
    </row>
    <row r="13094" spans="1:1" s="295" customFormat="1" ht="12" hidden="1" customHeight="1">
      <c r="A13094" s="294"/>
    </row>
    <row r="13095" spans="1:1" s="295" customFormat="1" ht="12" hidden="1" customHeight="1">
      <c r="A13095" s="294"/>
    </row>
    <row r="13096" spans="1:1" s="295" customFormat="1" ht="12" hidden="1" customHeight="1">
      <c r="A13096" s="294"/>
    </row>
    <row r="13097" spans="1:1" s="295" customFormat="1" ht="12" hidden="1" customHeight="1">
      <c r="A13097" s="294"/>
    </row>
    <row r="13098" spans="1:1" s="295" customFormat="1" ht="12" hidden="1" customHeight="1">
      <c r="A13098" s="294"/>
    </row>
    <row r="13099" spans="1:1" s="295" customFormat="1" ht="12" hidden="1" customHeight="1">
      <c r="A13099" s="294"/>
    </row>
    <row r="13100" spans="1:1" s="295" customFormat="1" ht="12" hidden="1" customHeight="1">
      <c r="A13100" s="294"/>
    </row>
    <row r="13101" spans="1:1" s="295" customFormat="1" ht="12" hidden="1" customHeight="1">
      <c r="A13101" s="294"/>
    </row>
    <row r="13102" spans="1:1" s="295" customFormat="1" ht="12" hidden="1" customHeight="1">
      <c r="A13102" s="294"/>
    </row>
    <row r="13103" spans="1:1" s="295" customFormat="1" ht="12" hidden="1" customHeight="1">
      <c r="A13103" s="294"/>
    </row>
    <row r="13104" spans="1:1" s="295" customFormat="1" ht="12" hidden="1" customHeight="1">
      <c r="A13104" s="294"/>
    </row>
    <row r="13105" spans="1:1" s="295" customFormat="1" ht="12" hidden="1" customHeight="1">
      <c r="A13105" s="294"/>
    </row>
    <row r="13106" spans="1:1" s="295" customFormat="1" ht="12" hidden="1" customHeight="1">
      <c r="A13106" s="294"/>
    </row>
    <row r="13107" spans="1:1" s="295" customFormat="1" ht="12" hidden="1" customHeight="1">
      <c r="A13107" s="294"/>
    </row>
    <row r="13108" spans="1:1" s="295" customFormat="1" ht="12" hidden="1" customHeight="1">
      <c r="A13108" s="294"/>
    </row>
    <row r="13109" spans="1:1" s="295" customFormat="1" ht="12" hidden="1" customHeight="1">
      <c r="A13109" s="294"/>
    </row>
    <row r="13110" spans="1:1" s="295" customFormat="1" ht="12" hidden="1" customHeight="1">
      <c r="A13110" s="294"/>
    </row>
    <row r="13111" spans="1:1" s="295" customFormat="1" ht="12" hidden="1" customHeight="1">
      <c r="A13111" s="294"/>
    </row>
    <row r="13112" spans="1:1" s="295" customFormat="1" ht="12" hidden="1" customHeight="1">
      <c r="A13112" s="294"/>
    </row>
    <row r="13113" spans="1:1" s="295" customFormat="1" ht="12" hidden="1" customHeight="1">
      <c r="A13113" s="294"/>
    </row>
    <row r="13114" spans="1:1" s="295" customFormat="1" ht="12" hidden="1" customHeight="1">
      <c r="A13114" s="294"/>
    </row>
    <row r="13115" spans="1:1" s="295" customFormat="1" ht="12" hidden="1" customHeight="1">
      <c r="A13115" s="294"/>
    </row>
    <row r="13116" spans="1:1" s="295" customFormat="1" ht="12" hidden="1" customHeight="1">
      <c r="A13116" s="294"/>
    </row>
    <row r="13117" spans="1:1" s="295" customFormat="1" ht="12" hidden="1" customHeight="1">
      <c r="A13117" s="294"/>
    </row>
    <row r="13118" spans="1:1" s="295" customFormat="1" ht="12" hidden="1" customHeight="1">
      <c r="A13118" s="294"/>
    </row>
    <row r="13119" spans="1:1" s="295" customFormat="1" ht="12" hidden="1" customHeight="1">
      <c r="A13119" s="294"/>
    </row>
    <row r="13120" spans="1:1" s="295" customFormat="1" ht="12" hidden="1" customHeight="1">
      <c r="A13120" s="294"/>
    </row>
    <row r="13121" spans="1:1" s="295" customFormat="1" ht="12" hidden="1" customHeight="1">
      <c r="A13121" s="294"/>
    </row>
    <row r="13122" spans="1:1" s="295" customFormat="1" ht="12" hidden="1" customHeight="1">
      <c r="A13122" s="294"/>
    </row>
    <row r="13123" spans="1:1" s="295" customFormat="1" ht="12" hidden="1" customHeight="1">
      <c r="A13123" s="294"/>
    </row>
    <row r="13124" spans="1:1" s="295" customFormat="1" ht="12" hidden="1" customHeight="1">
      <c r="A13124" s="294"/>
    </row>
    <row r="13125" spans="1:1" s="295" customFormat="1" ht="12" hidden="1" customHeight="1">
      <c r="A13125" s="294"/>
    </row>
    <row r="13126" spans="1:1" s="295" customFormat="1" ht="12" hidden="1" customHeight="1">
      <c r="A13126" s="294"/>
    </row>
    <row r="13127" spans="1:1" s="295" customFormat="1" ht="12" hidden="1" customHeight="1">
      <c r="A13127" s="294"/>
    </row>
    <row r="13128" spans="1:1" s="295" customFormat="1" ht="12" hidden="1" customHeight="1">
      <c r="A13128" s="294"/>
    </row>
    <row r="13129" spans="1:1" s="295" customFormat="1" ht="12" hidden="1" customHeight="1">
      <c r="A13129" s="294"/>
    </row>
    <row r="13130" spans="1:1" s="295" customFormat="1" ht="12" hidden="1" customHeight="1">
      <c r="A13130" s="294"/>
    </row>
    <row r="13131" spans="1:1" s="295" customFormat="1" ht="12" hidden="1" customHeight="1">
      <c r="A13131" s="294"/>
    </row>
    <row r="13132" spans="1:1" s="295" customFormat="1" ht="12" hidden="1" customHeight="1">
      <c r="A13132" s="294"/>
    </row>
    <row r="13133" spans="1:1" s="295" customFormat="1" ht="12" hidden="1" customHeight="1">
      <c r="A13133" s="294"/>
    </row>
    <row r="13134" spans="1:1" s="295" customFormat="1" ht="12" hidden="1" customHeight="1">
      <c r="A13134" s="294"/>
    </row>
    <row r="13135" spans="1:1" s="295" customFormat="1" ht="12" hidden="1" customHeight="1">
      <c r="A13135" s="294"/>
    </row>
    <row r="13136" spans="1:1" s="295" customFormat="1" ht="12" hidden="1" customHeight="1">
      <c r="A13136" s="294"/>
    </row>
    <row r="13137" spans="1:1" s="295" customFormat="1" ht="12" hidden="1" customHeight="1">
      <c r="A13137" s="294"/>
    </row>
    <row r="13138" spans="1:1" s="295" customFormat="1" ht="12" hidden="1" customHeight="1">
      <c r="A13138" s="294"/>
    </row>
    <row r="13139" spans="1:1" s="295" customFormat="1" ht="12" hidden="1" customHeight="1">
      <c r="A13139" s="294"/>
    </row>
    <row r="13140" spans="1:1" s="295" customFormat="1" ht="12" hidden="1" customHeight="1">
      <c r="A13140" s="294"/>
    </row>
    <row r="13141" spans="1:1" s="295" customFormat="1" ht="12" hidden="1" customHeight="1">
      <c r="A13141" s="294"/>
    </row>
    <row r="13142" spans="1:1" s="295" customFormat="1" ht="12" hidden="1" customHeight="1">
      <c r="A13142" s="294"/>
    </row>
    <row r="13143" spans="1:1" s="295" customFormat="1" ht="12" hidden="1" customHeight="1">
      <c r="A13143" s="294"/>
    </row>
    <row r="13144" spans="1:1" s="295" customFormat="1" ht="12" hidden="1" customHeight="1">
      <c r="A13144" s="294"/>
    </row>
    <row r="13145" spans="1:1" s="295" customFormat="1" ht="12" hidden="1" customHeight="1">
      <c r="A13145" s="294"/>
    </row>
    <row r="13146" spans="1:1" s="295" customFormat="1" ht="12" hidden="1" customHeight="1">
      <c r="A13146" s="294"/>
    </row>
    <row r="13147" spans="1:1" s="295" customFormat="1" ht="12" hidden="1" customHeight="1">
      <c r="A13147" s="294"/>
    </row>
    <row r="13148" spans="1:1" s="295" customFormat="1" ht="12" hidden="1" customHeight="1">
      <c r="A13148" s="294"/>
    </row>
    <row r="13149" spans="1:1" s="295" customFormat="1" ht="12" hidden="1" customHeight="1">
      <c r="A13149" s="294"/>
    </row>
    <row r="13150" spans="1:1" s="295" customFormat="1" ht="12" hidden="1" customHeight="1">
      <c r="A13150" s="294"/>
    </row>
    <row r="13151" spans="1:1" s="295" customFormat="1" ht="12" hidden="1" customHeight="1">
      <c r="A13151" s="294"/>
    </row>
    <row r="13152" spans="1:1" s="295" customFormat="1" ht="12" hidden="1" customHeight="1">
      <c r="A13152" s="294"/>
    </row>
    <row r="13153" spans="1:1" s="295" customFormat="1" ht="12" hidden="1" customHeight="1">
      <c r="A13153" s="294"/>
    </row>
    <row r="13154" spans="1:1" s="295" customFormat="1" ht="12" hidden="1" customHeight="1">
      <c r="A13154" s="294"/>
    </row>
    <row r="13155" spans="1:1" s="295" customFormat="1" ht="12" hidden="1" customHeight="1">
      <c r="A13155" s="294"/>
    </row>
    <row r="13156" spans="1:1" s="295" customFormat="1" ht="12" hidden="1" customHeight="1">
      <c r="A13156" s="294"/>
    </row>
    <row r="13157" spans="1:1" s="295" customFormat="1" ht="12" hidden="1" customHeight="1">
      <c r="A13157" s="294"/>
    </row>
    <row r="13158" spans="1:1" s="295" customFormat="1" ht="12" hidden="1" customHeight="1">
      <c r="A13158" s="294"/>
    </row>
    <row r="13159" spans="1:1" s="295" customFormat="1" ht="12" hidden="1" customHeight="1">
      <c r="A13159" s="294"/>
    </row>
    <row r="13160" spans="1:1" s="295" customFormat="1" ht="12" hidden="1" customHeight="1">
      <c r="A13160" s="294"/>
    </row>
    <row r="13161" spans="1:1" s="295" customFormat="1" ht="12" hidden="1" customHeight="1">
      <c r="A13161" s="294"/>
    </row>
    <row r="13162" spans="1:1" s="295" customFormat="1" ht="12" hidden="1" customHeight="1">
      <c r="A13162" s="294"/>
    </row>
    <row r="13163" spans="1:1" s="295" customFormat="1" ht="12" hidden="1" customHeight="1">
      <c r="A13163" s="294"/>
    </row>
    <row r="13164" spans="1:1" s="295" customFormat="1" ht="12" hidden="1" customHeight="1">
      <c r="A13164" s="294"/>
    </row>
    <row r="13165" spans="1:1" s="295" customFormat="1" ht="12" hidden="1" customHeight="1">
      <c r="A13165" s="294"/>
    </row>
    <row r="13166" spans="1:1" s="295" customFormat="1" ht="12" hidden="1" customHeight="1">
      <c r="A13166" s="294"/>
    </row>
    <row r="13167" spans="1:1" s="295" customFormat="1" ht="12" hidden="1" customHeight="1">
      <c r="A13167" s="294"/>
    </row>
    <row r="13168" spans="1:1" s="295" customFormat="1" ht="12" hidden="1" customHeight="1">
      <c r="A13168" s="294"/>
    </row>
    <row r="13169" spans="1:1" s="295" customFormat="1" ht="12" hidden="1" customHeight="1">
      <c r="A13169" s="294"/>
    </row>
    <row r="13170" spans="1:1" s="295" customFormat="1" ht="12" hidden="1" customHeight="1">
      <c r="A13170" s="294"/>
    </row>
    <row r="13171" spans="1:1" s="295" customFormat="1" ht="12" hidden="1" customHeight="1">
      <c r="A13171" s="294"/>
    </row>
    <row r="13172" spans="1:1" s="295" customFormat="1" ht="12" hidden="1" customHeight="1">
      <c r="A13172" s="294"/>
    </row>
    <row r="13173" spans="1:1" s="295" customFormat="1" ht="12" hidden="1" customHeight="1">
      <c r="A13173" s="294"/>
    </row>
    <row r="13174" spans="1:1" s="295" customFormat="1" ht="12" hidden="1" customHeight="1">
      <c r="A13174" s="294"/>
    </row>
    <row r="13175" spans="1:1" s="295" customFormat="1" ht="12" hidden="1" customHeight="1">
      <c r="A13175" s="294"/>
    </row>
    <row r="13176" spans="1:1" s="295" customFormat="1" ht="12" hidden="1" customHeight="1">
      <c r="A13176" s="294"/>
    </row>
    <row r="13177" spans="1:1" s="295" customFormat="1" ht="12" hidden="1" customHeight="1">
      <c r="A13177" s="294"/>
    </row>
    <row r="13178" spans="1:1" s="295" customFormat="1" ht="12" hidden="1" customHeight="1">
      <c r="A13178" s="294"/>
    </row>
    <row r="13179" spans="1:1" s="295" customFormat="1" ht="12" hidden="1" customHeight="1">
      <c r="A13179" s="294"/>
    </row>
    <row r="13180" spans="1:1" s="295" customFormat="1" ht="12" hidden="1" customHeight="1">
      <c r="A13180" s="294"/>
    </row>
    <row r="13181" spans="1:1" s="295" customFormat="1" ht="12" hidden="1" customHeight="1">
      <c r="A13181" s="294"/>
    </row>
    <row r="13182" spans="1:1" s="295" customFormat="1" ht="12" hidden="1" customHeight="1">
      <c r="A13182" s="294"/>
    </row>
    <row r="13183" spans="1:1" s="295" customFormat="1" ht="12" hidden="1" customHeight="1">
      <c r="A13183" s="294"/>
    </row>
    <row r="13184" spans="1:1" s="295" customFormat="1" ht="12" hidden="1" customHeight="1">
      <c r="A13184" s="294"/>
    </row>
    <row r="13185" spans="1:1" s="295" customFormat="1" ht="12" hidden="1" customHeight="1">
      <c r="A13185" s="294"/>
    </row>
    <row r="13186" spans="1:1" s="295" customFormat="1" ht="12" hidden="1" customHeight="1">
      <c r="A13186" s="294"/>
    </row>
    <row r="13187" spans="1:1" s="295" customFormat="1" ht="12" hidden="1" customHeight="1">
      <c r="A13187" s="294"/>
    </row>
    <row r="13188" spans="1:1" s="295" customFormat="1" ht="12" hidden="1" customHeight="1">
      <c r="A13188" s="294"/>
    </row>
    <row r="13189" spans="1:1" s="295" customFormat="1" ht="12" hidden="1" customHeight="1">
      <c r="A13189" s="294"/>
    </row>
    <row r="13190" spans="1:1" s="295" customFormat="1" ht="12" hidden="1" customHeight="1">
      <c r="A13190" s="294"/>
    </row>
    <row r="13191" spans="1:1" s="295" customFormat="1" ht="12" hidden="1" customHeight="1">
      <c r="A13191" s="294"/>
    </row>
    <row r="13192" spans="1:1" s="295" customFormat="1" ht="12" hidden="1" customHeight="1">
      <c r="A13192" s="294"/>
    </row>
    <row r="13193" spans="1:1" s="295" customFormat="1" ht="12" hidden="1" customHeight="1">
      <c r="A13193" s="294"/>
    </row>
    <row r="13194" spans="1:1" s="295" customFormat="1" ht="12" hidden="1" customHeight="1">
      <c r="A13194" s="294"/>
    </row>
    <row r="13195" spans="1:1" s="295" customFormat="1" ht="12" hidden="1" customHeight="1">
      <c r="A13195" s="294"/>
    </row>
    <row r="13196" spans="1:1" s="295" customFormat="1" ht="12" hidden="1" customHeight="1">
      <c r="A13196" s="294"/>
    </row>
    <row r="13197" spans="1:1" s="295" customFormat="1" ht="12" hidden="1" customHeight="1">
      <c r="A13197" s="294"/>
    </row>
    <row r="13198" spans="1:1" s="295" customFormat="1" ht="12" hidden="1" customHeight="1">
      <c r="A13198" s="294"/>
    </row>
    <row r="13199" spans="1:1" s="295" customFormat="1" ht="12" hidden="1" customHeight="1">
      <c r="A13199" s="294"/>
    </row>
    <row r="13200" spans="1:1" s="295" customFormat="1" ht="12" hidden="1" customHeight="1">
      <c r="A13200" s="294"/>
    </row>
    <row r="13201" spans="1:1" s="295" customFormat="1" ht="12" hidden="1" customHeight="1">
      <c r="A13201" s="294"/>
    </row>
    <row r="13202" spans="1:1" s="295" customFormat="1" ht="12" hidden="1" customHeight="1">
      <c r="A13202" s="294"/>
    </row>
    <row r="13203" spans="1:1" s="295" customFormat="1" ht="12" hidden="1" customHeight="1">
      <c r="A13203" s="294"/>
    </row>
    <row r="13204" spans="1:1" s="295" customFormat="1" ht="12" hidden="1" customHeight="1">
      <c r="A13204" s="294"/>
    </row>
    <row r="13205" spans="1:1" s="295" customFormat="1" ht="12" hidden="1" customHeight="1">
      <c r="A13205" s="294"/>
    </row>
    <row r="13206" spans="1:1" s="295" customFormat="1" ht="12" hidden="1" customHeight="1">
      <c r="A13206" s="294"/>
    </row>
    <row r="13207" spans="1:1" s="295" customFormat="1" ht="12" hidden="1" customHeight="1">
      <c r="A13207" s="294"/>
    </row>
    <row r="13208" spans="1:1" s="295" customFormat="1" ht="12" hidden="1" customHeight="1">
      <c r="A13208" s="294"/>
    </row>
    <row r="13209" spans="1:1" s="295" customFormat="1" ht="12" hidden="1" customHeight="1">
      <c r="A13209" s="294"/>
    </row>
    <row r="13210" spans="1:1" s="295" customFormat="1" ht="12" hidden="1" customHeight="1">
      <c r="A13210" s="294"/>
    </row>
    <row r="13211" spans="1:1" s="295" customFormat="1" ht="12" hidden="1" customHeight="1">
      <c r="A13211" s="294"/>
    </row>
    <row r="13212" spans="1:1" s="295" customFormat="1" ht="12" hidden="1" customHeight="1">
      <c r="A13212" s="294"/>
    </row>
    <row r="13213" spans="1:1" s="295" customFormat="1" ht="12" hidden="1" customHeight="1">
      <c r="A13213" s="294"/>
    </row>
    <row r="13214" spans="1:1" s="295" customFormat="1" ht="12" hidden="1" customHeight="1">
      <c r="A13214" s="294"/>
    </row>
    <row r="13215" spans="1:1" s="295" customFormat="1" ht="12" hidden="1" customHeight="1">
      <c r="A13215" s="294"/>
    </row>
    <row r="13216" spans="1:1" s="295" customFormat="1" ht="12" hidden="1" customHeight="1">
      <c r="A13216" s="294"/>
    </row>
    <row r="13217" spans="1:1" s="295" customFormat="1" ht="12" hidden="1" customHeight="1">
      <c r="A13217" s="294"/>
    </row>
    <row r="13218" spans="1:1" s="295" customFormat="1" ht="12" hidden="1" customHeight="1">
      <c r="A13218" s="294"/>
    </row>
    <row r="13219" spans="1:1" s="295" customFormat="1" ht="12" hidden="1" customHeight="1">
      <c r="A13219" s="294"/>
    </row>
    <row r="13220" spans="1:1" s="295" customFormat="1" ht="12" hidden="1" customHeight="1">
      <c r="A13220" s="294"/>
    </row>
    <row r="13221" spans="1:1" s="295" customFormat="1" ht="12" hidden="1" customHeight="1">
      <c r="A13221" s="294"/>
    </row>
    <row r="13222" spans="1:1" s="295" customFormat="1" ht="12" hidden="1" customHeight="1">
      <c r="A13222" s="294"/>
    </row>
    <row r="13223" spans="1:1" s="295" customFormat="1" ht="12" hidden="1" customHeight="1">
      <c r="A13223" s="294"/>
    </row>
    <row r="13224" spans="1:1" s="295" customFormat="1" ht="12" hidden="1" customHeight="1">
      <c r="A13224" s="294"/>
    </row>
    <row r="13225" spans="1:1" s="295" customFormat="1" ht="12" hidden="1" customHeight="1">
      <c r="A13225" s="294"/>
    </row>
    <row r="13226" spans="1:1" s="295" customFormat="1" ht="12" hidden="1" customHeight="1">
      <c r="A13226" s="294"/>
    </row>
    <row r="13227" spans="1:1" s="295" customFormat="1" ht="12" hidden="1" customHeight="1">
      <c r="A13227" s="294"/>
    </row>
    <row r="13228" spans="1:1" s="295" customFormat="1" ht="12" hidden="1" customHeight="1">
      <c r="A13228" s="294"/>
    </row>
    <row r="13229" spans="1:1" s="295" customFormat="1" ht="12" hidden="1" customHeight="1">
      <c r="A13229" s="294"/>
    </row>
    <row r="13230" spans="1:1" s="295" customFormat="1" ht="12" hidden="1" customHeight="1">
      <c r="A13230" s="294"/>
    </row>
    <row r="13231" spans="1:1" s="295" customFormat="1" ht="12" hidden="1" customHeight="1">
      <c r="A13231" s="294"/>
    </row>
    <row r="13232" spans="1:1" s="295" customFormat="1" ht="12" hidden="1" customHeight="1">
      <c r="A13232" s="294"/>
    </row>
    <row r="13233" spans="1:1" s="295" customFormat="1" ht="12" hidden="1" customHeight="1">
      <c r="A13233" s="294"/>
    </row>
    <row r="13234" spans="1:1" s="295" customFormat="1" ht="12" hidden="1" customHeight="1">
      <c r="A13234" s="294"/>
    </row>
    <row r="13235" spans="1:1" s="295" customFormat="1" ht="12" hidden="1" customHeight="1">
      <c r="A13235" s="294"/>
    </row>
    <row r="13236" spans="1:1" s="295" customFormat="1" ht="12" hidden="1" customHeight="1">
      <c r="A13236" s="294"/>
    </row>
    <row r="13237" spans="1:1" s="295" customFormat="1" ht="12" hidden="1" customHeight="1">
      <c r="A13237" s="294"/>
    </row>
    <row r="13238" spans="1:1" s="295" customFormat="1" ht="12" hidden="1" customHeight="1">
      <c r="A13238" s="294"/>
    </row>
    <row r="13239" spans="1:1" s="295" customFormat="1" ht="12" hidden="1" customHeight="1">
      <c r="A13239" s="294"/>
    </row>
    <row r="13240" spans="1:1" s="295" customFormat="1" ht="12" hidden="1" customHeight="1">
      <c r="A13240" s="294"/>
    </row>
    <row r="13241" spans="1:1" s="295" customFormat="1" ht="12" hidden="1" customHeight="1">
      <c r="A13241" s="294"/>
    </row>
    <row r="13242" spans="1:1" s="295" customFormat="1" ht="12" hidden="1" customHeight="1">
      <c r="A13242" s="294"/>
    </row>
    <row r="13243" spans="1:1" s="295" customFormat="1" ht="12" hidden="1" customHeight="1">
      <c r="A13243" s="294"/>
    </row>
    <row r="13244" spans="1:1" s="295" customFormat="1" ht="12" hidden="1" customHeight="1">
      <c r="A13244" s="294"/>
    </row>
    <row r="13245" spans="1:1" s="295" customFormat="1" ht="12" hidden="1" customHeight="1">
      <c r="A13245" s="294"/>
    </row>
    <row r="13246" spans="1:1" s="295" customFormat="1" ht="12" hidden="1" customHeight="1">
      <c r="A13246" s="294"/>
    </row>
    <row r="13247" spans="1:1" s="295" customFormat="1" ht="12" hidden="1" customHeight="1">
      <c r="A13247" s="294"/>
    </row>
    <row r="13248" spans="1:1" s="295" customFormat="1" ht="12" hidden="1" customHeight="1">
      <c r="A13248" s="294"/>
    </row>
    <row r="13249" spans="1:1" s="295" customFormat="1" ht="12" hidden="1" customHeight="1">
      <c r="A13249" s="294"/>
    </row>
    <row r="13250" spans="1:1" s="295" customFormat="1" ht="12" hidden="1" customHeight="1">
      <c r="A13250" s="294"/>
    </row>
    <row r="13251" spans="1:1" s="295" customFormat="1" ht="12" hidden="1" customHeight="1">
      <c r="A13251" s="294"/>
    </row>
    <row r="13252" spans="1:1" s="295" customFormat="1" ht="12" hidden="1" customHeight="1">
      <c r="A13252" s="294"/>
    </row>
    <row r="13253" spans="1:1" s="295" customFormat="1" ht="12" hidden="1" customHeight="1">
      <c r="A13253" s="294"/>
    </row>
    <row r="13254" spans="1:1" s="295" customFormat="1" ht="12" hidden="1" customHeight="1">
      <c r="A13254" s="294"/>
    </row>
    <row r="13255" spans="1:1" s="295" customFormat="1" ht="12" hidden="1" customHeight="1">
      <c r="A13255" s="294"/>
    </row>
    <row r="13256" spans="1:1" s="295" customFormat="1" ht="12" hidden="1" customHeight="1">
      <c r="A13256" s="294"/>
    </row>
    <row r="13257" spans="1:1" s="295" customFormat="1" ht="12" hidden="1" customHeight="1">
      <c r="A13257" s="294"/>
    </row>
    <row r="13258" spans="1:1" s="295" customFormat="1" ht="12" hidden="1" customHeight="1">
      <c r="A13258" s="294"/>
    </row>
    <row r="13259" spans="1:1" s="295" customFormat="1" ht="12" hidden="1" customHeight="1">
      <c r="A13259" s="294"/>
    </row>
    <row r="13260" spans="1:1" s="295" customFormat="1" ht="12" hidden="1" customHeight="1">
      <c r="A13260" s="294"/>
    </row>
    <row r="13261" spans="1:1" s="295" customFormat="1" ht="12" hidden="1" customHeight="1">
      <c r="A13261" s="294"/>
    </row>
    <row r="13262" spans="1:1" s="295" customFormat="1" ht="12" hidden="1" customHeight="1">
      <c r="A13262" s="294"/>
    </row>
    <row r="13263" spans="1:1" s="295" customFormat="1" ht="12" hidden="1" customHeight="1">
      <c r="A13263" s="294"/>
    </row>
    <row r="13264" spans="1:1" s="295" customFormat="1" ht="12" hidden="1" customHeight="1">
      <c r="A13264" s="294"/>
    </row>
    <row r="13265" spans="1:1" s="295" customFormat="1" ht="12" hidden="1" customHeight="1">
      <c r="A13265" s="294"/>
    </row>
    <row r="13266" spans="1:1" s="295" customFormat="1" ht="12" hidden="1" customHeight="1">
      <c r="A13266" s="294"/>
    </row>
    <row r="13267" spans="1:1" s="295" customFormat="1" ht="12" hidden="1" customHeight="1">
      <c r="A13267" s="294"/>
    </row>
    <row r="13268" spans="1:1" s="295" customFormat="1" ht="12" hidden="1" customHeight="1">
      <c r="A13268" s="294"/>
    </row>
    <row r="13269" spans="1:1" s="295" customFormat="1" ht="12" hidden="1" customHeight="1">
      <c r="A13269" s="294"/>
    </row>
    <row r="13270" spans="1:1" s="295" customFormat="1" ht="12" hidden="1" customHeight="1">
      <c r="A13270" s="294"/>
    </row>
    <row r="13271" spans="1:1" s="295" customFormat="1" ht="12" hidden="1" customHeight="1">
      <c r="A13271" s="294"/>
    </row>
    <row r="13272" spans="1:1" s="295" customFormat="1" ht="12" hidden="1" customHeight="1">
      <c r="A13272" s="294"/>
    </row>
    <row r="13273" spans="1:1" s="295" customFormat="1" ht="12" hidden="1" customHeight="1">
      <c r="A13273" s="294"/>
    </row>
    <row r="13274" spans="1:1" s="295" customFormat="1" ht="12" hidden="1" customHeight="1">
      <c r="A13274" s="294"/>
    </row>
    <row r="13275" spans="1:1" s="295" customFormat="1" ht="12" hidden="1" customHeight="1">
      <c r="A13275" s="294"/>
    </row>
    <row r="13276" spans="1:1" s="295" customFormat="1" ht="12" hidden="1" customHeight="1">
      <c r="A13276" s="294"/>
    </row>
    <row r="13277" spans="1:1" s="295" customFormat="1" ht="12" hidden="1" customHeight="1">
      <c r="A13277" s="294"/>
    </row>
    <row r="13278" spans="1:1" s="295" customFormat="1" ht="12" hidden="1" customHeight="1">
      <c r="A13278" s="294"/>
    </row>
    <row r="13279" spans="1:1" s="295" customFormat="1" ht="12" hidden="1" customHeight="1">
      <c r="A13279" s="294"/>
    </row>
    <row r="13280" spans="1:1" s="295" customFormat="1" ht="12" hidden="1" customHeight="1">
      <c r="A13280" s="294"/>
    </row>
    <row r="13281" spans="1:1" s="295" customFormat="1" ht="12" hidden="1" customHeight="1">
      <c r="A13281" s="294"/>
    </row>
    <row r="13282" spans="1:1" s="295" customFormat="1" ht="12" hidden="1" customHeight="1">
      <c r="A13282" s="294"/>
    </row>
    <row r="13283" spans="1:1" s="295" customFormat="1" ht="12" hidden="1" customHeight="1">
      <c r="A13283" s="294"/>
    </row>
    <row r="13284" spans="1:1" s="295" customFormat="1" ht="12" hidden="1" customHeight="1">
      <c r="A13284" s="294"/>
    </row>
    <row r="13285" spans="1:1" s="295" customFormat="1" ht="12" hidden="1" customHeight="1">
      <c r="A13285" s="294"/>
    </row>
    <row r="13286" spans="1:1" s="295" customFormat="1" ht="12" hidden="1" customHeight="1">
      <c r="A13286" s="294"/>
    </row>
    <row r="13287" spans="1:1" s="295" customFormat="1" ht="12" hidden="1" customHeight="1">
      <c r="A13287" s="294"/>
    </row>
    <row r="13288" spans="1:1" s="295" customFormat="1" ht="12" hidden="1" customHeight="1">
      <c r="A13288" s="294"/>
    </row>
    <row r="13289" spans="1:1" s="295" customFormat="1" ht="12" hidden="1" customHeight="1">
      <c r="A13289" s="294"/>
    </row>
    <row r="13290" spans="1:1" s="295" customFormat="1" ht="12" hidden="1" customHeight="1">
      <c r="A13290" s="294"/>
    </row>
    <row r="13291" spans="1:1" s="295" customFormat="1" ht="12" hidden="1" customHeight="1">
      <c r="A13291" s="294"/>
    </row>
    <row r="13292" spans="1:1" s="295" customFormat="1" ht="12" hidden="1" customHeight="1">
      <c r="A13292" s="294"/>
    </row>
    <row r="13293" spans="1:1" s="295" customFormat="1" ht="12" hidden="1" customHeight="1">
      <c r="A13293" s="294"/>
    </row>
    <row r="13294" spans="1:1" s="295" customFormat="1" ht="12" hidden="1" customHeight="1">
      <c r="A13294" s="294"/>
    </row>
    <row r="13295" spans="1:1" s="295" customFormat="1" ht="12" hidden="1" customHeight="1">
      <c r="A13295" s="294"/>
    </row>
    <row r="13296" spans="1:1" s="295" customFormat="1" ht="12" hidden="1" customHeight="1">
      <c r="A13296" s="294"/>
    </row>
    <row r="13297" spans="1:1" s="295" customFormat="1" ht="12" hidden="1" customHeight="1">
      <c r="A13297" s="294"/>
    </row>
    <row r="13298" spans="1:1" s="295" customFormat="1" ht="12" hidden="1" customHeight="1">
      <c r="A13298" s="294"/>
    </row>
    <row r="13299" spans="1:1" s="295" customFormat="1" ht="12" hidden="1" customHeight="1">
      <c r="A13299" s="294"/>
    </row>
    <row r="13300" spans="1:1" s="295" customFormat="1" ht="12" hidden="1" customHeight="1">
      <c r="A13300" s="294"/>
    </row>
    <row r="13301" spans="1:1" s="295" customFormat="1" ht="12" hidden="1" customHeight="1">
      <c r="A13301" s="294"/>
    </row>
    <row r="13302" spans="1:1" s="295" customFormat="1" ht="12" hidden="1" customHeight="1">
      <c r="A13302" s="294"/>
    </row>
    <row r="13303" spans="1:1" s="295" customFormat="1" ht="12" hidden="1" customHeight="1">
      <c r="A13303" s="294"/>
    </row>
    <row r="13304" spans="1:1" s="295" customFormat="1" ht="12" hidden="1" customHeight="1">
      <c r="A13304" s="294"/>
    </row>
    <row r="13305" spans="1:1" s="295" customFormat="1" ht="12" hidden="1" customHeight="1">
      <c r="A13305" s="294"/>
    </row>
    <row r="13306" spans="1:1" s="295" customFormat="1" ht="12" hidden="1" customHeight="1">
      <c r="A13306" s="294"/>
    </row>
    <row r="13307" spans="1:1" s="295" customFormat="1" ht="12" hidden="1" customHeight="1">
      <c r="A13307" s="294"/>
    </row>
    <row r="13308" spans="1:1" s="295" customFormat="1" ht="12" hidden="1" customHeight="1">
      <c r="A13308" s="294"/>
    </row>
    <row r="13309" spans="1:1" s="295" customFormat="1" ht="12" hidden="1" customHeight="1">
      <c r="A13309" s="294"/>
    </row>
    <row r="13310" spans="1:1" s="295" customFormat="1" ht="12" hidden="1" customHeight="1">
      <c r="A13310" s="294"/>
    </row>
    <row r="13311" spans="1:1" s="295" customFormat="1" ht="12" hidden="1" customHeight="1">
      <c r="A13311" s="294"/>
    </row>
    <row r="13312" spans="1:1" s="295" customFormat="1" ht="12" hidden="1" customHeight="1">
      <c r="A13312" s="294"/>
    </row>
    <row r="13313" spans="1:1" s="295" customFormat="1" ht="12" hidden="1" customHeight="1">
      <c r="A13313" s="294"/>
    </row>
    <row r="13314" spans="1:1" s="295" customFormat="1" ht="12" hidden="1" customHeight="1">
      <c r="A13314" s="294"/>
    </row>
    <row r="13315" spans="1:1" s="295" customFormat="1" ht="12" hidden="1" customHeight="1">
      <c r="A13315" s="294"/>
    </row>
    <row r="13316" spans="1:1" s="295" customFormat="1" ht="12" hidden="1" customHeight="1">
      <c r="A13316" s="294"/>
    </row>
    <row r="13317" spans="1:1" s="295" customFormat="1" ht="12" hidden="1" customHeight="1">
      <c r="A13317" s="294"/>
    </row>
    <row r="13318" spans="1:1" s="295" customFormat="1" ht="12" hidden="1" customHeight="1">
      <c r="A13318" s="294"/>
    </row>
    <row r="13319" spans="1:1" s="295" customFormat="1" ht="12" hidden="1" customHeight="1">
      <c r="A13319" s="294"/>
    </row>
    <row r="13320" spans="1:1" s="295" customFormat="1" ht="12" hidden="1" customHeight="1">
      <c r="A13320" s="294"/>
    </row>
    <row r="13321" spans="1:1" s="295" customFormat="1" ht="12" hidden="1" customHeight="1">
      <c r="A13321" s="294"/>
    </row>
    <row r="13322" spans="1:1" s="295" customFormat="1" ht="12" hidden="1" customHeight="1">
      <c r="A13322" s="294"/>
    </row>
    <row r="13323" spans="1:1" s="295" customFormat="1" ht="12" hidden="1" customHeight="1">
      <c r="A13323" s="294"/>
    </row>
    <row r="13324" spans="1:1" s="295" customFormat="1" ht="12" hidden="1" customHeight="1">
      <c r="A13324" s="294"/>
    </row>
    <row r="13325" spans="1:1" s="295" customFormat="1" ht="12" hidden="1" customHeight="1">
      <c r="A13325" s="294"/>
    </row>
    <row r="13326" spans="1:1" s="295" customFormat="1" ht="12" hidden="1" customHeight="1">
      <c r="A13326" s="294"/>
    </row>
    <row r="13327" spans="1:1" s="295" customFormat="1" ht="12" hidden="1" customHeight="1">
      <c r="A13327" s="294"/>
    </row>
    <row r="13328" spans="1:1" s="295" customFormat="1" ht="12" hidden="1" customHeight="1">
      <c r="A13328" s="294"/>
    </row>
    <row r="13329" spans="1:1" s="295" customFormat="1" ht="12" hidden="1" customHeight="1">
      <c r="A13329" s="294"/>
    </row>
    <row r="13330" spans="1:1" s="295" customFormat="1" ht="12" hidden="1" customHeight="1">
      <c r="A13330" s="294"/>
    </row>
    <row r="13331" spans="1:1" s="295" customFormat="1" ht="12" hidden="1" customHeight="1">
      <c r="A13331" s="294"/>
    </row>
    <row r="13332" spans="1:1" s="295" customFormat="1" ht="12" hidden="1" customHeight="1">
      <c r="A13332" s="294"/>
    </row>
    <row r="13333" spans="1:1" s="295" customFormat="1" ht="12" hidden="1" customHeight="1">
      <c r="A13333" s="294"/>
    </row>
    <row r="13334" spans="1:1" s="295" customFormat="1" ht="12" hidden="1" customHeight="1">
      <c r="A13334" s="294"/>
    </row>
    <row r="13335" spans="1:1" s="295" customFormat="1" ht="12" hidden="1" customHeight="1">
      <c r="A13335" s="294"/>
    </row>
    <row r="13336" spans="1:1" s="295" customFormat="1" ht="12" hidden="1" customHeight="1">
      <c r="A13336" s="294"/>
    </row>
    <row r="13337" spans="1:1" s="295" customFormat="1" ht="12" hidden="1" customHeight="1">
      <c r="A13337" s="294"/>
    </row>
    <row r="13338" spans="1:1" s="295" customFormat="1" ht="12" hidden="1" customHeight="1">
      <c r="A13338" s="294"/>
    </row>
    <row r="13339" spans="1:1" s="295" customFormat="1" ht="12" hidden="1" customHeight="1">
      <c r="A13339" s="294"/>
    </row>
    <row r="13340" spans="1:1" s="295" customFormat="1" ht="12" hidden="1" customHeight="1">
      <c r="A13340" s="294"/>
    </row>
    <row r="13341" spans="1:1" s="295" customFormat="1" ht="12" hidden="1" customHeight="1">
      <c r="A13341" s="294"/>
    </row>
    <row r="13342" spans="1:1" s="295" customFormat="1" ht="12" hidden="1" customHeight="1">
      <c r="A13342" s="294"/>
    </row>
    <row r="13343" spans="1:1" s="295" customFormat="1" ht="12" hidden="1" customHeight="1">
      <c r="A13343" s="294"/>
    </row>
    <row r="13344" spans="1:1" s="295" customFormat="1" ht="12" hidden="1" customHeight="1">
      <c r="A13344" s="294"/>
    </row>
    <row r="13345" spans="1:1" s="295" customFormat="1" ht="12" hidden="1" customHeight="1">
      <c r="A13345" s="294"/>
    </row>
    <row r="13346" spans="1:1" s="295" customFormat="1" ht="12" hidden="1" customHeight="1">
      <c r="A13346" s="294"/>
    </row>
    <row r="13347" spans="1:1" s="295" customFormat="1" ht="12" hidden="1" customHeight="1">
      <c r="A13347" s="294"/>
    </row>
    <row r="13348" spans="1:1" s="295" customFormat="1" ht="12" hidden="1" customHeight="1">
      <c r="A13348" s="294"/>
    </row>
    <row r="13349" spans="1:1" s="295" customFormat="1" ht="12" hidden="1" customHeight="1">
      <c r="A13349" s="294"/>
    </row>
    <row r="13350" spans="1:1" s="295" customFormat="1" ht="12" hidden="1" customHeight="1">
      <c r="A13350" s="294"/>
    </row>
    <row r="13351" spans="1:1" s="295" customFormat="1" ht="12" hidden="1" customHeight="1">
      <c r="A13351" s="294"/>
    </row>
    <row r="13352" spans="1:1" s="295" customFormat="1" ht="12" hidden="1" customHeight="1">
      <c r="A13352" s="294"/>
    </row>
    <row r="13353" spans="1:1" s="295" customFormat="1" ht="12" hidden="1" customHeight="1">
      <c r="A13353" s="294"/>
    </row>
    <row r="13354" spans="1:1" s="295" customFormat="1" ht="12" hidden="1" customHeight="1">
      <c r="A13354" s="294"/>
    </row>
    <row r="13355" spans="1:1" s="295" customFormat="1" ht="12" hidden="1" customHeight="1">
      <c r="A13355" s="294"/>
    </row>
    <row r="13356" spans="1:1" s="295" customFormat="1" ht="12" hidden="1" customHeight="1">
      <c r="A13356" s="294"/>
    </row>
    <row r="13357" spans="1:1" s="295" customFormat="1" ht="12" hidden="1" customHeight="1">
      <c r="A13357" s="294"/>
    </row>
    <row r="13358" spans="1:1" s="295" customFormat="1" ht="12" hidden="1" customHeight="1">
      <c r="A13358" s="294"/>
    </row>
    <row r="13359" spans="1:1" s="295" customFormat="1" ht="12" hidden="1" customHeight="1">
      <c r="A13359" s="294"/>
    </row>
    <row r="13360" spans="1:1" s="295" customFormat="1" ht="12" hidden="1" customHeight="1">
      <c r="A13360" s="294"/>
    </row>
    <row r="13361" spans="1:1" s="295" customFormat="1" ht="12" hidden="1" customHeight="1">
      <c r="A13361" s="294"/>
    </row>
    <row r="13362" spans="1:1" s="295" customFormat="1" ht="12" hidden="1" customHeight="1">
      <c r="A13362" s="294"/>
    </row>
    <row r="13363" spans="1:1" s="295" customFormat="1" ht="12" hidden="1" customHeight="1">
      <c r="A13363" s="294"/>
    </row>
    <row r="13364" spans="1:1" s="295" customFormat="1" ht="12" hidden="1" customHeight="1">
      <c r="A13364" s="294"/>
    </row>
    <row r="13365" spans="1:1" s="295" customFormat="1" ht="12" hidden="1" customHeight="1">
      <c r="A13365" s="294"/>
    </row>
    <row r="13366" spans="1:1" s="295" customFormat="1" ht="12" hidden="1" customHeight="1">
      <c r="A13366" s="294"/>
    </row>
    <row r="13367" spans="1:1" s="295" customFormat="1" ht="12" hidden="1" customHeight="1">
      <c r="A13367" s="294"/>
    </row>
    <row r="13368" spans="1:1" s="295" customFormat="1" ht="12" hidden="1" customHeight="1">
      <c r="A13368" s="294"/>
    </row>
    <row r="13369" spans="1:1" s="295" customFormat="1" ht="12" hidden="1" customHeight="1">
      <c r="A13369" s="294"/>
    </row>
    <row r="13370" spans="1:1" s="295" customFormat="1" ht="12" hidden="1" customHeight="1">
      <c r="A13370" s="294"/>
    </row>
    <row r="13371" spans="1:1" s="295" customFormat="1" ht="12" hidden="1" customHeight="1">
      <c r="A13371" s="294"/>
    </row>
    <row r="13372" spans="1:1" s="295" customFormat="1" ht="12" hidden="1" customHeight="1">
      <c r="A13372" s="294"/>
    </row>
    <row r="13373" spans="1:1" s="295" customFormat="1" ht="12" hidden="1" customHeight="1">
      <c r="A13373" s="294"/>
    </row>
    <row r="13374" spans="1:1" s="295" customFormat="1" ht="12" hidden="1" customHeight="1">
      <c r="A13374" s="294"/>
    </row>
    <row r="13375" spans="1:1" s="295" customFormat="1" ht="12" hidden="1" customHeight="1">
      <c r="A13375" s="294"/>
    </row>
    <row r="13376" spans="1:1" s="295" customFormat="1" ht="12" hidden="1" customHeight="1">
      <c r="A13376" s="294"/>
    </row>
    <row r="13377" spans="1:1" s="295" customFormat="1" ht="12" hidden="1" customHeight="1">
      <c r="A13377" s="294"/>
    </row>
    <row r="13378" spans="1:1" s="295" customFormat="1" ht="12" hidden="1" customHeight="1">
      <c r="A13378" s="294"/>
    </row>
    <row r="13379" spans="1:1" s="295" customFormat="1" ht="12" hidden="1" customHeight="1">
      <c r="A13379" s="294"/>
    </row>
    <row r="13380" spans="1:1" s="295" customFormat="1" ht="12" hidden="1" customHeight="1">
      <c r="A13380" s="294"/>
    </row>
    <row r="13381" spans="1:1" s="295" customFormat="1" ht="12" hidden="1" customHeight="1">
      <c r="A13381" s="294"/>
    </row>
    <row r="13382" spans="1:1" s="295" customFormat="1" ht="12" hidden="1" customHeight="1">
      <c r="A13382" s="294"/>
    </row>
    <row r="13383" spans="1:1" s="295" customFormat="1" ht="12" hidden="1" customHeight="1">
      <c r="A13383" s="294"/>
    </row>
    <row r="13384" spans="1:1" s="295" customFormat="1" ht="12" hidden="1" customHeight="1">
      <c r="A13384" s="294"/>
    </row>
    <row r="13385" spans="1:1" s="295" customFormat="1" ht="12" hidden="1" customHeight="1">
      <c r="A13385" s="294"/>
    </row>
    <row r="13386" spans="1:1" s="295" customFormat="1" ht="12" hidden="1" customHeight="1">
      <c r="A13386" s="294"/>
    </row>
    <row r="13387" spans="1:1" s="295" customFormat="1" ht="12" hidden="1" customHeight="1">
      <c r="A13387" s="294"/>
    </row>
    <row r="13388" spans="1:1" s="295" customFormat="1" ht="12" hidden="1" customHeight="1">
      <c r="A13388" s="294"/>
    </row>
    <row r="13389" spans="1:1" s="295" customFormat="1" ht="12" hidden="1" customHeight="1">
      <c r="A13389" s="294"/>
    </row>
    <row r="13390" spans="1:1" s="295" customFormat="1" ht="12" hidden="1" customHeight="1">
      <c r="A13390" s="294"/>
    </row>
    <row r="13391" spans="1:1" s="295" customFormat="1" ht="12" hidden="1" customHeight="1">
      <c r="A13391" s="294"/>
    </row>
    <row r="13392" spans="1:1" s="295" customFormat="1" ht="12" hidden="1" customHeight="1">
      <c r="A13392" s="294"/>
    </row>
    <row r="13393" spans="1:1" s="295" customFormat="1" ht="12" hidden="1" customHeight="1">
      <c r="A13393" s="294"/>
    </row>
    <row r="13394" spans="1:1" s="295" customFormat="1" ht="12" hidden="1" customHeight="1">
      <c r="A13394" s="294"/>
    </row>
    <row r="13395" spans="1:1" s="295" customFormat="1" ht="12" hidden="1" customHeight="1">
      <c r="A13395" s="294"/>
    </row>
    <row r="13396" spans="1:1" s="295" customFormat="1" ht="12" hidden="1" customHeight="1">
      <c r="A13396" s="294"/>
    </row>
    <row r="13397" spans="1:1" s="295" customFormat="1" ht="12" hidden="1" customHeight="1">
      <c r="A13397" s="294"/>
    </row>
    <row r="13398" spans="1:1" s="295" customFormat="1" ht="12" hidden="1" customHeight="1">
      <c r="A13398" s="294"/>
    </row>
    <row r="13399" spans="1:1" s="295" customFormat="1" ht="12" hidden="1" customHeight="1">
      <c r="A13399" s="294"/>
    </row>
    <row r="13400" spans="1:1" s="295" customFormat="1" ht="12" hidden="1" customHeight="1">
      <c r="A13400" s="294"/>
    </row>
    <row r="13401" spans="1:1" s="295" customFormat="1" ht="12" hidden="1" customHeight="1">
      <c r="A13401" s="294"/>
    </row>
    <row r="13402" spans="1:1" s="295" customFormat="1" ht="12" hidden="1" customHeight="1">
      <c r="A13402" s="294"/>
    </row>
    <row r="13403" spans="1:1" s="295" customFormat="1" ht="12" hidden="1" customHeight="1">
      <c r="A13403" s="294"/>
    </row>
    <row r="13404" spans="1:1" s="295" customFormat="1" ht="12" hidden="1" customHeight="1">
      <c r="A13404" s="294"/>
    </row>
    <row r="13405" spans="1:1" s="295" customFormat="1" ht="12" hidden="1" customHeight="1">
      <c r="A13405" s="294"/>
    </row>
    <row r="13406" spans="1:1" s="295" customFormat="1" ht="12" hidden="1" customHeight="1">
      <c r="A13406" s="294"/>
    </row>
    <row r="13407" spans="1:1" s="295" customFormat="1" ht="12" hidden="1" customHeight="1">
      <c r="A13407" s="294"/>
    </row>
    <row r="13408" spans="1:1" s="295" customFormat="1" ht="12" hidden="1" customHeight="1">
      <c r="A13408" s="294"/>
    </row>
    <row r="13409" spans="1:1" s="295" customFormat="1" ht="12" hidden="1" customHeight="1">
      <c r="A13409" s="294"/>
    </row>
    <row r="13410" spans="1:1" s="295" customFormat="1" ht="12" hidden="1" customHeight="1">
      <c r="A13410" s="294"/>
    </row>
    <row r="13411" spans="1:1" s="295" customFormat="1" ht="12" hidden="1" customHeight="1">
      <c r="A13411" s="294"/>
    </row>
    <row r="13412" spans="1:1" s="295" customFormat="1" ht="12" hidden="1" customHeight="1">
      <c r="A13412" s="294"/>
    </row>
    <row r="13413" spans="1:1" s="295" customFormat="1" ht="12" hidden="1" customHeight="1">
      <c r="A13413" s="294"/>
    </row>
    <row r="13414" spans="1:1" s="295" customFormat="1" ht="12" hidden="1" customHeight="1">
      <c r="A13414" s="294"/>
    </row>
    <row r="13415" spans="1:1" s="295" customFormat="1" ht="12" hidden="1" customHeight="1">
      <c r="A13415" s="294"/>
    </row>
    <row r="13416" spans="1:1" s="295" customFormat="1" ht="12" hidden="1" customHeight="1">
      <c r="A13416" s="294"/>
    </row>
    <row r="13417" spans="1:1" s="295" customFormat="1" ht="12" hidden="1" customHeight="1">
      <c r="A13417" s="294"/>
    </row>
    <row r="13418" spans="1:1" s="295" customFormat="1" ht="12" hidden="1" customHeight="1">
      <c r="A13418" s="294"/>
    </row>
    <row r="13419" spans="1:1" s="295" customFormat="1" ht="12" hidden="1" customHeight="1">
      <c r="A13419" s="294"/>
    </row>
    <row r="13420" spans="1:1" s="295" customFormat="1" ht="12" hidden="1" customHeight="1">
      <c r="A13420" s="294"/>
    </row>
    <row r="13421" spans="1:1" s="295" customFormat="1" ht="12" hidden="1" customHeight="1">
      <c r="A13421" s="294"/>
    </row>
    <row r="13422" spans="1:1" s="295" customFormat="1" ht="12" hidden="1" customHeight="1">
      <c r="A13422" s="294"/>
    </row>
    <row r="13423" spans="1:1" s="295" customFormat="1" ht="12" hidden="1" customHeight="1">
      <c r="A13423" s="294"/>
    </row>
    <row r="13424" spans="1:1" s="295" customFormat="1" ht="12" hidden="1" customHeight="1">
      <c r="A13424" s="294"/>
    </row>
    <row r="13425" spans="1:1" s="295" customFormat="1" ht="12" hidden="1" customHeight="1">
      <c r="A13425" s="294"/>
    </row>
    <row r="13426" spans="1:1" s="295" customFormat="1" ht="12" hidden="1" customHeight="1">
      <c r="A13426" s="294"/>
    </row>
    <row r="13427" spans="1:1" s="295" customFormat="1" ht="12" hidden="1" customHeight="1">
      <c r="A13427" s="294"/>
    </row>
    <row r="13428" spans="1:1" s="295" customFormat="1" ht="12" hidden="1" customHeight="1">
      <c r="A13428" s="294"/>
    </row>
    <row r="13429" spans="1:1" s="295" customFormat="1" ht="12" hidden="1" customHeight="1">
      <c r="A13429" s="294"/>
    </row>
    <row r="13430" spans="1:1" s="295" customFormat="1" ht="12" hidden="1" customHeight="1">
      <c r="A13430" s="294"/>
    </row>
    <row r="13431" spans="1:1" s="295" customFormat="1" ht="12" hidden="1" customHeight="1">
      <c r="A13431" s="294"/>
    </row>
    <row r="13432" spans="1:1" s="295" customFormat="1" ht="12" hidden="1" customHeight="1">
      <c r="A13432" s="294"/>
    </row>
    <row r="13433" spans="1:1" s="295" customFormat="1" ht="12" hidden="1" customHeight="1">
      <c r="A13433" s="294"/>
    </row>
    <row r="13434" spans="1:1" s="295" customFormat="1" ht="12" hidden="1" customHeight="1">
      <c r="A13434" s="294"/>
    </row>
    <row r="13435" spans="1:1" s="295" customFormat="1" ht="12" hidden="1" customHeight="1">
      <c r="A13435" s="294"/>
    </row>
    <row r="13436" spans="1:1" s="295" customFormat="1" ht="12" hidden="1" customHeight="1">
      <c r="A13436" s="294"/>
    </row>
    <row r="13437" spans="1:1" s="295" customFormat="1" ht="12" hidden="1" customHeight="1">
      <c r="A13437" s="294"/>
    </row>
    <row r="13438" spans="1:1" s="295" customFormat="1" ht="12" hidden="1" customHeight="1">
      <c r="A13438" s="294"/>
    </row>
    <row r="13439" spans="1:1" s="295" customFormat="1" ht="12" hidden="1" customHeight="1">
      <c r="A13439" s="294"/>
    </row>
    <row r="13440" spans="1:1" s="295" customFormat="1" ht="12" hidden="1" customHeight="1">
      <c r="A13440" s="294"/>
    </row>
    <row r="13441" spans="1:1" s="295" customFormat="1" ht="12" hidden="1" customHeight="1">
      <c r="A13441" s="294"/>
    </row>
    <row r="13442" spans="1:1" s="295" customFormat="1" ht="12" hidden="1" customHeight="1">
      <c r="A13442" s="294"/>
    </row>
    <row r="13443" spans="1:1" s="295" customFormat="1" ht="12" hidden="1" customHeight="1">
      <c r="A13443" s="294"/>
    </row>
    <row r="13444" spans="1:1" s="295" customFormat="1" ht="12" hidden="1" customHeight="1">
      <c r="A13444" s="294"/>
    </row>
    <row r="13445" spans="1:1" s="295" customFormat="1" ht="12" hidden="1" customHeight="1">
      <c r="A13445" s="294"/>
    </row>
    <row r="13446" spans="1:1" s="295" customFormat="1" ht="12" hidden="1" customHeight="1">
      <c r="A13446" s="294"/>
    </row>
    <row r="13447" spans="1:1" s="295" customFormat="1" ht="12" hidden="1" customHeight="1">
      <c r="A13447" s="294"/>
    </row>
    <row r="13448" spans="1:1" s="295" customFormat="1" ht="12" hidden="1" customHeight="1">
      <c r="A13448" s="294"/>
    </row>
    <row r="13449" spans="1:1" s="295" customFormat="1" ht="12" hidden="1" customHeight="1">
      <c r="A13449" s="294"/>
    </row>
    <row r="13450" spans="1:1" s="295" customFormat="1" ht="12" hidden="1" customHeight="1">
      <c r="A13450" s="294"/>
    </row>
    <row r="13451" spans="1:1" s="295" customFormat="1" ht="12" hidden="1" customHeight="1">
      <c r="A13451" s="294"/>
    </row>
    <row r="13452" spans="1:1" s="295" customFormat="1" ht="12" hidden="1" customHeight="1">
      <c r="A13452" s="294"/>
    </row>
    <row r="13453" spans="1:1" s="295" customFormat="1" ht="12" hidden="1" customHeight="1">
      <c r="A13453" s="294"/>
    </row>
    <row r="13454" spans="1:1" s="295" customFormat="1" ht="12" hidden="1" customHeight="1">
      <c r="A13454" s="294"/>
    </row>
    <row r="13455" spans="1:1" s="295" customFormat="1" ht="12" hidden="1" customHeight="1">
      <c r="A13455" s="294"/>
    </row>
    <row r="13456" spans="1:1" s="295" customFormat="1" ht="12" hidden="1" customHeight="1">
      <c r="A13456" s="294"/>
    </row>
    <row r="13457" spans="1:1" s="295" customFormat="1" ht="12" hidden="1" customHeight="1">
      <c r="A13457" s="294"/>
    </row>
    <row r="13458" spans="1:1" s="295" customFormat="1" ht="12" hidden="1" customHeight="1">
      <c r="A13458" s="294"/>
    </row>
    <row r="13459" spans="1:1" s="295" customFormat="1" ht="12" hidden="1" customHeight="1">
      <c r="A13459" s="294"/>
    </row>
    <row r="13460" spans="1:1" s="295" customFormat="1" ht="12" hidden="1" customHeight="1">
      <c r="A13460" s="294"/>
    </row>
    <row r="13461" spans="1:1" s="295" customFormat="1" ht="12" hidden="1" customHeight="1">
      <c r="A13461" s="294"/>
    </row>
    <row r="13462" spans="1:1" s="295" customFormat="1" ht="12" hidden="1" customHeight="1">
      <c r="A13462" s="294"/>
    </row>
    <row r="13463" spans="1:1" s="295" customFormat="1" ht="12" hidden="1" customHeight="1">
      <c r="A13463" s="294"/>
    </row>
    <row r="13464" spans="1:1" s="295" customFormat="1" ht="12" hidden="1" customHeight="1">
      <c r="A13464" s="294"/>
    </row>
    <row r="13465" spans="1:1" s="295" customFormat="1" ht="12" hidden="1" customHeight="1">
      <c r="A13465" s="294"/>
    </row>
    <row r="13466" spans="1:1" s="295" customFormat="1" ht="12" hidden="1" customHeight="1">
      <c r="A13466" s="294"/>
    </row>
    <row r="13467" spans="1:1" s="295" customFormat="1" ht="12" hidden="1" customHeight="1">
      <c r="A13467" s="294"/>
    </row>
    <row r="13468" spans="1:1" s="295" customFormat="1" ht="12" hidden="1" customHeight="1">
      <c r="A13468" s="294"/>
    </row>
    <row r="13469" spans="1:1" s="295" customFormat="1" ht="12" hidden="1" customHeight="1">
      <c r="A13469" s="294"/>
    </row>
    <row r="13470" spans="1:1" s="295" customFormat="1" ht="12" hidden="1" customHeight="1">
      <c r="A13470" s="294"/>
    </row>
    <row r="13471" spans="1:1" s="295" customFormat="1" ht="12" hidden="1" customHeight="1">
      <c r="A13471" s="294"/>
    </row>
    <row r="13472" spans="1:1" s="295" customFormat="1" ht="12" hidden="1" customHeight="1">
      <c r="A13472" s="294"/>
    </row>
    <row r="13473" spans="1:1" s="295" customFormat="1" ht="12" hidden="1" customHeight="1">
      <c r="A13473" s="294"/>
    </row>
    <row r="13474" spans="1:1" s="295" customFormat="1" ht="12" hidden="1" customHeight="1">
      <c r="A13474" s="294"/>
    </row>
    <row r="13475" spans="1:1" s="295" customFormat="1" ht="12" hidden="1" customHeight="1">
      <c r="A13475" s="294"/>
    </row>
    <row r="13476" spans="1:1" s="295" customFormat="1" ht="12" hidden="1" customHeight="1">
      <c r="A13476" s="294"/>
    </row>
    <row r="13477" spans="1:1" s="295" customFormat="1" ht="12" hidden="1" customHeight="1">
      <c r="A13477" s="294"/>
    </row>
    <row r="13478" spans="1:1" s="295" customFormat="1" ht="12" hidden="1" customHeight="1">
      <c r="A13478" s="294"/>
    </row>
    <row r="13479" spans="1:1" s="295" customFormat="1" ht="12" hidden="1" customHeight="1">
      <c r="A13479" s="294"/>
    </row>
    <row r="13480" spans="1:1" s="295" customFormat="1" ht="12" hidden="1" customHeight="1">
      <c r="A13480" s="294"/>
    </row>
    <row r="13481" spans="1:1" s="295" customFormat="1" ht="12" hidden="1" customHeight="1">
      <c r="A13481" s="294"/>
    </row>
    <row r="13482" spans="1:1" s="295" customFormat="1" ht="12" hidden="1" customHeight="1">
      <c r="A13482" s="294"/>
    </row>
    <row r="13483" spans="1:1" s="295" customFormat="1" ht="12" hidden="1" customHeight="1">
      <c r="A13483" s="294"/>
    </row>
    <row r="13484" spans="1:1" s="295" customFormat="1" ht="12" hidden="1" customHeight="1">
      <c r="A13484" s="294"/>
    </row>
    <row r="13485" spans="1:1" s="295" customFormat="1" ht="12" hidden="1" customHeight="1">
      <c r="A13485" s="294"/>
    </row>
    <row r="13486" spans="1:1" s="295" customFormat="1" ht="12" hidden="1" customHeight="1">
      <c r="A13486" s="294"/>
    </row>
    <row r="13487" spans="1:1" s="295" customFormat="1" ht="12" hidden="1" customHeight="1">
      <c r="A13487" s="294"/>
    </row>
    <row r="13488" spans="1:1" s="295" customFormat="1" ht="12" hidden="1" customHeight="1">
      <c r="A13488" s="294"/>
    </row>
    <row r="13489" spans="1:1" s="295" customFormat="1" ht="12" hidden="1" customHeight="1">
      <c r="A13489" s="294"/>
    </row>
    <row r="13490" spans="1:1" s="295" customFormat="1" ht="12" hidden="1" customHeight="1">
      <c r="A13490" s="294"/>
    </row>
    <row r="13491" spans="1:1" s="295" customFormat="1" ht="12" hidden="1" customHeight="1">
      <c r="A13491" s="294"/>
    </row>
    <row r="13492" spans="1:1" s="295" customFormat="1" ht="12" hidden="1" customHeight="1">
      <c r="A13492" s="294"/>
    </row>
    <row r="13493" spans="1:1" s="295" customFormat="1" ht="12" hidden="1" customHeight="1">
      <c r="A13493" s="294"/>
    </row>
    <row r="13494" spans="1:1" s="295" customFormat="1" ht="12" hidden="1" customHeight="1">
      <c r="A13494" s="294"/>
    </row>
    <row r="13495" spans="1:1" s="295" customFormat="1" ht="12" hidden="1" customHeight="1">
      <c r="A13495" s="294"/>
    </row>
    <row r="13496" spans="1:1" s="295" customFormat="1" ht="12" hidden="1" customHeight="1">
      <c r="A13496" s="294"/>
    </row>
    <row r="13497" spans="1:1" s="295" customFormat="1" ht="12" hidden="1" customHeight="1">
      <c r="A13497" s="294"/>
    </row>
    <row r="13498" spans="1:1" s="295" customFormat="1" ht="12" hidden="1" customHeight="1">
      <c r="A13498" s="294"/>
    </row>
    <row r="13499" spans="1:1" s="295" customFormat="1" ht="12" hidden="1" customHeight="1">
      <c r="A13499" s="294"/>
    </row>
    <row r="13500" spans="1:1" s="295" customFormat="1" ht="12" hidden="1" customHeight="1">
      <c r="A13500" s="294"/>
    </row>
    <row r="13501" spans="1:1" s="295" customFormat="1" ht="12" hidden="1" customHeight="1">
      <c r="A13501" s="294"/>
    </row>
    <row r="13502" spans="1:1" s="295" customFormat="1" ht="12" hidden="1" customHeight="1">
      <c r="A13502" s="294"/>
    </row>
    <row r="13503" spans="1:1" s="295" customFormat="1" ht="12" hidden="1" customHeight="1">
      <c r="A13503" s="294"/>
    </row>
    <row r="13504" spans="1:1" s="295" customFormat="1" ht="12" hidden="1" customHeight="1">
      <c r="A13504" s="294"/>
    </row>
    <row r="13505" spans="1:1" s="295" customFormat="1" ht="12" hidden="1" customHeight="1">
      <c r="A13505" s="294"/>
    </row>
    <row r="13506" spans="1:1" s="295" customFormat="1" ht="12" hidden="1" customHeight="1">
      <c r="A13506" s="294"/>
    </row>
    <row r="13507" spans="1:1" s="295" customFormat="1" ht="12" hidden="1" customHeight="1">
      <c r="A13507" s="294"/>
    </row>
    <row r="13508" spans="1:1" s="295" customFormat="1" ht="12" hidden="1" customHeight="1">
      <c r="A13508" s="294"/>
    </row>
    <row r="13509" spans="1:1" s="295" customFormat="1" ht="12" hidden="1" customHeight="1">
      <c r="A13509" s="294"/>
    </row>
    <row r="13510" spans="1:1" s="295" customFormat="1" ht="12" hidden="1" customHeight="1">
      <c r="A13510" s="294"/>
    </row>
    <row r="13511" spans="1:1" s="295" customFormat="1" ht="12" hidden="1" customHeight="1">
      <c r="A13511" s="294"/>
    </row>
    <row r="13512" spans="1:1" s="295" customFormat="1" ht="12" hidden="1" customHeight="1">
      <c r="A13512" s="294"/>
    </row>
    <row r="13513" spans="1:1" s="295" customFormat="1" ht="12" hidden="1" customHeight="1">
      <c r="A13513" s="294"/>
    </row>
    <row r="13514" spans="1:1" s="295" customFormat="1" ht="12" hidden="1" customHeight="1">
      <c r="A13514" s="294"/>
    </row>
    <row r="13515" spans="1:1" s="295" customFormat="1" ht="12" hidden="1" customHeight="1">
      <c r="A13515" s="294"/>
    </row>
    <row r="13516" spans="1:1" s="295" customFormat="1" ht="12" hidden="1" customHeight="1">
      <c r="A13516" s="294"/>
    </row>
    <row r="13517" spans="1:1" s="295" customFormat="1" ht="12" hidden="1" customHeight="1">
      <c r="A13517" s="294"/>
    </row>
    <row r="13518" spans="1:1" s="295" customFormat="1" ht="12" hidden="1" customHeight="1">
      <c r="A13518" s="294"/>
    </row>
    <row r="13519" spans="1:1" s="295" customFormat="1" ht="12" hidden="1" customHeight="1">
      <c r="A13519" s="294"/>
    </row>
    <row r="13520" spans="1:1" s="295" customFormat="1" ht="12" hidden="1" customHeight="1">
      <c r="A13520" s="294"/>
    </row>
    <row r="13521" spans="1:1" s="295" customFormat="1" ht="12" hidden="1" customHeight="1">
      <c r="A13521" s="294"/>
    </row>
    <row r="13522" spans="1:1" s="295" customFormat="1" ht="12" hidden="1" customHeight="1">
      <c r="A13522" s="294"/>
    </row>
    <row r="13523" spans="1:1" s="295" customFormat="1" ht="12" hidden="1" customHeight="1">
      <c r="A13523" s="294"/>
    </row>
    <row r="13524" spans="1:1" s="295" customFormat="1" ht="12" hidden="1" customHeight="1">
      <c r="A13524" s="294"/>
    </row>
    <row r="13525" spans="1:1" s="295" customFormat="1" ht="12" hidden="1" customHeight="1">
      <c r="A13525" s="294"/>
    </row>
    <row r="13526" spans="1:1" s="295" customFormat="1" ht="12" hidden="1" customHeight="1">
      <c r="A13526" s="294"/>
    </row>
    <row r="13527" spans="1:1" s="295" customFormat="1" ht="12" hidden="1" customHeight="1">
      <c r="A13527" s="294"/>
    </row>
    <row r="13528" spans="1:1" s="295" customFormat="1" ht="12" hidden="1" customHeight="1">
      <c r="A13528" s="294"/>
    </row>
    <row r="13529" spans="1:1" s="295" customFormat="1" ht="12" hidden="1" customHeight="1">
      <c r="A13529" s="294"/>
    </row>
    <row r="13530" spans="1:1" s="295" customFormat="1" ht="12" hidden="1" customHeight="1">
      <c r="A13530" s="294"/>
    </row>
    <row r="13531" spans="1:1" s="295" customFormat="1" ht="12" hidden="1" customHeight="1">
      <c r="A13531" s="294"/>
    </row>
    <row r="13532" spans="1:1" s="295" customFormat="1" ht="12" hidden="1" customHeight="1">
      <c r="A13532" s="294"/>
    </row>
    <row r="13533" spans="1:1" s="295" customFormat="1" ht="12" hidden="1" customHeight="1">
      <c r="A13533" s="294"/>
    </row>
    <row r="13534" spans="1:1" s="295" customFormat="1" ht="12" hidden="1" customHeight="1">
      <c r="A13534" s="294"/>
    </row>
    <row r="13535" spans="1:1" s="295" customFormat="1" ht="12" hidden="1" customHeight="1">
      <c r="A13535" s="294"/>
    </row>
    <row r="13536" spans="1:1" s="295" customFormat="1" ht="12" hidden="1" customHeight="1">
      <c r="A13536" s="294"/>
    </row>
    <row r="13537" spans="1:1" s="295" customFormat="1" ht="12" hidden="1" customHeight="1">
      <c r="A13537" s="294"/>
    </row>
    <row r="13538" spans="1:1" s="295" customFormat="1" ht="12" hidden="1" customHeight="1">
      <c r="A13538" s="294"/>
    </row>
    <row r="13539" spans="1:1" s="295" customFormat="1" ht="12" hidden="1" customHeight="1">
      <c r="A13539" s="294"/>
    </row>
    <row r="13540" spans="1:1" s="295" customFormat="1" ht="12" hidden="1" customHeight="1">
      <c r="A13540" s="294"/>
    </row>
    <row r="13541" spans="1:1" s="295" customFormat="1" ht="12" hidden="1" customHeight="1">
      <c r="A13541" s="294"/>
    </row>
    <row r="13542" spans="1:1" s="295" customFormat="1" ht="12" hidden="1" customHeight="1">
      <c r="A13542" s="294"/>
    </row>
    <row r="13543" spans="1:1" s="295" customFormat="1" ht="12" hidden="1" customHeight="1">
      <c r="A13543" s="294"/>
    </row>
    <row r="13544" spans="1:1" s="295" customFormat="1" ht="12" hidden="1" customHeight="1">
      <c r="A13544" s="294"/>
    </row>
    <row r="13545" spans="1:1" s="295" customFormat="1" ht="12" hidden="1" customHeight="1">
      <c r="A13545" s="294"/>
    </row>
    <row r="13546" spans="1:1" s="295" customFormat="1" ht="12" hidden="1" customHeight="1">
      <c r="A13546" s="294"/>
    </row>
    <row r="13547" spans="1:1" s="295" customFormat="1" ht="12" hidden="1" customHeight="1">
      <c r="A13547" s="294"/>
    </row>
    <row r="13548" spans="1:1" s="295" customFormat="1" ht="12" hidden="1" customHeight="1">
      <c r="A13548" s="294"/>
    </row>
    <row r="13549" spans="1:1" s="295" customFormat="1" ht="12" hidden="1" customHeight="1">
      <c r="A13549" s="294"/>
    </row>
    <row r="13550" spans="1:1" s="295" customFormat="1" ht="12" hidden="1" customHeight="1">
      <c r="A13550" s="294"/>
    </row>
    <row r="13551" spans="1:1" s="295" customFormat="1" ht="12" hidden="1" customHeight="1">
      <c r="A13551" s="294"/>
    </row>
    <row r="13552" spans="1:1" s="295" customFormat="1" ht="12" hidden="1" customHeight="1">
      <c r="A13552" s="294"/>
    </row>
    <row r="13553" spans="1:1" s="295" customFormat="1" ht="12" hidden="1" customHeight="1">
      <c r="A13553" s="294"/>
    </row>
    <row r="13554" spans="1:1" s="295" customFormat="1" ht="12" hidden="1" customHeight="1">
      <c r="A13554" s="294"/>
    </row>
    <row r="13555" spans="1:1" s="295" customFormat="1" ht="12" hidden="1" customHeight="1">
      <c r="A13555" s="294"/>
    </row>
    <row r="13556" spans="1:1" s="295" customFormat="1" ht="12" hidden="1" customHeight="1">
      <c r="A13556" s="294"/>
    </row>
    <row r="13557" spans="1:1" s="295" customFormat="1" ht="12" hidden="1" customHeight="1">
      <c r="A13557" s="294"/>
    </row>
    <row r="13558" spans="1:1" s="295" customFormat="1" ht="12" hidden="1" customHeight="1">
      <c r="A13558" s="294"/>
    </row>
    <row r="13559" spans="1:1" s="295" customFormat="1" ht="12" hidden="1" customHeight="1">
      <c r="A13559" s="294"/>
    </row>
    <row r="13560" spans="1:1" s="295" customFormat="1" ht="12" hidden="1" customHeight="1">
      <c r="A13560" s="294"/>
    </row>
    <row r="13561" spans="1:1" s="295" customFormat="1" ht="12" hidden="1" customHeight="1">
      <c r="A13561" s="294"/>
    </row>
    <row r="13562" spans="1:1" s="295" customFormat="1" ht="12" hidden="1" customHeight="1">
      <c r="A13562" s="294"/>
    </row>
    <row r="13563" spans="1:1" s="295" customFormat="1" ht="12" hidden="1" customHeight="1">
      <c r="A13563" s="294"/>
    </row>
    <row r="13564" spans="1:1" s="295" customFormat="1" ht="12" hidden="1" customHeight="1">
      <c r="A13564" s="294"/>
    </row>
    <row r="13565" spans="1:1" s="295" customFormat="1" ht="12" hidden="1" customHeight="1">
      <c r="A13565" s="294"/>
    </row>
    <row r="13566" spans="1:1" s="295" customFormat="1" ht="12" hidden="1" customHeight="1">
      <c r="A13566" s="294"/>
    </row>
    <row r="13567" spans="1:1" s="295" customFormat="1" ht="12" hidden="1" customHeight="1">
      <c r="A13567" s="294"/>
    </row>
    <row r="13568" spans="1:1" s="295" customFormat="1" ht="12" hidden="1" customHeight="1">
      <c r="A13568" s="294"/>
    </row>
    <row r="13569" spans="1:1" s="295" customFormat="1" ht="12" hidden="1" customHeight="1">
      <c r="A13569" s="294"/>
    </row>
    <row r="13570" spans="1:1" s="295" customFormat="1" ht="12" hidden="1" customHeight="1">
      <c r="A13570" s="294"/>
    </row>
    <row r="13571" spans="1:1" s="295" customFormat="1" ht="12" hidden="1" customHeight="1">
      <c r="A13571" s="294"/>
    </row>
    <row r="13572" spans="1:1" s="295" customFormat="1" ht="12" hidden="1" customHeight="1">
      <c r="A13572" s="294"/>
    </row>
    <row r="13573" spans="1:1" s="295" customFormat="1" ht="12" hidden="1" customHeight="1">
      <c r="A13573" s="294"/>
    </row>
    <row r="13574" spans="1:1" s="295" customFormat="1" ht="12" hidden="1" customHeight="1">
      <c r="A13574" s="294"/>
    </row>
    <row r="13575" spans="1:1" s="295" customFormat="1" ht="12" hidden="1" customHeight="1">
      <c r="A13575" s="294"/>
    </row>
    <row r="13576" spans="1:1" s="295" customFormat="1" ht="12" hidden="1" customHeight="1">
      <c r="A13576" s="294"/>
    </row>
    <row r="13577" spans="1:1" s="295" customFormat="1" ht="12" hidden="1" customHeight="1">
      <c r="A13577" s="294"/>
    </row>
    <row r="13578" spans="1:1" s="295" customFormat="1" ht="12" hidden="1" customHeight="1">
      <c r="A13578" s="294"/>
    </row>
    <row r="13579" spans="1:1" s="295" customFormat="1" ht="12" hidden="1" customHeight="1">
      <c r="A13579" s="294"/>
    </row>
    <row r="13580" spans="1:1" s="295" customFormat="1" ht="12" hidden="1" customHeight="1">
      <c r="A13580" s="294"/>
    </row>
    <row r="13581" spans="1:1" s="295" customFormat="1" ht="12" hidden="1" customHeight="1">
      <c r="A13581" s="294"/>
    </row>
    <row r="13582" spans="1:1" s="295" customFormat="1" ht="12" hidden="1" customHeight="1">
      <c r="A13582" s="294"/>
    </row>
    <row r="13583" spans="1:1" s="295" customFormat="1" ht="12" hidden="1" customHeight="1">
      <c r="A13583" s="294"/>
    </row>
    <row r="13584" spans="1:1" s="295" customFormat="1" ht="12" hidden="1" customHeight="1">
      <c r="A13584" s="294"/>
    </row>
    <row r="13585" spans="1:1" s="295" customFormat="1" ht="12" hidden="1" customHeight="1">
      <c r="A13585" s="294"/>
    </row>
    <row r="13586" spans="1:1" s="295" customFormat="1" ht="12" hidden="1" customHeight="1">
      <c r="A13586" s="294"/>
    </row>
    <row r="13587" spans="1:1" s="295" customFormat="1" ht="12" hidden="1" customHeight="1">
      <c r="A13587" s="294"/>
    </row>
    <row r="13588" spans="1:1" s="295" customFormat="1" ht="12" hidden="1" customHeight="1">
      <c r="A13588" s="294"/>
    </row>
    <row r="13589" spans="1:1" s="295" customFormat="1" ht="12" hidden="1" customHeight="1">
      <c r="A13589" s="294"/>
    </row>
    <row r="13590" spans="1:1" s="295" customFormat="1" ht="12" hidden="1" customHeight="1">
      <c r="A13590" s="294"/>
    </row>
    <row r="13591" spans="1:1" s="295" customFormat="1" ht="12" hidden="1" customHeight="1">
      <c r="A13591" s="294"/>
    </row>
    <row r="13592" spans="1:1" s="295" customFormat="1" ht="12" hidden="1" customHeight="1">
      <c r="A13592" s="294"/>
    </row>
    <row r="13593" spans="1:1" s="295" customFormat="1" ht="12" hidden="1" customHeight="1">
      <c r="A13593" s="294"/>
    </row>
    <row r="13594" spans="1:1" s="295" customFormat="1" ht="12" hidden="1" customHeight="1">
      <c r="A13594" s="294"/>
    </row>
    <row r="13595" spans="1:1" s="295" customFormat="1" ht="12" hidden="1" customHeight="1">
      <c r="A13595" s="294"/>
    </row>
    <row r="13596" spans="1:1" s="295" customFormat="1" ht="12" hidden="1" customHeight="1">
      <c r="A13596" s="294"/>
    </row>
    <row r="13597" spans="1:1" s="295" customFormat="1" ht="12" hidden="1" customHeight="1">
      <c r="A13597" s="294"/>
    </row>
    <row r="13598" spans="1:1" s="295" customFormat="1" ht="12" hidden="1" customHeight="1">
      <c r="A13598" s="294"/>
    </row>
    <row r="13599" spans="1:1" s="295" customFormat="1" ht="12" hidden="1" customHeight="1">
      <c r="A13599" s="294"/>
    </row>
    <row r="13600" spans="1:1" s="295" customFormat="1" ht="12" hidden="1" customHeight="1">
      <c r="A13600" s="294"/>
    </row>
    <row r="13601" spans="1:1" s="295" customFormat="1" ht="12" hidden="1" customHeight="1">
      <c r="A13601" s="294"/>
    </row>
    <row r="13602" spans="1:1" s="295" customFormat="1" ht="12" hidden="1" customHeight="1">
      <c r="A13602" s="294"/>
    </row>
    <row r="13603" spans="1:1" s="295" customFormat="1" ht="12" hidden="1" customHeight="1">
      <c r="A13603" s="294"/>
    </row>
    <row r="13604" spans="1:1" s="295" customFormat="1" ht="12" hidden="1" customHeight="1">
      <c r="A13604" s="294"/>
    </row>
    <row r="13605" spans="1:1" s="295" customFormat="1" ht="12" hidden="1" customHeight="1">
      <c r="A13605" s="294"/>
    </row>
    <row r="13606" spans="1:1" s="295" customFormat="1" ht="12" hidden="1" customHeight="1">
      <c r="A13606" s="294"/>
    </row>
    <row r="13607" spans="1:1" s="295" customFormat="1" ht="12" hidden="1" customHeight="1">
      <c r="A13607" s="294"/>
    </row>
    <row r="13608" spans="1:1" s="295" customFormat="1" ht="12" hidden="1" customHeight="1">
      <c r="A13608" s="294"/>
    </row>
    <row r="13609" spans="1:1" s="295" customFormat="1" ht="12" hidden="1" customHeight="1">
      <c r="A13609" s="294"/>
    </row>
    <row r="13610" spans="1:1" s="295" customFormat="1" ht="12" hidden="1" customHeight="1">
      <c r="A13610" s="294"/>
    </row>
    <row r="13611" spans="1:1" s="295" customFormat="1" ht="12" hidden="1" customHeight="1">
      <c r="A13611" s="294"/>
    </row>
    <row r="13612" spans="1:1" s="295" customFormat="1" ht="12" hidden="1" customHeight="1">
      <c r="A13612" s="294"/>
    </row>
    <row r="13613" spans="1:1" s="295" customFormat="1" ht="12" hidden="1" customHeight="1">
      <c r="A13613" s="294"/>
    </row>
    <row r="13614" spans="1:1" s="295" customFormat="1" ht="12" hidden="1" customHeight="1">
      <c r="A13614" s="294"/>
    </row>
    <row r="13615" spans="1:1" s="295" customFormat="1" ht="12" hidden="1" customHeight="1">
      <c r="A13615" s="294"/>
    </row>
    <row r="13616" spans="1:1" s="295" customFormat="1" ht="12" hidden="1" customHeight="1">
      <c r="A13616" s="294"/>
    </row>
    <row r="13617" spans="1:1" s="295" customFormat="1" ht="12" hidden="1" customHeight="1">
      <c r="A13617" s="294"/>
    </row>
    <row r="13618" spans="1:1" s="295" customFormat="1" ht="12" hidden="1" customHeight="1">
      <c r="A13618" s="294"/>
    </row>
    <row r="13619" spans="1:1" s="295" customFormat="1" ht="12" hidden="1" customHeight="1">
      <c r="A13619" s="294"/>
    </row>
    <row r="13620" spans="1:1" s="295" customFormat="1" ht="12" hidden="1" customHeight="1">
      <c r="A13620" s="294"/>
    </row>
    <row r="13621" spans="1:1" s="295" customFormat="1" ht="12" hidden="1" customHeight="1">
      <c r="A13621" s="294"/>
    </row>
    <row r="13622" spans="1:1" s="295" customFormat="1" ht="12" hidden="1" customHeight="1">
      <c r="A13622" s="294"/>
    </row>
    <row r="13623" spans="1:1" s="295" customFormat="1" ht="12" hidden="1" customHeight="1">
      <c r="A13623" s="294"/>
    </row>
    <row r="13624" spans="1:1" s="295" customFormat="1" ht="12" hidden="1" customHeight="1">
      <c r="A13624" s="294"/>
    </row>
    <row r="13625" spans="1:1" s="295" customFormat="1" ht="12" hidden="1" customHeight="1">
      <c r="A13625" s="294"/>
    </row>
    <row r="13626" spans="1:1" s="295" customFormat="1" ht="12" hidden="1" customHeight="1">
      <c r="A13626" s="294"/>
    </row>
    <row r="13627" spans="1:1" s="295" customFormat="1" ht="12" hidden="1" customHeight="1">
      <c r="A13627" s="294"/>
    </row>
    <row r="13628" spans="1:1" s="295" customFormat="1" ht="12" hidden="1" customHeight="1">
      <c r="A13628" s="294"/>
    </row>
    <row r="13629" spans="1:1" s="295" customFormat="1" ht="12" hidden="1" customHeight="1">
      <c r="A13629" s="294"/>
    </row>
    <row r="13630" spans="1:1" s="295" customFormat="1" ht="12" hidden="1" customHeight="1">
      <c r="A13630" s="294"/>
    </row>
    <row r="13631" spans="1:1" s="295" customFormat="1" ht="12" hidden="1" customHeight="1">
      <c r="A13631" s="294"/>
    </row>
    <row r="13632" spans="1:1" s="295" customFormat="1" ht="12" hidden="1" customHeight="1">
      <c r="A13632" s="294"/>
    </row>
    <row r="13633" spans="1:1" s="295" customFormat="1" ht="12" hidden="1" customHeight="1">
      <c r="A13633" s="294"/>
    </row>
    <row r="13634" spans="1:1" s="295" customFormat="1" ht="12" hidden="1" customHeight="1">
      <c r="A13634" s="294"/>
    </row>
    <row r="13635" spans="1:1" s="295" customFormat="1" ht="12" hidden="1" customHeight="1">
      <c r="A13635" s="294"/>
    </row>
    <row r="13636" spans="1:1" s="295" customFormat="1" ht="12" hidden="1" customHeight="1">
      <c r="A13636" s="294"/>
    </row>
    <row r="13637" spans="1:1" s="295" customFormat="1" ht="12" hidden="1" customHeight="1">
      <c r="A13637" s="294"/>
    </row>
    <row r="13638" spans="1:1" s="295" customFormat="1" ht="12" hidden="1" customHeight="1">
      <c r="A13638" s="294"/>
    </row>
    <row r="13639" spans="1:1" s="295" customFormat="1" ht="12" hidden="1" customHeight="1">
      <c r="A13639" s="294"/>
    </row>
    <row r="13640" spans="1:1" s="295" customFormat="1" ht="12" hidden="1" customHeight="1">
      <c r="A13640" s="294"/>
    </row>
    <row r="13641" spans="1:1" s="295" customFormat="1" ht="12" hidden="1" customHeight="1">
      <c r="A13641" s="294"/>
    </row>
    <row r="13642" spans="1:1" s="295" customFormat="1" ht="12" hidden="1" customHeight="1">
      <c r="A13642" s="294"/>
    </row>
    <row r="13643" spans="1:1" s="295" customFormat="1" ht="12" hidden="1" customHeight="1">
      <c r="A13643" s="294"/>
    </row>
    <row r="13644" spans="1:1" s="295" customFormat="1" ht="12" hidden="1" customHeight="1">
      <c r="A13644" s="294"/>
    </row>
    <row r="13645" spans="1:1" s="295" customFormat="1" ht="12" hidden="1" customHeight="1">
      <c r="A13645" s="294"/>
    </row>
    <row r="13646" spans="1:1" s="295" customFormat="1" ht="12" hidden="1" customHeight="1">
      <c r="A13646" s="294"/>
    </row>
    <row r="13647" spans="1:1" s="295" customFormat="1" ht="12" hidden="1" customHeight="1">
      <c r="A13647" s="294"/>
    </row>
    <row r="13648" spans="1:1" s="295" customFormat="1" ht="12" hidden="1" customHeight="1">
      <c r="A13648" s="294"/>
    </row>
    <row r="13649" spans="1:1" s="295" customFormat="1" ht="12" hidden="1" customHeight="1">
      <c r="A13649" s="294"/>
    </row>
    <row r="13650" spans="1:1" s="295" customFormat="1" ht="12" hidden="1" customHeight="1">
      <c r="A13650" s="294"/>
    </row>
    <row r="13651" spans="1:1" s="295" customFormat="1" ht="12" hidden="1" customHeight="1">
      <c r="A13651" s="294"/>
    </row>
    <row r="13652" spans="1:1" s="295" customFormat="1" ht="12" hidden="1" customHeight="1">
      <c r="A13652" s="294"/>
    </row>
    <row r="13653" spans="1:1" s="295" customFormat="1" ht="12" hidden="1" customHeight="1">
      <c r="A13653" s="294"/>
    </row>
    <row r="13654" spans="1:1" s="295" customFormat="1" ht="12" hidden="1" customHeight="1">
      <c r="A13654" s="294"/>
    </row>
    <row r="13655" spans="1:1" s="295" customFormat="1" ht="12" hidden="1" customHeight="1">
      <c r="A13655" s="294"/>
    </row>
    <row r="13656" spans="1:1" s="295" customFormat="1" ht="12" hidden="1" customHeight="1">
      <c r="A13656" s="294"/>
    </row>
    <row r="13657" spans="1:1" s="295" customFormat="1" ht="12" hidden="1" customHeight="1">
      <c r="A13657" s="294"/>
    </row>
    <row r="13658" spans="1:1" s="295" customFormat="1" ht="12" hidden="1" customHeight="1">
      <c r="A13658" s="294"/>
    </row>
    <row r="13659" spans="1:1" s="295" customFormat="1" ht="12" hidden="1" customHeight="1">
      <c r="A13659" s="294"/>
    </row>
    <row r="13660" spans="1:1" s="295" customFormat="1" ht="12" hidden="1" customHeight="1">
      <c r="A13660" s="294"/>
    </row>
    <row r="13661" spans="1:1" s="295" customFormat="1" ht="12" hidden="1" customHeight="1">
      <c r="A13661" s="294"/>
    </row>
    <row r="13662" spans="1:1" s="295" customFormat="1" ht="12" hidden="1" customHeight="1">
      <c r="A13662" s="294"/>
    </row>
    <row r="13663" spans="1:1" s="295" customFormat="1" ht="12" hidden="1" customHeight="1">
      <c r="A13663" s="294"/>
    </row>
    <row r="13664" spans="1:1" s="295" customFormat="1" ht="12" hidden="1" customHeight="1">
      <c r="A13664" s="294"/>
    </row>
    <row r="13665" spans="1:1" s="295" customFormat="1" ht="12" hidden="1" customHeight="1">
      <c r="A13665" s="294"/>
    </row>
    <row r="13666" spans="1:1" s="295" customFormat="1" ht="12" hidden="1" customHeight="1">
      <c r="A13666" s="294"/>
    </row>
    <row r="13667" spans="1:1" s="295" customFormat="1" ht="12" hidden="1" customHeight="1">
      <c r="A13667" s="294"/>
    </row>
    <row r="13668" spans="1:1" s="295" customFormat="1" ht="12" hidden="1" customHeight="1">
      <c r="A13668" s="294"/>
    </row>
    <row r="13669" spans="1:1" s="295" customFormat="1" ht="12" hidden="1" customHeight="1">
      <c r="A13669" s="294"/>
    </row>
    <row r="13670" spans="1:1" s="295" customFormat="1" ht="12" hidden="1" customHeight="1">
      <c r="A13670" s="294"/>
    </row>
    <row r="13671" spans="1:1" s="295" customFormat="1" ht="12" hidden="1" customHeight="1">
      <c r="A13671" s="294"/>
    </row>
    <row r="13672" spans="1:1" s="295" customFormat="1" ht="12" hidden="1" customHeight="1">
      <c r="A13672" s="294"/>
    </row>
    <row r="13673" spans="1:1" s="295" customFormat="1" ht="12" hidden="1" customHeight="1">
      <c r="A13673" s="294"/>
    </row>
    <row r="13674" spans="1:1" s="295" customFormat="1" ht="12" hidden="1" customHeight="1">
      <c r="A13674" s="294"/>
    </row>
    <row r="13675" spans="1:1" s="295" customFormat="1" ht="12" hidden="1" customHeight="1">
      <c r="A13675" s="294"/>
    </row>
    <row r="13676" spans="1:1" s="295" customFormat="1" ht="12" hidden="1" customHeight="1">
      <c r="A13676" s="294"/>
    </row>
    <row r="13677" spans="1:1" s="295" customFormat="1" ht="12" hidden="1" customHeight="1">
      <c r="A13677" s="294"/>
    </row>
    <row r="13678" spans="1:1" s="295" customFormat="1" ht="12" hidden="1" customHeight="1">
      <c r="A13678" s="294"/>
    </row>
    <row r="13679" spans="1:1" s="295" customFormat="1" ht="12" hidden="1" customHeight="1">
      <c r="A13679" s="294"/>
    </row>
    <row r="13680" spans="1:1" s="295" customFormat="1" ht="12" hidden="1" customHeight="1">
      <c r="A13680" s="294"/>
    </row>
    <row r="13681" spans="1:1" s="295" customFormat="1" ht="12" hidden="1" customHeight="1">
      <c r="A13681" s="294"/>
    </row>
    <row r="13682" spans="1:1" s="295" customFormat="1" ht="12" hidden="1" customHeight="1">
      <c r="A13682" s="294"/>
    </row>
    <row r="13683" spans="1:1" s="295" customFormat="1" ht="12" hidden="1" customHeight="1">
      <c r="A13683" s="294"/>
    </row>
    <row r="13684" spans="1:1" s="295" customFormat="1" ht="12" hidden="1" customHeight="1">
      <c r="A13684" s="294"/>
    </row>
    <row r="13685" spans="1:1" s="295" customFormat="1" ht="12" hidden="1" customHeight="1">
      <c r="A13685" s="294"/>
    </row>
    <row r="13686" spans="1:1" s="295" customFormat="1" ht="12" hidden="1" customHeight="1">
      <c r="A13686" s="294"/>
    </row>
    <row r="13687" spans="1:1" s="295" customFormat="1" ht="12" hidden="1" customHeight="1">
      <c r="A13687" s="294"/>
    </row>
    <row r="13688" spans="1:1" s="295" customFormat="1" ht="12" hidden="1" customHeight="1">
      <c r="A13688" s="294"/>
    </row>
    <row r="13689" spans="1:1" s="295" customFormat="1" ht="12" hidden="1" customHeight="1">
      <c r="A13689" s="294"/>
    </row>
    <row r="13690" spans="1:1" s="295" customFormat="1" ht="12" hidden="1" customHeight="1">
      <c r="A13690" s="294"/>
    </row>
    <row r="13691" spans="1:1" s="295" customFormat="1" ht="12" hidden="1" customHeight="1">
      <c r="A13691" s="294"/>
    </row>
    <row r="13692" spans="1:1" s="295" customFormat="1" ht="12" hidden="1" customHeight="1">
      <c r="A13692" s="294"/>
    </row>
    <row r="13693" spans="1:1" s="295" customFormat="1" ht="12" hidden="1" customHeight="1">
      <c r="A13693" s="294"/>
    </row>
    <row r="13694" spans="1:1" s="295" customFormat="1" ht="12" hidden="1" customHeight="1">
      <c r="A13694" s="294"/>
    </row>
    <row r="13695" spans="1:1" s="295" customFormat="1" ht="12" hidden="1" customHeight="1">
      <c r="A13695" s="294"/>
    </row>
    <row r="13696" spans="1:1" s="295" customFormat="1" ht="12" hidden="1" customHeight="1">
      <c r="A13696" s="294"/>
    </row>
    <row r="13697" spans="1:1" s="295" customFormat="1" ht="12" hidden="1" customHeight="1">
      <c r="A13697" s="294"/>
    </row>
    <row r="13698" spans="1:1" s="295" customFormat="1" ht="12" hidden="1" customHeight="1">
      <c r="A13698" s="294"/>
    </row>
    <row r="13699" spans="1:1" s="295" customFormat="1" ht="12" hidden="1" customHeight="1">
      <c r="A13699" s="294"/>
    </row>
    <row r="13700" spans="1:1" s="295" customFormat="1" ht="12" hidden="1" customHeight="1">
      <c r="A13700" s="294"/>
    </row>
    <row r="13701" spans="1:1" s="295" customFormat="1" ht="12" hidden="1" customHeight="1">
      <c r="A13701" s="294"/>
    </row>
    <row r="13702" spans="1:1" s="295" customFormat="1" ht="12" hidden="1" customHeight="1">
      <c r="A13702" s="294"/>
    </row>
    <row r="13703" spans="1:1" s="295" customFormat="1" ht="12" hidden="1" customHeight="1">
      <c r="A13703" s="294"/>
    </row>
    <row r="13704" spans="1:1" s="295" customFormat="1" ht="12" hidden="1" customHeight="1">
      <c r="A13704" s="294"/>
    </row>
    <row r="13705" spans="1:1" s="295" customFormat="1" ht="12" hidden="1" customHeight="1">
      <c r="A13705" s="294"/>
    </row>
    <row r="13706" spans="1:1" s="295" customFormat="1" ht="12" hidden="1" customHeight="1">
      <c r="A13706" s="294"/>
    </row>
    <row r="13707" spans="1:1" s="295" customFormat="1" ht="12" hidden="1" customHeight="1">
      <c r="A13707" s="294"/>
    </row>
    <row r="13708" spans="1:1" s="295" customFormat="1" ht="12" hidden="1" customHeight="1">
      <c r="A13708" s="294"/>
    </row>
    <row r="13709" spans="1:1" s="295" customFormat="1" ht="12" hidden="1" customHeight="1">
      <c r="A13709" s="294"/>
    </row>
    <row r="13710" spans="1:1" s="295" customFormat="1" ht="12" hidden="1" customHeight="1">
      <c r="A13710" s="294"/>
    </row>
    <row r="13711" spans="1:1" s="295" customFormat="1" ht="12" hidden="1" customHeight="1">
      <c r="A13711" s="294"/>
    </row>
    <row r="13712" spans="1:1" s="295" customFormat="1" ht="12" hidden="1" customHeight="1">
      <c r="A13712" s="294"/>
    </row>
    <row r="13713" spans="1:1" s="295" customFormat="1" ht="12" hidden="1" customHeight="1">
      <c r="A13713" s="294"/>
    </row>
    <row r="13714" spans="1:1" s="295" customFormat="1" ht="12" hidden="1" customHeight="1">
      <c r="A13714" s="294"/>
    </row>
    <row r="13715" spans="1:1" s="295" customFormat="1" ht="12" hidden="1" customHeight="1">
      <c r="A13715" s="294"/>
    </row>
    <row r="13716" spans="1:1" s="295" customFormat="1" ht="12" hidden="1" customHeight="1">
      <c r="A13716" s="294"/>
    </row>
    <row r="13717" spans="1:1" s="295" customFormat="1" ht="12" hidden="1" customHeight="1">
      <c r="A13717" s="294"/>
    </row>
    <row r="13718" spans="1:1" s="295" customFormat="1" ht="12" hidden="1" customHeight="1">
      <c r="A13718" s="294"/>
    </row>
    <row r="13719" spans="1:1" s="295" customFormat="1" ht="12" hidden="1" customHeight="1">
      <c r="A13719" s="294"/>
    </row>
    <row r="13720" spans="1:1" s="295" customFormat="1" ht="12" hidden="1" customHeight="1">
      <c r="A13720" s="294"/>
    </row>
    <row r="13721" spans="1:1" s="295" customFormat="1" ht="12" hidden="1" customHeight="1">
      <c r="A13721" s="294"/>
    </row>
    <row r="13722" spans="1:1" s="295" customFormat="1" ht="12" hidden="1" customHeight="1">
      <c r="A13722" s="294"/>
    </row>
    <row r="13723" spans="1:1" s="295" customFormat="1" ht="12" hidden="1" customHeight="1">
      <c r="A13723" s="294"/>
    </row>
    <row r="13724" spans="1:1" s="295" customFormat="1" ht="12" hidden="1" customHeight="1">
      <c r="A13724" s="294"/>
    </row>
    <row r="13725" spans="1:1" s="295" customFormat="1" ht="12" hidden="1" customHeight="1">
      <c r="A13725" s="294"/>
    </row>
    <row r="13726" spans="1:1" s="295" customFormat="1" ht="12" hidden="1" customHeight="1">
      <c r="A13726" s="294"/>
    </row>
    <row r="13727" spans="1:1" s="295" customFormat="1" ht="12" hidden="1" customHeight="1">
      <c r="A13727" s="294"/>
    </row>
    <row r="13728" spans="1:1" s="295" customFormat="1" ht="12" hidden="1" customHeight="1">
      <c r="A13728" s="294"/>
    </row>
    <row r="13729" spans="1:1" s="295" customFormat="1" ht="12" hidden="1" customHeight="1">
      <c r="A13729" s="294"/>
    </row>
    <row r="13730" spans="1:1" s="295" customFormat="1" ht="12" hidden="1" customHeight="1">
      <c r="A13730" s="294"/>
    </row>
    <row r="13731" spans="1:1" s="295" customFormat="1" ht="12" hidden="1" customHeight="1">
      <c r="A13731" s="294"/>
    </row>
    <row r="13732" spans="1:1" s="295" customFormat="1" ht="12" hidden="1" customHeight="1">
      <c r="A13732" s="294"/>
    </row>
    <row r="13733" spans="1:1" s="295" customFormat="1" ht="12" hidden="1" customHeight="1">
      <c r="A13733" s="294"/>
    </row>
    <row r="13734" spans="1:1" s="295" customFormat="1" ht="12" hidden="1" customHeight="1">
      <c r="A13734" s="294"/>
    </row>
    <row r="13735" spans="1:1" s="295" customFormat="1" ht="12" hidden="1" customHeight="1">
      <c r="A13735" s="294"/>
    </row>
    <row r="13736" spans="1:1" s="295" customFormat="1" ht="12" hidden="1" customHeight="1">
      <c r="A13736" s="294"/>
    </row>
    <row r="13737" spans="1:1" s="295" customFormat="1" ht="12" hidden="1" customHeight="1">
      <c r="A13737" s="294"/>
    </row>
    <row r="13738" spans="1:1" s="295" customFormat="1" ht="12" hidden="1" customHeight="1">
      <c r="A13738" s="294"/>
    </row>
    <row r="13739" spans="1:1" s="295" customFormat="1" ht="12" hidden="1" customHeight="1">
      <c r="A13739" s="294"/>
    </row>
    <row r="13740" spans="1:1" s="295" customFormat="1" ht="12" hidden="1" customHeight="1">
      <c r="A13740" s="294"/>
    </row>
    <row r="13741" spans="1:1" s="295" customFormat="1" ht="12" hidden="1" customHeight="1">
      <c r="A13741" s="294"/>
    </row>
    <row r="13742" spans="1:1" s="295" customFormat="1" ht="12" hidden="1" customHeight="1">
      <c r="A13742" s="294"/>
    </row>
    <row r="13743" spans="1:1" s="295" customFormat="1" ht="12" hidden="1" customHeight="1">
      <c r="A13743" s="294"/>
    </row>
    <row r="13744" spans="1:1" s="295" customFormat="1" ht="12" hidden="1" customHeight="1">
      <c r="A13744" s="294"/>
    </row>
    <row r="13745" spans="1:1" s="295" customFormat="1" ht="12" hidden="1" customHeight="1">
      <c r="A13745" s="294"/>
    </row>
    <row r="13746" spans="1:1" s="295" customFormat="1" ht="12" hidden="1" customHeight="1">
      <c r="A13746" s="294"/>
    </row>
    <row r="13747" spans="1:1" s="295" customFormat="1" ht="12" hidden="1" customHeight="1">
      <c r="A13747" s="294"/>
    </row>
    <row r="13748" spans="1:1" s="295" customFormat="1" ht="12" hidden="1" customHeight="1">
      <c r="A13748" s="294"/>
    </row>
    <row r="13749" spans="1:1" s="295" customFormat="1" ht="12" hidden="1" customHeight="1">
      <c r="A13749" s="294"/>
    </row>
    <row r="13750" spans="1:1" s="295" customFormat="1" ht="12" hidden="1" customHeight="1">
      <c r="A13750" s="294"/>
    </row>
    <row r="13751" spans="1:1" s="295" customFormat="1" ht="12" hidden="1" customHeight="1">
      <c r="A13751" s="294"/>
    </row>
    <row r="13752" spans="1:1" s="295" customFormat="1" ht="12" hidden="1" customHeight="1">
      <c r="A13752" s="294"/>
    </row>
    <row r="13753" spans="1:1" s="295" customFormat="1" ht="12" hidden="1" customHeight="1">
      <c r="A13753" s="294"/>
    </row>
    <row r="13754" spans="1:1" s="295" customFormat="1" ht="12" hidden="1" customHeight="1">
      <c r="A13754" s="294"/>
    </row>
    <row r="13755" spans="1:1" s="295" customFormat="1" ht="12" hidden="1" customHeight="1">
      <c r="A13755" s="294"/>
    </row>
    <row r="13756" spans="1:1" s="295" customFormat="1" ht="12" hidden="1" customHeight="1">
      <c r="A13756" s="294"/>
    </row>
    <row r="13757" spans="1:1" s="295" customFormat="1" ht="12" hidden="1" customHeight="1">
      <c r="A13757" s="294"/>
    </row>
    <row r="13758" spans="1:1" s="295" customFormat="1" ht="12" hidden="1" customHeight="1">
      <c r="A13758" s="294"/>
    </row>
    <row r="13759" spans="1:1" s="295" customFormat="1" ht="12" hidden="1" customHeight="1">
      <c r="A13759" s="294"/>
    </row>
    <row r="13760" spans="1:1" s="295" customFormat="1" ht="12" hidden="1" customHeight="1">
      <c r="A13760" s="294"/>
    </row>
    <row r="13761" spans="1:1" s="295" customFormat="1" ht="12" hidden="1" customHeight="1">
      <c r="A13761" s="294"/>
    </row>
    <row r="13762" spans="1:1" s="295" customFormat="1" ht="12" hidden="1" customHeight="1">
      <c r="A13762" s="294"/>
    </row>
    <row r="13763" spans="1:1" s="295" customFormat="1" ht="12" hidden="1" customHeight="1">
      <c r="A13763" s="294"/>
    </row>
    <row r="13764" spans="1:1" s="295" customFormat="1" ht="12" hidden="1" customHeight="1">
      <c r="A13764" s="294"/>
    </row>
    <row r="13765" spans="1:1" s="295" customFormat="1" ht="12" hidden="1" customHeight="1">
      <c r="A13765" s="294"/>
    </row>
    <row r="13766" spans="1:1" s="295" customFormat="1" ht="12" hidden="1" customHeight="1">
      <c r="A13766" s="294"/>
    </row>
    <row r="13767" spans="1:1" s="295" customFormat="1" ht="12" hidden="1" customHeight="1">
      <c r="A13767" s="294"/>
    </row>
    <row r="13768" spans="1:1" s="295" customFormat="1" ht="12" hidden="1" customHeight="1">
      <c r="A13768" s="294"/>
    </row>
    <row r="13769" spans="1:1" s="295" customFormat="1" ht="12" hidden="1" customHeight="1">
      <c r="A13769" s="294"/>
    </row>
    <row r="13770" spans="1:1" s="295" customFormat="1" ht="12" hidden="1" customHeight="1">
      <c r="A13770" s="294"/>
    </row>
    <row r="13771" spans="1:1" s="295" customFormat="1" ht="12" hidden="1" customHeight="1">
      <c r="A13771" s="294"/>
    </row>
    <row r="13772" spans="1:1" s="295" customFormat="1" ht="12" hidden="1" customHeight="1">
      <c r="A13772" s="294"/>
    </row>
    <row r="13773" spans="1:1" s="295" customFormat="1" ht="12" hidden="1" customHeight="1">
      <c r="A13773" s="294"/>
    </row>
    <row r="13774" spans="1:1" s="295" customFormat="1" ht="12" hidden="1" customHeight="1">
      <c r="A13774" s="294"/>
    </row>
    <row r="13775" spans="1:1" s="295" customFormat="1" ht="12" hidden="1" customHeight="1">
      <c r="A13775" s="294"/>
    </row>
    <row r="13776" spans="1:1" s="295" customFormat="1" ht="12" hidden="1" customHeight="1">
      <c r="A13776" s="294"/>
    </row>
    <row r="13777" spans="1:1" s="295" customFormat="1" ht="12" hidden="1" customHeight="1">
      <c r="A13777" s="294"/>
    </row>
    <row r="13778" spans="1:1" s="295" customFormat="1" ht="12" hidden="1" customHeight="1">
      <c r="A13778" s="294"/>
    </row>
    <row r="13779" spans="1:1" s="295" customFormat="1" ht="12" hidden="1" customHeight="1">
      <c r="A13779" s="294"/>
    </row>
    <row r="13780" spans="1:1" s="295" customFormat="1" ht="12" hidden="1" customHeight="1">
      <c r="A13780" s="294"/>
    </row>
    <row r="13781" spans="1:1" s="295" customFormat="1" ht="12" hidden="1" customHeight="1">
      <c r="A13781" s="294"/>
    </row>
    <row r="13782" spans="1:1" s="295" customFormat="1" ht="12" hidden="1" customHeight="1">
      <c r="A13782" s="294"/>
    </row>
    <row r="13783" spans="1:1" s="295" customFormat="1" ht="12" hidden="1" customHeight="1">
      <c r="A13783" s="294"/>
    </row>
    <row r="13784" spans="1:1" s="295" customFormat="1" ht="12" hidden="1" customHeight="1">
      <c r="A13784" s="294"/>
    </row>
    <row r="13785" spans="1:1" s="295" customFormat="1" ht="12" hidden="1" customHeight="1">
      <c r="A13785" s="294"/>
    </row>
    <row r="13786" spans="1:1" s="295" customFormat="1" ht="12" hidden="1" customHeight="1">
      <c r="A13786" s="294"/>
    </row>
    <row r="13787" spans="1:1" s="295" customFormat="1" ht="12" hidden="1" customHeight="1">
      <c r="A13787" s="294"/>
    </row>
    <row r="13788" spans="1:1" s="295" customFormat="1" ht="12" hidden="1" customHeight="1">
      <c r="A13788" s="294"/>
    </row>
    <row r="13789" spans="1:1" s="295" customFormat="1" ht="12" hidden="1" customHeight="1">
      <c r="A13789" s="294"/>
    </row>
    <row r="13790" spans="1:1" s="295" customFormat="1" ht="12" hidden="1" customHeight="1">
      <c r="A13790" s="294"/>
    </row>
    <row r="13791" spans="1:1" s="295" customFormat="1" ht="12" hidden="1" customHeight="1">
      <c r="A13791" s="294"/>
    </row>
    <row r="13792" spans="1:1" s="295" customFormat="1" ht="12" hidden="1" customHeight="1">
      <c r="A13792" s="294"/>
    </row>
    <row r="13793" spans="1:1" s="295" customFormat="1" ht="12" hidden="1" customHeight="1">
      <c r="A13793" s="294"/>
    </row>
    <row r="13794" spans="1:1" s="295" customFormat="1" ht="12" hidden="1" customHeight="1">
      <c r="A13794" s="294"/>
    </row>
    <row r="13795" spans="1:1" s="295" customFormat="1" ht="12" hidden="1" customHeight="1">
      <c r="A13795" s="294"/>
    </row>
    <row r="13796" spans="1:1" s="295" customFormat="1" ht="12" hidden="1" customHeight="1">
      <c r="A13796" s="294"/>
    </row>
    <row r="13797" spans="1:1" s="295" customFormat="1" ht="12" hidden="1" customHeight="1">
      <c r="A13797" s="294"/>
    </row>
    <row r="13798" spans="1:1" s="295" customFormat="1" ht="12" hidden="1" customHeight="1">
      <c r="A13798" s="294"/>
    </row>
    <row r="13799" spans="1:1" s="295" customFormat="1" ht="12" hidden="1" customHeight="1">
      <c r="A13799" s="294"/>
    </row>
    <row r="13800" spans="1:1" s="295" customFormat="1" ht="12" hidden="1" customHeight="1">
      <c r="A13800" s="294"/>
    </row>
    <row r="13801" spans="1:1" s="295" customFormat="1" ht="12" hidden="1" customHeight="1">
      <c r="A13801" s="294"/>
    </row>
    <row r="13802" spans="1:1" s="295" customFormat="1" ht="12" hidden="1" customHeight="1">
      <c r="A13802" s="294"/>
    </row>
    <row r="13803" spans="1:1" s="295" customFormat="1" ht="12" hidden="1" customHeight="1">
      <c r="A13803" s="294"/>
    </row>
    <row r="13804" spans="1:1" s="295" customFormat="1" ht="12" hidden="1" customHeight="1">
      <c r="A13804" s="294"/>
    </row>
    <row r="13805" spans="1:1" s="295" customFormat="1" ht="12" hidden="1" customHeight="1">
      <c r="A13805" s="294"/>
    </row>
    <row r="13806" spans="1:1" s="295" customFormat="1" ht="12" hidden="1" customHeight="1">
      <c r="A13806" s="294"/>
    </row>
    <row r="13807" spans="1:1" s="295" customFormat="1" ht="12" hidden="1" customHeight="1">
      <c r="A13807" s="294"/>
    </row>
    <row r="13808" spans="1:1" s="295" customFormat="1" ht="12" hidden="1" customHeight="1">
      <c r="A13808" s="294"/>
    </row>
    <row r="13809" spans="1:1" s="295" customFormat="1" ht="12" hidden="1" customHeight="1">
      <c r="A13809" s="294"/>
    </row>
    <row r="13810" spans="1:1" s="295" customFormat="1" ht="12" hidden="1" customHeight="1">
      <c r="A13810" s="294"/>
    </row>
    <row r="13811" spans="1:1" s="295" customFormat="1" ht="12" hidden="1" customHeight="1">
      <c r="A13811" s="294"/>
    </row>
    <row r="13812" spans="1:1" s="295" customFormat="1" ht="12" hidden="1" customHeight="1">
      <c r="A13812" s="294"/>
    </row>
    <row r="13813" spans="1:1" s="295" customFormat="1" ht="12" hidden="1" customHeight="1">
      <c r="A13813" s="294"/>
    </row>
    <row r="13814" spans="1:1" s="295" customFormat="1" ht="12" hidden="1" customHeight="1">
      <c r="A13814" s="294"/>
    </row>
    <row r="13815" spans="1:1" s="295" customFormat="1" ht="12" hidden="1" customHeight="1">
      <c r="A13815" s="294"/>
    </row>
    <row r="13816" spans="1:1" s="295" customFormat="1" ht="12" hidden="1" customHeight="1">
      <c r="A13816" s="294"/>
    </row>
    <row r="13817" spans="1:1" s="295" customFormat="1" ht="12" hidden="1" customHeight="1">
      <c r="A13817" s="294"/>
    </row>
    <row r="13818" spans="1:1" s="295" customFormat="1" ht="12" hidden="1" customHeight="1">
      <c r="A13818" s="294"/>
    </row>
    <row r="13819" spans="1:1" s="295" customFormat="1" ht="12" hidden="1" customHeight="1">
      <c r="A13819" s="294"/>
    </row>
    <row r="13820" spans="1:1" s="295" customFormat="1" ht="12" hidden="1" customHeight="1">
      <c r="A13820" s="294"/>
    </row>
    <row r="13821" spans="1:1" s="295" customFormat="1" ht="12" hidden="1" customHeight="1">
      <c r="A13821" s="294"/>
    </row>
    <row r="13822" spans="1:1" s="295" customFormat="1" ht="12" hidden="1" customHeight="1">
      <c r="A13822" s="294"/>
    </row>
    <row r="13823" spans="1:1" s="295" customFormat="1" ht="12" hidden="1" customHeight="1">
      <c r="A13823" s="294"/>
    </row>
    <row r="13824" spans="1:1" s="295" customFormat="1" ht="12" hidden="1" customHeight="1">
      <c r="A13824" s="294"/>
    </row>
    <row r="13825" spans="1:1" s="295" customFormat="1" ht="12" hidden="1" customHeight="1">
      <c r="A13825" s="294"/>
    </row>
    <row r="13826" spans="1:1" s="295" customFormat="1" ht="12" hidden="1" customHeight="1">
      <c r="A13826" s="294"/>
    </row>
    <row r="13827" spans="1:1" s="295" customFormat="1" ht="12" hidden="1" customHeight="1">
      <c r="A13827" s="294"/>
    </row>
    <row r="13828" spans="1:1" s="295" customFormat="1" ht="12" hidden="1" customHeight="1">
      <c r="A13828" s="294"/>
    </row>
    <row r="13829" spans="1:1" s="295" customFormat="1" ht="12" hidden="1" customHeight="1">
      <c r="A13829" s="294"/>
    </row>
    <row r="13830" spans="1:1" s="295" customFormat="1" ht="12" hidden="1" customHeight="1">
      <c r="A13830" s="294"/>
    </row>
    <row r="13831" spans="1:1" s="295" customFormat="1" ht="12" hidden="1" customHeight="1">
      <c r="A13831" s="294"/>
    </row>
    <row r="13832" spans="1:1" s="295" customFormat="1" ht="12" hidden="1" customHeight="1">
      <c r="A13832" s="294"/>
    </row>
    <row r="13833" spans="1:1" s="295" customFormat="1" ht="12" hidden="1" customHeight="1">
      <c r="A13833" s="294"/>
    </row>
    <row r="13834" spans="1:1" s="295" customFormat="1" ht="12" hidden="1" customHeight="1">
      <c r="A13834" s="294"/>
    </row>
    <row r="13835" spans="1:1" s="295" customFormat="1" ht="12" hidden="1" customHeight="1">
      <c r="A13835" s="294"/>
    </row>
    <row r="13836" spans="1:1" s="295" customFormat="1" ht="12" hidden="1" customHeight="1">
      <c r="A13836" s="294"/>
    </row>
    <row r="13837" spans="1:1" s="295" customFormat="1" ht="12" hidden="1" customHeight="1">
      <c r="A13837" s="294"/>
    </row>
    <row r="13838" spans="1:1" s="295" customFormat="1" ht="12" hidden="1" customHeight="1">
      <c r="A13838" s="294"/>
    </row>
    <row r="13839" spans="1:1" s="295" customFormat="1" ht="12" hidden="1" customHeight="1">
      <c r="A13839" s="294"/>
    </row>
    <row r="13840" spans="1:1" s="295" customFormat="1" ht="12" hidden="1" customHeight="1">
      <c r="A13840" s="294"/>
    </row>
    <row r="13841" spans="1:1" s="295" customFormat="1" ht="12" hidden="1" customHeight="1">
      <c r="A13841" s="294"/>
    </row>
    <row r="13842" spans="1:1" s="295" customFormat="1" ht="12" hidden="1" customHeight="1">
      <c r="A13842" s="294"/>
    </row>
    <row r="13843" spans="1:1" s="295" customFormat="1" ht="12" hidden="1" customHeight="1">
      <c r="A13843" s="294"/>
    </row>
    <row r="13844" spans="1:1" s="295" customFormat="1" ht="12" hidden="1" customHeight="1">
      <c r="A13844" s="294"/>
    </row>
    <row r="13845" spans="1:1" s="295" customFormat="1" ht="12" hidden="1" customHeight="1">
      <c r="A13845" s="294"/>
    </row>
    <row r="13846" spans="1:1" s="295" customFormat="1" ht="12" hidden="1" customHeight="1">
      <c r="A13846" s="294"/>
    </row>
    <row r="13847" spans="1:1" s="295" customFormat="1" ht="12" hidden="1" customHeight="1">
      <c r="A13847" s="294"/>
    </row>
    <row r="13848" spans="1:1" s="295" customFormat="1" ht="12" hidden="1" customHeight="1">
      <c r="A13848" s="294"/>
    </row>
    <row r="13849" spans="1:1" s="295" customFormat="1" ht="12" hidden="1" customHeight="1">
      <c r="A13849" s="294"/>
    </row>
    <row r="13850" spans="1:1" s="295" customFormat="1" ht="12" hidden="1" customHeight="1">
      <c r="A13850" s="294"/>
    </row>
    <row r="13851" spans="1:1" s="295" customFormat="1" ht="12" hidden="1" customHeight="1">
      <c r="A13851" s="294"/>
    </row>
    <row r="13852" spans="1:1" s="295" customFormat="1" ht="12" hidden="1" customHeight="1">
      <c r="A13852" s="294"/>
    </row>
    <row r="13853" spans="1:1" s="295" customFormat="1" ht="12" hidden="1" customHeight="1">
      <c r="A13853" s="294"/>
    </row>
    <row r="13854" spans="1:1" s="295" customFormat="1" ht="12" hidden="1" customHeight="1">
      <c r="A13854" s="294"/>
    </row>
    <row r="13855" spans="1:1" s="295" customFormat="1" ht="12" hidden="1" customHeight="1">
      <c r="A13855" s="294"/>
    </row>
    <row r="13856" spans="1:1" s="295" customFormat="1" ht="12" hidden="1" customHeight="1">
      <c r="A13856" s="294"/>
    </row>
    <row r="13857" spans="1:1" s="295" customFormat="1" ht="12" hidden="1" customHeight="1">
      <c r="A13857" s="294"/>
    </row>
    <row r="13858" spans="1:1" s="295" customFormat="1" ht="12" hidden="1" customHeight="1">
      <c r="A13858" s="294"/>
    </row>
    <row r="13859" spans="1:1" s="295" customFormat="1" ht="12" hidden="1" customHeight="1">
      <c r="A13859" s="294"/>
    </row>
    <row r="13860" spans="1:1" s="295" customFormat="1" ht="12" hidden="1" customHeight="1">
      <c r="A13860" s="294"/>
    </row>
    <row r="13861" spans="1:1" s="295" customFormat="1" ht="12" hidden="1" customHeight="1">
      <c r="A13861" s="294"/>
    </row>
    <row r="13862" spans="1:1" s="295" customFormat="1" ht="12" hidden="1" customHeight="1">
      <c r="A13862" s="294"/>
    </row>
    <row r="13863" spans="1:1" s="295" customFormat="1" ht="12" hidden="1" customHeight="1">
      <c r="A13863" s="294"/>
    </row>
    <row r="13864" spans="1:1" s="295" customFormat="1" ht="12" hidden="1" customHeight="1">
      <c r="A13864" s="294"/>
    </row>
    <row r="13865" spans="1:1" s="295" customFormat="1" ht="12" hidden="1" customHeight="1">
      <c r="A13865" s="294"/>
    </row>
    <row r="13866" spans="1:1" s="295" customFormat="1" ht="12" hidden="1" customHeight="1">
      <c r="A13866" s="294"/>
    </row>
    <row r="13867" spans="1:1" s="295" customFormat="1" ht="12" hidden="1" customHeight="1">
      <c r="A13867" s="294"/>
    </row>
    <row r="13868" spans="1:1" s="295" customFormat="1" ht="12" hidden="1" customHeight="1">
      <c r="A13868" s="294"/>
    </row>
    <row r="13869" spans="1:1" s="295" customFormat="1" ht="12" hidden="1" customHeight="1">
      <c r="A13869" s="294"/>
    </row>
    <row r="13870" spans="1:1" s="295" customFormat="1" ht="12" hidden="1" customHeight="1">
      <c r="A13870" s="294"/>
    </row>
    <row r="13871" spans="1:1" s="295" customFormat="1" ht="12" hidden="1" customHeight="1">
      <c r="A13871" s="294"/>
    </row>
    <row r="13872" spans="1:1" s="295" customFormat="1" ht="12" hidden="1" customHeight="1">
      <c r="A13872" s="294"/>
    </row>
    <row r="13873" spans="1:1" s="295" customFormat="1" ht="12" hidden="1" customHeight="1">
      <c r="A13873" s="294"/>
    </row>
    <row r="13874" spans="1:1" s="295" customFormat="1" ht="12" hidden="1" customHeight="1">
      <c r="A13874" s="294"/>
    </row>
    <row r="13875" spans="1:1" s="295" customFormat="1" ht="12" hidden="1" customHeight="1">
      <c r="A13875" s="294"/>
    </row>
    <row r="13876" spans="1:1" s="295" customFormat="1" ht="12" hidden="1" customHeight="1">
      <c r="A13876" s="294"/>
    </row>
    <row r="13877" spans="1:1" s="295" customFormat="1" ht="12" hidden="1" customHeight="1">
      <c r="A13877" s="294"/>
    </row>
    <row r="13878" spans="1:1" s="295" customFormat="1" ht="12" hidden="1" customHeight="1">
      <c r="A13878" s="294"/>
    </row>
    <row r="13879" spans="1:1" s="295" customFormat="1" ht="12" hidden="1" customHeight="1">
      <c r="A13879" s="294"/>
    </row>
    <row r="13880" spans="1:1" s="295" customFormat="1" ht="12" hidden="1" customHeight="1">
      <c r="A13880" s="294"/>
    </row>
    <row r="13881" spans="1:1" s="295" customFormat="1" ht="12" hidden="1" customHeight="1">
      <c r="A13881" s="294"/>
    </row>
    <row r="13882" spans="1:1" s="295" customFormat="1" ht="12" hidden="1" customHeight="1">
      <c r="A13882" s="294"/>
    </row>
    <row r="13883" spans="1:1" s="295" customFormat="1" ht="12" hidden="1" customHeight="1">
      <c r="A13883" s="294"/>
    </row>
    <row r="13884" spans="1:1" s="295" customFormat="1" ht="12" hidden="1" customHeight="1">
      <c r="A13884" s="294"/>
    </row>
    <row r="13885" spans="1:1" s="295" customFormat="1" ht="12" hidden="1" customHeight="1">
      <c r="A13885" s="294"/>
    </row>
    <row r="13886" spans="1:1" s="295" customFormat="1" ht="12" hidden="1" customHeight="1">
      <c r="A13886" s="294"/>
    </row>
    <row r="13887" spans="1:1" s="295" customFormat="1" ht="12" hidden="1" customHeight="1">
      <c r="A13887" s="294"/>
    </row>
    <row r="13888" spans="1:1" s="295" customFormat="1" ht="12" hidden="1" customHeight="1">
      <c r="A13888" s="294"/>
    </row>
    <row r="13889" spans="1:1" s="295" customFormat="1" ht="12" hidden="1" customHeight="1">
      <c r="A13889" s="294"/>
    </row>
    <row r="13890" spans="1:1" s="295" customFormat="1" ht="12" hidden="1" customHeight="1">
      <c r="A13890" s="294"/>
    </row>
    <row r="13891" spans="1:1" s="295" customFormat="1" ht="12" hidden="1" customHeight="1">
      <c r="A13891" s="294"/>
    </row>
    <row r="13892" spans="1:1" s="295" customFormat="1" ht="12" hidden="1" customHeight="1">
      <c r="A13892" s="294"/>
    </row>
    <row r="13893" spans="1:1" s="295" customFormat="1" ht="12" hidden="1" customHeight="1">
      <c r="A13893" s="294"/>
    </row>
    <row r="13894" spans="1:1" s="295" customFormat="1" ht="12" hidden="1" customHeight="1">
      <c r="A13894" s="294"/>
    </row>
    <row r="13895" spans="1:1" s="295" customFormat="1" ht="12" hidden="1" customHeight="1">
      <c r="A13895" s="294"/>
    </row>
    <row r="13896" spans="1:1" s="295" customFormat="1" ht="12" hidden="1" customHeight="1">
      <c r="A13896" s="294"/>
    </row>
    <row r="13897" spans="1:1" s="295" customFormat="1" ht="12" hidden="1" customHeight="1">
      <c r="A13897" s="294"/>
    </row>
    <row r="13898" spans="1:1" s="295" customFormat="1" ht="12" hidden="1" customHeight="1">
      <c r="A13898" s="294"/>
    </row>
    <row r="13899" spans="1:1" s="295" customFormat="1" ht="12" hidden="1" customHeight="1">
      <c r="A13899" s="294"/>
    </row>
    <row r="13900" spans="1:1" s="295" customFormat="1" ht="12" hidden="1" customHeight="1">
      <c r="A13900" s="294"/>
    </row>
    <row r="13901" spans="1:1" s="295" customFormat="1" ht="12" hidden="1" customHeight="1">
      <c r="A13901" s="294"/>
    </row>
    <row r="13902" spans="1:1" s="295" customFormat="1" ht="12" hidden="1" customHeight="1">
      <c r="A13902" s="294"/>
    </row>
    <row r="13903" spans="1:1" s="295" customFormat="1" ht="12" hidden="1" customHeight="1">
      <c r="A13903" s="294"/>
    </row>
    <row r="13904" spans="1:1" s="295" customFormat="1" ht="12" hidden="1" customHeight="1">
      <c r="A13904" s="294"/>
    </row>
    <row r="13905" spans="1:1" s="295" customFormat="1" ht="12" hidden="1" customHeight="1">
      <c r="A13905" s="294"/>
    </row>
    <row r="13906" spans="1:1" s="295" customFormat="1" ht="12" hidden="1" customHeight="1">
      <c r="A13906" s="294"/>
    </row>
    <row r="13907" spans="1:1" s="295" customFormat="1" ht="12" hidden="1" customHeight="1">
      <c r="A13907" s="294"/>
    </row>
    <row r="13908" spans="1:1" s="295" customFormat="1" ht="12" hidden="1" customHeight="1">
      <c r="A13908" s="294"/>
    </row>
    <row r="13909" spans="1:1" s="295" customFormat="1" ht="12" hidden="1" customHeight="1">
      <c r="A13909" s="294"/>
    </row>
    <row r="13910" spans="1:1" s="295" customFormat="1" ht="12" hidden="1" customHeight="1">
      <c r="A13910" s="294"/>
    </row>
    <row r="13911" spans="1:1" s="295" customFormat="1" ht="12" hidden="1" customHeight="1">
      <c r="A13911" s="294"/>
    </row>
    <row r="13912" spans="1:1" s="295" customFormat="1" ht="12" hidden="1" customHeight="1">
      <c r="A13912" s="294"/>
    </row>
    <row r="13913" spans="1:1" s="295" customFormat="1" ht="12" hidden="1" customHeight="1">
      <c r="A13913" s="294"/>
    </row>
    <row r="13914" spans="1:1" s="295" customFormat="1" ht="12" hidden="1" customHeight="1">
      <c r="A13914" s="294"/>
    </row>
    <row r="13915" spans="1:1" s="295" customFormat="1" ht="12" hidden="1" customHeight="1">
      <c r="A13915" s="294"/>
    </row>
    <row r="13916" spans="1:1" s="295" customFormat="1" ht="12" hidden="1" customHeight="1">
      <c r="A13916" s="294"/>
    </row>
    <row r="13917" spans="1:1" s="295" customFormat="1" ht="12" hidden="1" customHeight="1">
      <c r="A13917" s="294"/>
    </row>
    <row r="13918" spans="1:1" s="295" customFormat="1" ht="12" hidden="1" customHeight="1">
      <c r="A13918" s="294"/>
    </row>
    <row r="13919" spans="1:1" s="295" customFormat="1" ht="12" hidden="1" customHeight="1">
      <c r="A13919" s="294"/>
    </row>
    <row r="13920" spans="1:1" s="295" customFormat="1" ht="12" hidden="1" customHeight="1">
      <c r="A13920" s="294"/>
    </row>
    <row r="13921" spans="1:1" s="295" customFormat="1" ht="12" hidden="1" customHeight="1">
      <c r="A13921" s="294"/>
    </row>
    <row r="13922" spans="1:1" s="295" customFormat="1" ht="12" hidden="1" customHeight="1">
      <c r="A13922" s="294"/>
    </row>
    <row r="13923" spans="1:1" s="295" customFormat="1" ht="12" hidden="1" customHeight="1">
      <c r="A13923" s="294"/>
    </row>
    <row r="13924" spans="1:1" s="295" customFormat="1" ht="12" hidden="1" customHeight="1">
      <c r="A13924" s="294"/>
    </row>
    <row r="13925" spans="1:1" s="295" customFormat="1" ht="12" hidden="1" customHeight="1">
      <c r="A13925" s="294"/>
    </row>
    <row r="13926" spans="1:1" s="295" customFormat="1" ht="12" hidden="1" customHeight="1">
      <c r="A13926" s="294"/>
    </row>
    <row r="13927" spans="1:1" s="295" customFormat="1" ht="12" hidden="1" customHeight="1">
      <c r="A13927" s="294"/>
    </row>
    <row r="13928" spans="1:1" s="295" customFormat="1" ht="12" hidden="1" customHeight="1">
      <c r="A13928" s="294"/>
    </row>
    <row r="13929" spans="1:1" s="295" customFormat="1" ht="12" hidden="1" customHeight="1">
      <c r="A13929" s="294"/>
    </row>
    <row r="13930" spans="1:1" s="295" customFormat="1" ht="12" hidden="1" customHeight="1">
      <c r="A13930" s="294"/>
    </row>
    <row r="13931" spans="1:1" s="295" customFormat="1" ht="12" hidden="1" customHeight="1">
      <c r="A13931" s="294"/>
    </row>
    <row r="13932" spans="1:1" s="295" customFormat="1" ht="12" hidden="1" customHeight="1">
      <c r="A13932" s="294"/>
    </row>
    <row r="13933" spans="1:1" s="295" customFormat="1" ht="12" hidden="1" customHeight="1">
      <c r="A13933" s="294"/>
    </row>
    <row r="13934" spans="1:1" s="295" customFormat="1" ht="12" hidden="1" customHeight="1">
      <c r="A13934" s="294"/>
    </row>
    <row r="13935" spans="1:1" s="295" customFormat="1" ht="12" hidden="1" customHeight="1">
      <c r="A13935" s="294"/>
    </row>
    <row r="13936" spans="1:1" s="295" customFormat="1" ht="12" hidden="1" customHeight="1">
      <c r="A13936" s="294"/>
    </row>
    <row r="13937" spans="1:1" s="295" customFormat="1" ht="12" hidden="1" customHeight="1">
      <c r="A13937" s="294"/>
    </row>
    <row r="13938" spans="1:1" s="295" customFormat="1" ht="12" hidden="1" customHeight="1">
      <c r="A13938" s="294"/>
    </row>
    <row r="13939" spans="1:1" s="295" customFormat="1" ht="12" hidden="1" customHeight="1">
      <c r="A13939" s="294"/>
    </row>
    <row r="13940" spans="1:1" s="295" customFormat="1" ht="12" hidden="1" customHeight="1">
      <c r="A13940" s="294"/>
    </row>
    <row r="13941" spans="1:1" s="295" customFormat="1" ht="12" hidden="1" customHeight="1">
      <c r="A13941" s="294"/>
    </row>
    <row r="13942" spans="1:1" s="295" customFormat="1" ht="12" hidden="1" customHeight="1">
      <c r="A13942" s="294"/>
    </row>
    <row r="13943" spans="1:1" s="295" customFormat="1" ht="12" hidden="1" customHeight="1">
      <c r="A13943" s="294"/>
    </row>
    <row r="13944" spans="1:1" s="295" customFormat="1" ht="12" hidden="1" customHeight="1">
      <c r="A13944" s="294"/>
    </row>
    <row r="13945" spans="1:1" s="295" customFormat="1" ht="12" hidden="1" customHeight="1">
      <c r="A13945" s="294"/>
    </row>
    <row r="13946" spans="1:1" s="295" customFormat="1" ht="12" hidden="1" customHeight="1">
      <c r="A13946" s="294"/>
    </row>
    <row r="13947" spans="1:1" s="295" customFormat="1" ht="12" hidden="1" customHeight="1">
      <c r="A13947" s="294"/>
    </row>
    <row r="13948" spans="1:1" s="295" customFormat="1" ht="12" hidden="1" customHeight="1">
      <c r="A13948" s="294"/>
    </row>
    <row r="13949" spans="1:1" s="295" customFormat="1" ht="12" hidden="1" customHeight="1">
      <c r="A13949" s="294"/>
    </row>
    <row r="13950" spans="1:1" s="295" customFormat="1" ht="12" hidden="1" customHeight="1">
      <c r="A13950" s="294"/>
    </row>
    <row r="13951" spans="1:1" s="295" customFormat="1" ht="12" hidden="1" customHeight="1">
      <c r="A13951" s="294"/>
    </row>
    <row r="13952" spans="1:1" s="295" customFormat="1" ht="12" hidden="1" customHeight="1">
      <c r="A13952" s="294"/>
    </row>
    <row r="13953" spans="1:1" s="295" customFormat="1" ht="12" hidden="1" customHeight="1">
      <c r="A13953" s="294"/>
    </row>
    <row r="13954" spans="1:1" s="295" customFormat="1" ht="12" hidden="1" customHeight="1">
      <c r="A13954" s="294"/>
    </row>
    <row r="13955" spans="1:1" s="295" customFormat="1" ht="12" hidden="1" customHeight="1">
      <c r="A13955" s="294"/>
    </row>
    <row r="13956" spans="1:1" s="295" customFormat="1" ht="12" hidden="1" customHeight="1">
      <c r="A13956" s="294"/>
    </row>
    <row r="13957" spans="1:1" s="295" customFormat="1" ht="12" hidden="1" customHeight="1">
      <c r="A13957" s="294"/>
    </row>
    <row r="13958" spans="1:1" s="295" customFormat="1" ht="12" hidden="1" customHeight="1">
      <c r="A13958" s="294"/>
    </row>
    <row r="13959" spans="1:1" s="295" customFormat="1" ht="12" hidden="1" customHeight="1">
      <c r="A13959" s="294"/>
    </row>
    <row r="13960" spans="1:1" s="295" customFormat="1" ht="12" hidden="1" customHeight="1">
      <c r="A13960" s="294"/>
    </row>
    <row r="13961" spans="1:1" s="295" customFormat="1" ht="12" hidden="1" customHeight="1">
      <c r="A13961" s="294"/>
    </row>
    <row r="13962" spans="1:1" s="295" customFormat="1" ht="12" hidden="1" customHeight="1">
      <c r="A13962" s="294"/>
    </row>
    <row r="13963" spans="1:1" s="295" customFormat="1" ht="12" hidden="1" customHeight="1">
      <c r="A13963" s="294"/>
    </row>
    <row r="13964" spans="1:1" s="295" customFormat="1" ht="12" hidden="1" customHeight="1">
      <c r="A13964" s="294"/>
    </row>
    <row r="13965" spans="1:1" s="295" customFormat="1" ht="12" hidden="1" customHeight="1">
      <c r="A13965" s="294"/>
    </row>
    <row r="13966" spans="1:1" s="295" customFormat="1" ht="12" hidden="1" customHeight="1">
      <c r="A13966" s="294"/>
    </row>
    <row r="13967" spans="1:1" s="295" customFormat="1" ht="12" hidden="1" customHeight="1">
      <c r="A13967" s="294"/>
    </row>
    <row r="13968" spans="1:1" s="295" customFormat="1" ht="12" hidden="1" customHeight="1">
      <c r="A13968" s="294"/>
    </row>
    <row r="13969" spans="1:1" s="295" customFormat="1" ht="12" hidden="1" customHeight="1">
      <c r="A13969" s="294"/>
    </row>
    <row r="13970" spans="1:1" s="295" customFormat="1" ht="12" hidden="1" customHeight="1">
      <c r="A13970" s="294"/>
    </row>
    <row r="13971" spans="1:1" s="295" customFormat="1" ht="12" hidden="1" customHeight="1">
      <c r="A13971" s="294"/>
    </row>
    <row r="13972" spans="1:1" s="295" customFormat="1" ht="12" hidden="1" customHeight="1">
      <c r="A13972" s="294"/>
    </row>
    <row r="13973" spans="1:1" s="295" customFormat="1" ht="12" hidden="1" customHeight="1">
      <c r="A13973" s="294"/>
    </row>
    <row r="13974" spans="1:1" s="295" customFormat="1" ht="12" hidden="1" customHeight="1">
      <c r="A13974" s="294"/>
    </row>
    <row r="13975" spans="1:1" s="295" customFormat="1" ht="12" hidden="1" customHeight="1">
      <c r="A13975" s="294"/>
    </row>
    <row r="13976" spans="1:1" s="295" customFormat="1" ht="12" hidden="1" customHeight="1">
      <c r="A13976" s="294"/>
    </row>
    <row r="13977" spans="1:1" s="295" customFormat="1" ht="12" hidden="1" customHeight="1">
      <c r="A13977" s="294"/>
    </row>
    <row r="13978" spans="1:1" s="295" customFormat="1" ht="12" hidden="1" customHeight="1">
      <c r="A13978" s="294"/>
    </row>
    <row r="13979" spans="1:1" s="295" customFormat="1" ht="12" hidden="1" customHeight="1">
      <c r="A13979" s="294"/>
    </row>
    <row r="13980" spans="1:1" s="295" customFormat="1" ht="12" hidden="1" customHeight="1">
      <c r="A13980" s="294"/>
    </row>
    <row r="13981" spans="1:1" s="295" customFormat="1" ht="12" hidden="1" customHeight="1">
      <c r="A13981" s="294"/>
    </row>
    <row r="13982" spans="1:1" s="295" customFormat="1" ht="12" hidden="1" customHeight="1">
      <c r="A13982" s="294"/>
    </row>
    <row r="13983" spans="1:1" s="295" customFormat="1" ht="12" hidden="1" customHeight="1">
      <c r="A13983" s="294"/>
    </row>
    <row r="13984" spans="1:1" s="295" customFormat="1" ht="12" hidden="1" customHeight="1">
      <c r="A13984" s="294"/>
    </row>
    <row r="13985" spans="1:1" s="295" customFormat="1" ht="12" hidden="1" customHeight="1">
      <c r="A13985" s="294"/>
    </row>
    <row r="13986" spans="1:1" s="295" customFormat="1" ht="12" hidden="1" customHeight="1">
      <c r="A13986" s="294"/>
    </row>
    <row r="13987" spans="1:1" s="295" customFormat="1" ht="12" hidden="1" customHeight="1">
      <c r="A13987" s="294"/>
    </row>
    <row r="13988" spans="1:1" s="295" customFormat="1" ht="12" hidden="1" customHeight="1">
      <c r="A13988" s="294"/>
    </row>
    <row r="13989" spans="1:1" s="295" customFormat="1" ht="12" hidden="1" customHeight="1">
      <c r="A13989" s="294"/>
    </row>
    <row r="13990" spans="1:1" s="295" customFormat="1" ht="12" hidden="1" customHeight="1">
      <c r="A13990" s="294"/>
    </row>
    <row r="13991" spans="1:1" s="295" customFormat="1" ht="12" hidden="1" customHeight="1">
      <c r="A13991" s="294"/>
    </row>
    <row r="13992" spans="1:1" s="295" customFormat="1" ht="12" hidden="1" customHeight="1">
      <c r="A13992" s="294"/>
    </row>
    <row r="13993" spans="1:1" s="295" customFormat="1" ht="12" hidden="1" customHeight="1">
      <c r="A13993" s="294"/>
    </row>
    <row r="13994" spans="1:1" s="295" customFormat="1" ht="12" hidden="1" customHeight="1">
      <c r="A13994" s="294"/>
    </row>
    <row r="13995" spans="1:1" s="295" customFormat="1" ht="12" hidden="1" customHeight="1">
      <c r="A13995" s="294"/>
    </row>
    <row r="13996" spans="1:1" s="295" customFormat="1" ht="12" hidden="1" customHeight="1">
      <c r="A13996" s="294"/>
    </row>
    <row r="13997" spans="1:1" s="295" customFormat="1" ht="12" hidden="1" customHeight="1">
      <c r="A13997" s="294"/>
    </row>
    <row r="13998" spans="1:1" s="295" customFormat="1" ht="12" hidden="1" customHeight="1">
      <c r="A13998" s="294"/>
    </row>
    <row r="13999" spans="1:1" s="295" customFormat="1" ht="12" hidden="1" customHeight="1">
      <c r="A13999" s="294"/>
    </row>
    <row r="14000" spans="1:1" s="295" customFormat="1" ht="12" hidden="1" customHeight="1">
      <c r="A14000" s="294"/>
    </row>
    <row r="14001" spans="1:1" s="295" customFormat="1" ht="12" hidden="1" customHeight="1">
      <c r="A14001" s="294"/>
    </row>
    <row r="14002" spans="1:1" s="295" customFormat="1" ht="12" hidden="1" customHeight="1">
      <c r="A14002" s="294"/>
    </row>
    <row r="14003" spans="1:1" s="295" customFormat="1" ht="12" hidden="1" customHeight="1">
      <c r="A14003" s="294"/>
    </row>
    <row r="14004" spans="1:1" s="295" customFormat="1" ht="12" hidden="1" customHeight="1">
      <c r="A14004" s="294"/>
    </row>
    <row r="14005" spans="1:1" s="295" customFormat="1" ht="12" hidden="1" customHeight="1">
      <c r="A14005" s="294"/>
    </row>
    <row r="14006" spans="1:1" s="295" customFormat="1" ht="12" hidden="1" customHeight="1">
      <c r="A14006" s="294"/>
    </row>
    <row r="14007" spans="1:1" s="295" customFormat="1" ht="12" hidden="1" customHeight="1">
      <c r="A14007" s="294"/>
    </row>
    <row r="14008" spans="1:1" s="295" customFormat="1" ht="12" hidden="1" customHeight="1">
      <c r="A14008" s="294"/>
    </row>
    <row r="14009" spans="1:1" s="295" customFormat="1" ht="12" hidden="1" customHeight="1">
      <c r="A14009" s="294"/>
    </row>
    <row r="14010" spans="1:1" s="295" customFormat="1" ht="12" hidden="1" customHeight="1">
      <c r="A14010" s="294"/>
    </row>
    <row r="14011" spans="1:1" s="295" customFormat="1" ht="12" hidden="1" customHeight="1">
      <c r="A14011" s="294"/>
    </row>
    <row r="14012" spans="1:1" s="295" customFormat="1" ht="12" hidden="1" customHeight="1">
      <c r="A14012" s="294"/>
    </row>
    <row r="14013" spans="1:1" s="295" customFormat="1" ht="12" hidden="1" customHeight="1">
      <c r="A14013" s="294"/>
    </row>
    <row r="14014" spans="1:1" s="295" customFormat="1" ht="12" hidden="1" customHeight="1">
      <c r="A14014" s="294"/>
    </row>
    <row r="14015" spans="1:1" s="295" customFormat="1" ht="12" hidden="1" customHeight="1">
      <c r="A14015" s="294"/>
    </row>
    <row r="14016" spans="1:1" s="295" customFormat="1" ht="12" hidden="1" customHeight="1">
      <c r="A14016" s="294"/>
    </row>
    <row r="14017" spans="1:1" s="295" customFormat="1" ht="12" hidden="1" customHeight="1">
      <c r="A14017" s="294"/>
    </row>
    <row r="14018" spans="1:1" s="295" customFormat="1" ht="12" hidden="1" customHeight="1">
      <c r="A14018" s="294"/>
    </row>
    <row r="14019" spans="1:1" s="295" customFormat="1" ht="12" hidden="1" customHeight="1">
      <c r="A14019" s="294"/>
    </row>
    <row r="14020" spans="1:1" s="295" customFormat="1" ht="12" hidden="1" customHeight="1">
      <c r="A14020" s="294"/>
    </row>
    <row r="14021" spans="1:1" s="295" customFormat="1" ht="12" hidden="1" customHeight="1">
      <c r="A14021" s="294"/>
    </row>
    <row r="14022" spans="1:1" s="295" customFormat="1" ht="12" hidden="1" customHeight="1">
      <c r="A14022" s="294"/>
    </row>
    <row r="14023" spans="1:1" s="295" customFormat="1" ht="12" hidden="1" customHeight="1">
      <c r="A14023" s="294"/>
    </row>
    <row r="14024" spans="1:1" s="295" customFormat="1" ht="12" hidden="1" customHeight="1">
      <c r="A14024" s="294"/>
    </row>
    <row r="14025" spans="1:1" s="295" customFormat="1" ht="12" hidden="1" customHeight="1">
      <c r="A14025" s="294"/>
    </row>
    <row r="14026" spans="1:1" s="295" customFormat="1" ht="12" hidden="1" customHeight="1">
      <c r="A14026" s="294"/>
    </row>
    <row r="14027" spans="1:1" s="295" customFormat="1" ht="12" hidden="1" customHeight="1">
      <c r="A14027" s="294"/>
    </row>
    <row r="14028" spans="1:1" s="295" customFormat="1" ht="12" hidden="1" customHeight="1">
      <c r="A14028" s="294"/>
    </row>
    <row r="14029" spans="1:1" s="295" customFormat="1" ht="12" hidden="1" customHeight="1">
      <c r="A14029" s="294"/>
    </row>
    <row r="14030" spans="1:1" s="295" customFormat="1" ht="12" hidden="1" customHeight="1">
      <c r="A14030" s="294"/>
    </row>
    <row r="14031" spans="1:1" s="295" customFormat="1" ht="12" hidden="1" customHeight="1">
      <c r="A14031" s="294"/>
    </row>
    <row r="14032" spans="1:1" s="295" customFormat="1" ht="12" hidden="1" customHeight="1">
      <c r="A14032" s="294"/>
    </row>
    <row r="14033" spans="1:1" s="295" customFormat="1" ht="12" hidden="1" customHeight="1">
      <c r="A14033" s="294"/>
    </row>
    <row r="14034" spans="1:1" s="295" customFormat="1" ht="12" hidden="1" customHeight="1">
      <c r="A14034" s="294"/>
    </row>
    <row r="14035" spans="1:1" s="295" customFormat="1" ht="12" hidden="1" customHeight="1">
      <c r="A14035" s="294"/>
    </row>
    <row r="14036" spans="1:1" s="295" customFormat="1" ht="12" hidden="1" customHeight="1">
      <c r="A14036" s="294"/>
    </row>
    <row r="14037" spans="1:1" s="295" customFormat="1" ht="12" hidden="1" customHeight="1">
      <c r="A14037" s="294"/>
    </row>
    <row r="14038" spans="1:1" s="295" customFormat="1" ht="12" hidden="1" customHeight="1">
      <c r="A14038" s="294"/>
    </row>
    <row r="14039" spans="1:1" s="295" customFormat="1" ht="12" hidden="1" customHeight="1">
      <c r="A14039" s="294"/>
    </row>
    <row r="14040" spans="1:1" s="295" customFormat="1" ht="12" hidden="1" customHeight="1">
      <c r="A14040" s="294"/>
    </row>
    <row r="14041" spans="1:1" s="295" customFormat="1" ht="12" hidden="1" customHeight="1">
      <c r="A14041" s="294"/>
    </row>
    <row r="14042" spans="1:1" s="295" customFormat="1" ht="12" hidden="1" customHeight="1">
      <c r="A14042" s="294"/>
    </row>
    <row r="14043" spans="1:1" s="295" customFormat="1" ht="12" hidden="1" customHeight="1">
      <c r="A14043" s="294"/>
    </row>
    <row r="14044" spans="1:1" s="295" customFormat="1" ht="12" hidden="1" customHeight="1">
      <c r="A14044" s="294"/>
    </row>
    <row r="14045" spans="1:1" s="295" customFormat="1" ht="12" hidden="1" customHeight="1">
      <c r="A14045" s="294"/>
    </row>
    <row r="14046" spans="1:1" s="295" customFormat="1" ht="12" hidden="1" customHeight="1">
      <c r="A14046" s="294"/>
    </row>
    <row r="14047" spans="1:1" s="295" customFormat="1" ht="12" hidden="1" customHeight="1">
      <c r="A14047" s="294"/>
    </row>
    <row r="14048" spans="1:1" s="295" customFormat="1" ht="12" hidden="1" customHeight="1">
      <c r="A14048" s="294"/>
    </row>
    <row r="14049" spans="1:1" s="295" customFormat="1" ht="12" hidden="1" customHeight="1">
      <c r="A14049" s="294"/>
    </row>
    <row r="14050" spans="1:1" s="295" customFormat="1" ht="12" hidden="1" customHeight="1">
      <c r="A14050" s="294"/>
    </row>
    <row r="14051" spans="1:1" s="295" customFormat="1" ht="12" hidden="1" customHeight="1">
      <c r="A14051" s="294"/>
    </row>
    <row r="14052" spans="1:1" s="295" customFormat="1" ht="12" hidden="1" customHeight="1">
      <c r="A14052" s="294"/>
    </row>
    <row r="14053" spans="1:1" s="295" customFormat="1" ht="12" hidden="1" customHeight="1">
      <c r="A14053" s="294"/>
    </row>
    <row r="14054" spans="1:1" s="295" customFormat="1" ht="12" hidden="1" customHeight="1">
      <c r="A14054" s="294"/>
    </row>
    <row r="14055" spans="1:1" s="295" customFormat="1" ht="12" hidden="1" customHeight="1">
      <c r="A14055" s="294"/>
    </row>
    <row r="14056" spans="1:1" s="295" customFormat="1" ht="12" hidden="1" customHeight="1">
      <c r="A14056" s="294"/>
    </row>
    <row r="14057" spans="1:1" s="295" customFormat="1" ht="12" hidden="1" customHeight="1">
      <c r="A14057" s="294"/>
    </row>
    <row r="14058" spans="1:1" s="295" customFormat="1" ht="12" hidden="1" customHeight="1">
      <c r="A14058" s="294"/>
    </row>
    <row r="14059" spans="1:1" s="295" customFormat="1" ht="12" hidden="1" customHeight="1">
      <c r="A14059" s="294"/>
    </row>
    <row r="14060" spans="1:1" s="295" customFormat="1" ht="12" hidden="1" customHeight="1">
      <c r="A14060" s="294"/>
    </row>
    <row r="14061" spans="1:1" s="295" customFormat="1" ht="12" hidden="1" customHeight="1">
      <c r="A14061" s="294"/>
    </row>
    <row r="14062" spans="1:1" s="295" customFormat="1" ht="12" hidden="1" customHeight="1">
      <c r="A14062" s="294"/>
    </row>
    <row r="14063" spans="1:1" s="295" customFormat="1" ht="12" hidden="1" customHeight="1">
      <c r="A14063" s="294"/>
    </row>
    <row r="14064" spans="1:1" s="295" customFormat="1" ht="12" hidden="1" customHeight="1">
      <c r="A14064" s="294"/>
    </row>
    <row r="14065" spans="1:1" s="295" customFormat="1" ht="12" hidden="1" customHeight="1">
      <c r="A14065" s="294"/>
    </row>
    <row r="14066" spans="1:1" s="295" customFormat="1" ht="12" hidden="1" customHeight="1">
      <c r="A14066" s="294"/>
    </row>
    <row r="14067" spans="1:1" s="295" customFormat="1" ht="12" hidden="1" customHeight="1">
      <c r="A14067" s="294"/>
    </row>
    <row r="14068" spans="1:1" s="295" customFormat="1" ht="12" hidden="1" customHeight="1">
      <c r="A14068" s="294"/>
    </row>
    <row r="14069" spans="1:1" s="295" customFormat="1" ht="12" hidden="1" customHeight="1">
      <c r="A14069" s="294"/>
    </row>
    <row r="14070" spans="1:1" s="295" customFormat="1" ht="12" hidden="1" customHeight="1">
      <c r="A14070" s="294"/>
    </row>
    <row r="14071" spans="1:1" s="295" customFormat="1" ht="12" hidden="1" customHeight="1">
      <c r="A14071" s="294"/>
    </row>
    <row r="14072" spans="1:1" s="295" customFormat="1" ht="12" hidden="1" customHeight="1">
      <c r="A14072" s="294"/>
    </row>
    <row r="14073" spans="1:1" s="295" customFormat="1" ht="12" hidden="1" customHeight="1">
      <c r="A14073" s="294"/>
    </row>
    <row r="14074" spans="1:1" s="295" customFormat="1" ht="12" hidden="1" customHeight="1">
      <c r="A14074" s="294"/>
    </row>
    <row r="14075" spans="1:1" s="295" customFormat="1" ht="12" hidden="1" customHeight="1">
      <c r="A14075" s="294"/>
    </row>
    <row r="14076" spans="1:1" s="295" customFormat="1" ht="12" hidden="1" customHeight="1">
      <c r="A14076" s="294"/>
    </row>
    <row r="14077" spans="1:1" s="295" customFormat="1" ht="12" hidden="1" customHeight="1">
      <c r="A14077" s="294"/>
    </row>
    <row r="14078" spans="1:1" s="295" customFormat="1" ht="12" hidden="1" customHeight="1">
      <c r="A14078" s="294"/>
    </row>
    <row r="14079" spans="1:1" s="295" customFormat="1" ht="12" hidden="1" customHeight="1">
      <c r="A14079" s="294"/>
    </row>
    <row r="14080" spans="1:1" s="295" customFormat="1" ht="12" hidden="1" customHeight="1">
      <c r="A14080" s="294"/>
    </row>
    <row r="14081" spans="1:1" s="295" customFormat="1" ht="12" hidden="1" customHeight="1">
      <c r="A14081" s="294"/>
    </row>
    <row r="14082" spans="1:1" s="295" customFormat="1" ht="12" hidden="1" customHeight="1">
      <c r="A14082" s="294"/>
    </row>
    <row r="14083" spans="1:1" s="295" customFormat="1" ht="12" hidden="1" customHeight="1">
      <c r="A14083" s="294"/>
    </row>
    <row r="14084" spans="1:1" s="295" customFormat="1" ht="12" hidden="1" customHeight="1">
      <c r="A14084" s="294"/>
    </row>
    <row r="14085" spans="1:1" s="295" customFormat="1" ht="12" hidden="1" customHeight="1">
      <c r="A14085" s="294"/>
    </row>
    <row r="14086" spans="1:1" s="295" customFormat="1" ht="12" hidden="1" customHeight="1">
      <c r="A14086" s="294"/>
    </row>
    <row r="14087" spans="1:1" s="295" customFormat="1" ht="12" hidden="1" customHeight="1">
      <c r="A14087" s="294"/>
    </row>
    <row r="14088" spans="1:1" s="295" customFormat="1" ht="12" hidden="1" customHeight="1">
      <c r="A14088" s="294"/>
    </row>
    <row r="14089" spans="1:1" s="295" customFormat="1" ht="12" hidden="1" customHeight="1">
      <c r="A14089" s="294"/>
    </row>
    <row r="14090" spans="1:1" s="295" customFormat="1" ht="12" hidden="1" customHeight="1">
      <c r="A14090" s="294"/>
    </row>
    <row r="14091" spans="1:1" s="295" customFormat="1" ht="12" hidden="1" customHeight="1">
      <c r="A14091" s="294"/>
    </row>
    <row r="14092" spans="1:1" s="295" customFormat="1" ht="12" hidden="1" customHeight="1">
      <c r="A14092" s="294"/>
    </row>
    <row r="14093" spans="1:1" s="295" customFormat="1" ht="12" hidden="1" customHeight="1">
      <c r="A14093" s="294"/>
    </row>
    <row r="14094" spans="1:1" s="295" customFormat="1" ht="12" hidden="1" customHeight="1">
      <c r="A14094" s="294"/>
    </row>
    <row r="14095" spans="1:1" s="295" customFormat="1" ht="12" hidden="1" customHeight="1">
      <c r="A14095" s="294"/>
    </row>
    <row r="14096" spans="1:1" s="295" customFormat="1" ht="12" hidden="1" customHeight="1">
      <c r="A14096" s="294"/>
    </row>
    <row r="14097" spans="1:1" s="295" customFormat="1" ht="12" hidden="1" customHeight="1">
      <c r="A14097" s="294"/>
    </row>
    <row r="14098" spans="1:1" s="295" customFormat="1" ht="12" hidden="1" customHeight="1">
      <c r="A14098" s="294"/>
    </row>
    <row r="14099" spans="1:1" s="295" customFormat="1" ht="12" hidden="1" customHeight="1">
      <c r="A14099" s="294"/>
    </row>
    <row r="14100" spans="1:1" s="295" customFormat="1" ht="12" hidden="1" customHeight="1">
      <c r="A14100" s="294"/>
    </row>
    <row r="14101" spans="1:1" s="295" customFormat="1" ht="12" hidden="1" customHeight="1">
      <c r="A14101" s="294"/>
    </row>
    <row r="14102" spans="1:1" s="295" customFormat="1" ht="12" hidden="1" customHeight="1">
      <c r="A14102" s="294"/>
    </row>
    <row r="14103" spans="1:1" s="295" customFormat="1" ht="12" hidden="1" customHeight="1">
      <c r="A14103" s="294"/>
    </row>
    <row r="14104" spans="1:1" s="295" customFormat="1" ht="12" hidden="1" customHeight="1">
      <c r="A14104" s="294"/>
    </row>
    <row r="14105" spans="1:1" s="295" customFormat="1" ht="12" hidden="1" customHeight="1">
      <c r="A14105" s="294"/>
    </row>
    <row r="14106" spans="1:1" s="295" customFormat="1" ht="12" hidden="1" customHeight="1">
      <c r="A14106" s="294"/>
    </row>
    <row r="14107" spans="1:1" s="295" customFormat="1" ht="12" hidden="1" customHeight="1">
      <c r="A14107" s="294"/>
    </row>
    <row r="14108" spans="1:1" s="295" customFormat="1" ht="12" hidden="1" customHeight="1">
      <c r="A14108" s="294"/>
    </row>
    <row r="14109" spans="1:1" s="295" customFormat="1" ht="12" hidden="1" customHeight="1">
      <c r="A14109" s="294"/>
    </row>
    <row r="14110" spans="1:1" s="295" customFormat="1" ht="12" hidden="1" customHeight="1">
      <c r="A14110" s="294"/>
    </row>
    <row r="14111" spans="1:1" s="295" customFormat="1" ht="12" hidden="1" customHeight="1">
      <c r="A14111" s="294"/>
    </row>
    <row r="14112" spans="1:1" s="295" customFormat="1" ht="12" hidden="1" customHeight="1">
      <c r="A14112" s="294"/>
    </row>
    <row r="14113" spans="1:1" s="295" customFormat="1" ht="12" hidden="1" customHeight="1">
      <c r="A14113" s="294"/>
    </row>
    <row r="14114" spans="1:1" s="295" customFormat="1" ht="12" hidden="1" customHeight="1">
      <c r="A14114" s="294"/>
    </row>
    <row r="14115" spans="1:1" s="295" customFormat="1" ht="12" hidden="1" customHeight="1">
      <c r="A14115" s="294"/>
    </row>
    <row r="14116" spans="1:1" s="295" customFormat="1" ht="12" hidden="1" customHeight="1">
      <c r="A14116" s="294"/>
    </row>
    <row r="14117" spans="1:1" s="295" customFormat="1" ht="12" hidden="1" customHeight="1">
      <c r="A14117" s="294"/>
    </row>
    <row r="14118" spans="1:1" s="295" customFormat="1" ht="12" hidden="1" customHeight="1">
      <c r="A14118" s="294"/>
    </row>
    <row r="14119" spans="1:1" s="295" customFormat="1" ht="12" hidden="1" customHeight="1">
      <c r="A14119" s="294"/>
    </row>
    <row r="14120" spans="1:1" s="295" customFormat="1" ht="12" hidden="1" customHeight="1">
      <c r="A14120" s="294"/>
    </row>
    <row r="14121" spans="1:1" s="295" customFormat="1" ht="12" hidden="1" customHeight="1">
      <c r="A14121" s="294"/>
    </row>
    <row r="14122" spans="1:1" s="295" customFormat="1" ht="12" hidden="1" customHeight="1">
      <c r="A14122" s="294"/>
    </row>
    <row r="14123" spans="1:1" s="295" customFormat="1" ht="12" hidden="1" customHeight="1">
      <c r="A14123" s="294"/>
    </row>
    <row r="14124" spans="1:1" s="295" customFormat="1" ht="12" hidden="1" customHeight="1">
      <c r="A14124" s="294"/>
    </row>
    <row r="14125" spans="1:1" s="295" customFormat="1" ht="12" hidden="1" customHeight="1">
      <c r="A14125" s="294"/>
    </row>
    <row r="14126" spans="1:1" s="295" customFormat="1" ht="12" hidden="1" customHeight="1">
      <c r="A14126" s="294"/>
    </row>
    <row r="14127" spans="1:1" s="295" customFormat="1" ht="12" hidden="1" customHeight="1">
      <c r="A14127" s="294"/>
    </row>
    <row r="14128" spans="1:1" s="295" customFormat="1" ht="12" hidden="1" customHeight="1">
      <c r="A14128" s="294"/>
    </row>
    <row r="14129" spans="1:1" s="295" customFormat="1" ht="12" hidden="1" customHeight="1">
      <c r="A14129" s="294"/>
    </row>
    <row r="14130" spans="1:1" s="295" customFormat="1" ht="12" hidden="1" customHeight="1">
      <c r="A14130" s="294"/>
    </row>
    <row r="14131" spans="1:1" s="295" customFormat="1" ht="12" hidden="1" customHeight="1">
      <c r="A14131" s="294"/>
    </row>
    <row r="14132" spans="1:1" s="295" customFormat="1" ht="12" hidden="1" customHeight="1">
      <c r="A14132" s="294"/>
    </row>
    <row r="14133" spans="1:1" s="295" customFormat="1" ht="12" hidden="1" customHeight="1">
      <c r="A14133" s="294"/>
    </row>
    <row r="14134" spans="1:1" s="295" customFormat="1" ht="12" hidden="1" customHeight="1">
      <c r="A14134" s="294"/>
    </row>
    <row r="14135" spans="1:1" s="295" customFormat="1" ht="12" hidden="1" customHeight="1">
      <c r="A14135" s="294"/>
    </row>
    <row r="14136" spans="1:1" s="295" customFormat="1" ht="12" hidden="1" customHeight="1">
      <c r="A14136" s="294"/>
    </row>
    <row r="14137" spans="1:1" s="295" customFormat="1" ht="12" hidden="1" customHeight="1">
      <c r="A14137" s="294"/>
    </row>
    <row r="14138" spans="1:1" s="295" customFormat="1" ht="12" hidden="1" customHeight="1">
      <c r="A14138" s="294"/>
    </row>
    <row r="14139" spans="1:1" s="295" customFormat="1" ht="12" hidden="1" customHeight="1">
      <c r="A14139" s="294"/>
    </row>
    <row r="14140" spans="1:1" s="295" customFormat="1" ht="12" hidden="1" customHeight="1">
      <c r="A14140" s="294"/>
    </row>
    <row r="14141" spans="1:1" s="295" customFormat="1" ht="12" hidden="1" customHeight="1">
      <c r="A14141" s="294"/>
    </row>
    <row r="14142" spans="1:1" s="295" customFormat="1" ht="12" hidden="1" customHeight="1">
      <c r="A14142" s="294"/>
    </row>
    <row r="14143" spans="1:1" s="295" customFormat="1" ht="12" hidden="1" customHeight="1">
      <c r="A14143" s="294"/>
    </row>
    <row r="14144" spans="1:1" s="295" customFormat="1" ht="12" hidden="1" customHeight="1">
      <c r="A14144" s="294"/>
    </row>
    <row r="14145" spans="1:1" s="295" customFormat="1" ht="12" hidden="1" customHeight="1">
      <c r="A14145" s="294"/>
    </row>
    <row r="14146" spans="1:1" s="295" customFormat="1" ht="12" hidden="1" customHeight="1">
      <c r="A14146" s="294"/>
    </row>
    <row r="14147" spans="1:1" s="295" customFormat="1" ht="12" hidden="1" customHeight="1">
      <c r="A14147" s="294"/>
    </row>
    <row r="14148" spans="1:1" s="295" customFormat="1" ht="12" hidden="1" customHeight="1">
      <c r="A14148" s="294"/>
    </row>
    <row r="14149" spans="1:1" s="295" customFormat="1" ht="12" hidden="1" customHeight="1">
      <c r="A14149" s="294"/>
    </row>
    <row r="14150" spans="1:1" s="295" customFormat="1" ht="12" hidden="1" customHeight="1">
      <c r="A14150" s="294"/>
    </row>
    <row r="14151" spans="1:1" s="295" customFormat="1" ht="12" hidden="1" customHeight="1">
      <c r="A14151" s="294"/>
    </row>
    <row r="14152" spans="1:1" s="295" customFormat="1" ht="12" hidden="1" customHeight="1">
      <c r="A14152" s="294"/>
    </row>
    <row r="14153" spans="1:1" s="295" customFormat="1" ht="12" hidden="1" customHeight="1">
      <c r="A14153" s="294"/>
    </row>
    <row r="14154" spans="1:1" s="295" customFormat="1" ht="12" hidden="1" customHeight="1">
      <c r="A14154" s="294"/>
    </row>
    <row r="14155" spans="1:1" s="295" customFormat="1" ht="12" hidden="1" customHeight="1">
      <c r="A14155" s="294"/>
    </row>
    <row r="14156" spans="1:1" s="295" customFormat="1" ht="12" hidden="1" customHeight="1">
      <c r="A14156" s="294"/>
    </row>
    <row r="14157" spans="1:1" s="295" customFormat="1" ht="12" hidden="1" customHeight="1">
      <c r="A14157" s="294"/>
    </row>
    <row r="14158" spans="1:1" s="295" customFormat="1" ht="12" hidden="1" customHeight="1">
      <c r="A14158" s="294"/>
    </row>
    <row r="14159" spans="1:1" s="295" customFormat="1" ht="12" hidden="1" customHeight="1">
      <c r="A14159" s="294"/>
    </row>
    <row r="14160" spans="1:1" s="295" customFormat="1" ht="12" hidden="1" customHeight="1">
      <c r="A14160" s="294"/>
    </row>
    <row r="14161" spans="1:1" s="295" customFormat="1" ht="12" hidden="1" customHeight="1">
      <c r="A14161" s="294"/>
    </row>
    <row r="14162" spans="1:1" s="295" customFormat="1" ht="12" hidden="1" customHeight="1">
      <c r="A14162" s="294"/>
    </row>
    <row r="14163" spans="1:1" s="295" customFormat="1" ht="12" hidden="1" customHeight="1">
      <c r="A14163" s="294"/>
    </row>
    <row r="14164" spans="1:1" s="295" customFormat="1" ht="12" hidden="1" customHeight="1">
      <c r="A14164" s="294"/>
    </row>
    <row r="14165" spans="1:1" s="295" customFormat="1" ht="12" hidden="1" customHeight="1">
      <c r="A14165" s="294"/>
    </row>
    <row r="14166" spans="1:1" s="295" customFormat="1" ht="12" hidden="1" customHeight="1">
      <c r="A14166" s="294"/>
    </row>
    <row r="14167" spans="1:1" s="295" customFormat="1" ht="12" hidden="1" customHeight="1">
      <c r="A14167" s="294"/>
    </row>
    <row r="14168" spans="1:1" s="295" customFormat="1" ht="12" hidden="1" customHeight="1">
      <c r="A14168" s="294"/>
    </row>
    <row r="14169" spans="1:1" s="295" customFormat="1" ht="12" hidden="1" customHeight="1">
      <c r="A14169" s="294"/>
    </row>
    <row r="14170" spans="1:1" s="295" customFormat="1" ht="12" hidden="1" customHeight="1">
      <c r="A14170" s="294"/>
    </row>
    <row r="14171" spans="1:1" s="295" customFormat="1" ht="12" hidden="1" customHeight="1">
      <c r="A14171" s="294"/>
    </row>
    <row r="14172" spans="1:1" s="295" customFormat="1" ht="12" hidden="1" customHeight="1">
      <c r="A14172" s="294"/>
    </row>
    <row r="14173" spans="1:1" s="295" customFormat="1" ht="12" hidden="1" customHeight="1">
      <c r="A14173" s="294"/>
    </row>
    <row r="14174" spans="1:1" s="295" customFormat="1" ht="12" hidden="1" customHeight="1">
      <c r="A14174" s="294"/>
    </row>
    <row r="14175" spans="1:1" s="295" customFormat="1" ht="12" hidden="1" customHeight="1">
      <c r="A14175" s="294"/>
    </row>
    <row r="14176" spans="1:1" s="295" customFormat="1" ht="12" hidden="1" customHeight="1">
      <c r="A14176" s="294"/>
    </row>
    <row r="14177" spans="1:1" s="295" customFormat="1" ht="12" hidden="1" customHeight="1">
      <c r="A14177" s="294"/>
    </row>
    <row r="14178" spans="1:1" s="295" customFormat="1" ht="12" hidden="1" customHeight="1">
      <c r="A14178" s="294"/>
    </row>
    <row r="14179" spans="1:1" s="295" customFormat="1" ht="12" hidden="1" customHeight="1">
      <c r="A14179" s="294"/>
    </row>
    <row r="14180" spans="1:1" s="295" customFormat="1" ht="12" hidden="1" customHeight="1">
      <c r="A14180" s="294"/>
    </row>
    <row r="14181" spans="1:1" s="295" customFormat="1" ht="12" hidden="1" customHeight="1">
      <c r="A14181" s="294"/>
    </row>
    <row r="14182" spans="1:1" s="295" customFormat="1" ht="12" hidden="1" customHeight="1">
      <c r="A14182" s="294"/>
    </row>
    <row r="14183" spans="1:1" s="295" customFormat="1" ht="12" hidden="1" customHeight="1">
      <c r="A14183" s="294"/>
    </row>
    <row r="14184" spans="1:1" s="295" customFormat="1" ht="12" hidden="1" customHeight="1">
      <c r="A14184" s="294"/>
    </row>
    <row r="14185" spans="1:1" s="295" customFormat="1" ht="12" hidden="1" customHeight="1">
      <c r="A14185" s="294"/>
    </row>
    <row r="14186" spans="1:1" s="295" customFormat="1" ht="12" hidden="1" customHeight="1">
      <c r="A14186" s="294"/>
    </row>
    <row r="14187" spans="1:1" s="295" customFormat="1" ht="12" hidden="1" customHeight="1">
      <c r="A14187" s="294"/>
    </row>
    <row r="14188" spans="1:1" s="295" customFormat="1" ht="12" hidden="1" customHeight="1">
      <c r="A14188" s="294"/>
    </row>
    <row r="14189" spans="1:1" s="295" customFormat="1" ht="12" hidden="1" customHeight="1">
      <c r="A14189" s="294"/>
    </row>
    <row r="14190" spans="1:1" s="295" customFormat="1" ht="12" hidden="1" customHeight="1">
      <c r="A14190" s="294"/>
    </row>
    <row r="14191" spans="1:1" s="295" customFormat="1" ht="12" hidden="1" customHeight="1">
      <c r="A14191" s="294"/>
    </row>
    <row r="14192" spans="1:1" s="295" customFormat="1" ht="12" hidden="1" customHeight="1">
      <c r="A14192" s="294"/>
    </row>
    <row r="14193" spans="1:1" s="295" customFormat="1" ht="12" hidden="1" customHeight="1">
      <c r="A14193" s="294"/>
    </row>
    <row r="14194" spans="1:1" s="295" customFormat="1" ht="12" hidden="1" customHeight="1">
      <c r="A14194" s="294"/>
    </row>
    <row r="14195" spans="1:1" s="295" customFormat="1" ht="12" hidden="1" customHeight="1">
      <c r="A14195" s="294"/>
    </row>
    <row r="14196" spans="1:1" s="295" customFormat="1" ht="12" hidden="1" customHeight="1">
      <c r="A14196" s="294"/>
    </row>
    <row r="14197" spans="1:1" s="295" customFormat="1" ht="12" hidden="1" customHeight="1">
      <c r="A14197" s="294"/>
    </row>
    <row r="14198" spans="1:1" s="295" customFormat="1" ht="12" hidden="1" customHeight="1">
      <c r="A14198" s="294"/>
    </row>
    <row r="14199" spans="1:1" s="295" customFormat="1" ht="12" hidden="1" customHeight="1">
      <c r="A14199" s="294"/>
    </row>
    <row r="14200" spans="1:1" s="295" customFormat="1" ht="12" hidden="1" customHeight="1">
      <c r="A14200" s="294"/>
    </row>
    <row r="14201" spans="1:1" s="295" customFormat="1" ht="12" hidden="1" customHeight="1">
      <c r="A14201" s="294"/>
    </row>
    <row r="14202" spans="1:1" s="295" customFormat="1" ht="12" hidden="1" customHeight="1">
      <c r="A14202" s="294"/>
    </row>
    <row r="14203" spans="1:1" s="295" customFormat="1" ht="12" hidden="1" customHeight="1">
      <c r="A14203" s="294"/>
    </row>
    <row r="14204" spans="1:1" s="295" customFormat="1" ht="12" hidden="1" customHeight="1">
      <c r="A14204" s="294"/>
    </row>
    <row r="14205" spans="1:1" s="295" customFormat="1" ht="12" hidden="1" customHeight="1">
      <c r="A14205" s="294"/>
    </row>
    <row r="14206" spans="1:1" s="295" customFormat="1" ht="12" hidden="1" customHeight="1">
      <c r="A14206" s="294"/>
    </row>
    <row r="14207" spans="1:1" s="295" customFormat="1" ht="12" hidden="1" customHeight="1">
      <c r="A14207" s="294"/>
    </row>
    <row r="14208" spans="1:1" s="295" customFormat="1" ht="12" hidden="1" customHeight="1">
      <c r="A14208" s="294"/>
    </row>
    <row r="14209" spans="1:1" s="295" customFormat="1" ht="12" hidden="1" customHeight="1">
      <c r="A14209" s="294"/>
    </row>
    <row r="14210" spans="1:1" s="295" customFormat="1" ht="12" hidden="1" customHeight="1">
      <c r="A14210" s="294"/>
    </row>
    <row r="14211" spans="1:1" s="295" customFormat="1" ht="12" hidden="1" customHeight="1">
      <c r="A14211" s="294"/>
    </row>
    <row r="14212" spans="1:1" s="295" customFormat="1" ht="12" hidden="1" customHeight="1">
      <c r="A14212" s="294"/>
    </row>
    <row r="14213" spans="1:1" s="295" customFormat="1" ht="12" hidden="1" customHeight="1">
      <c r="A14213" s="294"/>
    </row>
    <row r="14214" spans="1:1" s="295" customFormat="1" ht="12" hidden="1" customHeight="1">
      <c r="A14214" s="294"/>
    </row>
    <row r="14215" spans="1:1" s="295" customFormat="1" ht="12" hidden="1" customHeight="1">
      <c r="A14215" s="294"/>
    </row>
    <row r="14216" spans="1:1" s="295" customFormat="1" ht="12" hidden="1" customHeight="1">
      <c r="A14216" s="294"/>
    </row>
    <row r="14217" spans="1:1" s="295" customFormat="1" ht="12" hidden="1" customHeight="1">
      <c r="A14217" s="294"/>
    </row>
    <row r="14218" spans="1:1" s="295" customFormat="1" ht="12" hidden="1" customHeight="1">
      <c r="A14218" s="294"/>
    </row>
    <row r="14219" spans="1:1" s="295" customFormat="1" ht="12" hidden="1" customHeight="1">
      <c r="A14219" s="294"/>
    </row>
    <row r="14220" spans="1:1" s="295" customFormat="1" ht="12" hidden="1" customHeight="1">
      <c r="A14220" s="294"/>
    </row>
    <row r="14221" spans="1:1" s="295" customFormat="1" ht="12" hidden="1" customHeight="1">
      <c r="A14221" s="294"/>
    </row>
    <row r="14222" spans="1:1" s="295" customFormat="1" ht="12" hidden="1" customHeight="1">
      <c r="A14222" s="294"/>
    </row>
    <row r="14223" spans="1:1" s="295" customFormat="1" ht="12" hidden="1" customHeight="1">
      <c r="A14223" s="294"/>
    </row>
    <row r="14224" spans="1:1" s="295" customFormat="1" ht="12" hidden="1" customHeight="1">
      <c r="A14224" s="294"/>
    </row>
    <row r="14225" spans="1:1" s="295" customFormat="1" ht="12" hidden="1" customHeight="1">
      <c r="A14225" s="294"/>
    </row>
    <row r="14226" spans="1:1" s="295" customFormat="1" ht="12" hidden="1" customHeight="1">
      <c r="A14226" s="294"/>
    </row>
    <row r="14227" spans="1:1" s="295" customFormat="1" ht="12" hidden="1" customHeight="1">
      <c r="A14227" s="294"/>
    </row>
    <row r="14228" spans="1:1" s="295" customFormat="1" ht="12" hidden="1" customHeight="1">
      <c r="A14228" s="294"/>
    </row>
    <row r="14229" spans="1:1" s="295" customFormat="1" ht="12" hidden="1" customHeight="1">
      <c r="A14229" s="294"/>
    </row>
    <row r="14230" spans="1:1" s="295" customFormat="1" ht="12" hidden="1" customHeight="1">
      <c r="A14230" s="294"/>
    </row>
    <row r="14231" spans="1:1" s="295" customFormat="1" ht="12" hidden="1" customHeight="1">
      <c r="A14231" s="294"/>
    </row>
    <row r="14232" spans="1:1" s="295" customFormat="1" ht="12" hidden="1" customHeight="1">
      <c r="A14232" s="294"/>
    </row>
    <row r="14233" spans="1:1" s="295" customFormat="1" ht="12" hidden="1" customHeight="1">
      <c r="A14233" s="294"/>
    </row>
    <row r="14234" spans="1:1" s="295" customFormat="1" ht="12" hidden="1" customHeight="1">
      <c r="A14234" s="294"/>
    </row>
    <row r="14235" spans="1:1" s="295" customFormat="1" ht="12" hidden="1" customHeight="1">
      <c r="A14235" s="294"/>
    </row>
    <row r="14236" spans="1:1" s="295" customFormat="1" ht="12" hidden="1" customHeight="1">
      <c r="A14236" s="294"/>
    </row>
    <row r="14237" spans="1:1" s="295" customFormat="1" ht="12" hidden="1" customHeight="1">
      <c r="A14237" s="294"/>
    </row>
    <row r="14238" spans="1:1" s="295" customFormat="1" ht="12" hidden="1" customHeight="1">
      <c r="A14238" s="294"/>
    </row>
    <row r="14239" spans="1:1" s="295" customFormat="1" ht="12" hidden="1" customHeight="1">
      <c r="A14239" s="294"/>
    </row>
    <row r="14240" spans="1:1" s="295" customFormat="1" ht="12" hidden="1" customHeight="1">
      <c r="A14240" s="294"/>
    </row>
    <row r="14241" spans="1:1" s="295" customFormat="1" ht="12" hidden="1" customHeight="1">
      <c r="A14241" s="294"/>
    </row>
    <row r="14242" spans="1:1" s="295" customFormat="1" ht="12" hidden="1" customHeight="1">
      <c r="A14242" s="294"/>
    </row>
    <row r="14243" spans="1:1" s="295" customFormat="1" ht="12" hidden="1" customHeight="1">
      <c r="A14243" s="294"/>
    </row>
    <row r="14244" spans="1:1" s="295" customFormat="1" ht="12" hidden="1" customHeight="1">
      <c r="A14244" s="294"/>
    </row>
    <row r="14245" spans="1:1" s="295" customFormat="1" ht="12" hidden="1" customHeight="1">
      <c r="A14245" s="294"/>
    </row>
    <row r="14246" spans="1:1" s="295" customFormat="1" ht="12" hidden="1" customHeight="1">
      <c r="A14246" s="294"/>
    </row>
    <row r="14247" spans="1:1" s="295" customFormat="1" ht="12" hidden="1" customHeight="1">
      <c r="A14247" s="294"/>
    </row>
    <row r="14248" spans="1:1" s="295" customFormat="1" ht="12" hidden="1" customHeight="1">
      <c r="A14248" s="294"/>
    </row>
    <row r="14249" spans="1:1" s="295" customFormat="1" ht="12" hidden="1" customHeight="1">
      <c r="A14249" s="294"/>
    </row>
    <row r="14250" spans="1:1" s="295" customFormat="1" ht="12" hidden="1" customHeight="1">
      <c r="A14250" s="294"/>
    </row>
    <row r="14251" spans="1:1" s="295" customFormat="1" ht="12" hidden="1" customHeight="1">
      <c r="A14251" s="294"/>
    </row>
    <row r="14252" spans="1:1" s="295" customFormat="1" ht="12" hidden="1" customHeight="1">
      <c r="A14252" s="294"/>
    </row>
    <row r="14253" spans="1:1" s="295" customFormat="1" ht="12" hidden="1" customHeight="1">
      <c r="A14253" s="294"/>
    </row>
    <row r="14254" spans="1:1" s="295" customFormat="1" ht="12" hidden="1" customHeight="1">
      <c r="A14254" s="294"/>
    </row>
    <row r="14255" spans="1:1" s="295" customFormat="1" ht="12" hidden="1" customHeight="1">
      <c r="A14255" s="294"/>
    </row>
    <row r="14256" spans="1:1" s="295" customFormat="1" ht="12" hidden="1" customHeight="1">
      <c r="A14256" s="294"/>
    </row>
    <row r="14257" spans="1:1" s="295" customFormat="1" ht="12" hidden="1" customHeight="1">
      <c r="A14257" s="294"/>
    </row>
    <row r="14258" spans="1:1" s="295" customFormat="1" ht="12" hidden="1" customHeight="1">
      <c r="A14258" s="294"/>
    </row>
    <row r="14259" spans="1:1" s="295" customFormat="1" ht="12" hidden="1" customHeight="1">
      <c r="A14259" s="294"/>
    </row>
    <row r="14260" spans="1:1" s="295" customFormat="1" ht="12" hidden="1" customHeight="1">
      <c r="A14260" s="294"/>
    </row>
    <row r="14261" spans="1:1" s="295" customFormat="1" ht="12" hidden="1" customHeight="1">
      <c r="A14261" s="294"/>
    </row>
    <row r="14262" spans="1:1" s="295" customFormat="1" ht="12" hidden="1" customHeight="1">
      <c r="A14262" s="294"/>
    </row>
    <row r="14263" spans="1:1" s="295" customFormat="1" ht="12" hidden="1" customHeight="1">
      <c r="A14263" s="294"/>
    </row>
    <row r="14264" spans="1:1" s="295" customFormat="1" ht="12" hidden="1" customHeight="1">
      <c r="A14264" s="294"/>
    </row>
    <row r="14265" spans="1:1" s="295" customFormat="1" ht="12" hidden="1" customHeight="1">
      <c r="A14265" s="294"/>
    </row>
    <row r="14266" spans="1:1" s="295" customFormat="1" ht="12" hidden="1" customHeight="1">
      <c r="A14266" s="294"/>
    </row>
    <row r="14267" spans="1:1" s="295" customFormat="1" ht="12" hidden="1" customHeight="1">
      <c r="A14267" s="294"/>
    </row>
    <row r="14268" spans="1:1" s="295" customFormat="1" ht="12" hidden="1" customHeight="1">
      <c r="A14268" s="294"/>
    </row>
    <row r="14269" spans="1:1" s="295" customFormat="1" ht="12" hidden="1" customHeight="1">
      <c r="A14269" s="294"/>
    </row>
    <row r="14270" spans="1:1" s="295" customFormat="1" ht="12" hidden="1" customHeight="1">
      <c r="A14270" s="294"/>
    </row>
    <row r="14271" spans="1:1" s="295" customFormat="1" ht="12" hidden="1" customHeight="1">
      <c r="A14271" s="294"/>
    </row>
    <row r="14272" spans="1:1" s="295" customFormat="1" ht="12" hidden="1" customHeight="1">
      <c r="A14272" s="294"/>
    </row>
    <row r="14273" spans="1:1" s="295" customFormat="1" ht="12" hidden="1" customHeight="1">
      <c r="A14273" s="294"/>
    </row>
    <row r="14274" spans="1:1" s="295" customFormat="1" ht="12" hidden="1" customHeight="1">
      <c r="A14274" s="294"/>
    </row>
    <row r="14275" spans="1:1" s="295" customFormat="1" ht="12" hidden="1" customHeight="1">
      <c r="A14275" s="294"/>
    </row>
    <row r="14276" spans="1:1" s="295" customFormat="1" ht="12" hidden="1" customHeight="1">
      <c r="A14276" s="294"/>
    </row>
    <row r="14277" spans="1:1" s="295" customFormat="1" ht="12" hidden="1" customHeight="1">
      <c r="A14277" s="294"/>
    </row>
    <row r="14278" spans="1:1" s="295" customFormat="1" ht="12" hidden="1" customHeight="1">
      <c r="A14278" s="294"/>
    </row>
    <row r="14279" spans="1:1" s="295" customFormat="1" ht="12" hidden="1" customHeight="1">
      <c r="A14279" s="294"/>
    </row>
    <row r="14280" spans="1:1" s="295" customFormat="1" ht="12" hidden="1" customHeight="1">
      <c r="A14280" s="294"/>
    </row>
    <row r="14281" spans="1:1" s="295" customFormat="1" ht="12" hidden="1" customHeight="1">
      <c r="A14281" s="294"/>
    </row>
    <row r="14282" spans="1:1" s="295" customFormat="1" ht="12" hidden="1" customHeight="1">
      <c r="A14282" s="294"/>
    </row>
    <row r="14283" spans="1:1" s="295" customFormat="1" ht="12" hidden="1" customHeight="1">
      <c r="A14283" s="294"/>
    </row>
    <row r="14284" spans="1:1" s="295" customFormat="1" ht="12" hidden="1" customHeight="1">
      <c r="A14284" s="294"/>
    </row>
    <row r="14285" spans="1:1" s="295" customFormat="1" ht="12" hidden="1" customHeight="1">
      <c r="A14285" s="294"/>
    </row>
    <row r="14286" spans="1:1" s="295" customFormat="1" ht="12" hidden="1" customHeight="1">
      <c r="A14286" s="294"/>
    </row>
    <row r="14287" spans="1:1" s="295" customFormat="1" ht="12" hidden="1" customHeight="1">
      <c r="A14287" s="294"/>
    </row>
    <row r="14288" spans="1:1" s="295" customFormat="1" ht="12" hidden="1" customHeight="1">
      <c r="A14288" s="294"/>
    </row>
    <row r="14289" spans="1:1" s="295" customFormat="1" ht="12" hidden="1" customHeight="1">
      <c r="A14289" s="294"/>
    </row>
    <row r="14290" spans="1:1" s="295" customFormat="1" ht="12" hidden="1" customHeight="1">
      <c r="A14290" s="294"/>
    </row>
    <row r="14291" spans="1:1" s="295" customFormat="1" ht="12" hidden="1" customHeight="1">
      <c r="A14291" s="294"/>
    </row>
    <row r="14292" spans="1:1" s="295" customFormat="1" ht="12" hidden="1" customHeight="1">
      <c r="A14292" s="294"/>
    </row>
    <row r="14293" spans="1:1" s="295" customFormat="1" ht="12" hidden="1" customHeight="1">
      <c r="A14293" s="294"/>
    </row>
    <row r="14294" spans="1:1" s="295" customFormat="1" ht="12" hidden="1" customHeight="1">
      <c r="A14294" s="294"/>
    </row>
    <row r="14295" spans="1:1" s="295" customFormat="1" ht="12" hidden="1" customHeight="1">
      <c r="A14295" s="294"/>
    </row>
    <row r="14296" spans="1:1" s="295" customFormat="1" ht="12" hidden="1" customHeight="1">
      <c r="A14296" s="294"/>
    </row>
    <row r="14297" spans="1:1" s="295" customFormat="1" ht="12" hidden="1" customHeight="1">
      <c r="A14297" s="294"/>
    </row>
    <row r="14298" spans="1:1" s="295" customFormat="1" ht="12" hidden="1" customHeight="1">
      <c r="A14298" s="294"/>
    </row>
    <row r="14299" spans="1:1" s="295" customFormat="1" ht="12" hidden="1" customHeight="1">
      <c r="A14299" s="294"/>
    </row>
    <row r="14300" spans="1:1" s="295" customFormat="1" ht="12" hidden="1" customHeight="1">
      <c r="A14300" s="294"/>
    </row>
    <row r="14301" spans="1:1" s="295" customFormat="1" ht="12" hidden="1" customHeight="1">
      <c r="A14301" s="294"/>
    </row>
    <row r="14302" spans="1:1" s="295" customFormat="1" ht="12" hidden="1" customHeight="1">
      <c r="A14302" s="294"/>
    </row>
    <row r="14303" spans="1:1" s="295" customFormat="1" ht="12" hidden="1" customHeight="1">
      <c r="A14303" s="294"/>
    </row>
    <row r="14304" spans="1:1" s="295" customFormat="1" ht="12" hidden="1" customHeight="1">
      <c r="A14304" s="294"/>
    </row>
    <row r="14305" spans="1:1" s="295" customFormat="1" ht="12" hidden="1" customHeight="1">
      <c r="A14305" s="294"/>
    </row>
    <row r="14306" spans="1:1" s="295" customFormat="1" ht="12" hidden="1" customHeight="1">
      <c r="A14306" s="294"/>
    </row>
    <row r="14307" spans="1:1" s="295" customFormat="1" ht="12" hidden="1" customHeight="1">
      <c r="A14307" s="294"/>
    </row>
    <row r="14308" spans="1:1" s="295" customFormat="1" ht="12" hidden="1" customHeight="1">
      <c r="A14308" s="294"/>
    </row>
    <row r="14309" spans="1:1" s="295" customFormat="1" ht="12" hidden="1" customHeight="1">
      <c r="A14309" s="294"/>
    </row>
    <row r="14310" spans="1:1" s="295" customFormat="1" ht="12" hidden="1" customHeight="1">
      <c r="A14310" s="294"/>
    </row>
    <row r="14311" spans="1:1" s="295" customFormat="1" ht="12" hidden="1" customHeight="1">
      <c r="A14311" s="294"/>
    </row>
    <row r="14312" spans="1:1" s="295" customFormat="1" ht="12" hidden="1" customHeight="1">
      <c r="A14312" s="294"/>
    </row>
    <row r="14313" spans="1:1" s="295" customFormat="1" ht="12" hidden="1" customHeight="1">
      <c r="A14313" s="294"/>
    </row>
    <row r="14314" spans="1:1" s="295" customFormat="1" ht="12" hidden="1" customHeight="1">
      <c r="A14314" s="294"/>
    </row>
    <row r="14315" spans="1:1" s="295" customFormat="1" ht="12" hidden="1" customHeight="1">
      <c r="A14315" s="294"/>
    </row>
    <row r="14316" spans="1:1" s="295" customFormat="1" ht="12" hidden="1" customHeight="1">
      <c r="A14316" s="294"/>
    </row>
    <row r="14317" spans="1:1" s="295" customFormat="1" ht="12" hidden="1" customHeight="1">
      <c r="A14317" s="294"/>
    </row>
    <row r="14318" spans="1:1" s="295" customFormat="1" ht="12" hidden="1" customHeight="1">
      <c r="A14318" s="294"/>
    </row>
    <row r="14319" spans="1:1" s="295" customFormat="1" ht="12" hidden="1" customHeight="1">
      <c r="A14319" s="294"/>
    </row>
    <row r="14320" spans="1:1" s="295" customFormat="1" ht="12" hidden="1" customHeight="1">
      <c r="A14320" s="294"/>
    </row>
    <row r="14321" spans="1:1" s="295" customFormat="1" ht="12" hidden="1" customHeight="1">
      <c r="A14321" s="294"/>
    </row>
    <row r="14322" spans="1:1" s="295" customFormat="1" ht="12" hidden="1" customHeight="1">
      <c r="A14322" s="294"/>
    </row>
    <row r="14323" spans="1:1" s="295" customFormat="1" ht="12" hidden="1" customHeight="1">
      <c r="A14323" s="294"/>
    </row>
    <row r="14324" spans="1:1" s="295" customFormat="1" ht="12" hidden="1" customHeight="1">
      <c r="A14324" s="294"/>
    </row>
    <row r="14325" spans="1:1" s="295" customFormat="1" ht="12" hidden="1" customHeight="1">
      <c r="A14325" s="294"/>
    </row>
    <row r="14326" spans="1:1" s="295" customFormat="1" ht="12" hidden="1" customHeight="1">
      <c r="A14326" s="294"/>
    </row>
    <row r="14327" spans="1:1" s="295" customFormat="1" ht="12" hidden="1" customHeight="1">
      <c r="A14327" s="294"/>
    </row>
    <row r="14328" spans="1:1" s="295" customFormat="1" ht="12" hidden="1" customHeight="1">
      <c r="A14328" s="294"/>
    </row>
    <row r="14329" spans="1:1" s="295" customFormat="1" ht="12" hidden="1" customHeight="1">
      <c r="A14329" s="294"/>
    </row>
    <row r="14330" spans="1:1" s="295" customFormat="1" ht="12" hidden="1" customHeight="1">
      <c r="A14330" s="294"/>
    </row>
    <row r="14331" spans="1:1" s="295" customFormat="1" ht="12" hidden="1" customHeight="1">
      <c r="A14331" s="294"/>
    </row>
    <row r="14332" spans="1:1" s="295" customFormat="1" ht="12" hidden="1" customHeight="1">
      <c r="A14332" s="294"/>
    </row>
    <row r="14333" spans="1:1" s="295" customFormat="1" ht="12" hidden="1" customHeight="1">
      <c r="A14333" s="294"/>
    </row>
    <row r="14334" spans="1:1" s="295" customFormat="1" ht="12" hidden="1" customHeight="1">
      <c r="A14334" s="294"/>
    </row>
    <row r="14335" spans="1:1" s="295" customFormat="1" ht="12" hidden="1" customHeight="1">
      <c r="A14335" s="294"/>
    </row>
    <row r="14336" spans="1:1" s="295" customFormat="1" ht="12" hidden="1" customHeight="1">
      <c r="A14336" s="294"/>
    </row>
    <row r="14337" spans="1:1" s="295" customFormat="1" ht="12" hidden="1" customHeight="1">
      <c r="A14337" s="294"/>
    </row>
    <row r="14338" spans="1:1" s="295" customFormat="1" ht="12" hidden="1" customHeight="1">
      <c r="A14338" s="294"/>
    </row>
    <row r="14339" spans="1:1" s="295" customFormat="1" ht="12" hidden="1" customHeight="1">
      <c r="A14339" s="294"/>
    </row>
    <row r="14340" spans="1:1" s="295" customFormat="1" ht="12" hidden="1" customHeight="1">
      <c r="A14340" s="294"/>
    </row>
    <row r="14341" spans="1:1" s="295" customFormat="1" ht="12" hidden="1" customHeight="1">
      <c r="A14341" s="294"/>
    </row>
    <row r="14342" spans="1:1" s="295" customFormat="1" ht="12" hidden="1" customHeight="1">
      <c r="A14342" s="294"/>
    </row>
    <row r="14343" spans="1:1" s="295" customFormat="1" ht="12" hidden="1" customHeight="1">
      <c r="A14343" s="294"/>
    </row>
    <row r="14344" spans="1:1" s="295" customFormat="1" ht="12" hidden="1" customHeight="1">
      <c r="A14344" s="294"/>
    </row>
    <row r="14345" spans="1:1" s="295" customFormat="1" ht="12" hidden="1" customHeight="1">
      <c r="A14345" s="294"/>
    </row>
    <row r="14346" spans="1:1" s="295" customFormat="1" ht="12" hidden="1" customHeight="1">
      <c r="A14346" s="294"/>
    </row>
    <row r="14347" spans="1:1" s="295" customFormat="1" ht="12" hidden="1" customHeight="1">
      <c r="A14347" s="294"/>
    </row>
    <row r="14348" spans="1:1" s="295" customFormat="1" ht="12" hidden="1" customHeight="1">
      <c r="A14348" s="294"/>
    </row>
    <row r="14349" spans="1:1" s="295" customFormat="1" ht="12" hidden="1" customHeight="1">
      <c r="A14349" s="294"/>
    </row>
    <row r="14350" spans="1:1" s="295" customFormat="1" ht="12" hidden="1" customHeight="1">
      <c r="A14350" s="294"/>
    </row>
    <row r="14351" spans="1:1" s="295" customFormat="1" ht="12" hidden="1" customHeight="1">
      <c r="A14351" s="294"/>
    </row>
    <row r="14352" spans="1:1" s="295" customFormat="1" ht="12" hidden="1" customHeight="1">
      <c r="A14352" s="294"/>
    </row>
    <row r="14353" spans="1:1" s="295" customFormat="1" ht="12" hidden="1" customHeight="1">
      <c r="A14353" s="294"/>
    </row>
    <row r="14354" spans="1:1" s="295" customFormat="1" ht="12" hidden="1" customHeight="1">
      <c r="A14354" s="294"/>
    </row>
    <row r="14355" spans="1:1" s="295" customFormat="1" ht="12" hidden="1" customHeight="1">
      <c r="A14355" s="294"/>
    </row>
    <row r="14356" spans="1:1" s="295" customFormat="1" ht="12" hidden="1" customHeight="1">
      <c r="A14356" s="294"/>
    </row>
    <row r="14357" spans="1:1" s="295" customFormat="1" ht="12" hidden="1" customHeight="1">
      <c r="A14357" s="294"/>
    </row>
    <row r="14358" spans="1:1" s="295" customFormat="1" ht="12" hidden="1" customHeight="1">
      <c r="A14358" s="294"/>
    </row>
    <row r="14359" spans="1:1" s="295" customFormat="1" ht="12" hidden="1" customHeight="1">
      <c r="A14359" s="294"/>
    </row>
    <row r="14360" spans="1:1" s="295" customFormat="1" ht="12" hidden="1" customHeight="1">
      <c r="A14360" s="294"/>
    </row>
    <row r="14361" spans="1:1" s="295" customFormat="1" ht="12" hidden="1" customHeight="1">
      <c r="A14361" s="294"/>
    </row>
    <row r="14362" spans="1:1" s="295" customFormat="1" ht="12" hidden="1" customHeight="1">
      <c r="A14362" s="294"/>
    </row>
    <row r="14363" spans="1:1" s="295" customFormat="1" ht="12" hidden="1" customHeight="1">
      <c r="A14363" s="294"/>
    </row>
    <row r="14364" spans="1:1" s="295" customFormat="1" ht="12" hidden="1" customHeight="1">
      <c r="A14364" s="294"/>
    </row>
    <row r="14365" spans="1:1" s="295" customFormat="1" ht="12" hidden="1" customHeight="1">
      <c r="A14365" s="294"/>
    </row>
    <row r="14366" spans="1:1" s="295" customFormat="1" ht="12" hidden="1" customHeight="1">
      <c r="A14366" s="294"/>
    </row>
    <row r="14367" spans="1:1" s="295" customFormat="1" ht="12" hidden="1" customHeight="1">
      <c r="A14367" s="294"/>
    </row>
    <row r="14368" spans="1:1" s="295" customFormat="1" ht="12" hidden="1" customHeight="1">
      <c r="A14368" s="294"/>
    </row>
    <row r="14369" spans="1:1" s="295" customFormat="1" ht="12" hidden="1" customHeight="1">
      <c r="A14369" s="294"/>
    </row>
    <row r="14370" spans="1:1" s="295" customFormat="1" ht="12" hidden="1" customHeight="1">
      <c r="A14370" s="294"/>
    </row>
    <row r="14371" spans="1:1" s="295" customFormat="1" ht="12" hidden="1" customHeight="1">
      <c r="A14371" s="294"/>
    </row>
    <row r="14372" spans="1:1" s="295" customFormat="1" ht="12" hidden="1" customHeight="1">
      <c r="A14372" s="294"/>
    </row>
    <row r="14373" spans="1:1" s="295" customFormat="1" ht="12" hidden="1" customHeight="1">
      <c r="A14373" s="294"/>
    </row>
    <row r="14374" spans="1:1" s="295" customFormat="1" ht="12" hidden="1" customHeight="1">
      <c r="A14374" s="294"/>
    </row>
    <row r="14375" spans="1:1" s="295" customFormat="1" ht="12" hidden="1" customHeight="1">
      <c r="A14375" s="294"/>
    </row>
    <row r="14376" spans="1:1" s="295" customFormat="1" ht="12" hidden="1" customHeight="1">
      <c r="A14376" s="294"/>
    </row>
    <row r="14377" spans="1:1" s="295" customFormat="1" ht="12" hidden="1" customHeight="1">
      <c r="A14377" s="294"/>
    </row>
    <row r="14378" spans="1:1" s="295" customFormat="1" ht="12" hidden="1" customHeight="1">
      <c r="A14378" s="294"/>
    </row>
    <row r="14379" spans="1:1" s="295" customFormat="1" ht="12" hidden="1" customHeight="1">
      <c r="A14379" s="294"/>
    </row>
    <row r="14380" spans="1:1" s="295" customFormat="1" ht="12" hidden="1" customHeight="1">
      <c r="A14380" s="294"/>
    </row>
    <row r="14381" spans="1:1" s="295" customFormat="1" ht="12" hidden="1" customHeight="1">
      <c r="A14381" s="294"/>
    </row>
    <row r="14382" spans="1:1" s="295" customFormat="1" ht="12" hidden="1" customHeight="1">
      <c r="A14382" s="294"/>
    </row>
    <row r="14383" spans="1:1" s="295" customFormat="1" ht="12" hidden="1" customHeight="1">
      <c r="A14383" s="294"/>
    </row>
    <row r="14384" spans="1:1" s="295" customFormat="1" ht="12" hidden="1" customHeight="1">
      <c r="A14384" s="294"/>
    </row>
    <row r="14385" spans="1:1" s="295" customFormat="1" ht="12" hidden="1" customHeight="1">
      <c r="A14385" s="294"/>
    </row>
    <row r="14386" spans="1:1" s="295" customFormat="1" ht="12" hidden="1" customHeight="1">
      <c r="A14386" s="294"/>
    </row>
    <row r="14387" spans="1:1" s="295" customFormat="1" ht="12" hidden="1" customHeight="1">
      <c r="A14387" s="294"/>
    </row>
    <row r="14388" spans="1:1" s="295" customFormat="1" ht="12" hidden="1" customHeight="1">
      <c r="A14388" s="294"/>
    </row>
    <row r="14389" spans="1:1" s="295" customFormat="1" ht="12" hidden="1" customHeight="1">
      <c r="A14389" s="294"/>
    </row>
    <row r="14390" spans="1:1" s="295" customFormat="1" ht="12" hidden="1" customHeight="1">
      <c r="A14390" s="294"/>
    </row>
    <row r="14391" spans="1:1" s="295" customFormat="1" ht="12" hidden="1" customHeight="1">
      <c r="A14391" s="294"/>
    </row>
    <row r="14392" spans="1:1" s="295" customFormat="1" ht="12" hidden="1" customHeight="1">
      <c r="A14392" s="294"/>
    </row>
    <row r="14393" spans="1:1" s="295" customFormat="1" ht="12" hidden="1" customHeight="1">
      <c r="A14393" s="294"/>
    </row>
    <row r="14394" spans="1:1" s="295" customFormat="1" ht="12" hidden="1" customHeight="1">
      <c r="A14394" s="294"/>
    </row>
    <row r="14395" spans="1:1" s="295" customFormat="1" ht="12" hidden="1" customHeight="1">
      <c r="A14395" s="294"/>
    </row>
    <row r="14396" spans="1:1" s="295" customFormat="1" ht="12" hidden="1" customHeight="1">
      <c r="A14396" s="294"/>
    </row>
    <row r="14397" spans="1:1" s="295" customFormat="1" ht="12" hidden="1" customHeight="1">
      <c r="A14397" s="294"/>
    </row>
    <row r="14398" spans="1:1" s="295" customFormat="1" ht="12" hidden="1" customHeight="1">
      <c r="A14398" s="294"/>
    </row>
    <row r="14399" spans="1:1" s="295" customFormat="1" ht="12" hidden="1" customHeight="1">
      <c r="A14399" s="294"/>
    </row>
    <row r="14400" spans="1:1" s="295" customFormat="1" ht="12" hidden="1" customHeight="1">
      <c r="A14400" s="294"/>
    </row>
    <row r="14401" spans="1:1" s="295" customFormat="1" ht="12" hidden="1" customHeight="1">
      <c r="A14401" s="294"/>
    </row>
    <row r="14402" spans="1:1" s="295" customFormat="1" ht="12" hidden="1" customHeight="1">
      <c r="A14402" s="294"/>
    </row>
    <row r="14403" spans="1:1" s="295" customFormat="1" ht="12" hidden="1" customHeight="1">
      <c r="A14403" s="294"/>
    </row>
    <row r="14404" spans="1:1" s="295" customFormat="1" ht="12" hidden="1" customHeight="1">
      <c r="A14404" s="294"/>
    </row>
    <row r="14405" spans="1:1" s="295" customFormat="1" ht="12" hidden="1" customHeight="1">
      <c r="A14405" s="294"/>
    </row>
    <row r="14406" spans="1:1" s="295" customFormat="1" ht="12" hidden="1" customHeight="1">
      <c r="A14406" s="294"/>
    </row>
    <row r="14407" spans="1:1" s="295" customFormat="1" ht="12" hidden="1" customHeight="1">
      <c r="A14407" s="294"/>
    </row>
    <row r="14408" spans="1:1" s="295" customFormat="1" ht="12" hidden="1" customHeight="1">
      <c r="A14408" s="294"/>
    </row>
    <row r="14409" spans="1:1" s="295" customFormat="1" ht="12" hidden="1" customHeight="1">
      <c r="A14409" s="294"/>
    </row>
    <row r="14410" spans="1:1" s="295" customFormat="1" ht="12" hidden="1" customHeight="1">
      <c r="A14410" s="294"/>
    </row>
    <row r="14411" spans="1:1" s="295" customFormat="1" ht="12" hidden="1" customHeight="1">
      <c r="A14411" s="294"/>
    </row>
    <row r="14412" spans="1:1" s="295" customFormat="1" ht="12" hidden="1" customHeight="1">
      <c r="A14412" s="294"/>
    </row>
    <row r="14413" spans="1:1" s="295" customFormat="1" ht="12" hidden="1" customHeight="1">
      <c r="A14413" s="294"/>
    </row>
    <row r="14414" spans="1:1" s="295" customFormat="1" ht="12" hidden="1" customHeight="1">
      <c r="A14414" s="294"/>
    </row>
    <row r="14415" spans="1:1" s="295" customFormat="1" ht="12" hidden="1" customHeight="1">
      <c r="A14415" s="294"/>
    </row>
    <row r="14416" spans="1:1" s="295" customFormat="1" ht="12" hidden="1" customHeight="1">
      <c r="A14416" s="294"/>
    </row>
    <row r="14417" spans="1:1" s="295" customFormat="1" ht="12" hidden="1" customHeight="1">
      <c r="A14417" s="294"/>
    </row>
    <row r="14418" spans="1:1" s="295" customFormat="1" ht="12" hidden="1" customHeight="1">
      <c r="A14418" s="294"/>
    </row>
    <row r="14419" spans="1:1" s="295" customFormat="1" ht="12" hidden="1" customHeight="1">
      <c r="A14419" s="294"/>
    </row>
    <row r="14420" spans="1:1" s="295" customFormat="1" ht="12" hidden="1" customHeight="1">
      <c r="A14420" s="294"/>
    </row>
    <row r="14421" spans="1:1" s="295" customFormat="1" ht="12" hidden="1" customHeight="1">
      <c r="A14421" s="294"/>
    </row>
    <row r="14422" spans="1:1" s="295" customFormat="1" ht="12" hidden="1" customHeight="1">
      <c r="A14422" s="294"/>
    </row>
    <row r="14423" spans="1:1" s="295" customFormat="1" ht="12" hidden="1" customHeight="1">
      <c r="A14423" s="294"/>
    </row>
    <row r="14424" spans="1:1" s="295" customFormat="1" ht="12" hidden="1" customHeight="1">
      <c r="A14424" s="294"/>
    </row>
    <row r="14425" spans="1:1" s="295" customFormat="1" ht="12" hidden="1" customHeight="1">
      <c r="A14425" s="294"/>
    </row>
    <row r="14426" spans="1:1" s="295" customFormat="1" ht="12" hidden="1" customHeight="1">
      <c r="A14426" s="294"/>
    </row>
    <row r="14427" spans="1:1" s="295" customFormat="1" ht="12" hidden="1" customHeight="1">
      <c r="A14427" s="294"/>
    </row>
    <row r="14428" spans="1:1" s="295" customFormat="1" ht="12" hidden="1" customHeight="1">
      <c r="A14428" s="294"/>
    </row>
    <row r="14429" spans="1:1" s="295" customFormat="1" ht="12" hidden="1" customHeight="1">
      <c r="A14429" s="294"/>
    </row>
    <row r="14430" spans="1:1" s="295" customFormat="1" ht="12" hidden="1" customHeight="1">
      <c r="A14430" s="294"/>
    </row>
    <row r="14431" spans="1:1" s="295" customFormat="1" ht="12" hidden="1" customHeight="1">
      <c r="A14431" s="294"/>
    </row>
    <row r="14432" spans="1:1" s="295" customFormat="1" ht="12" hidden="1" customHeight="1">
      <c r="A14432" s="294"/>
    </row>
    <row r="14433" spans="1:1" s="295" customFormat="1" ht="12" hidden="1" customHeight="1">
      <c r="A14433" s="294"/>
    </row>
    <row r="14434" spans="1:1" s="295" customFormat="1" ht="12" hidden="1" customHeight="1">
      <c r="A14434" s="294"/>
    </row>
    <row r="14435" spans="1:1" s="295" customFormat="1" ht="12" hidden="1" customHeight="1">
      <c r="A14435" s="294"/>
    </row>
    <row r="14436" spans="1:1" s="295" customFormat="1" ht="12" hidden="1" customHeight="1">
      <c r="A14436" s="294"/>
    </row>
    <row r="14437" spans="1:1" s="295" customFormat="1" ht="12" hidden="1" customHeight="1">
      <c r="A14437" s="294"/>
    </row>
    <row r="14438" spans="1:1" s="295" customFormat="1" ht="12" hidden="1" customHeight="1">
      <c r="A14438" s="294"/>
    </row>
    <row r="14439" spans="1:1" s="295" customFormat="1" ht="12" hidden="1" customHeight="1">
      <c r="A14439" s="294"/>
    </row>
    <row r="14440" spans="1:1" s="295" customFormat="1" ht="12" hidden="1" customHeight="1">
      <c r="A14440" s="294"/>
    </row>
    <row r="14441" spans="1:1" s="295" customFormat="1" ht="12" hidden="1" customHeight="1">
      <c r="A14441" s="294"/>
    </row>
    <row r="14442" spans="1:1" s="295" customFormat="1" ht="12" hidden="1" customHeight="1">
      <c r="A14442" s="294"/>
    </row>
    <row r="14443" spans="1:1" s="295" customFormat="1" ht="12" hidden="1" customHeight="1">
      <c r="A14443" s="294"/>
    </row>
    <row r="14444" spans="1:1" s="295" customFormat="1" ht="12" hidden="1" customHeight="1">
      <c r="A14444" s="294"/>
    </row>
    <row r="14445" spans="1:1" s="295" customFormat="1" ht="12" hidden="1" customHeight="1">
      <c r="A14445" s="294"/>
    </row>
    <row r="14446" spans="1:1" s="295" customFormat="1" ht="12" hidden="1" customHeight="1">
      <c r="A14446" s="294"/>
    </row>
    <row r="14447" spans="1:1" s="295" customFormat="1" ht="12" hidden="1" customHeight="1">
      <c r="A14447" s="294"/>
    </row>
    <row r="14448" spans="1:1" s="295" customFormat="1" ht="12" hidden="1" customHeight="1">
      <c r="A14448" s="294"/>
    </row>
    <row r="14449" spans="1:1" s="295" customFormat="1" ht="12" hidden="1" customHeight="1">
      <c r="A14449" s="294"/>
    </row>
    <row r="14450" spans="1:1" s="295" customFormat="1" ht="12" hidden="1" customHeight="1">
      <c r="A14450" s="294"/>
    </row>
    <row r="14451" spans="1:1" s="295" customFormat="1" ht="12" hidden="1" customHeight="1">
      <c r="A14451" s="294"/>
    </row>
    <row r="14452" spans="1:1" s="295" customFormat="1" ht="12" hidden="1" customHeight="1">
      <c r="A14452" s="294"/>
    </row>
    <row r="14453" spans="1:1" s="295" customFormat="1" ht="12" hidden="1" customHeight="1">
      <c r="A14453" s="294"/>
    </row>
    <row r="14454" spans="1:1" s="295" customFormat="1" ht="12" hidden="1" customHeight="1">
      <c r="A14454" s="294"/>
    </row>
    <row r="14455" spans="1:1" s="295" customFormat="1" ht="12" hidden="1" customHeight="1">
      <c r="A14455" s="294"/>
    </row>
    <row r="14456" spans="1:1" s="295" customFormat="1" ht="12" hidden="1" customHeight="1">
      <c r="A14456" s="294"/>
    </row>
    <row r="14457" spans="1:1" s="295" customFormat="1" ht="12" hidden="1" customHeight="1">
      <c r="A14457" s="294"/>
    </row>
    <row r="14458" spans="1:1" s="295" customFormat="1" ht="12" hidden="1" customHeight="1">
      <c r="A14458" s="294"/>
    </row>
    <row r="14459" spans="1:1" s="295" customFormat="1" ht="12" hidden="1" customHeight="1">
      <c r="A14459" s="294"/>
    </row>
    <row r="14460" spans="1:1" s="295" customFormat="1" ht="12" hidden="1" customHeight="1">
      <c r="A14460" s="294"/>
    </row>
    <row r="14461" spans="1:1" s="295" customFormat="1" ht="12" hidden="1" customHeight="1">
      <c r="A14461" s="294"/>
    </row>
    <row r="14462" spans="1:1" s="295" customFormat="1" ht="12" hidden="1" customHeight="1">
      <c r="A14462" s="294"/>
    </row>
    <row r="14463" spans="1:1" s="295" customFormat="1" ht="12" hidden="1" customHeight="1">
      <c r="A14463" s="294"/>
    </row>
    <row r="14464" spans="1:1" s="295" customFormat="1" ht="12" hidden="1" customHeight="1">
      <c r="A14464" s="294"/>
    </row>
    <row r="14465" spans="1:1" s="295" customFormat="1" ht="12" hidden="1" customHeight="1">
      <c r="A14465" s="294"/>
    </row>
    <row r="14466" spans="1:1" s="295" customFormat="1" ht="12" hidden="1" customHeight="1">
      <c r="A14466" s="294"/>
    </row>
    <row r="14467" spans="1:1" s="295" customFormat="1" ht="12" hidden="1" customHeight="1">
      <c r="A14467" s="294"/>
    </row>
    <row r="14468" spans="1:1" s="295" customFormat="1" ht="12" hidden="1" customHeight="1">
      <c r="A14468" s="294"/>
    </row>
    <row r="14469" spans="1:1" s="295" customFormat="1" ht="12" hidden="1" customHeight="1">
      <c r="A14469" s="294"/>
    </row>
    <row r="14470" spans="1:1" s="295" customFormat="1" ht="12" hidden="1" customHeight="1">
      <c r="A14470" s="294"/>
    </row>
    <row r="14471" spans="1:1" s="295" customFormat="1" ht="12" hidden="1" customHeight="1">
      <c r="A14471" s="294"/>
    </row>
    <row r="14472" spans="1:1" s="295" customFormat="1" ht="12" hidden="1" customHeight="1">
      <c r="A14472" s="294"/>
    </row>
    <row r="14473" spans="1:1" s="295" customFormat="1" ht="12" hidden="1" customHeight="1">
      <c r="A14473" s="294"/>
    </row>
    <row r="14474" spans="1:1" s="295" customFormat="1" ht="12" hidden="1" customHeight="1">
      <c r="A14474" s="294"/>
    </row>
    <row r="14475" spans="1:1" s="295" customFormat="1" ht="12" hidden="1" customHeight="1">
      <c r="A14475" s="294"/>
    </row>
    <row r="14476" spans="1:1" s="295" customFormat="1" ht="12" hidden="1" customHeight="1">
      <c r="A14476" s="294"/>
    </row>
    <row r="14477" spans="1:1" s="295" customFormat="1" ht="12" hidden="1" customHeight="1">
      <c r="A14477" s="294"/>
    </row>
    <row r="14478" spans="1:1" s="295" customFormat="1" ht="12" hidden="1" customHeight="1">
      <c r="A14478" s="294"/>
    </row>
    <row r="14479" spans="1:1" s="295" customFormat="1" ht="12" hidden="1" customHeight="1">
      <c r="A14479" s="294"/>
    </row>
    <row r="14480" spans="1:1" s="295" customFormat="1" ht="12" hidden="1" customHeight="1">
      <c r="A14480" s="294"/>
    </row>
    <row r="14481" spans="1:1" s="295" customFormat="1" ht="12" hidden="1" customHeight="1">
      <c r="A14481" s="294"/>
    </row>
    <row r="14482" spans="1:1" s="295" customFormat="1" ht="12" hidden="1" customHeight="1">
      <c r="A14482" s="294"/>
    </row>
    <row r="14483" spans="1:1" s="295" customFormat="1" ht="12" hidden="1" customHeight="1">
      <c r="A14483" s="294"/>
    </row>
    <row r="14484" spans="1:1" s="295" customFormat="1" ht="12" hidden="1" customHeight="1">
      <c r="A14484" s="294"/>
    </row>
    <row r="14485" spans="1:1" s="295" customFormat="1" ht="12" hidden="1" customHeight="1">
      <c r="A14485" s="294"/>
    </row>
    <row r="14486" spans="1:1" s="295" customFormat="1" ht="12" hidden="1" customHeight="1">
      <c r="A14486" s="294"/>
    </row>
    <row r="14487" spans="1:1" s="295" customFormat="1" ht="12" hidden="1" customHeight="1">
      <c r="A14487" s="294"/>
    </row>
    <row r="14488" spans="1:1" s="295" customFormat="1" ht="12" hidden="1" customHeight="1">
      <c r="A14488" s="294"/>
    </row>
    <row r="14489" spans="1:1" s="295" customFormat="1" ht="12" hidden="1" customHeight="1">
      <c r="A14489" s="294"/>
    </row>
    <row r="14490" spans="1:1" s="295" customFormat="1" ht="12" hidden="1" customHeight="1">
      <c r="A14490" s="294"/>
    </row>
    <row r="14491" spans="1:1" s="295" customFormat="1" ht="12" hidden="1" customHeight="1">
      <c r="A14491" s="294"/>
    </row>
    <row r="14492" spans="1:1" s="295" customFormat="1" ht="12" hidden="1" customHeight="1">
      <c r="A14492" s="294"/>
    </row>
    <row r="14493" spans="1:1" s="295" customFormat="1" ht="12" hidden="1" customHeight="1">
      <c r="A14493" s="294"/>
    </row>
    <row r="14494" spans="1:1" s="295" customFormat="1" ht="12" hidden="1" customHeight="1">
      <c r="A14494" s="294"/>
    </row>
    <row r="14495" spans="1:1" s="295" customFormat="1" ht="12" hidden="1" customHeight="1">
      <c r="A14495" s="294"/>
    </row>
    <row r="14496" spans="1:1" s="295" customFormat="1" ht="12" hidden="1" customHeight="1">
      <c r="A14496" s="294"/>
    </row>
    <row r="14497" spans="1:1" s="295" customFormat="1" ht="12" hidden="1" customHeight="1">
      <c r="A14497" s="294"/>
    </row>
    <row r="14498" spans="1:1" s="295" customFormat="1" ht="12" hidden="1" customHeight="1">
      <c r="A14498" s="294"/>
    </row>
    <row r="14499" spans="1:1" s="295" customFormat="1" ht="12" hidden="1" customHeight="1">
      <c r="A14499" s="294"/>
    </row>
    <row r="14500" spans="1:1" s="295" customFormat="1" ht="12" hidden="1" customHeight="1">
      <c r="A14500" s="294"/>
    </row>
    <row r="14501" spans="1:1" s="295" customFormat="1" ht="12" hidden="1" customHeight="1">
      <c r="A14501" s="294"/>
    </row>
    <row r="14502" spans="1:1" s="295" customFormat="1" ht="12" hidden="1" customHeight="1">
      <c r="A14502" s="294"/>
    </row>
    <row r="14503" spans="1:1" s="295" customFormat="1" ht="12" hidden="1" customHeight="1">
      <c r="A14503" s="294"/>
    </row>
    <row r="14504" spans="1:1" s="295" customFormat="1" ht="12" hidden="1" customHeight="1">
      <c r="A14504" s="294"/>
    </row>
    <row r="14505" spans="1:1" s="295" customFormat="1" ht="12" hidden="1" customHeight="1">
      <c r="A14505" s="294"/>
    </row>
    <row r="14506" spans="1:1" s="295" customFormat="1" ht="12" hidden="1" customHeight="1">
      <c r="A14506" s="294"/>
    </row>
    <row r="14507" spans="1:1" s="295" customFormat="1" ht="12" hidden="1" customHeight="1">
      <c r="A14507" s="294"/>
    </row>
    <row r="14508" spans="1:1" s="295" customFormat="1" ht="12" hidden="1" customHeight="1">
      <c r="A14508" s="294"/>
    </row>
    <row r="14509" spans="1:1" s="295" customFormat="1" ht="12" hidden="1" customHeight="1">
      <c r="A14509" s="294"/>
    </row>
    <row r="14510" spans="1:1" s="295" customFormat="1" ht="12" hidden="1" customHeight="1">
      <c r="A14510" s="294"/>
    </row>
    <row r="14511" spans="1:1" s="295" customFormat="1" ht="12" hidden="1" customHeight="1">
      <c r="A14511" s="294"/>
    </row>
    <row r="14512" spans="1:1" s="295" customFormat="1" ht="12" hidden="1" customHeight="1">
      <c r="A14512" s="294"/>
    </row>
    <row r="14513" spans="1:1" s="295" customFormat="1" ht="12" hidden="1" customHeight="1">
      <c r="A14513" s="294"/>
    </row>
    <row r="14514" spans="1:1" s="295" customFormat="1" ht="12" hidden="1" customHeight="1">
      <c r="A14514" s="294"/>
    </row>
    <row r="14515" spans="1:1" s="295" customFormat="1" ht="12" hidden="1" customHeight="1">
      <c r="A14515" s="294"/>
    </row>
    <row r="14516" spans="1:1" s="295" customFormat="1" ht="12" hidden="1" customHeight="1">
      <c r="A14516" s="294"/>
    </row>
    <row r="14517" spans="1:1" s="295" customFormat="1" ht="12" hidden="1" customHeight="1">
      <c r="A14517" s="294"/>
    </row>
    <row r="14518" spans="1:1" s="295" customFormat="1" ht="12" hidden="1" customHeight="1">
      <c r="A14518" s="294"/>
    </row>
    <row r="14519" spans="1:1" s="295" customFormat="1" ht="12" hidden="1" customHeight="1">
      <c r="A14519" s="294"/>
    </row>
    <row r="14520" spans="1:1" s="295" customFormat="1" ht="12" hidden="1" customHeight="1">
      <c r="A14520" s="294"/>
    </row>
    <row r="14521" spans="1:1" s="295" customFormat="1" ht="12" hidden="1" customHeight="1">
      <c r="A14521" s="294"/>
    </row>
    <row r="14522" spans="1:1" s="295" customFormat="1" ht="12" hidden="1" customHeight="1">
      <c r="A14522" s="294"/>
    </row>
    <row r="14523" spans="1:1" s="295" customFormat="1" ht="12" hidden="1" customHeight="1">
      <c r="A14523" s="294"/>
    </row>
    <row r="14524" spans="1:1" s="295" customFormat="1" ht="12" hidden="1" customHeight="1">
      <c r="A14524" s="294"/>
    </row>
    <row r="14525" spans="1:1" s="295" customFormat="1" ht="12" hidden="1" customHeight="1">
      <c r="A14525" s="294"/>
    </row>
    <row r="14526" spans="1:1" s="295" customFormat="1" ht="12" hidden="1" customHeight="1">
      <c r="A14526" s="294"/>
    </row>
    <row r="14527" spans="1:1" s="295" customFormat="1" ht="12" hidden="1" customHeight="1">
      <c r="A14527" s="294"/>
    </row>
    <row r="14528" spans="1:1" s="295" customFormat="1" ht="12" hidden="1" customHeight="1">
      <c r="A14528" s="294"/>
    </row>
    <row r="14529" spans="1:1" s="295" customFormat="1" ht="12" hidden="1" customHeight="1">
      <c r="A14529" s="294"/>
    </row>
    <row r="14530" spans="1:1" s="295" customFormat="1" ht="12" hidden="1" customHeight="1">
      <c r="A14530" s="294"/>
    </row>
    <row r="14531" spans="1:1" s="295" customFormat="1" ht="12" hidden="1" customHeight="1">
      <c r="A14531" s="294"/>
    </row>
    <row r="14532" spans="1:1" s="295" customFormat="1" ht="12" hidden="1" customHeight="1">
      <c r="A14532" s="294"/>
    </row>
    <row r="14533" spans="1:1" s="295" customFormat="1" ht="12" hidden="1" customHeight="1">
      <c r="A14533" s="294"/>
    </row>
    <row r="14534" spans="1:1" s="295" customFormat="1" ht="12" hidden="1" customHeight="1">
      <c r="A14534" s="294"/>
    </row>
    <row r="14535" spans="1:1" s="295" customFormat="1" ht="12" hidden="1" customHeight="1">
      <c r="A14535" s="294"/>
    </row>
    <row r="14536" spans="1:1" s="295" customFormat="1" ht="12" hidden="1" customHeight="1">
      <c r="A14536" s="294"/>
    </row>
    <row r="14537" spans="1:1" s="295" customFormat="1" ht="12" hidden="1" customHeight="1">
      <c r="A14537" s="294"/>
    </row>
    <row r="14538" spans="1:1" s="295" customFormat="1" ht="12" hidden="1" customHeight="1">
      <c r="A14538" s="294"/>
    </row>
    <row r="14539" spans="1:1" s="295" customFormat="1" ht="12" hidden="1" customHeight="1">
      <c r="A14539" s="294"/>
    </row>
    <row r="14540" spans="1:1" s="295" customFormat="1" ht="12" hidden="1" customHeight="1">
      <c r="A14540" s="294"/>
    </row>
    <row r="14541" spans="1:1" s="295" customFormat="1" ht="12" hidden="1" customHeight="1">
      <c r="A14541" s="294"/>
    </row>
    <row r="14542" spans="1:1" s="295" customFormat="1" ht="12" hidden="1" customHeight="1">
      <c r="A14542" s="294"/>
    </row>
    <row r="14543" spans="1:1" s="295" customFormat="1" ht="12" hidden="1" customHeight="1">
      <c r="A14543" s="294"/>
    </row>
    <row r="14544" spans="1:1" s="295" customFormat="1" ht="12" hidden="1" customHeight="1">
      <c r="A14544" s="294"/>
    </row>
    <row r="14545" spans="1:1" s="295" customFormat="1" ht="12" hidden="1" customHeight="1">
      <c r="A14545" s="294"/>
    </row>
    <row r="14546" spans="1:1" s="295" customFormat="1" ht="12" hidden="1" customHeight="1">
      <c r="A14546" s="294"/>
    </row>
    <row r="14547" spans="1:1" s="295" customFormat="1" ht="12" hidden="1" customHeight="1">
      <c r="A14547" s="294"/>
    </row>
    <row r="14548" spans="1:1" s="295" customFormat="1" ht="12" hidden="1" customHeight="1">
      <c r="A14548" s="294"/>
    </row>
    <row r="14549" spans="1:1" s="295" customFormat="1" ht="12" hidden="1" customHeight="1">
      <c r="A14549" s="294"/>
    </row>
    <row r="14550" spans="1:1" s="295" customFormat="1" ht="12" hidden="1" customHeight="1">
      <c r="A14550" s="294"/>
    </row>
    <row r="14551" spans="1:1" s="295" customFormat="1" ht="12" hidden="1" customHeight="1">
      <c r="A14551" s="294"/>
    </row>
    <row r="14552" spans="1:1" s="295" customFormat="1" ht="12" hidden="1" customHeight="1">
      <c r="A14552" s="294"/>
    </row>
    <row r="14553" spans="1:1" s="295" customFormat="1" ht="12" hidden="1" customHeight="1">
      <c r="A14553" s="294"/>
    </row>
    <row r="14554" spans="1:1" s="295" customFormat="1" ht="12" hidden="1" customHeight="1">
      <c r="A14554" s="294"/>
    </row>
    <row r="14555" spans="1:1" s="295" customFormat="1" ht="12" hidden="1" customHeight="1">
      <c r="A14555" s="294"/>
    </row>
    <row r="14556" spans="1:1" s="295" customFormat="1" ht="12" hidden="1" customHeight="1">
      <c r="A14556" s="294"/>
    </row>
    <row r="14557" spans="1:1" s="295" customFormat="1" ht="12" hidden="1" customHeight="1">
      <c r="A14557" s="294"/>
    </row>
    <row r="14558" spans="1:1" s="295" customFormat="1" ht="12" hidden="1" customHeight="1">
      <c r="A14558" s="294"/>
    </row>
    <row r="14559" spans="1:1" s="295" customFormat="1" ht="12" hidden="1" customHeight="1">
      <c r="A14559" s="294"/>
    </row>
    <row r="14560" spans="1:1" s="295" customFormat="1" ht="12" hidden="1" customHeight="1">
      <c r="A14560" s="294"/>
    </row>
    <row r="14561" spans="1:1" s="295" customFormat="1" ht="12" hidden="1" customHeight="1">
      <c r="A14561" s="294"/>
    </row>
    <row r="14562" spans="1:1" s="295" customFormat="1" ht="12" hidden="1" customHeight="1">
      <c r="A14562" s="294"/>
    </row>
    <row r="14563" spans="1:1" s="295" customFormat="1" ht="12" hidden="1" customHeight="1">
      <c r="A14563" s="294"/>
    </row>
    <row r="14564" spans="1:1" s="295" customFormat="1" ht="12" hidden="1" customHeight="1">
      <c r="A14564" s="294"/>
    </row>
    <row r="14565" spans="1:1" s="295" customFormat="1" ht="12" hidden="1" customHeight="1">
      <c r="A14565" s="294"/>
    </row>
    <row r="14566" spans="1:1" s="295" customFormat="1" ht="12" hidden="1" customHeight="1">
      <c r="A14566" s="294"/>
    </row>
    <row r="14567" spans="1:1" s="295" customFormat="1" ht="12" hidden="1" customHeight="1">
      <c r="A14567" s="294"/>
    </row>
    <row r="14568" spans="1:1" s="295" customFormat="1" ht="12" hidden="1" customHeight="1">
      <c r="A14568" s="294"/>
    </row>
    <row r="14569" spans="1:1" s="295" customFormat="1" ht="12" hidden="1" customHeight="1">
      <c r="A14569" s="294"/>
    </row>
    <row r="14570" spans="1:1" s="295" customFormat="1" ht="12" hidden="1" customHeight="1">
      <c r="A14570" s="294"/>
    </row>
    <row r="14571" spans="1:1" s="295" customFormat="1" ht="12" hidden="1" customHeight="1">
      <c r="A14571" s="294"/>
    </row>
    <row r="14572" spans="1:1" s="295" customFormat="1" ht="12" hidden="1" customHeight="1">
      <c r="A14572" s="294"/>
    </row>
    <row r="14573" spans="1:1" s="295" customFormat="1" ht="12" hidden="1" customHeight="1">
      <c r="A14573" s="294"/>
    </row>
    <row r="14574" spans="1:1" s="295" customFormat="1" ht="12" hidden="1" customHeight="1">
      <c r="A14574" s="294"/>
    </row>
    <row r="14575" spans="1:1" s="295" customFormat="1" ht="12" hidden="1" customHeight="1">
      <c r="A14575" s="294"/>
    </row>
    <row r="14576" spans="1:1" s="295" customFormat="1" ht="12" hidden="1" customHeight="1">
      <c r="A14576" s="294"/>
    </row>
    <row r="14577" spans="1:1" s="295" customFormat="1" ht="12" hidden="1" customHeight="1">
      <c r="A14577" s="294"/>
    </row>
    <row r="14578" spans="1:1" s="295" customFormat="1" ht="12" hidden="1" customHeight="1">
      <c r="A14578" s="294"/>
    </row>
    <row r="14579" spans="1:1" s="295" customFormat="1" ht="12" hidden="1" customHeight="1">
      <c r="A14579" s="294"/>
    </row>
    <row r="14580" spans="1:1" s="295" customFormat="1" ht="12" hidden="1" customHeight="1">
      <c r="A14580" s="294"/>
    </row>
    <row r="14581" spans="1:1" s="295" customFormat="1" ht="12" hidden="1" customHeight="1">
      <c r="A14581" s="294"/>
    </row>
    <row r="14582" spans="1:1" s="295" customFormat="1" ht="12" hidden="1" customHeight="1">
      <c r="A14582" s="294"/>
    </row>
    <row r="14583" spans="1:1" s="295" customFormat="1" ht="12" hidden="1" customHeight="1">
      <c r="A14583" s="294"/>
    </row>
    <row r="14584" spans="1:1" s="295" customFormat="1" ht="12" hidden="1" customHeight="1">
      <c r="A14584" s="294"/>
    </row>
    <row r="14585" spans="1:1" s="295" customFormat="1" ht="12" hidden="1" customHeight="1">
      <c r="A14585" s="294"/>
    </row>
    <row r="14586" spans="1:1" s="295" customFormat="1" ht="12" hidden="1" customHeight="1">
      <c r="A14586" s="294"/>
    </row>
    <row r="14587" spans="1:1" s="295" customFormat="1" ht="12" hidden="1" customHeight="1">
      <c r="A14587" s="294"/>
    </row>
    <row r="14588" spans="1:1" s="295" customFormat="1" ht="12" hidden="1" customHeight="1">
      <c r="A14588" s="294"/>
    </row>
    <row r="14589" spans="1:1" s="295" customFormat="1" ht="12" hidden="1" customHeight="1">
      <c r="A14589" s="294"/>
    </row>
    <row r="14590" spans="1:1" s="295" customFormat="1" ht="12" hidden="1" customHeight="1">
      <c r="A14590" s="294"/>
    </row>
    <row r="14591" spans="1:1" s="295" customFormat="1" ht="12" hidden="1" customHeight="1">
      <c r="A14591" s="294"/>
    </row>
    <row r="14592" spans="1:1" s="295" customFormat="1" ht="12" hidden="1" customHeight="1">
      <c r="A14592" s="294"/>
    </row>
    <row r="14593" spans="1:1" s="295" customFormat="1" ht="12" hidden="1" customHeight="1">
      <c r="A14593" s="294"/>
    </row>
    <row r="14594" spans="1:1" s="295" customFormat="1" ht="12" hidden="1" customHeight="1">
      <c r="A14594" s="294"/>
    </row>
    <row r="14595" spans="1:1" s="295" customFormat="1" ht="12" hidden="1" customHeight="1">
      <c r="A14595" s="294"/>
    </row>
    <row r="14596" spans="1:1" s="295" customFormat="1" ht="12" hidden="1" customHeight="1">
      <c r="A14596" s="294"/>
    </row>
    <row r="14597" spans="1:1" s="295" customFormat="1" ht="12" hidden="1" customHeight="1">
      <c r="A14597" s="294"/>
    </row>
    <row r="14598" spans="1:1" s="295" customFormat="1" ht="12" hidden="1" customHeight="1">
      <c r="A14598" s="294"/>
    </row>
    <row r="14599" spans="1:1" s="295" customFormat="1" ht="12" hidden="1" customHeight="1">
      <c r="A14599" s="294"/>
    </row>
    <row r="14600" spans="1:1" s="295" customFormat="1" ht="12" hidden="1" customHeight="1">
      <c r="A14600" s="294"/>
    </row>
    <row r="14601" spans="1:1" s="295" customFormat="1" ht="12" hidden="1" customHeight="1">
      <c r="A14601" s="294"/>
    </row>
    <row r="14602" spans="1:1" s="295" customFormat="1" ht="12" hidden="1" customHeight="1">
      <c r="A14602" s="294"/>
    </row>
    <row r="14603" spans="1:1" s="295" customFormat="1" ht="12" hidden="1" customHeight="1">
      <c r="A14603" s="294"/>
    </row>
    <row r="14604" spans="1:1" s="295" customFormat="1" ht="12" hidden="1" customHeight="1">
      <c r="A14604" s="294"/>
    </row>
    <row r="14605" spans="1:1" s="295" customFormat="1" ht="12" hidden="1" customHeight="1">
      <c r="A14605" s="294"/>
    </row>
    <row r="14606" spans="1:1" s="295" customFormat="1" ht="12" hidden="1" customHeight="1">
      <c r="A14606" s="294"/>
    </row>
    <row r="14607" spans="1:1" s="295" customFormat="1" ht="12" hidden="1" customHeight="1">
      <c r="A14607" s="294"/>
    </row>
    <row r="14608" spans="1:1" s="295" customFormat="1" ht="12" hidden="1" customHeight="1">
      <c r="A14608" s="294"/>
    </row>
    <row r="14609" spans="1:1" s="295" customFormat="1" ht="12" hidden="1" customHeight="1">
      <c r="A14609" s="294"/>
    </row>
    <row r="14610" spans="1:1" s="295" customFormat="1" ht="12" hidden="1" customHeight="1">
      <c r="A14610" s="294"/>
    </row>
    <row r="14611" spans="1:1" s="295" customFormat="1" ht="12" hidden="1" customHeight="1">
      <c r="A14611" s="294"/>
    </row>
    <row r="14612" spans="1:1" s="295" customFormat="1" ht="12" hidden="1" customHeight="1">
      <c r="A14612" s="294"/>
    </row>
    <row r="14613" spans="1:1" s="295" customFormat="1" ht="12" hidden="1" customHeight="1">
      <c r="A14613" s="294"/>
    </row>
    <row r="14614" spans="1:1" s="295" customFormat="1" ht="12" hidden="1" customHeight="1">
      <c r="A14614" s="294"/>
    </row>
    <row r="14615" spans="1:1" s="295" customFormat="1" ht="12" hidden="1" customHeight="1">
      <c r="A14615" s="294"/>
    </row>
    <row r="14616" spans="1:1" s="295" customFormat="1" ht="12" hidden="1" customHeight="1">
      <c r="A14616" s="294"/>
    </row>
    <row r="14617" spans="1:1" s="295" customFormat="1" ht="12" hidden="1" customHeight="1">
      <c r="A14617" s="294"/>
    </row>
    <row r="14618" spans="1:1" s="295" customFormat="1" ht="12" hidden="1" customHeight="1">
      <c r="A14618" s="294"/>
    </row>
    <row r="14619" spans="1:1" s="295" customFormat="1" ht="12" hidden="1" customHeight="1">
      <c r="A14619" s="294"/>
    </row>
    <row r="14620" spans="1:1" s="295" customFormat="1" ht="12" hidden="1" customHeight="1">
      <c r="A14620" s="294"/>
    </row>
    <row r="14621" spans="1:1" s="295" customFormat="1" ht="12" hidden="1" customHeight="1">
      <c r="A14621" s="294"/>
    </row>
    <row r="14622" spans="1:1" s="295" customFormat="1" ht="12" hidden="1" customHeight="1">
      <c r="A14622" s="294"/>
    </row>
    <row r="14623" spans="1:1" s="295" customFormat="1" ht="12" hidden="1" customHeight="1">
      <c r="A14623" s="294"/>
    </row>
    <row r="14624" spans="1:1" s="295" customFormat="1" ht="12" hidden="1" customHeight="1">
      <c r="A14624" s="294"/>
    </row>
    <row r="14625" spans="1:1" s="295" customFormat="1" ht="12" hidden="1" customHeight="1">
      <c r="A14625" s="294"/>
    </row>
    <row r="14626" spans="1:1" s="295" customFormat="1" ht="12" hidden="1" customHeight="1">
      <c r="A14626" s="294"/>
    </row>
    <row r="14627" spans="1:1" s="295" customFormat="1" ht="12" hidden="1" customHeight="1">
      <c r="A14627" s="294"/>
    </row>
    <row r="14628" spans="1:1" s="295" customFormat="1" ht="12" hidden="1" customHeight="1">
      <c r="A14628" s="294"/>
    </row>
    <row r="14629" spans="1:1" s="295" customFormat="1" ht="12" hidden="1" customHeight="1">
      <c r="A14629" s="294"/>
    </row>
    <row r="14630" spans="1:1" s="295" customFormat="1" ht="12" hidden="1" customHeight="1">
      <c r="A14630" s="294"/>
    </row>
    <row r="14631" spans="1:1" s="295" customFormat="1" ht="12" hidden="1" customHeight="1">
      <c r="A14631" s="294"/>
    </row>
    <row r="14632" spans="1:1" s="295" customFormat="1" ht="12" hidden="1" customHeight="1">
      <c r="A14632" s="294"/>
    </row>
    <row r="14633" spans="1:1" s="295" customFormat="1" ht="12" hidden="1" customHeight="1">
      <c r="A14633" s="294"/>
    </row>
    <row r="14634" spans="1:1" s="295" customFormat="1" ht="12" hidden="1" customHeight="1">
      <c r="A14634" s="294"/>
    </row>
    <row r="14635" spans="1:1" s="295" customFormat="1" ht="12" hidden="1" customHeight="1">
      <c r="A14635" s="294"/>
    </row>
    <row r="14636" spans="1:1" s="295" customFormat="1" ht="12" hidden="1" customHeight="1">
      <c r="A14636" s="294"/>
    </row>
    <row r="14637" spans="1:1" s="295" customFormat="1" ht="12" hidden="1" customHeight="1">
      <c r="A14637" s="294"/>
    </row>
    <row r="14638" spans="1:1" s="295" customFormat="1" ht="12" hidden="1" customHeight="1">
      <c r="A14638" s="294"/>
    </row>
    <row r="14639" spans="1:1" s="295" customFormat="1" ht="12" hidden="1" customHeight="1">
      <c r="A14639" s="294"/>
    </row>
    <row r="14640" spans="1:1" s="295" customFormat="1" ht="12" hidden="1" customHeight="1">
      <c r="A14640" s="294"/>
    </row>
    <row r="14641" spans="1:1" s="295" customFormat="1" ht="12" hidden="1" customHeight="1">
      <c r="A14641" s="294"/>
    </row>
    <row r="14642" spans="1:1" s="295" customFormat="1" ht="12" hidden="1" customHeight="1">
      <c r="A14642" s="294"/>
    </row>
    <row r="14643" spans="1:1" s="295" customFormat="1" ht="12" hidden="1" customHeight="1">
      <c r="A14643" s="294"/>
    </row>
    <row r="14644" spans="1:1" s="295" customFormat="1" ht="12" hidden="1" customHeight="1">
      <c r="A14644" s="294"/>
    </row>
    <row r="14645" spans="1:1" s="295" customFormat="1" ht="12" hidden="1" customHeight="1">
      <c r="A14645" s="294"/>
    </row>
    <row r="14646" spans="1:1" s="295" customFormat="1" ht="12" hidden="1" customHeight="1">
      <c r="A14646" s="294"/>
    </row>
    <row r="14647" spans="1:1" s="295" customFormat="1" ht="12" hidden="1" customHeight="1">
      <c r="A14647" s="294"/>
    </row>
    <row r="14648" spans="1:1" s="295" customFormat="1" ht="12" hidden="1" customHeight="1">
      <c r="A14648" s="294"/>
    </row>
    <row r="14649" spans="1:1" s="295" customFormat="1" ht="12" hidden="1" customHeight="1">
      <c r="A14649" s="294"/>
    </row>
    <row r="14650" spans="1:1" s="295" customFormat="1" ht="12" hidden="1" customHeight="1">
      <c r="A14650" s="294"/>
    </row>
    <row r="14651" spans="1:1" s="295" customFormat="1" ht="12" hidden="1" customHeight="1">
      <c r="A14651" s="294"/>
    </row>
    <row r="14652" spans="1:1" s="295" customFormat="1" ht="12" hidden="1" customHeight="1">
      <c r="A14652" s="294"/>
    </row>
    <row r="14653" spans="1:1" s="295" customFormat="1" ht="12" hidden="1" customHeight="1">
      <c r="A14653" s="294"/>
    </row>
    <row r="14654" spans="1:1" s="295" customFormat="1" ht="12" hidden="1" customHeight="1">
      <c r="A14654" s="294"/>
    </row>
    <row r="14655" spans="1:1" s="295" customFormat="1" ht="12" hidden="1" customHeight="1">
      <c r="A14655" s="294"/>
    </row>
    <row r="14656" spans="1:1" s="295" customFormat="1" ht="12" hidden="1" customHeight="1">
      <c r="A14656" s="294"/>
    </row>
    <row r="14657" spans="1:1" s="295" customFormat="1" ht="12" hidden="1" customHeight="1">
      <c r="A14657" s="294"/>
    </row>
    <row r="14658" spans="1:1" s="295" customFormat="1" ht="12" hidden="1" customHeight="1">
      <c r="A14658" s="294"/>
    </row>
    <row r="14659" spans="1:1" s="295" customFormat="1" ht="12" hidden="1" customHeight="1">
      <c r="A14659" s="294"/>
    </row>
    <row r="14660" spans="1:1" s="295" customFormat="1" ht="12" hidden="1" customHeight="1">
      <c r="A14660" s="294"/>
    </row>
    <row r="14661" spans="1:1" s="295" customFormat="1" ht="12" hidden="1" customHeight="1">
      <c r="A14661" s="294"/>
    </row>
    <row r="14662" spans="1:1" s="295" customFormat="1" ht="12" hidden="1" customHeight="1">
      <c r="A14662" s="294"/>
    </row>
    <row r="14663" spans="1:1" s="295" customFormat="1" ht="12" hidden="1" customHeight="1">
      <c r="A14663" s="294"/>
    </row>
    <row r="14664" spans="1:1" s="295" customFormat="1" ht="12" hidden="1" customHeight="1">
      <c r="A14664" s="294"/>
    </row>
    <row r="14665" spans="1:1" s="295" customFormat="1" ht="12" hidden="1" customHeight="1">
      <c r="A14665" s="294"/>
    </row>
    <row r="14666" spans="1:1" s="295" customFormat="1" ht="12" hidden="1" customHeight="1">
      <c r="A14666" s="294"/>
    </row>
    <row r="14667" spans="1:1" s="295" customFormat="1" ht="12" hidden="1" customHeight="1">
      <c r="A14667" s="294"/>
    </row>
    <row r="14668" spans="1:1" s="295" customFormat="1" ht="12" hidden="1" customHeight="1">
      <c r="A14668" s="294"/>
    </row>
    <row r="14669" spans="1:1" s="295" customFormat="1" ht="12" hidden="1" customHeight="1">
      <c r="A14669" s="294"/>
    </row>
    <row r="14670" spans="1:1" s="295" customFormat="1" ht="12" hidden="1" customHeight="1">
      <c r="A14670" s="294"/>
    </row>
    <row r="14671" spans="1:1" s="295" customFormat="1" ht="12" hidden="1" customHeight="1">
      <c r="A14671" s="294"/>
    </row>
    <row r="14672" spans="1:1" s="295" customFormat="1" ht="12" hidden="1" customHeight="1">
      <c r="A14672" s="294"/>
    </row>
    <row r="14673" spans="1:1" s="295" customFormat="1" ht="12" hidden="1" customHeight="1">
      <c r="A14673" s="294"/>
    </row>
    <row r="14674" spans="1:1" s="295" customFormat="1" ht="12" hidden="1" customHeight="1">
      <c r="A14674" s="294"/>
    </row>
    <row r="14675" spans="1:1" s="295" customFormat="1" ht="12" hidden="1" customHeight="1">
      <c r="A14675" s="294"/>
    </row>
    <row r="14676" spans="1:1" s="295" customFormat="1" ht="12" hidden="1" customHeight="1">
      <c r="A14676" s="294"/>
    </row>
    <row r="14677" spans="1:1" s="295" customFormat="1" ht="12" hidden="1" customHeight="1">
      <c r="A14677" s="294"/>
    </row>
    <row r="14678" spans="1:1" s="295" customFormat="1" ht="12" hidden="1" customHeight="1">
      <c r="A14678" s="294"/>
    </row>
    <row r="14679" spans="1:1" s="295" customFormat="1" ht="12" hidden="1" customHeight="1">
      <c r="A14679" s="294"/>
    </row>
    <row r="14680" spans="1:1" s="295" customFormat="1" ht="12" hidden="1" customHeight="1">
      <c r="A14680" s="294"/>
    </row>
    <row r="14681" spans="1:1" s="295" customFormat="1" ht="12" hidden="1" customHeight="1">
      <c r="A14681" s="294"/>
    </row>
    <row r="14682" spans="1:1" s="295" customFormat="1" ht="12" hidden="1" customHeight="1">
      <c r="A14682" s="294"/>
    </row>
    <row r="14683" spans="1:1" s="295" customFormat="1" ht="12" hidden="1" customHeight="1">
      <c r="A14683" s="294"/>
    </row>
    <row r="14684" spans="1:1" s="295" customFormat="1" ht="12" hidden="1" customHeight="1">
      <c r="A14684" s="294"/>
    </row>
    <row r="14685" spans="1:1" s="295" customFormat="1" ht="12" hidden="1" customHeight="1">
      <c r="A14685" s="294"/>
    </row>
    <row r="14686" spans="1:1" s="295" customFormat="1" ht="12" hidden="1" customHeight="1">
      <c r="A14686" s="294"/>
    </row>
    <row r="14687" spans="1:1" s="295" customFormat="1" ht="12" hidden="1" customHeight="1">
      <c r="A14687" s="294"/>
    </row>
    <row r="14688" spans="1:1" s="295" customFormat="1" ht="12" hidden="1" customHeight="1">
      <c r="A14688" s="294"/>
    </row>
    <row r="14689" spans="1:1" s="295" customFormat="1" ht="12" hidden="1" customHeight="1">
      <c r="A14689" s="294"/>
    </row>
    <row r="14690" spans="1:1" s="295" customFormat="1" ht="12" hidden="1" customHeight="1">
      <c r="A14690" s="294"/>
    </row>
    <row r="14691" spans="1:1" s="295" customFormat="1" ht="12" hidden="1" customHeight="1">
      <c r="A14691" s="294"/>
    </row>
    <row r="14692" spans="1:1" s="295" customFormat="1" ht="12" hidden="1" customHeight="1">
      <c r="A14692" s="294"/>
    </row>
    <row r="14693" spans="1:1" s="295" customFormat="1" ht="12" hidden="1" customHeight="1">
      <c r="A14693" s="294"/>
    </row>
    <row r="14694" spans="1:1" s="295" customFormat="1" ht="12" hidden="1" customHeight="1">
      <c r="A14694" s="294"/>
    </row>
    <row r="14695" spans="1:1" s="295" customFormat="1" ht="12" hidden="1" customHeight="1">
      <c r="A14695" s="294"/>
    </row>
    <row r="14696" spans="1:1" s="295" customFormat="1" ht="12" hidden="1" customHeight="1">
      <c r="A14696" s="294"/>
    </row>
    <row r="14697" spans="1:1" s="295" customFormat="1" ht="12" hidden="1" customHeight="1">
      <c r="A14697" s="294"/>
    </row>
    <row r="14698" spans="1:1" s="295" customFormat="1" ht="12" hidden="1" customHeight="1">
      <c r="A14698" s="294"/>
    </row>
    <row r="14699" spans="1:1" s="295" customFormat="1" ht="12" hidden="1" customHeight="1">
      <c r="A14699" s="294"/>
    </row>
    <row r="14700" spans="1:1" s="295" customFormat="1" ht="12" hidden="1" customHeight="1">
      <c r="A14700" s="294"/>
    </row>
    <row r="14701" spans="1:1" s="295" customFormat="1" ht="12" hidden="1" customHeight="1">
      <c r="A14701" s="294"/>
    </row>
    <row r="14702" spans="1:1" s="295" customFormat="1" ht="12" hidden="1" customHeight="1">
      <c r="A14702" s="294"/>
    </row>
    <row r="14703" spans="1:1" s="295" customFormat="1" ht="12" hidden="1" customHeight="1">
      <c r="A14703" s="294"/>
    </row>
    <row r="14704" spans="1:1" s="295" customFormat="1" ht="12" hidden="1" customHeight="1">
      <c r="A14704" s="294"/>
    </row>
    <row r="14705" spans="1:1" s="295" customFormat="1" ht="12" hidden="1" customHeight="1">
      <c r="A14705" s="294"/>
    </row>
    <row r="14706" spans="1:1" s="295" customFormat="1" ht="12" hidden="1" customHeight="1">
      <c r="A14706" s="294"/>
    </row>
    <row r="14707" spans="1:1" s="295" customFormat="1" ht="12" hidden="1" customHeight="1">
      <c r="A14707" s="294"/>
    </row>
    <row r="14708" spans="1:1" s="295" customFormat="1" ht="12" hidden="1" customHeight="1">
      <c r="A14708" s="294"/>
    </row>
    <row r="14709" spans="1:1" s="295" customFormat="1" ht="12" hidden="1" customHeight="1">
      <c r="A14709" s="294"/>
    </row>
    <row r="14710" spans="1:1" s="295" customFormat="1" ht="12" hidden="1" customHeight="1">
      <c r="A14710" s="294"/>
    </row>
    <row r="14711" spans="1:1" s="295" customFormat="1" ht="12" hidden="1" customHeight="1">
      <c r="A14711" s="294"/>
    </row>
    <row r="14712" spans="1:1" s="295" customFormat="1" ht="12" hidden="1" customHeight="1">
      <c r="A14712" s="294"/>
    </row>
    <row r="14713" spans="1:1" s="295" customFormat="1" ht="12" hidden="1" customHeight="1">
      <c r="A14713" s="294"/>
    </row>
    <row r="14714" spans="1:1" s="295" customFormat="1" ht="12" hidden="1" customHeight="1">
      <c r="A14714" s="294"/>
    </row>
    <row r="14715" spans="1:1" s="295" customFormat="1" ht="12" hidden="1" customHeight="1">
      <c r="A14715" s="294"/>
    </row>
    <row r="14716" spans="1:1" s="295" customFormat="1" ht="12" hidden="1" customHeight="1">
      <c r="A14716" s="294"/>
    </row>
    <row r="14717" spans="1:1" s="295" customFormat="1" ht="12" hidden="1" customHeight="1">
      <c r="A14717" s="294"/>
    </row>
    <row r="14718" spans="1:1" s="295" customFormat="1" ht="12" hidden="1" customHeight="1">
      <c r="A14718" s="294"/>
    </row>
    <row r="14719" spans="1:1" s="295" customFormat="1" ht="12" hidden="1" customHeight="1">
      <c r="A14719" s="294"/>
    </row>
    <row r="14720" spans="1:1" s="295" customFormat="1" ht="12" hidden="1" customHeight="1">
      <c r="A14720" s="294"/>
    </row>
    <row r="14721" spans="1:1" s="295" customFormat="1" ht="12" hidden="1" customHeight="1">
      <c r="A14721" s="294"/>
    </row>
    <row r="14722" spans="1:1" s="295" customFormat="1" ht="12" hidden="1" customHeight="1">
      <c r="A14722" s="294"/>
    </row>
    <row r="14723" spans="1:1" s="295" customFormat="1" ht="12" hidden="1" customHeight="1">
      <c r="A14723" s="294"/>
    </row>
    <row r="14724" spans="1:1" s="295" customFormat="1" ht="12" hidden="1" customHeight="1">
      <c r="A14724" s="294"/>
    </row>
    <row r="14725" spans="1:1" s="295" customFormat="1" ht="12" hidden="1" customHeight="1">
      <c r="A14725" s="294"/>
    </row>
    <row r="14726" spans="1:1" s="295" customFormat="1" ht="12" hidden="1" customHeight="1">
      <c r="A14726" s="294"/>
    </row>
    <row r="14727" spans="1:1" s="295" customFormat="1" ht="12" hidden="1" customHeight="1">
      <c r="A14727" s="294"/>
    </row>
    <row r="14728" spans="1:1" s="295" customFormat="1" ht="12" hidden="1" customHeight="1">
      <c r="A14728" s="294"/>
    </row>
    <row r="14729" spans="1:1" s="295" customFormat="1" ht="12" hidden="1" customHeight="1">
      <c r="A14729" s="294"/>
    </row>
    <row r="14730" spans="1:1" s="295" customFormat="1" ht="12" hidden="1" customHeight="1">
      <c r="A14730" s="294"/>
    </row>
    <row r="14731" spans="1:1" s="295" customFormat="1" ht="12" hidden="1" customHeight="1">
      <c r="A14731" s="294"/>
    </row>
    <row r="14732" spans="1:1" s="295" customFormat="1" ht="12" hidden="1" customHeight="1">
      <c r="A14732" s="294"/>
    </row>
    <row r="14733" spans="1:1" s="295" customFormat="1" ht="12" hidden="1" customHeight="1">
      <c r="A14733" s="294"/>
    </row>
    <row r="14734" spans="1:1" s="295" customFormat="1" ht="12" hidden="1" customHeight="1">
      <c r="A14734" s="294"/>
    </row>
    <row r="14735" spans="1:1" s="295" customFormat="1" ht="12" hidden="1" customHeight="1">
      <c r="A14735" s="294"/>
    </row>
    <row r="14736" spans="1:1" s="295" customFormat="1" ht="12" hidden="1" customHeight="1">
      <c r="A14736" s="294"/>
    </row>
    <row r="14737" spans="1:1" s="295" customFormat="1" ht="12" hidden="1" customHeight="1">
      <c r="A14737" s="294"/>
    </row>
    <row r="14738" spans="1:1" s="295" customFormat="1" ht="12" hidden="1" customHeight="1">
      <c r="A14738" s="294"/>
    </row>
    <row r="14739" spans="1:1" s="295" customFormat="1" ht="12" hidden="1" customHeight="1">
      <c r="A14739" s="294"/>
    </row>
    <row r="14740" spans="1:1" s="295" customFormat="1" ht="12" hidden="1" customHeight="1">
      <c r="A14740" s="294"/>
    </row>
    <row r="14741" spans="1:1" s="295" customFormat="1" ht="12" hidden="1" customHeight="1">
      <c r="A14741" s="294"/>
    </row>
    <row r="14742" spans="1:1" s="295" customFormat="1" ht="12" hidden="1" customHeight="1">
      <c r="A14742" s="294"/>
    </row>
    <row r="14743" spans="1:1" s="295" customFormat="1" ht="12" hidden="1" customHeight="1">
      <c r="A14743" s="294"/>
    </row>
    <row r="14744" spans="1:1" s="295" customFormat="1" ht="12" hidden="1" customHeight="1">
      <c r="A14744" s="294"/>
    </row>
    <row r="14745" spans="1:1" s="295" customFormat="1" ht="12" hidden="1" customHeight="1">
      <c r="A14745" s="294"/>
    </row>
    <row r="14746" spans="1:1" s="295" customFormat="1" ht="12" hidden="1" customHeight="1">
      <c r="A14746" s="294"/>
    </row>
    <row r="14747" spans="1:1" s="295" customFormat="1" ht="12" hidden="1" customHeight="1">
      <c r="A14747" s="294"/>
    </row>
    <row r="14748" spans="1:1" s="295" customFormat="1" ht="12" hidden="1" customHeight="1">
      <c r="A14748" s="294"/>
    </row>
    <row r="14749" spans="1:1" s="295" customFormat="1" ht="12" hidden="1" customHeight="1">
      <c r="A14749" s="294"/>
    </row>
    <row r="14750" spans="1:1" s="295" customFormat="1" ht="12" hidden="1" customHeight="1">
      <c r="A14750" s="294"/>
    </row>
    <row r="14751" spans="1:1" s="295" customFormat="1" ht="12" hidden="1" customHeight="1">
      <c r="A14751" s="294"/>
    </row>
    <row r="14752" spans="1:1" s="295" customFormat="1" ht="12" hidden="1" customHeight="1">
      <c r="A14752" s="294"/>
    </row>
    <row r="14753" spans="1:1" s="295" customFormat="1" ht="12" hidden="1" customHeight="1">
      <c r="A14753" s="294"/>
    </row>
    <row r="14754" spans="1:1" s="295" customFormat="1" ht="12" hidden="1" customHeight="1">
      <c r="A14754" s="294"/>
    </row>
    <row r="14755" spans="1:1" s="295" customFormat="1" ht="12" hidden="1" customHeight="1">
      <c r="A14755" s="294"/>
    </row>
    <row r="14756" spans="1:1" s="295" customFormat="1" ht="12" hidden="1" customHeight="1">
      <c r="A14756" s="294"/>
    </row>
    <row r="14757" spans="1:1" s="295" customFormat="1" ht="12" hidden="1" customHeight="1">
      <c r="A14757" s="294"/>
    </row>
    <row r="14758" spans="1:1" s="295" customFormat="1" ht="12" hidden="1" customHeight="1">
      <c r="A14758" s="294"/>
    </row>
    <row r="14759" spans="1:1" s="295" customFormat="1" ht="12" hidden="1" customHeight="1">
      <c r="A14759" s="294"/>
    </row>
    <row r="14760" spans="1:1" s="295" customFormat="1" ht="12" hidden="1" customHeight="1">
      <c r="A14760" s="294"/>
    </row>
    <row r="14761" spans="1:1" s="295" customFormat="1" ht="12" hidden="1" customHeight="1">
      <c r="A14761" s="294"/>
    </row>
    <row r="14762" spans="1:1" s="295" customFormat="1" ht="12" hidden="1" customHeight="1">
      <c r="A14762" s="294"/>
    </row>
    <row r="14763" spans="1:1" s="295" customFormat="1" ht="12" hidden="1" customHeight="1">
      <c r="A14763" s="294"/>
    </row>
    <row r="14764" spans="1:1" s="295" customFormat="1" ht="12" hidden="1" customHeight="1">
      <c r="A14764" s="294"/>
    </row>
    <row r="14765" spans="1:1" s="295" customFormat="1" ht="12" hidden="1" customHeight="1">
      <c r="A14765" s="294"/>
    </row>
    <row r="14766" spans="1:1" s="295" customFormat="1" ht="12" hidden="1" customHeight="1">
      <c r="A14766" s="294"/>
    </row>
    <row r="14767" spans="1:1" s="295" customFormat="1" ht="12" hidden="1" customHeight="1">
      <c r="A14767" s="294"/>
    </row>
    <row r="14768" spans="1:1" s="295" customFormat="1" ht="12" hidden="1" customHeight="1">
      <c r="A14768" s="294"/>
    </row>
    <row r="14769" spans="1:1" s="295" customFormat="1" ht="12" hidden="1" customHeight="1">
      <c r="A14769" s="294"/>
    </row>
    <row r="14770" spans="1:1" s="295" customFormat="1" ht="12" hidden="1" customHeight="1">
      <c r="A14770" s="294"/>
    </row>
    <row r="14771" spans="1:1" s="295" customFormat="1" ht="12" hidden="1" customHeight="1">
      <c r="A14771" s="294"/>
    </row>
    <row r="14772" spans="1:1" s="295" customFormat="1" ht="12" hidden="1" customHeight="1">
      <c r="A14772" s="294"/>
    </row>
    <row r="14773" spans="1:1" s="295" customFormat="1" ht="12" hidden="1" customHeight="1">
      <c r="A14773" s="294"/>
    </row>
    <row r="14774" spans="1:1" s="295" customFormat="1" ht="12" hidden="1" customHeight="1">
      <c r="A14774" s="294"/>
    </row>
    <row r="14775" spans="1:1" s="295" customFormat="1" ht="12" hidden="1" customHeight="1">
      <c r="A14775" s="294"/>
    </row>
    <row r="14776" spans="1:1" s="295" customFormat="1" ht="12" hidden="1" customHeight="1">
      <c r="A14776" s="294"/>
    </row>
    <row r="14777" spans="1:1" s="295" customFormat="1" ht="12" hidden="1" customHeight="1">
      <c r="A14777" s="294"/>
    </row>
    <row r="14778" spans="1:1" s="295" customFormat="1" ht="12" hidden="1" customHeight="1">
      <c r="A14778" s="294"/>
    </row>
    <row r="14779" spans="1:1" s="295" customFormat="1" ht="12" hidden="1" customHeight="1">
      <c r="A14779" s="294"/>
    </row>
    <row r="14780" spans="1:1" s="295" customFormat="1" ht="12" hidden="1" customHeight="1">
      <c r="A14780" s="294"/>
    </row>
    <row r="14781" spans="1:1" s="295" customFormat="1" ht="12" hidden="1" customHeight="1">
      <c r="A14781" s="294"/>
    </row>
    <row r="14782" spans="1:1" s="295" customFormat="1" ht="12" hidden="1" customHeight="1">
      <c r="A14782" s="294"/>
    </row>
    <row r="14783" spans="1:1" s="295" customFormat="1" ht="12" hidden="1" customHeight="1">
      <c r="A14783" s="294"/>
    </row>
    <row r="14784" spans="1:1" s="295" customFormat="1" ht="12" hidden="1" customHeight="1">
      <c r="A14784" s="294"/>
    </row>
    <row r="14785" spans="1:1" s="295" customFormat="1" ht="12" hidden="1" customHeight="1">
      <c r="A14785" s="294"/>
    </row>
    <row r="14786" spans="1:1" s="295" customFormat="1" ht="12" hidden="1" customHeight="1">
      <c r="A14786" s="294"/>
    </row>
    <row r="14787" spans="1:1" s="295" customFormat="1" ht="12" hidden="1" customHeight="1">
      <c r="A14787" s="294"/>
    </row>
    <row r="14788" spans="1:1" s="295" customFormat="1" ht="12" hidden="1" customHeight="1">
      <c r="A14788" s="294"/>
    </row>
    <row r="14789" spans="1:1" s="295" customFormat="1" ht="12" hidden="1" customHeight="1">
      <c r="A14789" s="294"/>
    </row>
    <row r="14790" spans="1:1" s="295" customFormat="1" ht="12" hidden="1" customHeight="1">
      <c r="A14790" s="294"/>
    </row>
    <row r="14791" spans="1:1" s="295" customFormat="1" ht="12" hidden="1" customHeight="1">
      <c r="A14791" s="294"/>
    </row>
    <row r="14792" spans="1:1" s="295" customFormat="1" ht="12" hidden="1" customHeight="1">
      <c r="A14792" s="294"/>
    </row>
    <row r="14793" spans="1:1" s="295" customFormat="1" ht="12" hidden="1" customHeight="1">
      <c r="A14793" s="294"/>
    </row>
    <row r="14794" spans="1:1" s="295" customFormat="1" ht="12" hidden="1" customHeight="1">
      <c r="A14794" s="294"/>
    </row>
    <row r="14795" spans="1:1" s="295" customFormat="1" ht="12" hidden="1" customHeight="1">
      <c r="A14795" s="294"/>
    </row>
    <row r="14796" spans="1:1" s="295" customFormat="1" ht="12" hidden="1" customHeight="1">
      <c r="A14796" s="294"/>
    </row>
    <row r="14797" spans="1:1" s="295" customFormat="1" ht="12" hidden="1" customHeight="1">
      <c r="A14797" s="294"/>
    </row>
    <row r="14798" spans="1:1" s="295" customFormat="1" ht="12" hidden="1" customHeight="1">
      <c r="A14798" s="294"/>
    </row>
    <row r="14799" spans="1:1" s="295" customFormat="1" ht="12" hidden="1" customHeight="1">
      <c r="A14799" s="294"/>
    </row>
    <row r="14800" spans="1:1" s="295" customFormat="1" ht="12" hidden="1" customHeight="1">
      <c r="A14800" s="294"/>
    </row>
    <row r="14801" spans="1:1" s="295" customFormat="1" ht="12" hidden="1" customHeight="1">
      <c r="A14801" s="294"/>
    </row>
    <row r="14802" spans="1:1" s="295" customFormat="1" ht="12" hidden="1" customHeight="1">
      <c r="A14802" s="294"/>
    </row>
    <row r="14803" spans="1:1" s="295" customFormat="1" ht="12" hidden="1" customHeight="1">
      <c r="A14803" s="294"/>
    </row>
    <row r="14804" spans="1:1" s="295" customFormat="1" ht="12" hidden="1" customHeight="1">
      <c r="A14804" s="294"/>
    </row>
    <row r="14805" spans="1:1" s="295" customFormat="1" ht="12" hidden="1" customHeight="1">
      <c r="A14805" s="294"/>
    </row>
    <row r="14806" spans="1:1" s="295" customFormat="1" ht="12" hidden="1" customHeight="1">
      <c r="A14806" s="294"/>
    </row>
    <row r="14807" spans="1:1" s="295" customFormat="1" ht="12" hidden="1" customHeight="1">
      <c r="A14807" s="294"/>
    </row>
    <row r="14808" spans="1:1" s="295" customFormat="1" ht="12" hidden="1" customHeight="1">
      <c r="A14808" s="294"/>
    </row>
    <row r="14809" spans="1:1" s="295" customFormat="1" ht="12" hidden="1" customHeight="1">
      <c r="A14809" s="294"/>
    </row>
    <row r="14810" spans="1:1" s="295" customFormat="1" ht="12" hidden="1" customHeight="1">
      <c r="A14810" s="294"/>
    </row>
    <row r="14811" spans="1:1" s="295" customFormat="1" ht="12" hidden="1" customHeight="1">
      <c r="A14811" s="294"/>
    </row>
    <row r="14812" spans="1:1" s="295" customFormat="1" ht="12" hidden="1" customHeight="1">
      <c r="A14812" s="294"/>
    </row>
    <row r="14813" spans="1:1" s="295" customFormat="1" ht="12" hidden="1" customHeight="1">
      <c r="A14813" s="294"/>
    </row>
    <row r="14814" spans="1:1" s="295" customFormat="1" ht="12" hidden="1" customHeight="1">
      <c r="A14814" s="294"/>
    </row>
    <row r="14815" spans="1:1" s="295" customFormat="1" ht="12" hidden="1" customHeight="1">
      <c r="A14815" s="294"/>
    </row>
    <row r="14816" spans="1:1" s="295" customFormat="1" ht="12" hidden="1" customHeight="1">
      <c r="A14816" s="294"/>
    </row>
    <row r="14817" spans="1:1" s="295" customFormat="1" ht="12" hidden="1" customHeight="1">
      <c r="A14817" s="294"/>
    </row>
    <row r="14818" spans="1:1" s="295" customFormat="1" ht="12" hidden="1" customHeight="1">
      <c r="A14818" s="294"/>
    </row>
    <row r="14819" spans="1:1" s="295" customFormat="1" ht="12" hidden="1" customHeight="1">
      <c r="A14819" s="294"/>
    </row>
    <row r="14820" spans="1:1" s="295" customFormat="1" ht="12" hidden="1" customHeight="1">
      <c r="A14820" s="294"/>
    </row>
    <row r="14821" spans="1:1" s="295" customFormat="1" ht="12" hidden="1" customHeight="1">
      <c r="A14821" s="294"/>
    </row>
    <row r="14822" spans="1:1" s="295" customFormat="1" ht="12" hidden="1" customHeight="1">
      <c r="A14822" s="294"/>
    </row>
    <row r="14823" spans="1:1" s="295" customFormat="1" ht="12" hidden="1" customHeight="1">
      <c r="A14823" s="294"/>
    </row>
    <row r="14824" spans="1:1" s="295" customFormat="1" ht="12" hidden="1" customHeight="1">
      <c r="A14824" s="294"/>
    </row>
    <row r="14825" spans="1:1" s="295" customFormat="1" ht="12" hidden="1" customHeight="1">
      <c r="A14825" s="294"/>
    </row>
    <row r="14826" spans="1:1" s="295" customFormat="1" ht="12" hidden="1" customHeight="1">
      <c r="A14826" s="294"/>
    </row>
    <row r="14827" spans="1:1" s="295" customFormat="1" ht="12" hidden="1" customHeight="1">
      <c r="A14827" s="294"/>
    </row>
    <row r="14828" spans="1:1" s="295" customFormat="1" ht="12" hidden="1" customHeight="1">
      <c r="A14828" s="294"/>
    </row>
    <row r="14829" spans="1:1" s="295" customFormat="1" ht="12" hidden="1" customHeight="1">
      <c r="A14829" s="294"/>
    </row>
    <row r="14830" spans="1:1" s="295" customFormat="1" ht="12" hidden="1" customHeight="1">
      <c r="A14830" s="294"/>
    </row>
    <row r="14831" spans="1:1" s="295" customFormat="1" ht="12" hidden="1" customHeight="1">
      <c r="A14831" s="294"/>
    </row>
    <row r="14832" spans="1:1" s="295" customFormat="1" ht="12" hidden="1" customHeight="1">
      <c r="A14832" s="294"/>
    </row>
    <row r="14833" spans="1:1" s="295" customFormat="1" ht="12" hidden="1" customHeight="1">
      <c r="A14833" s="294"/>
    </row>
    <row r="14834" spans="1:1" s="295" customFormat="1" ht="12" hidden="1" customHeight="1">
      <c r="A14834" s="294"/>
    </row>
    <row r="14835" spans="1:1" s="295" customFormat="1" ht="12" hidden="1" customHeight="1">
      <c r="A14835" s="294"/>
    </row>
    <row r="14836" spans="1:1" s="295" customFormat="1" ht="12" hidden="1" customHeight="1">
      <c r="A14836" s="294"/>
    </row>
    <row r="14837" spans="1:1" s="295" customFormat="1" ht="12" hidden="1" customHeight="1">
      <c r="A14837" s="294"/>
    </row>
    <row r="14838" spans="1:1" s="295" customFormat="1" ht="12" hidden="1" customHeight="1">
      <c r="A14838" s="294"/>
    </row>
    <row r="14839" spans="1:1" s="295" customFormat="1" ht="12" hidden="1" customHeight="1">
      <c r="A14839" s="294"/>
    </row>
    <row r="14840" spans="1:1" s="295" customFormat="1" ht="12" hidden="1" customHeight="1">
      <c r="A14840" s="294"/>
    </row>
    <row r="14841" spans="1:1" s="295" customFormat="1" ht="12" hidden="1" customHeight="1">
      <c r="A14841" s="294"/>
    </row>
    <row r="14842" spans="1:1" s="295" customFormat="1" ht="12" hidden="1" customHeight="1">
      <c r="A14842" s="294"/>
    </row>
    <row r="14843" spans="1:1" s="295" customFormat="1" ht="12" hidden="1" customHeight="1">
      <c r="A14843" s="294"/>
    </row>
    <row r="14844" spans="1:1" s="295" customFormat="1" ht="12" hidden="1" customHeight="1">
      <c r="A14844" s="294"/>
    </row>
    <row r="14845" spans="1:1" s="295" customFormat="1" ht="12" hidden="1" customHeight="1">
      <c r="A14845" s="294"/>
    </row>
    <row r="14846" spans="1:1" s="295" customFormat="1" ht="12" hidden="1" customHeight="1">
      <c r="A14846" s="294"/>
    </row>
    <row r="14847" spans="1:1" s="295" customFormat="1" ht="12" hidden="1" customHeight="1">
      <c r="A14847" s="294"/>
    </row>
    <row r="14848" spans="1:1" s="295" customFormat="1" ht="12" hidden="1" customHeight="1">
      <c r="A14848" s="294"/>
    </row>
    <row r="14849" spans="1:1" s="295" customFormat="1" ht="12" hidden="1" customHeight="1">
      <c r="A14849" s="294"/>
    </row>
    <row r="14850" spans="1:1" s="295" customFormat="1" ht="12" hidden="1" customHeight="1">
      <c r="A14850" s="294"/>
    </row>
    <row r="14851" spans="1:1" s="295" customFormat="1" ht="12" hidden="1" customHeight="1">
      <c r="A14851" s="294"/>
    </row>
    <row r="14852" spans="1:1" s="295" customFormat="1" ht="12" hidden="1" customHeight="1">
      <c r="A14852" s="294"/>
    </row>
    <row r="14853" spans="1:1" s="295" customFormat="1" ht="12" hidden="1" customHeight="1">
      <c r="A14853" s="294"/>
    </row>
    <row r="14854" spans="1:1" s="295" customFormat="1" ht="12" hidden="1" customHeight="1">
      <c r="A14854" s="294"/>
    </row>
    <row r="14855" spans="1:1" s="295" customFormat="1" ht="12" hidden="1" customHeight="1">
      <c r="A14855" s="294"/>
    </row>
    <row r="14856" spans="1:1" s="295" customFormat="1" ht="12" hidden="1" customHeight="1">
      <c r="A14856" s="294"/>
    </row>
    <row r="14857" spans="1:1" s="295" customFormat="1" ht="12" hidden="1" customHeight="1">
      <c r="A14857" s="294"/>
    </row>
    <row r="14858" spans="1:1" s="295" customFormat="1" ht="12" hidden="1" customHeight="1">
      <c r="A14858" s="294"/>
    </row>
    <row r="14859" spans="1:1" s="295" customFormat="1" ht="12" hidden="1" customHeight="1">
      <c r="A14859" s="294"/>
    </row>
    <row r="14860" spans="1:1" s="295" customFormat="1" ht="12" hidden="1" customHeight="1">
      <c r="A14860" s="294"/>
    </row>
    <row r="14861" spans="1:1" s="295" customFormat="1" ht="12" hidden="1" customHeight="1">
      <c r="A14861" s="294"/>
    </row>
    <row r="14862" spans="1:1" s="295" customFormat="1" ht="12" hidden="1" customHeight="1">
      <c r="A14862" s="294"/>
    </row>
    <row r="14863" spans="1:1" s="295" customFormat="1" ht="12" hidden="1" customHeight="1">
      <c r="A14863" s="294"/>
    </row>
    <row r="14864" spans="1:1" s="295" customFormat="1" ht="12" hidden="1" customHeight="1">
      <c r="A14864" s="294"/>
    </row>
    <row r="14865" spans="1:1" s="295" customFormat="1" ht="12" hidden="1" customHeight="1">
      <c r="A14865" s="294"/>
    </row>
    <row r="14866" spans="1:1" s="295" customFormat="1" ht="12" hidden="1" customHeight="1">
      <c r="A14866" s="294"/>
    </row>
    <row r="14867" spans="1:1" s="295" customFormat="1" ht="12" hidden="1" customHeight="1">
      <c r="A14867" s="294"/>
    </row>
    <row r="14868" spans="1:1" s="295" customFormat="1" ht="12" hidden="1" customHeight="1">
      <c r="A14868" s="294"/>
    </row>
    <row r="14869" spans="1:1" s="295" customFormat="1" ht="12" hidden="1" customHeight="1">
      <c r="A14869" s="294"/>
    </row>
    <row r="14870" spans="1:1" s="295" customFormat="1" ht="12" hidden="1" customHeight="1">
      <c r="A14870" s="294"/>
    </row>
    <row r="14871" spans="1:1" s="295" customFormat="1" ht="12" hidden="1" customHeight="1">
      <c r="A14871" s="294"/>
    </row>
    <row r="14872" spans="1:1" s="295" customFormat="1" ht="12" hidden="1" customHeight="1">
      <c r="A14872" s="294"/>
    </row>
    <row r="14873" spans="1:1" s="295" customFormat="1" ht="12" hidden="1" customHeight="1">
      <c r="A14873" s="294"/>
    </row>
    <row r="14874" spans="1:1" s="295" customFormat="1" ht="12" hidden="1" customHeight="1">
      <c r="A14874" s="294"/>
    </row>
    <row r="14875" spans="1:1" s="295" customFormat="1" ht="12" hidden="1" customHeight="1">
      <c r="A14875" s="294"/>
    </row>
    <row r="14876" spans="1:1" s="295" customFormat="1" ht="12" hidden="1" customHeight="1">
      <c r="A14876" s="294"/>
    </row>
    <row r="14877" spans="1:1" s="295" customFormat="1" ht="12" hidden="1" customHeight="1">
      <c r="A14877" s="294"/>
    </row>
    <row r="14878" spans="1:1" s="295" customFormat="1" ht="12" hidden="1" customHeight="1">
      <c r="A14878" s="294"/>
    </row>
    <row r="14879" spans="1:1" s="295" customFormat="1" ht="12" hidden="1" customHeight="1">
      <c r="A14879" s="294"/>
    </row>
    <row r="14880" spans="1:1" s="295" customFormat="1" ht="12" hidden="1" customHeight="1">
      <c r="A14880" s="294"/>
    </row>
    <row r="14881" spans="1:1" s="295" customFormat="1" ht="12" hidden="1" customHeight="1">
      <c r="A14881" s="294"/>
    </row>
    <row r="14882" spans="1:1" s="295" customFormat="1" ht="12" hidden="1" customHeight="1">
      <c r="A14882" s="294"/>
    </row>
    <row r="14883" spans="1:1" s="295" customFormat="1" ht="12" hidden="1" customHeight="1">
      <c r="A14883" s="294"/>
    </row>
    <row r="14884" spans="1:1" s="295" customFormat="1" ht="12" hidden="1" customHeight="1">
      <c r="A14884" s="294"/>
    </row>
    <row r="14885" spans="1:1" s="295" customFormat="1" ht="12" hidden="1" customHeight="1">
      <c r="A14885" s="294"/>
    </row>
    <row r="14886" spans="1:1" s="295" customFormat="1" ht="12" hidden="1" customHeight="1">
      <c r="A14886" s="294"/>
    </row>
    <row r="14887" spans="1:1" s="295" customFormat="1" ht="12" hidden="1" customHeight="1">
      <c r="A14887" s="294"/>
    </row>
    <row r="14888" spans="1:1" s="295" customFormat="1" ht="12" hidden="1" customHeight="1">
      <c r="A14888" s="294"/>
    </row>
    <row r="14889" spans="1:1" s="295" customFormat="1" ht="12" hidden="1" customHeight="1">
      <c r="A14889" s="294"/>
    </row>
    <row r="14890" spans="1:1" s="295" customFormat="1" ht="12" hidden="1" customHeight="1">
      <c r="A14890" s="294"/>
    </row>
    <row r="14891" spans="1:1" s="295" customFormat="1" ht="12" hidden="1" customHeight="1">
      <c r="A14891" s="294"/>
    </row>
    <row r="14892" spans="1:1" s="295" customFormat="1" ht="12" hidden="1" customHeight="1">
      <c r="A14892" s="294"/>
    </row>
    <row r="14893" spans="1:1" s="295" customFormat="1" ht="12" hidden="1" customHeight="1">
      <c r="A14893" s="294"/>
    </row>
    <row r="14894" spans="1:1" s="295" customFormat="1" ht="12" hidden="1" customHeight="1">
      <c r="A14894" s="294"/>
    </row>
    <row r="14895" spans="1:1" s="295" customFormat="1" ht="12" hidden="1" customHeight="1">
      <c r="A14895" s="294"/>
    </row>
    <row r="14896" spans="1:1" s="295" customFormat="1" ht="12" hidden="1" customHeight="1">
      <c r="A14896" s="294"/>
    </row>
    <row r="14897" spans="1:1" s="295" customFormat="1" ht="12" hidden="1" customHeight="1">
      <c r="A14897" s="294"/>
    </row>
    <row r="14898" spans="1:1" s="295" customFormat="1" ht="12" hidden="1" customHeight="1">
      <c r="A14898" s="294"/>
    </row>
    <row r="14899" spans="1:1" s="295" customFormat="1" ht="12" hidden="1" customHeight="1">
      <c r="A14899" s="294"/>
    </row>
    <row r="14900" spans="1:1" s="295" customFormat="1" ht="12" hidden="1" customHeight="1">
      <c r="A14900" s="294"/>
    </row>
    <row r="14901" spans="1:1" s="295" customFormat="1" ht="12" hidden="1" customHeight="1">
      <c r="A14901" s="294"/>
    </row>
    <row r="14902" spans="1:1" s="295" customFormat="1" ht="12" hidden="1" customHeight="1">
      <c r="A14902" s="294"/>
    </row>
    <row r="14903" spans="1:1" s="295" customFormat="1" ht="12" hidden="1" customHeight="1">
      <c r="A14903" s="294"/>
    </row>
    <row r="14904" spans="1:1" s="295" customFormat="1" ht="12" hidden="1" customHeight="1">
      <c r="A14904" s="294"/>
    </row>
    <row r="14905" spans="1:1" s="295" customFormat="1" ht="12" hidden="1" customHeight="1">
      <c r="A14905" s="294"/>
    </row>
    <row r="14906" spans="1:1" s="295" customFormat="1" ht="12" hidden="1" customHeight="1">
      <c r="A14906" s="294"/>
    </row>
    <row r="14907" spans="1:1" s="295" customFormat="1" ht="12" hidden="1" customHeight="1">
      <c r="A14907" s="294"/>
    </row>
    <row r="14908" spans="1:1" s="295" customFormat="1" ht="12" hidden="1" customHeight="1">
      <c r="A14908" s="294"/>
    </row>
    <row r="14909" spans="1:1" s="295" customFormat="1" ht="12" hidden="1" customHeight="1">
      <c r="A14909" s="294"/>
    </row>
    <row r="14910" spans="1:1" s="295" customFormat="1" ht="12" hidden="1" customHeight="1">
      <c r="A14910" s="294"/>
    </row>
    <row r="14911" spans="1:1" s="295" customFormat="1" ht="12" hidden="1" customHeight="1">
      <c r="A14911" s="294"/>
    </row>
    <row r="14912" spans="1:1" s="295" customFormat="1" ht="12" hidden="1" customHeight="1">
      <c r="A14912" s="294"/>
    </row>
    <row r="14913" spans="1:1" s="295" customFormat="1" ht="12" hidden="1" customHeight="1">
      <c r="A14913" s="294"/>
    </row>
    <row r="14914" spans="1:1" s="295" customFormat="1" ht="12" hidden="1" customHeight="1">
      <c r="A14914" s="294"/>
    </row>
    <row r="14915" spans="1:1" s="295" customFormat="1" ht="12" hidden="1" customHeight="1">
      <c r="A14915" s="294"/>
    </row>
    <row r="14916" spans="1:1" s="295" customFormat="1" ht="12" hidden="1" customHeight="1">
      <c r="A14916" s="294"/>
    </row>
    <row r="14917" spans="1:1" s="295" customFormat="1" ht="12" hidden="1" customHeight="1">
      <c r="A14917" s="294"/>
    </row>
    <row r="14918" spans="1:1" s="295" customFormat="1" ht="12" hidden="1" customHeight="1">
      <c r="A14918" s="294"/>
    </row>
    <row r="14919" spans="1:1" s="295" customFormat="1" ht="12" hidden="1" customHeight="1">
      <c r="A14919" s="294"/>
    </row>
    <row r="14920" spans="1:1" s="295" customFormat="1" ht="12" hidden="1" customHeight="1">
      <c r="A14920" s="294"/>
    </row>
    <row r="14921" spans="1:1" s="295" customFormat="1" ht="12" hidden="1" customHeight="1">
      <c r="A14921" s="294"/>
    </row>
    <row r="14922" spans="1:1" s="295" customFormat="1" ht="12" hidden="1" customHeight="1">
      <c r="A14922" s="294"/>
    </row>
    <row r="14923" spans="1:1" s="295" customFormat="1" ht="12" hidden="1" customHeight="1">
      <c r="A14923" s="294"/>
    </row>
    <row r="14924" spans="1:1" s="295" customFormat="1" ht="12" hidden="1" customHeight="1">
      <c r="A14924" s="294"/>
    </row>
    <row r="14925" spans="1:1" s="295" customFormat="1" ht="12" hidden="1" customHeight="1">
      <c r="A14925" s="294"/>
    </row>
    <row r="14926" spans="1:1" s="295" customFormat="1" ht="12" hidden="1" customHeight="1">
      <c r="A14926" s="294"/>
    </row>
    <row r="14927" spans="1:1" s="295" customFormat="1" ht="12" hidden="1" customHeight="1">
      <c r="A14927" s="294"/>
    </row>
    <row r="14928" spans="1:1" s="295" customFormat="1" ht="12" hidden="1" customHeight="1">
      <c r="A14928" s="294"/>
    </row>
    <row r="14929" spans="1:1" s="295" customFormat="1" ht="12" hidden="1" customHeight="1">
      <c r="A14929" s="294"/>
    </row>
    <row r="14930" spans="1:1" s="295" customFormat="1" ht="12" hidden="1" customHeight="1">
      <c r="A14930" s="294"/>
    </row>
    <row r="14931" spans="1:1" s="295" customFormat="1" ht="12" hidden="1" customHeight="1">
      <c r="A14931" s="294"/>
    </row>
    <row r="14932" spans="1:1" s="295" customFormat="1" ht="12" hidden="1" customHeight="1">
      <c r="A14932" s="294"/>
    </row>
    <row r="14933" spans="1:1" s="295" customFormat="1" ht="12" hidden="1" customHeight="1">
      <c r="A14933" s="294"/>
    </row>
    <row r="14934" spans="1:1" s="295" customFormat="1" ht="12" hidden="1" customHeight="1">
      <c r="A14934" s="294"/>
    </row>
    <row r="14935" spans="1:1" s="295" customFormat="1" ht="12" hidden="1" customHeight="1">
      <c r="A14935" s="294"/>
    </row>
    <row r="14936" spans="1:1" s="295" customFormat="1" ht="12" hidden="1" customHeight="1">
      <c r="A14936" s="294"/>
    </row>
    <row r="14937" spans="1:1" s="295" customFormat="1" ht="12" hidden="1" customHeight="1">
      <c r="A14937" s="294"/>
    </row>
    <row r="14938" spans="1:1" s="295" customFormat="1" ht="12" hidden="1" customHeight="1">
      <c r="A14938" s="294"/>
    </row>
    <row r="14939" spans="1:1" s="295" customFormat="1" ht="12" hidden="1" customHeight="1">
      <c r="A14939" s="294"/>
    </row>
    <row r="14940" spans="1:1" s="295" customFormat="1" ht="12" hidden="1" customHeight="1">
      <c r="A14940" s="294"/>
    </row>
    <row r="14941" spans="1:1" s="295" customFormat="1" ht="12" hidden="1" customHeight="1">
      <c r="A14941" s="294"/>
    </row>
    <row r="14942" spans="1:1" s="295" customFormat="1" ht="12" hidden="1" customHeight="1">
      <c r="A14942" s="294"/>
    </row>
    <row r="14943" spans="1:1" s="295" customFormat="1" ht="12" hidden="1" customHeight="1">
      <c r="A14943" s="294"/>
    </row>
    <row r="14944" spans="1:1" s="295" customFormat="1" ht="12" hidden="1" customHeight="1">
      <c r="A14944" s="294"/>
    </row>
    <row r="14945" spans="1:1" s="295" customFormat="1" ht="12" hidden="1" customHeight="1">
      <c r="A14945" s="294"/>
    </row>
    <row r="14946" spans="1:1" s="295" customFormat="1" ht="12" hidden="1" customHeight="1">
      <c r="A14946" s="294"/>
    </row>
    <row r="14947" spans="1:1" s="295" customFormat="1" ht="12" hidden="1" customHeight="1">
      <c r="A14947" s="294"/>
    </row>
    <row r="14948" spans="1:1" s="295" customFormat="1" ht="12" hidden="1" customHeight="1">
      <c r="A14948" s="294"/>
    </row>
    <row r="14949" spans="1:1" s="295" customFormat="1" ht="12" hidden="1" customHeight="1">
      <c r="A14949" s="294"/>
    </row>
    <row r="14950" spans="1:1" s="295" customFormat="1" ht="12" hidden="1" customHeight="1">
      <c r="A14950" s="294"/>
    </row>
    <row r="14951" spans="1:1" s="295" customFormat="1" ht="12" hidden="1" customHeight="1">
      <c r="A14951" s="294"/>
    </row>
    <row r="14952" spans="1:1" s="295" customFormat="1" ht="12" hidden="1" customHeight="1">
      <c r="A14952" s="294"/>
    </row>
    <row r="14953" spans="1:1" s="295" customFormat="1" ht="12" hidden="1" customHeight="1">
      <c r="A14953" s="294"/>
    </row>
    <row r="14954" spans="1:1" s="295" customFormat="1" ht="12" hidden="1" customHeight="1">
      <c r="A14954" s="294"/>
    </row>
    <row r="14955" spans="1:1" s="295" customFormat="1" ht="12" hidden="1" customHeight="1">
      <c r="A14955" s="294"/>
    </row>
    <row r="14956" spans="1:1" s="295" customFormat="1" ht="12" hidden="1" customHeight="1">
      <c r="A14956" s="294"/>
    </row>
    <row r="14957" spans="1:1" s="295" customFormat="1" ht="12" hidden="1" customHeight="1">
      <c r="A14957" s="294"/>
    </row>
    <row r="14958" spans="1:1" s="295" customFormat="1" ht="12" hidden="1" customHeight="1">
      <c r="A14958" s="294"/>
    </row>
    <row r="14959" spans="1:1" s="295" customFormat="1" ht="12" hidden="1" customHeight="1">
      <c r="A14959" s="294"/>
    </row>
    <row r="14960" spans="1:1" s="295" customFormat="1" ht="12" hidden="1" customHeight="1">
      <c r="A14960" s="294"/>
    </row>
    <row r="14961" spans="1:1" s="295" customFormat="1" ht="12" hidden="1" customHeight="1">
      <c r="A14961" s="294"/>
    </row>
    <row r="14962" spans="1:1" s="295" customFormat="1" ht="12" hidden="1" customHeight="1">
      <c r="A14962" s="294"/>
    </row>
    <row r="14963" spans="1:1" s="295" customFormat="1" ht="12" hidden="1" customHeight="1">
      <c r="A14963" s="294"/>
    </row>
    <row r="14964" spans="1:1" s="295" customFormat="1" ht="12" hidden="1" customHeight="1">
      <c r="A14964" s="294"/>
    </row>
    <row r="14965" spans="1:1" s="295" customFormat="1" ht="12" hidden="1" customHeight="1">
      <c r="A14965" s="294"/>
    </row>
    <row r="14966" spans="1:1" s="295" customFormat="1" ht="12" hidden="1" customHeight="1">
      <c r="A14966" s="294"/>
    </row>
    <row r="14967" spans="1:1" s="295" customFormat="1" ht="12" hidden="1" customHeight="1">
      <c r="A14967" s="294"/>
    </row>
    <row r="14968" spans="1:1" s="295" customFormat="1" ht="12" hidden="1" customHeight="1">
      <c r="A14968" s="294"/>
    </row>
    <row r="14969" spans="1:1" s="295" customFormat="1" ht="12" hidden="1" customHeight="1">
      <c r="A14969" s="294"/>
    </row>
    <row r="14970" spans="1:1" s="295" customFormat="1" ht="12" hidden="1" customHeight="1">
      <c r="A14970" s="294"/>
    </row>
    <row r="14971" spans="1:1" s="295" customFormat="1" ht="12" hidden="1" customHeight="1">
      <c r="A14971" s="294"/>
    </row>
    <row r="14972" spans="1:1" s="295" customFormat="1" ht="12" hidden="1" customHeight="1">
      <c r="A14972" s="294"/>
    </row>
    <row r="14973" spans="1:1" s="295" customFormat="1" ht="12" hidden="1" customHeight="1">
      <c r="A14973" s="294"/>
    </row>
    <row r="14974" spans="1:1" s="295" customFormat="1" ht="12" hidden="1" customHeight="1">
      <c r="A14974" s="294"/>
    </row>
    <row r="14975" spans="1:1" s="295" customFormat="1" ht="12" hidden="1" customHeight="1">
      <c r="A14975" s="294"/>
    </row>
    <row r="14976" spans="1:1" s="295" customFormat="1" ht="12" hidden="1" customHeight="1">
      <c r="A14976" s="294"/>
    </row>
    <row r="14977" spans="1:1" s="295" customFormat="1" ht="12" hidden="1" customHeight="1">
      <c r="A14977" s="294"/>
    </row>
    <row r="14978" spans="1:1" s="295" customFormat="1" ht="12" hidden="1" customHeight="1">
      <c r="A14978" s="294"/>
    </row>
    <row r="14979" spans="1:1" s="295" customFormat="1" ht="12" hidden="1" customHeight="1">
      <c r="A14979" s="294"/>
    </row>
    <row r="14980" spans="1:1" s="295" customFormat="1" ht="12" hidden="1" customHeight="1">
      <c r="A14980" s="294"/>
    </row>
    <row r="14981" spans="1:1" s="295" customFormat="1" ht="12" hidden="1" customHeight="1">
      <c r="A14981" s="294"/>
    </row>
    <row r="14982" spans="1:1" s="295" customFormat="1" ht="12" hidden="1" customHeight="1">
      <c r="A14982" s="294"/>
    </row>
    <row r="14983" spans="1:1" s="295" customFormat="1" ht="12" hidden="1" customHeight="1">
      <c r="A14983" s="294"/>
    </row>
    <row r="14984" spans="1:1" s="295" customFormat="1" ht="12" hidden="1" customHeight="1">
      <c r="A14984" s="294"/>
    </row>
    <row r="14985" spans="1:1" s="295" customFormat="1" ht="12" hidden="1" customHeight="1">
      <c r="A14985" s="294"/>
    </row>
    <row r="14986" spans="1:1" s="295" customFormat="1" ht="12" hidden="1" customHeight="1">
      <c r="A14986" s="294"/>
    </row>
    <row r="14987" spans="1:1" s="295" customFormat="1" ht="12" hidden="1" customHeight="1">
      <c r="A14987" s="294"/>
    </row>
    <row r="14988" spans="1:1" s="295" customFormat="1" ht="12" hidden="1" customHeight="1">
      <c r="A14988" s="294"/>
    </row>
    <row r="14989" spans="1:1" s="295" customFormat="1" ht="12" hidden="1" customHeight="1">
      <c r="A14989" s="294"/>
    </row>
    <row r="14990" spans="1:1" s="295" customFormat="1" ht="12" hidden="1" customHeight="1">
      <c r="A14990" s="294"/>
    </row>
    <row r="14991" spans="1:1" s="295" customFormat="1" ht="12" hidden="1" customHeight="1">
      <c r="A14991" s="294"/>
    </row>
    <row r="14992" spans="1:1" s="295" customFormat="1" ht="12" hidden="1" customHeight="1">
      <c r="A14992" s="294"/>
    </row>
    <row r="14993" spans="1:1" s="295" customFormat="1" ht="12" hidden="1" customHeight="1">
      <c r="A14993" s="294"/>
    </row>
    <row r="14994" spans="1:1" s="295" customFormat="1" ht="12" hidden="1" customHeight="1">
      <c r="A14994" s="294"/>
    </row>
    <row r="14995" spans="1:1" s="295" customFormat="1" ht="12" hidden="1" customHeight="1">
      <c r="A14995" s="294"/>
    </row>
    <row r="14996" spans="1:1" s="295" customFormat="1" ht="12" hidden="1" customHeight="1">
      <c r="A14996" s="294"/>
    </row>
    <row r="14997" spans="1:1" s="295" customFormat="1" ht="12" hidden="1" customHeight="1">
      <c r="A14997" s="294"/>
    </row>
    <row r="14998" spans="1:1" s="295" customFormat="1" ht="12" hidden="1" customHeight="1">
      <c r="A14998" s="294"/>
    </row>
    <row r="14999" spans="1:1" s="295" customFormat="1" ht="12" hidden="1" customHeight="1">
      <c r="A14999" s="294"/>
    </row>
    <row r="15000" spans="1:1" s="295" customFormat="1" ht="12" hidden="1" customHeight="1">
      <c r="A15000" s="294"/>
    </row>
    <row r="15001" spans="1:1" s="295" customFormat="1" ht="12" hidden="1" customHeight="1">
      <c r="A15001" s="294"/>
    </row>
    <row r="15002" spans="1:1" s="295" customFormat="1" ht="12" hidden="1" customHeight="1">
      <c r="A15002" s="294"/>
    </row>
    <row r="15003" spans="1:1" s="295" customFormat="1" ht="12" hidden="1" customHeight="1">
      <c r="A15003" s="294"/>
    </row>
    <row r="15004" spans="1:1" s="295" customFormat="1" ht="12" hidden="1" customHeight="1">
      <c r="A15004" s="294"/>
    </row>
    <row r="15005" spans="1:1" s="295" customFormat="1" ht="12" hidden="1" customHeight="1">
      <c r="A15005" s="294"/>
    </row>
    <row r="15006" spans="1:1" s="295" customFormat="1" ht="12" hidden="1" customHeight="1">
      <c r="A15006" s="294"/>
    </row>
    <row r="15007" spans="1:1" s="295" customFormat="1" ht="12" hidden="1" customHeight="1">
      <c r="A15007" s="294"/>
    </row>
    <row r="15008" spans="1:1" s="295" customFormat="1" ht="12" hidden="1" customHeight="1">
      <c r="A15008" s="294"/>
    </row>
    <row r="15009" spans="1:1" s="295" customFormat="1" ht="12" hidden="1" customHeight="1">
      <c r="A15009" s="294"/>
    </row>
    <row r="15010" spans="1:1" s="295" customFormat="1" ht="12" hidden="1" customHeight="1">
      <c r="A15010" s="294"/>
    </row>
    <row r="15011" spans="1:1" s="295" customFormat="1" ht="12" hidden="1" customHeight="1">
      <c r="A15011" s="294"/>
    </row>
    <row r="15012" spans="1:1" s="295" customFormat="1" ht="12" hidden="1" customHeight="1">
      <c r="A15012" s="294"/>
    </row>
    <row r="15013" spans="1:1" s="295" customFormat="1" ht="12" hidden="1" customHeight="1">
      <c r="A15013" s="294"/>
    </row>
    <row r="15014" spans="1:1" s="295" customFormat="1" ht="12" hidden="1" customHeight="1">
      <c r="A15014" s="294"/>
    </row>
    <row r="15015" spans="1:1" s="295" customFormat="1" ht="12" hidden="1" customHeight="1">
      <c r="A15015" s="294"/>
    </row>
    <row r="15016" spans="1:1" s="295" customFormat="1" ht="12" hidden="1" customHeight="1">
      <c r="A15016" s="294"/>
    </row>
    <row r="15017" spans="1:1" s="295" customFormat="1" ht="12" hidden="1" customHeight="1">
      <c r="A15017" s="294"/>
    </row>
    <row r="15018" spans="1:1" s="295" customFormat="1" ht="12" hidden="1" customHeight="1">
      <c r="A15018" s="294"/>
    </row>
    <row r="15019" spans="1:1" s="295" customFormat="1" ht="12" hidden="1" customHeight="1">
      <c r="A15019" s="294"/>
    </row>
    <row r="15020" spans="1:1" s="295" customFormat="1" ht="12" hidden="1" customHeight="1">
      <c r="A15020" s="294"/>
    </row>
    <row r="15021" spans="1:1" s="295" customFormat="1" ht="12" hidden="1" customHeight="1">
      <c r="A15021" s="294"/>
    </row>
    <row r="15022" spans="1:1" s="295" customFormat="1" ht="12" hidden="1" customHeight="1">
      <c r="A15022" s="294"/>
    </row>
    <row r="15023" spans="1:1" s="295" customFormat="1" ht="12" hidden="1" customHeight="1">
      <c r="A15023" s="294"/>
    </row>
    <row r="15024" spans="1:1" s="295" customFormat="1" ht="12" hidden="1" customHeight="1">
      <c r="A15024" s="294"/>
    </row>
    <row r="15025" spans="1:1" s="295" customFormat="1" ht="12" hidden="1" customHeight="1">
      <c r="A15025" s="294"/>
    </row>
    <row r="15026" spans="1:1" s="295" customFormat="1" ht="12" hidden="1" customHeight="1">
      <c r="A15026" s="294"/>
    </row>
    <row r="15027" spans="1:1" s="295" customFormat="1" ht="12" hidden="1" customHeight="1">
      <c r="A15027" s="294"/>
    </row>
    <row r="15028" spans="1:1" s="295" customFormat="1" ht="12" hidden="1" customHeight="1">
      <c r="A15028" s="294"/>
    </row>
    <row r="15029" spans="1:1" s="295" customFormat="1" ht="12" hidden="1" customHeight="1">
      <c r="A15029" s="294"/>
    </row>
    <row r="15030" spans="1:1" s="295" customFormat="1" ht="12" hidden="1" customHeight="1">
      <c r="A15030" s="294"/>
    </row>
    <row r="15031" spans="1:1" s="295" customFormat="1" ht="12" hidden="1" customHeight="1">
      <c r="A15031" s="294"/>
    </row>
    <row r="15032" spans="1:1" s="295" customFormat="1" ht="12" hidden="1" customHeight="1">
      <c r="A15032" s="294"/>
    </row>
    <row r="15033" spans="1:1" s="295" customFormat="1" ht="12" hidden="1" customHeight="1">
      <c r="A15033" s="294"/>
    </row>
    <row r="15034" spans="1:1" s="295" customFormat="1" ht="12" hidden="1" customHeight="1">
      <c r="A15034" s="294"/>
    </row>
    <row r="15035" spans="1:1" s="295" customFormat="1" ht="12" hidden="1" customHeight="1">
      <c r="A15035" s="294"/>
    </row>
    <row r="15036" spans="1:1" s="295" customFormat="1" ht="12" hidden="1" customHeight="1">
      <c r="A15036" s="294"/>
    </row>
    <row r="15037" spans="1:1" s="295" customFormat="1" ht="12" hidden="1" customHeight="1">
      <c r="A15037" s="294"/>
    </row>
    <row r="15038" spans="1:1" s="295" customFormat="1" ht="12" hidden="1" customHeight="1">
      <c r="A15038" s="294"/>
    </row>
    <row r="15039" spans="1:1" s="295" customFormat="1" ht="12" hidden="1" customHeight="1">
      <c r="A15039" s="294"/>
    </row>
    <row r="15040" spans="1:1" s="295" customFormat="1" ht="12" hidden="1" customHeight="1">
      <c r="A15040" s="294"/>
    </row>
    <row r="15041" spans="1:1" s="295" customFormat="1" ht="12" hidden="1" customHeight="1">
      <c r="A15041" s="294"/>
    </row>
    <row r="15042" spans="1:1" s="295" customFormat="1" ht="12" hidden="1" customHeight="1">
      <c r="A15042" s="294"/>
    </row>
    <row r="15043" spans="1:1" s="295" customFormat="1" ht="12" hidden="1" customHeight="1">
      <c r="A15043" s="294"/>
    </row>
    <row r="15044" spans="1:1" s="295" customFormat="1" ht="12" hidden="1" customHeight="1">
      <c r="A15044" s="294"/>
    </row>
    <row r="15045" spans="1:1" s="295" customFormat="1" ht="12" hidden="1" customHeight="1">
      <c r="A15045" s="294"/>
    </row>
    <row r="15046" spans="1:1" s="295" customFormat="1" ht="12" hidden="1" customHeight="1">
      <c r="A15046" s="294"/>
    </row>
    <row r="15047" spans="1:1" s="295" customFormat="1" ht="12" hidden="1" customHeight="1">
      <c r="A15047" s="294"/>
    </row>
    <row r="15048" spans="1:1" s="295" customFormat="1" ht="12" hidden="1" customHeight="1">
      <c r="A15048" s="294"/>
    </row>
    <row r="15049" spans="1:1" s="295" customFormat="1" ht="12" hidden="1" customHeight="1">
      <c r="A15049" s="294"/>
    </row>
    <row r="15050" spans="1:1" s="295" customFormat="1" ht="12" hidden="1" customHeight="1">
      <c r="A15050" s="294"/>
    </row>
    <row r="15051" spans="1:1" s="295" customFormat="1" ht="12" hidden="1" customHeight="1">
      <c r="A15051" s="294"/>
    </row>
    <row r="15052" spans="1:1" s="295" customFormat="1" ht="12" hidden="1" customHeight="1">
      <c r="A15052" s="294"/>
    </row>
    <row r="15053" spans="1:1" s="295" customFormat="1" ht="12" hidden="1" customHeight="1">
      <c r="A15053" s="294"/>
    </row>
    <row r="15054" spans="1:1" s="295" customFormat="1" ht="12" hidden="1" customHeight="1">
      <c r="A15054" s="294"/>
    </row>
    <row r="15055" spans="1:1" s="295" customFormat="1" ht="12" hidden="1" customHeight="1">
      <c r="A15055" s="294"/>
    </row>
    <row r="15056" spans="1:1" s="295" customFormat="1" ht="12" hidden="1" customHeight="1">
      <c r="A15056" s="294"/>
    </row>
    <row r="15057" spans="1:1" s="295" customFormat="1" ht="12" hidden="1" customHeight="1">
      <c r="A15057" s="294"/>
    </row>
    <row r="15058" spans="1:1" s="295" customFormat="1" ht="12" hidden="1" customHeight="1">
      <c r="A15058" s="294"/>
    </row>
    <row r="15059" spans="1:1" s="295" customFormat="1" ht="12" hidden="1" customHeight="1">
      <c r="A15059" s="294"/>
    </row>
    <row r="15060" spans="1:1" s="295" customFormat="1" ht="12" hidden="1" customHeight="1">
      <c r="A15060" s="294"/>
    </row>
    <row r="15061" spans="1:1" s="295" customFormat="1" ht="12" hidden="1" customHeight="1">
      <c r="A15061" s="294"/>
    </row>
    <row r="15062" spans="1:1" s="295" customFormat="1" ht="12" hidden="1" customHeight="1">
      <c r="A15062" s="294"/>
    </row>
    <row r="15063" spans="1:1" s="295" customFormat="1" ht="12" hidden="1" customHeight="1">
      <c r="A15063" s="294"/>
    </row>
    <row r="15064" spans="1:1" s="295" customFormat="1" ht="12" hidden="1" customHeight="1">
      <c r="A15064" s="294"/>
    </row>
    <row r="15065" spans="1:1" s="295" customFormat="1" ht="12" hidden="1" customHeight="1">
      <c r="A15065" s="294"/>
    </row>
    <row r="15066" spans="1:1" s="295" customFormat="1" ht="12" hidden="1" customHeight="1">
      <c r="A15066" s="294"/>
    </row>
    <row r="15067" spans="1:1" s="295" customFormat="1" ht="12" hidden="1" customHeight="1">
      <c r="A15067" s="294"/>
    </row>
    <row r="15068" spans="1:1" s="295" customFormat="1" ht="12" hidden="1" customHeight="1">
      <c r="A15068" s="294"/>
    </row>
    <row r="15069" spans="1:1" s="295" customFormat="1" ht="12" hidden="1" customHeight="1">
      <c r="A15069" s="294"/>
    </row>
    <row r="15070" spans="1:1" s="295" customFormat="1" ht="12" hidden="1" customHeight="1">
      <c r="A15070" s="294"/>
    </row>
    <row r="15071" spans="1:1" s="295" customFormat="1" ht="12" hidden="1" customHeight="1">
      <c r="A15071" s="294"/>
    </row>
    <row r="15072" spans="1:1" s="295" customFormat="1" ht="12" hidden="1" customHeight="1">
      <c r="A15072" s="294"/>
    </row>
    <row r="15073" spans="1:1" s="295" customFormat="1" ht="12" hidden="1" customHeight="1">
      <c r="A15073" s="294"/>
    </row>
    <row r="15074" spans="1:1" s="295" customFormat="1" ht="12" hidden="1" customHeight="1">
      <c r="A15074" s="294"/>
    </row>
    <row r="15075" spans="1:1" s="295" customFormat="1" ht="12" hidden="1" customHeight="1">
      <c r="A15075" s="294"/>
    </row>
    <row r="15076" spans="1:1" s="295" customFormat="1" ht="12" hidden="1" customHeight="1">
      <c r="A15076" s="294"/>
    </row>
    <row r="15077" spans="1:1" s="295" customFormat="1" ht="12" hidden="1" customHeight="1">
      <c r="A15077" s="294"/>
    </row>
    <row r="15078" spans="1:1" s="295" customFormat="1" ht="12" hidden="1" customHeight="1">
      <c r="A15078" s="294"/>
    </row>
    <row r="15079" spans="1:1" s="295" customFormat="1" ht="12" hidden="1" customHeight="1">
      <c r="A15079" s="294"/>
    </row>
    <row r="15080" spans="1:1" s="295" customFormat="1" ht="12" hidden="1" customHeight="1">
      <c r="A15080" s="294"/>
    </row>
    <row r="15081" spans="1:1" s="295" customFormat="1" ht="12" hidden="1" customHeight="1">
      <c r="A15081" s="294"/>
    </row>
    <row r="15082" spans="1:1" s="295" customFormat="1" ht="12" hidden="1" customHeight="1">
      <c r="A15082" s="294"/>
    </row>
    <row r="15083" spans="1:1" s="295" customFormat="1" ht="12" hidden="1" customHeight="1">
      <c r="A15083" s="294"/>
    </row>
    <row r="15084" spans="1:1" s="295" customFormat="1" ht="12" hidden="1" customHeight="1">
      <c r="A15084" s="294"/>
    </row>
    <row r="15085" spans="1:1" s="295" customFormat="1" ht="12" hidden="1" customHeight="1">
      <c r="A15085" s="294"/>
    </row>
    <row r="15086" spans="1:1" s="295" customFormat="1" ht="12" hidden="1" customHeight="1">
      <c r="A15086" s="294"/>
    </row>
    <row r="15087" spans="1:1" s="295" customFormat="1" ht="12" hidden="1" customHeight="1">
      <c r="A15087" s="294"/>
    </row>
    <row r="15088" spans="1:1" s="295" customFormat="1" ht="12" hidden="1" customHeight="1">
      <c r="A15088" s="294"/>
    </row>
    <row r="15089" spans="1:1" s="295" customFormat="1" ht="12" hidden="1" customHeight="1">
      <c r="A15089" s="294"/>
    </row>
    <row r="15090" spans="1:1" s="295" customFormat="1" ht="12" hidden="1" customHeight="1">
      <c r="A15090" s="294"/>
    </row>
    <row r="15091" spans="1:1" s="295" customFormat="1" ht="12" hidden="1" customHeight="1">
      <c r="A15091" s="294"/>
    </row>
    <row r="15092" spans="1:1" s="295" customFormat="1" ht="12" hidden="1" customHeight="1">
      <c r="A15092" s="294"/>
    </row>
    <row r="15093" spans="1:1" s="295" customFormat="1" ht="12" hidden="1" customHeight="1">
      <c r="A15093" s="294"/>
    </row>
    <row r="15094" spans="1:1" s="295" customFormat="1" ht="12" hidden="1" customHeight="1">
      <c r="A15094" s="294"/>
    </row>
    <row r="15095" spans="1:1" s="295" customFormat="1" ht="12" hidden="1" customHeight="1">
      <c r="A15095" s="294"/>
    </row>
    <row r="15096" spans="1:1" s="295" customFormat="1" ht="12" hidden="1" customHeight="1">
      <c r="A15096" s="294"/>
    </row>
    <row r="15097" spans="1:1" s="295" customFormat="1" ht="12" hidden="1" customHeight="1">
      <c r="A15097" s="294"/>
    </row>
    <row r="15098" spans="1:1" s="295" customFormat="1" ht="12" hidden="1" customHeight="1">
      <c r="A15098" s="294"/>
    </row>
    <row r="15099" spans="1:1" s="295" customFormat="1" ht="12" hidden="1" customHeight="1">
      <c r="A15099" s="294"/>
    </row>
    <row r="15100" spans="1:1" s="295" customFormat="1" ht="12" hidden="1" customHeight="1">
      <c r="A15100" s="294"/>
    </row>
    <row r="15101" spans="1:1" s="295" customFormat="1" ht="12" hidden="1" customHeight="1">
      <c r="A15101" s="294"/>
    </row>
    <row r="15102" spans="1:1" s="295" customFormat="1" ht="12" hidden="1" customHeight="1">
      <c r="A15102" s="294"/>
    </row>
    <row r="15103" spans="1:1" s="295" customFormat="1" ht="12" hidden="1" customHeight="1">
      <c r="A15103" s="294"/>
    </row>
    <row r="15104" spans="1:1" s="295" customFormat="1" ht="12" hidden="1" customHeight="1">
      <c r="A15104" s="294"/>
    </row>
    <row r="15105" spans="1:1" s="295" customFormat="1" ht="12" hidden="1" customHeight="1">
      <c r="A15105" s="294"/>
    </row>
    <row r="15106" spans="1:1" s="295" customFormat="1" ht="12" hidden="1" customHeight="1">
      <c r="A15106" s="294"/>
    </row>
    <row r="15107" spans="1:1" s="295" customFormat="1" ht="12" hidden="1" customHeight="1">
      <c r="A15107" s="294"/>
    </row>
    <row r="15108" spans="1:1" s="295" customFormat="1" ht="12" hidden="1" customHeight="1">
      <c r="A15108" s="294"/>
    </row>
    <row r="15109" spans="1:1" s="295" customFormat="1" ht="12" hidden="1" customHeight="1">
      <c r="A15109" s="294"/>
    </row>
    <row r="15110" spans="1:1" s="295" customFormat="1" ht="12" hidden="1" customHeight="1">
      <c r="A15110" s="294"/>
    </row>
    <row r="15111" spans="1:1" s="295" customFormat="1" ht="12" hidden="1" customHeight="1">
      <c r="A15111" s="294"/>
    </row>
    <row r="15112" spans="1:1" s="295" customFormat="1" ht="12" hidden="1" customHeight="1">
      <c r="A15112" s="294"/>
    </row>
    <row r="15113" spans="1:1" s="295" customFormat="1" ht="12" hidden="1" customHeight="1">
      <c r="A15113" s="294"/>
    </row>
    <row r="15114" spans="1:1" s="295" customFormat="1" ht="12" hidden="1" customHeight="1">
      <c r="A15114" s="294"/>
    </row>
    <row r="15115" spans="1:1" s="295" customFormat="1" ht="12" hidden="1" customHeight="1">
      <c r="A15115" s="294"/>
    </row>
    <row r="15116" spans="1:1" s="295" customFormat="1" ht="12" hidden="1" customHeight="1">
      <c r="A15116" s="294"/>
    </row>
    <row r="15117" spans="1:1" s="295" customFormat="1" ht="12" hidden="1" customHeight="1">
      <c r="A15117" s="294"/>
    </row>
    <row r="15118" spans="1:1" s="295" customFormat="1" ht="12" hidden="1" customHeight="1">
      <c r="A15118" s="294"/>
    </row>
    <row r="15119" spans="1:1" s="295" customFormat="1" ht="12" hidden="1" customHeight="1">
      <c r="A15119" s="294"/>
    </row>
    <row r="15120" spans="1:1" s="295" customFormat="1" ht="12" hidden="1" customHeight="1">
      <c r="A15120" s="294"/>
    </row>
    <row r="15121" spans="1:1" s="295" customFormat="1" ht="12" hidden="1" customHeight="1">
      <c r="A15121" s="294"/>
    </row>
    <row r="15122" spans="1:1" s="295" customFormat="1" ht="12" hidden="1" customHeight="1">
      <c r="A15122" s="294"/>
    </row>
    <row r="15123" spans="1:1" s="295" customFormat="1" ht="12" hidden="1" customHeight="1">
      <c r="A15123" s="294"/>
    </row>
    <row r="15124" spans="1:1" s="295" customFormat="1" ht="12" hidden="1" customHeight="1">
      <c r="A15124" s="294"/>
    </row>
    <row r="15125" spans="1:1" s="295" customFormat="1" ht="12" hidden="1" customHeight="1">
      <c r="A15125" s="294"/>
    </row>
    <row r="15126" spans="1:1" s="295" customFormat="1" ht="12" hidden="1" customHeight="1">
      <c r="A15126" s="294"/>
    </row>
    <row r="15127" spans="1:1" s="295" customFormat="1" ht="12" hidden="1" customHeight="1">
      <c r="A15127" s="294"/>
    </row>
    <row r="15128" spans="1:1" s="295" customFormat="1" ht="12" hidden="1" customHeight="1">
      <c r="A15128" s="294"/>
    </row>
    <row r="15129" spans="1:1" s="295" customFormat="1" ht="12" hidden="1" customHeight="1">
      <c r="A15129" s="294"/>
    </row>
    <row r="15130" spans="1:1" s="295" customFormat="1" ht="12" hidden="1" customHeight="1">
      <c r="A15130" s="294"/>
    </row>
    <row r="15131" spans="1:1" s="295" customFormat="1" ht="12" hidden="1" customHeight="1">
      <c r="A15131" s="294"/>
    </row>
    <row r="15132" spans="1:1" s="295" customFormat="1" ht="12" hidden="1" customHeight="1">
      <c r="A15132" s="294"/>
    </row>
    <row r="15133" spans="1:1" s="295" customFormat="1" ht="12" hidden="1" customHeight="1">
      <c r="A15133" s="294"/>
    </row>
    <row r="15134" spans="1:1" s="295" customFormat="1" ht="12" hidden="1" customHeight="1">
      <c r="A15134" s="294"/>
    </row>
    <row r="15135" spans="1:1" s="295" customFormat="1" ht="12" hidden="1" customHeight="1">
      <c r="A15135" s="294"/>
    </row>
    <row r="15136" spans="1:1" s="295" customFormat="1" ht="12" hidden="1" customHeight="1">
      <c r="A15136" s="294"/>
    </row>
    <row r="15137" spans="1:1" s="295" customFormat="1" ht="12" hidden="1" customHeight="1">
      <c r="A15137" s="294"/>
    </row>
    <row r="15138" spans="1:1" s="295" customFormat="1" ht="12" hidden="1" customHeight="1">
      <c r="A15138" s="294"/>
    </row>
    <row r="15139" spans="1:1" s="295" customFormat="1" ht="12" hidden="1" customHeight="1">
      <c r="A15139" s="294"/>
    </row>
    <row r="15140" spans="1:1" s="295" customFormat="1" ht="12" hidden="1" customHeight="1">
      <c r="A15140" s="294"/>
    </row>
    <row r="15141" spans="1:1" s="295" customFormat="1" ht="12" hidden="1" customHeight="1">
      <c r="A15141" s="294"/>
    </row>
    <row r="15142" spans="1:1" s="295" customFormat="1" ht="12" hidden="1" customHeight="1">
      <c r="A15142" s="294"/>
    </row>
    <row r="15143" spans="1:1" s="295" customFormat="1" ht="12" hidden="1" customHeight="1">
      <c r="A15143" s="294"/>
    </row>
    <row r="15144" spans="1:1" s="295" customFormat="1" ht="12" hidden="1" customHeight="1">
      <c r="A15144" s="294"/>
    </row>
    <row r="15145" spans="1:1" s="295" customFormat="1" ht="12" hidden="1" customHeight="1">
      <c r="A15145" s="294"/>
    </row>
    <row r="15146" spans="1:1" s="295" customFormat="1" ht="12" hidden="1" customHeight="1">
      <c r="A15146" s="294"/>
    </row>
    <row r="15147" spans="1:1" s="295" customFormat="1" ht="12" hidden="1" customHeight="1">
      <c r="A15147" s="294"/>
    </row>
    <row r="15148" spans="1:1" s="295" customFormat="1" ht="12" hidden="1" customHeight="1">
      <c r="A15148" s="294"/>
    </row>
    <row r="15149" spans="1:1" s="295" customFormat="1" ht="12" hidden="1" customHeight="1">
      <c r="A15149" s="294"/>
    </row>
    <row r="15150" spans="1:1" s="295" customFormat="1" ht="12" hidden="1" customHeight="1">
      <c r="A15150" s="294"/>
    </row>
    <row r="15151" spans="1:1" s="295" customFormat="1" ht="12" hidden="1" customHeight="1">
      <c r="A15151" s="294"/>
    </row>
    <row r="15152" spans="1:1" s="295" customFormat="1" ht="12" hidden="1" customHeight="1">
      <c r="A15152" s="294"/>
    </row>
    <row r="15153" spans="1:1" s="295" customFormat="1" ht="12" hidden="1" customHeight="1">
      <c r="A15153" s="294"/>
    </row>
    <row r="15154" spans="1:1" s="295" customFormat="1" ht="12" hidden="1" customHeight="1">
      <c r="A15154" s="294"/>
    </row>
    <row r="15155" spans="1:1" s="295" customFormat="1" ht="12" hidden="1" customHeight="1">
      <c r="A15155" s="294"/>
    </row>
    <row r="15156" spans="1:1" s="295" customFormat="1" ht="12" hidden="1" customHeight="1">
      <c r="A15156" s="294"/>
    </row>
    <row r="15157" spans="1:1" s="295" customFormat="1" ht="12" hidden="1" customHeight="1">
      <c r="A15157" s="294"/>
    </row>
    <row r="15158" spans="1:1" s="295" customFormat="1" ht="12" hidden="1" customHeight="1">
      <c r="A15158" s="294"/>
    </row>
    <row r="15159" spans="1:1" s="295" customFormat="1" ht="12" hidden="1" customHeight="1">
      <c r="A15159" s="294"/>
    </row>
    <row r="15160" spans="1:1" s="295" customFormat="1" ht="12" hidden="1" customHeight="1">
      <c r="A15160" s="294"/>
    </row>
    <row r="15161" spans="1:1" s="295" customFormat="1" ht="12" hidden="1" customHeight="1">
      <c r="A15161" s="294"/>
    </row>
    <row r="15162" spans="1:1" s="295" customFormat="1" ht="12" hidden="1" customHeight="1">
      <c r="A15162" s="294"/>
    </row>
    <row r="15163" spans="1:1" s="295" customFormat="1" ht="12" hidden="1" customHeight="1">
      <c r="A15163" s="294"/>
    </row>
    <row r="15164" spans="1:1" s="295" customFormat="1" ht="12" hidden="1" customHeight="1">
      <c r="A15164" s="294"/>
    </row>
    <row r="15165" spans="1:1" s="295" customFormat="1" ht="12" hidden="1" customHeight="1">
      <c r="A15165" s="294"/>
    </row>
    <row r="15166" spans="1:1" s="295" customFormat="1" ht="12" hidden="1" customHeight="1">
      <c r="A15166" s="294"/>
    </row>
    <row r="15167" spans="1:1" s="295" customFormat="1" ht="12" hidden="1" customHeight="1">
      <c r="A15167" s="294"/>
    </row>
    <row r="15168" spans="1:1" s="295" customFormat="1" ht="12" hidden="1" customHeight="1">
      <c r="A15168" s="294"/>
    </row>
    <row r="15169" spans="1:1" s="295" customFormat="1" ht="12" hidden="1" customHeight="1">
      <c r="A15169" s="294"/>
    </row>
    <row r="15170" spans="1:1" s="295" customFormat="1" ht="12" hidden="1" customHeight="1">
      <c r="A15170" s="294"/>
    </row>
    <row r="15171" spans="1:1" s="295" customFormat="1" ht="12" hidden="1" customHeight="1">
      <c r="A15171" s="294"/>
    </row>
    <row r="15172" spans="1:1" s="295" customFormat="1" ht="12" hidden="1" customHeight="1">
      <c r="A15172" s="294"/>
    </row>
    <row r="15173" spans="1:1" s="295" customFormat="1" ht="12" hidden="1" customHeight="1">
      <c r="A15173" s="294"/>
    </row>
    <row r="15174" spans="1:1" s="295" customFormat="1" ht="12" hidden="1" customHeight="1">
      <c r="A15174" s="294"/>
    </row>
    <row r="15175" spans="1:1" s="295" customFormat="1" ht="12" hidden="1" customHeight="1">
      <c r="A15175" s="294"/>
    </row>
    <row r="15176" spans="1:1" s="295" customFormat="1" ht="12" hidden="1" customHeight="1">
      <c r="A15176" s="294"/>
    </row>
    <row r="15177" spans="1:1" s="295" customFormat="1" ht="12" hidden="1" customHeight="1">
      <c r="A15177" s="294"/>
    </row>
    <row r="15178" spans="1:1" s="295" customFormat="1" ht="12" hidden="1" customHeight="1">
      <c r="A15178" s="294"/>
    </row>
    <row r="15179" spans="1:1" s="295" customFormat="1" ht="12" hidden="1" customHeight="1">
      <c r="A15179" s="294"/>
    </row>
    <row r="15180" spans="1:1" s="295" customFormat="1" ht="12" hidden="1" customHeight="1">
      <c r="A15180" s="294"/>
    </row>
    <row r="15181" spans="1:1" s="295" customFormat="1" ht="12" hidden="1" customHeight="1">
      <c r="A15181" s="294"/>
    </row>
    <row r="15182" spans="1:1" s="295" customFormat="1" ht="12" hidden="1" customHeight="1">
      <c r="A15182" s="294"/>
    </row>
    <row r="15183" spans="1:1" s="295" customFormat="1" ht="12" hidden="1" customHeight="1">
      <c r="A15183" s="294"/>
    </row>
    <row r="15184" spans="1:1" s="295" customFormat="1" ht="12" hidden="1" customHeight="1">
      <c r="A15184" s="294"/>
    </row>
    <row r="15185" spans="1:1" s="295" customFormat="1" ht="12" hidden="1" customHeight="1">
      <c r="A15185" s="294"/>
    </row>
    <row r="15186" spans="1:1" s="295" customFormat="1" ht="12" hidden="1" customHeight="1">
      <c r="A15186" s="294"/>
    </row>
    <row r="15187" spans="1:1" s="295" customFormat="1" ht="12" hidden="1" customHeight="1">
      <c r="A15187" s="294"/>
    </row>
    <row r="15188" spans="1:1" s="295" customFormat="1" ht="12" hidden="1" customHeight="1">
      <c r="A15188" s="294"/>
    </row>
    <row r="15189" spans="1:1" s="295" customFormat="1" ht="12" hidden="1" customHeight="1">
      <c r="A15189" s="294"/>
    </row>
    <row r="15190" spans="1:1" s="295" customFormat="1" ht="12" hidden="1" customHeight="1">
      <c r="A15190" s="294"/>
    </row>
    <row r="15191" spans="1:1" s="295" customFormat="1" ht="12" hidden="1" customHeight="1">
      <c r="A15191" s="294"/>
    </row>
    <row r="15192" spans="1:1" s="295" customFormat="1" ht="12" hidden="1" customHeight="1">
      <c r="A15192" s="294"/>
    </row>
    <row r="15193" spans="1:1" s="295" customFormat="1" ht="12" hidden="1" customHeight="1">
      <c r="A15193" s="294"/>
    </row>
    <row r="15194" spans="1:1" s="295" customFormat="1" ht="12" hidden="1" customHeight="1">
      <c r="A15194" s="294"/>
    </row>
    <row r="15195" spans="1:1" s="295" customFormat="1" ht="12" hidden="1" customHeight="1">
      <c r="A15195" s="294"/>
    </row>
    <row r="15196" spans="1:1" s="295" customFormat="1" ht="12" hidden="1" customHeight="1">
      <c r="A15196" s="294"/>
    </row>
    <row r="15197" spans="1:1" s="295" customFormat="1" ht="12" hidden="1" customHeight="1">
      <c r="A15197" s="294"/>
    </row>
    <row r="15198" spans="1:1" s="295" customFormat="1" ht="12" hidden="1" customHeight="1">
      <c r="A15198" s="294"/>
    </row>
    <row r="15199" spans="1:1" s="295" customFormat="1" ht="12" hidden="1" customHeight="1">
      <c r="A15199" s="294"/>
    </row>
    <row r="15200" spans="1:1" s="295" customFormat="1" ht="12" hidden="1" customHeight="1">
      <c r="A15200" s="294"/>
    </row>
    <row r="15201" spans="1:1" s="295" customFormat="1" ht="12" hidden="1" customHeight="1">
      <c r="A15201" s="294"/>
    </row>
    <row r="15202" spans="1:1" s="295" customFormat="1" ht="12" hidden="1" customHeight="1">
      <c r="A15202" s="294"/>
    </row>
    <row r="15203" spans="1:1" s="295" customFormat="1" ht="12" hidden="1" customHeight="1">
      <c r="A15203" s="294"/>
    </row>
    <row r="15204" spans="1:1" s="295" customFormat="1" ht="12" hidden="1" customHeight="1">
      <c r="A15204" s="294"/>
    </row>
    <row r="15205" spans="1:1" s="295" customFormat="1" ht="12" hidden="1" customHeight="1">
      <c r="A15205" s="294"/>
    </row>
    <row r="15206" spans="1:1" s="295" customFormat="1" ht="12" hidden="1" customHeight="1">
      <c r="A15206" s="294"/>
    </row>
    <row r="15207" spans="1:1" s="295" customFormat="1" ht="12" hidden="1" customHeight="1">
      <c r="A15207" s="294"/>
    </row>
    <row r="15208" spans="1:1" s="295" customFormat="1" ht="12" hidden="1" customHeight="1">
      <c r="A15208" s="294"/>
    </row>
    <row r="15209" spans="1:1" s="295" customFormat="1" ht="12" hidden="1" customHeight="1">
      <c r="A15209" s="294"/>
    </row>
    <row r="15210" spans="1:1" s="295" customFormat="1" ht="12" hidden="1" customHeight="1">
      <c r="A15210" s="294"/>
    </row>
    <row r="15211" spans="1:1" s="295" customFormat="1" ht="12" hidden="1" customHeight="1">
      <c r="A15211" s="294"/>
    </row>
    <row r="15212" spans="1:1" s="295" customFormat="1" ht="12" hidden="1" customHeight="1">
      <c r="A15212" s="294"/>
    </row>
    <row r="15213" spans="1:1" s="295" customFormat="1" ht="12" hidden="1" customHeight="1">
      <c r="A15213" s="294"/>
    </row>
    <row r="15214" spans="1:1" s="295" customFormat="1" ht="12" hidden="1" customHeight="1">
      <c r="A15214" s="294"/>
    </row>
    <row r="15215" spans="1:1" s="295" customFormat="1" ht="12" hidden="1" customHeight="1">
      <c r="A15215" s="294"/>
    </row>
    <row r="15216" spans="1:1" s="295" customFormat="1" ht="12" hidden="1" customHeight="1">
      <c r="A15216" s="294"/>
    </row>
    <row r="15217" spans="1:1" s="295" customFormat="1" ht="12" hidden="1" customHeight="1">
      <c r="A15217" s="294"/>
    </row>
    <row r="15218" spans="1:1" s="295" customFormat="1" ht="12" hidden="1" customHeight="1">
      <c r="A15218" s="294"/>
    </row>
    <row r="15219" spans="1:1" s="295" customFormat="1" ht="12" hidden="1" customHeight="1">
      <c r="A15219" s="294"/>
    </row>
    <row r="15220" spans="1:1" s="295" customFormat="1" ht="12" hidden="1" customHeight="1">
      <c r="A15220" s="294"/>
    </row>
    <row r="15221" spans="1:1" s="295" customFormat="1" ht="12" hidden="1" customHeight="1">
      <c r="A15221" s="294"/>
    </row>
    <row r="15222" spans="1:1" s="295" customFormat="1" ht="12" hidden="1" customHeight="1">
      <c r="A15222" s="294"/>
    </row>
    <row r="15223" spans="1:1" s="295" customFormat="1" ht="12" hidden="1" customHeight="1">
      <c r="A15223" s="294"/>
    </row>
    <row r="15224" spans="1:1" s="295" customFormat="1" ht="12" hidden="1" customHeight="1">
      <c r="A15224" s="294"/>
    </row>
    <row r="15225" spans="1:1" s="295" customFormat="1" ht="12" hidden="1" customHeight="1">
      <c r="A15225" s="294"/>
    </row>
    <row r="15226" spans="1:1" s="295" customFormat="1" ht="12" hidden="1" customHeight="1">
      <c r="A15226" s="294"/>
    </row>
    <row r="15227" spans="1:1" s="295" customFormat="1" ht="12" hidden="1" customHeight="1">
      <c r="A15227" s="294"/>
    </row>
    <row r="15228" spans="1:1" s="295" customFormat="1" ht="12" hidden="1" customHeight="1">
      <c r="A15228" s="294"/>
    </row>
    <row r="15229" spans="1:1" s="295" customFormat="1" ht="12" hidden="1" customHeight="1">
      <c r="A15229" s="294"/>
    </row>
    <row r="15230" spans="1:1" s="295" customFormat="1" ht="12" hidden="1" customHeight="1">
      <c r="A15230" s="294"/>
    </row>
    <row r="15231" spans="1:1" s="295" customFormat="1" ht="12" hidden="1" customHeight="1">
      <c r="A15231" s="294"/>
    </row>
    <row r="15232" spans="1:1" s="295" customFormat="1" ht="12" hidden="1" customHeight="1">
      <c r="A15232" s="294"/>
    </row>
    <row r="15233" spans="1:1" s="295" customFormat="1" ht="12" hidden="1" customHeight="1">
      <c r="A15233" s="294"/>
    </row>
    <row r="15234" spans="1:1" s="295" customFormat="1" ht="12" hidden="1" customHeight="1">
      <c r="A15234" s="294"/>
    </row>
    <row r="15235" spans="1:1" s="295" customFormat="1" ht="12" hidden="1" customHeight="1">
      <c r="A15235" s="294"/>
    </row>
    <row r="15236" spans="1:1" s="295" customFormat="1" ht="12" hidden="1" customHeight="1">
      <c r="A15236" s="294"/>
    </row>
    <row r="15237" spans="1:1" s="295" customFormat="1" ht="12" hidden="1" customHeight="1">
      <c r="A15237" s="294"/>
    </row>
    <row r="15238" spans="1:1" s="295" customFormat="1" ht="12" hidden="1" customHeight="1">
      <c r="A15238" s="294"/>
    </row>
    <row r="15239" spans="1:1" s="295" customFormat="1" ht="12" hidden="1" customHeight="1">
      <c r="A15239" s="294"/>
    </row>
    <row r="15240" spans="1:1" s="295" customFormat="1" ht="12" hidden="1" customHeight="1">
      <c r="A15240" s="294"/>
    </row>
    <row r="15241" spans="1:1" s="295" customFormat="1" ht="12" hidden="1" customHeight="1">
      <c r="A15241" s="294"/>
    </row>
    <row r="15242" spans="1:1" s="295" customFormat="1" ht="12" hidden="1" customHeight="1">
      <c r="A15242" s="294"/>
    </row>
    <row r="15243" spans="1:1" s="295" customFormat="1" ht="12" hidden="1" customHeight="1">
      <c r="A15243" s="294"/>
    </row>
    <row r="15244" spans="1:1" s="295" customFormat="1" ht="12" hidden="1" customHeight="1">
      <c r="A15244" s="294"/>
    </row>
    <row r="15245" spans="1:1" s="295" customFormat="1" ht="12" hidden="1" customHeight="1">
      <c r="A15245" s="294"/>
    </row>
    <row r="15246" spans="1:1" s="295" customFormat="1" ht="12" hidden="1" customHeight="1">
      <c r="A15246" s="294"/>
    </row>
    <row r="15247" spans="1:1" s="295" customFormat="1" ht="12" hidden="1" customHeight="1">
      <c r="A15247" s="294"/>
    </row>
    <row r="15248" spans="1:1" s="295" customFormat="1" ht="12" hidden="1" customHeight="1">
      <c r="A15248" s="294"/>
    </row>
    <row r="15249" spans="1:1" s="295" customFormat="1" ht="12" hidden="1" customHeight="1">
      <c r="A15249" s="294"/>
    </row>
    <row r="15250" spans="1:1" s="295" customFormat="1" ht="12" hidden="1" customHeight="1">
      <c r="A15250" s="294"/>
    </row>
    <row r="15251" spans="1:1" s="295" customFormat="1" ht="12" hidden="1" customHeight="1">
      <c r="A15251" s="294"/>
    </row>
    <row r="15252" spans="1:1" s="295" customFormat="1" ht="12" hidden="1" customHeight="1">
      <c r="A15252" s="294"/>
    </row>
    <row r="15253" spans="1:1" s="295" customFormat="1" ht="12" hidden="1" customHeight="1">
      <c r="A15253" s="294"/>
    </row>
    <row r="15254" spans="1:1" s="295" customFormat="1" ht="12" hidden="1" customHeight="1">
      <c r="A15254" s="294"/>
    </row>
    <row r="15255" spans="1:1" s="295" customFormat="1" ht="12" hidden="1" customHeight="1">
      <c r="A15255" s="294"/>
    </row>
    <row r="15256" spans="1:1" s="295" customFormat="1" ht="12" hidden="1" customHeight="1">
      <c r="A15256" s="294"/>
    </row>
    <row r="15257" spans="1:1" s="295" customFormat="1" ht="12" hidden="1" customHeight="1">
      <c r="A15257" s="294"/>
    </row>
    <row r="15258" spans="1:1" s="295" customFormat="1" ht="12" hidden="1" customHeight="1">
      <c r="A15258" s="294"/>
    </row>
    <row r="15259" spans="1:1" s="295" customFormat="1" ht="12" hidden="1" customHeight="1">
      <c r="A15259" s="294"/>
    </row>
    <row r="15260" spans="1:1" s="295" customFormat="1" ht="12" hidden="1" customHeight="1">
      <c r="A15260" s="294"/>
    </row>
    <row r="15261" spans="1:1" s="295" customFormat="1" ht="12" hidden="1" customHeight="1">
      <c r="A15261" s="294"/>
    </row>
    <row r="15262" spans="1:1" s="295" customFormat="1" ht="12" hidden="1" customHeight="1">
      <c r="A15262" s="294"/>
    </row>
    <row r="15263" spans="1:1" s="295" customFormat="1" ht="12" hidden="1" customHeight="1">
      <c r="A15263" s="294"/>
    </row>
    <row r="15264" spans="1:1" s="295" customFormat="1" ht="12" hidden="1" customHeight="1">
      <c r="A15264" s="294"/>
    </row>
    <row r="15265" spans="1:1" s="295" customFormat="1" ht="12" hidden="1" customHeight="1">
      <c r="A15265" s="294"/>
    </row>
    <row r="15266" spans="1:1" s="295" customFormat="1" ht="12" hidden="1" customHeight="1">
      <c r="A15266" s="294"/>
    </row>
    <row r="15267" spans="1:1" s="295" customFormat="1" ht="12" hidden="1" customHeight="1">
      <c r="A15267" s="294"/>
    </row>
    <row r="15268" spans="1:1" s="295" customFormat="1" ht="12" hidden="1" customHeight="1">
      <c r="A15268" s="294"/>
    </row>
    <row r="15269" spans="1:1" s="295" customFormat="1" ht="12" hidden="1" customHeight="1">
      <c r="A15269" s="294"/>
    </row>
    <row r="15270" spans="1:1" s="295" customFormat="1" ht="12" hidden="1" customHeight="1">
      <c r="A15270" s="294"/>
    </row>
    <row r="15271" spans="1:1" s="295" customFormat="1" ht="12" hidden="1" customHeight="1">
      <c r="A15271" s="294"/>
    </row>
    <row r="15272" spans="1:1" s="295" customFormat="1" ht="12" hidden="1" customHeight="1">
      <c r="A15272" s="294"/>
    </row>
    <row r="15273" spans="1:1" s="295" customFormat="1" ht="12" hidden="1" customHeight="1">
      <c r="A15273" s="294"/>
    </row>
    <row r="15274" spans="1:1" s="295" customFormat="1" ht="12" hidden="1" customHeight="1">
      <c r="A15274" s="294"/>
    </row>
    <row r="15275" spans="1:1" s="295" customFormat="1" ht="12" hidden="1" customHeight="1">
      <c r="A15275" s="294"/>
    </row>
    <row r="15276" spans="1:1" s="295" customFormat="1" ht="12" hidden="1" customHeight="1">
      <c r="A15276" s="294"/>
    </row>
    <row r="15277" spans="1:1" s="295" customFormat="1" ht="12" hidden="1" customHeight="1">
      <c r="A15277" s="294"/>
    </row>
    <row r="15278" spans="1:1" s="295" customFormat="1" ht="12" hidden="1" customHeight="1">
      <c r="A15278" s="294"/>
    </row>
    <row r="15279" spans="1:1" s="295" customFormat="1" ht="12" hidden="1" customHeight="1">
      <c r="A15279" s="294"/>
    </row>
    <row r="15280" spans="1:1" s="295" customFormat="1" ht="12" hidden="1" customHeight="1">
      <c r="A15280" s="294"/>
    </row>
    <row r="15281" spans="1:1" s="295" customFormat="1" ht="12" hidden="1" customHeight="1">
      <c r="A15281" s="294"/>
    </row>
    <row r="15282" spans="1:1" s="295" customFormat="1" ht="12" hidden="1" customHeight="1">
      <c r="A15282" s="294"/>
    </row>
    <row r="15283" spans="1:1" s="295" customFormat="1" ht="12" hidden="1" customHeight="1">
      <c r="A15283" s="294"/>
    </row>
    <row r="15284" spans="1:1" s="295" customFormat="1" ht="12" hidden="1" customHeight="1">
      <c r="A15284" s="294"/>
    </row>
    <row r="15285" spans="1:1" s="295" customFormat="1" ht="12" hidden="1" customHeight="1">
      <c r="A15285" s="294"/>
    </row>
    <row r="15286" spans="1:1" s="295" customFormat="1" ht="12" hidden="1" customHeight="1">
      <c r="A15286" s="294"/>
    </row>
    <row r="15287" spans="1:1" s="295" customFormat="1" ht="12" hidden="1" customHeight="1">
      <c r="A15287" s="294"/>
    </row>
    <row r="15288" spans="1:1" s="295" customFormat="1" ht="12" hidden="1" customHeight="1">
      <c r="A15288" s="294"/>
    </row>
    <row r="15289" spans="1:1" s="295" customFormat="1" ht="12" hidden="1" customHeight="1">
      <c r="A15289" s="294"/>
    </row>
    <row r="15290" spans="1:1" s="295" customFormat="1" ht="12" hidden="1" customHeight="1">
      <c r="A15290" s="294"/>
    </row>
    <row r="15291" spans="1:1" s="295" customFormat="1" ht="12" hidden="1" customHeight="1">
      <c r="A15291" s="294"/>
    </row>
    <row r="15292" spans="1:1" s="295" customFormat="1" ht="12" hidden="1" customHeight="1">
      <c r="A15292" s="294"/>
    </row>
    <row r="15293" spans="1:1" s="295" customFormat="1" ht="12" hidden="1" customHeight="1">
      <c r="A15293" s="294"/>
    </row>
    <row r="15294" spans="1:1" s="295" customFormat="1" ht="12" hidden="1" customHeight="1">
      <c r="A15294" s="294"/>
    </row>
    <row r="15295" spans="1:1" s="295" customFormat="1" ht="12" hidden="1" customHeight="1">
      <c r="A15295" s="294"/>
    </row>
    <row r="15296" spans="1:1" s="295" customFormat="1" ht="12" hidden="1" customHeight="1">
      <c r="A15296" s="294"/>
    </row>
    <row r="15297" spans="1:1" s="295" customFormat="1" ht="12" hidden="1" customHeight="1">
      <c r="A15297" s="294"/>
    </row>
    <row r="15298" spans="1:1" s="295" customFormat="1" ht="12" hidden="1" customHeight="1">
      <c r="A15298" s="294"/>
    </row>
    <row r="15299" spans="1:1" s="295" customFormat="1" ht="12" hidden="1" customHeight="1">
      <c r="A15299" s="294"/>
    </row>
    <row r="15300" spans="1:1" s="295" customFormat="1" ht="12" hidden="1" customHeight="1">
      <c r="A15300" s="294"/>
    </row>
    <row r="15301" spans="1:1" s="295" customFormat="1" ht="12" hidden="1" customHeight="1">
      <c r="A15301" s="294"/>
    </row>
    <row r="15302" spans="1:1" s="295" customFormat="1" ht="12" hidden="1" customHeight="1">
      <c r="A15302" s="294"/>
    </row>
    <row r="15303" spans="1:1" s="295" customFormat="1" ht="12" hidden="1" customHeight="1">
      <c r="A15303" s="294"/>
    </row>
    <row r="15304" spans="1:1" s="295" customFormat="1" ht="12" hidden="1" customHeight="1">
      <c r="A15304" s="294"/>
    </row>
    <row r="15305" spans="1:1" s="295" customFormat="1" ht="12" hidden="1" customHeight="1">
      <c r="A15305" s="294"/>
    </row>
    <row r="15306" spans="1:1" s="295" customFormat="1" ht="12" hidden="1" customHeight="1">
      <c r="A15306" s="294"/>
    </row>
    <row r="15307" spans="1:1" s="295" customFormat="1" ht="12" hidden="1" customHeight="1">
      <c r="A15307" s="294"/>
    </row>
    <row r="15308" spans="1:1" s="295" customFormat="1" ht="12" hidden="1" customHeight="1">
      <c r="A15308" s="294"/>
    </row>
    <row r="15309" spans="1:1" s="295" customFormat="1" ht="12" hidden="1" customHeight="1">
      <c r="A15309" s="294"/>
    </row>
    <row r="15310" spans="1:1" s="295" customFormat="1" ht="12" hidden="1" customHeight="1">
      <c r="A15310" s="294"/>
    </row>
    <row r="15311" spans="1:1" s="295" customFormat="1" ht="12" hidden="1" customHeight="1">
      <c r="A15311" s="294"/>
    </row>
    <row r="15312" spans="1:1" s="295" customFormat="1" ht="12" hidden="1" customHeight="1">
      <c r="A15312" s="294"/>
    </row>
    <row r="15313" spans="1:1" s="295" customFormat="1" ht="12" hidden="1" customHeight="1">
      <c r="A15313" s="294"/>
    </row>
    <row r="15314" spans="1:1" s="295" customFormat="1" ht="12" hidden="1" customHeight="1">
      <c r="A15314" s="294"/>
    </row>
    <row r="15315" spans="1:1" s="295" customFormat="1" ht="12" hidden="1" customHeight="1">
      <c r="A15315" s="294"/>
    </row>
    <row r="15316" spans="1:1" s="295" customFormat="1" ht="12" hidden="1" customHeight="1">
      <c r="A15316" s="294"/>
    </row>
    <row r="15317" spans="1:1" s="295" customFormat="1" ht="12" hidden="1" customHeight="1">
      <c r="A15317" s="294"/>
    </row>
    <row r="15318" spans="1:1" s="295" customFormat="1" ht="12" hidden="1" customHeight="1">
      <c r="A15318" s="294"/>
    </row>
    <row r="15319" spans="1:1" s="295" customFormat="1" ht="12" hidden="1" customHeight="1">
      <c r="A15319" s="294"/>
    </row>
    <row r="15320" spans="1:1" s="295" customFormat="1" ht="12" hidden="1" customHeight="1">
      <c r="A15320" s="294"/>
    </row>
    <row r="15321" spans="1:1" s="295" customFormat="1" ht="12" hidden="1" customHeight="1">
      <c r="A15321" s="294"/>
    </row>
    <row r="15322" spans="1:1" s="295" customFormat="1" ht="12" hidden="1" customHeight="1">
      <c r="A15322" s="294"/>
    </row>
    <row r="15323" spans="1:1" s="295" customFormat="1" ht="12" hidden="1" customHeight="1">
      <c r="A15323" s="294"/>
    </row>
    <row r="15324" spans="1:1" s="295" customFormat="1" ht="12" hidden="1" customHeight="1">
      <c r="A15324" s="294"/>
    </row>
    <row r="15325" spans="1:1" s="295" customFormat="1" ht="12" hidden="1" customHeight="1">
      <c r="A15325" s="294"/>
    </row>
    <row r="15326" spans="1:1" s="295" customFormat="1" ht="12" hidden="1" customHeight="1">
      <c r="A15326" s="294"/>
    </row>
    <row r="15327" spans="1:1" s="295" customFormat="1" ht="12" hidden="1" customHeight="1">
      <c r="A15327" s="294"/>
    </row>
    <row r="15328" spans="1:1" s="295" customFormat="1" ht="12" hidden="1" customHeight="1">
      <c r="A15328" s="294"/>
    </row>
    <row r="15329" spans="1:1" s="295" customFormat="1" ht="12" hidden="1" customHeight="1">
      <c r="A15329" s="294"/>
    </row>
    <row r="15330" spans="1:1" s="295" customFormat="1" ht="12" hidden="1" customHeight="1">
      <c r="A15330" s="294"/>
    </row>
    <row r="15331" spans="1:1" s="295" customFormat="1" ht="12" hidden="1" customHeight="1">
      <c r="A15331" s="294"/>
    </row>
    <row r="15332" spans="1:1" s="295" customFormat="1" ht="12" hidden="1" customHeight="1">
      <c r="A15332" s="294"/>
    </row>
    <row r="15333" spans="1:1" s="295" customFormat="1" ht="12" hidden="1" customHeight="1">
      <c r="A15333" s="294"/>
    </row>
    <row r="15334" spans="1:1" s="295" customFormat="1" ht="12" hidden="1" customHeight="1">
      <c r="A15334" s="294"/>
    </row>
    <row r="15335" spans="1:1" s="295" customFormat="1" ht="12" hidden="1" customHeight="1">
      <c r="A15335" s="294"/>
    </row>
    <row r="15336" spans="1:1" s="295" customFormat="1" ht="12" hidden="1" customHeight="1">
      <c r="A15336" s="294"/>
    </row>
    <row r="15337" spans="1:1" s="295" customFormat="1" ht="12" hidden="1" customHeight="1">
      <c r="A15337" s="294"/>
    </row>
    <row r="15338" spans="1:1" s="295" customFormat="1" ht="12" hidden="1" customHeight="1">
      <c r="A15338" s="294"/>
    </row>
    <row r="15339" spans="1:1" s="295" customFormat="1" ht="12" hidden="1" customHeight="1">
      <c r="A15339" s="294"/>
    </row>
    <row r="15340" spans="1:1" s="295" customFormat="1" ht="12" hidden="1" customHeight="1">
      <c r="A15340" s="294"/>
    </row>
    <row r="15341" spans="1:1" s="295" customFormat="1" ht="12" hidden="1" customHeight="1">
      <c r="A15341" s="294"/>
    </row>
    <row r="15342" spans="1:1" s="295" customFormat="1" ht="12" hidden="1" customHeight="1">
      <c r="A15342" s="294"/>
    </row>
    <row r="15343" spans="1:1" s="295" customFormat="1" ht="12" hidden="1" customHeight="1">
      <c r="A15343" s="294"/>
    </row>
    <row r="15344" spans="1:1" s="295" customFormat="1" ht="12" hidden="1" customHeight="1">
      <c r="A15344" s="294"/>
    </row>
    <row r="15345" spans="1:1" s="295" customFormat="1" ht="12" hidden="1" customHeight="1">
      <c r="A15345" s="294"/>
    </row>
    <row r="15346" spans="1:1" s="295" customFormat="1" ht="12" hidden="1" customHeight="1">
      <c r="A15346" s="294"/>
    </row>
    <row r="15347" spans="1:1" s="295" customFormat="1" ht="12" hidden="1" customHeight="1">
      <c r="A15347" s="294"/>
    </row>
    <row r="15348" spans="1:1" s="295" customFormat="1" ht="12" hidden="1" customHeight="1">
      <c r="A15348" s="294"/>
    </row>
    <row r="15349" spans="1:1" s="295" customFormat="1" ht="12" hidden="1" customHeight="1">
      <c r="A15349" s="294"/>
    </row>
    <row r="15350" spans="1:1" s="295" customFormat="1" ht="12" hidden="1" customHeight="1">
      <c r="A15350" s="294"/>
    </row>
    <row r="15351" spans="1:1" s="295" customFormat="1" ht="12" hidden="1" customHeight="1">
      <c r="A15351" s="294"/>
    </row>
    <row r="15352" spans="1:1" s="295" customFormat="1" ht="12" hidden="1" customHeight="1">
      <c r="A15352" s="294"/>
    </row>
    <row r="15353" spans="1:1" s="295" customFormat="1" ht="12" hidden="1" customHeight="1">
      <c r="A15353" s="294"/>
    </row>
    <row r="15354" spans="1:1" s="295" customFormat="1" ht="12" hidden="1" customHeight="1">
      <c r="A15354" s="294"/>
    </row>
    <row r="15355" spans="1:1" s="295" customFormat="1" ht="12" hidden="1" customHeight="1">
      <c r="A15355" s="294"/>
    </row>
    <row r="15356" spans="1:1" s="295" customFormat="1" ht="12" hidden="1" customHeight="1">
      <c r="A15356" s="294"/>
    </row>
    <row r="15357" spans="1:1" s="295" customFormat="1" ht="12" hidden="1" customHeight="1">
      <c r="A15357" s="294"/>
    </row>
    <row r="15358" spans="1:1" s="295" customFormat="1" ht="12" hidden="1" customHeight="1">
      <c r="A15358" s="294"/>
    </row>
    <row r="15359" spans="1:1" s="295" customFormat="1" ht="12" hidden="1" customHeight="1">
      <c r="A15359" s="294"/>
    </row>
    <row r="15360" spans="1:1" s="295" customFormat="1" ht="12" hidden="1" customHeight="1">
      <c r="A15360" s="294"/>
    </row>
    <row r="15361" spans="1:1" s="295" customFormat="1" ht="12" hidden="1" customHeight="1">
      <c r="A15361" s="294"/>
    </row>
    <row r="15362" spans="1:1" s="295" customFormat="1" ht="12" hidden="1" customHeight="1">
      <c r="A15362" s="294"/>
    </row>
    <row r="15363" spans="1:1" s="295" customFormat="1" ht="12" hidden="1" customHeight="1">
      <c r="A15363" s="294"/>
    </row>
    <row r="15364" spans="1:1" s="295" customFormat="1" ht="12" hidden="1" customHeight="1">
      <c r="A15364" s="294"/>
    </row>
    <row r="15365" spans="1:1" s="295" customFormat="1" ht="12" hidden="1" customHeight="1">
      <c r="A15365" s="294"/>
    </row>
    <row r="15366" spans="1:1" s="295" customFormat="1" ht="12" hidden="1" customHeight="1">
      <c r="A15366" s="294"/>
    </row>
    <row r="15367" spans="1:1" s="295" customFormat="1" ht="12" hidden="1" customHeight="1">
      <c r="A15367" s="294"/>
    </row>
    <row r="15368" spans="1:1" s="295" customFormat="1" ht="12" hidden="1" customHeight="1">
      <c r="A15368" s="294"/>
    </row>
    <row r="15369" spans="1:1" s="295" customFormat="1" ht="12" hidden="1" customHeight="1">
      <c r="A15369" s="294"/>
    </row>
    <row r="15370" spans="1:1" s="295" customFormat="1" ht="12" hidden="1" customHeight="1">
      <c r="A15370" s="294"/>
    </row>
    <row r="15371" spans="1:1" s="295" customFormat="1" ht="12" hidden="1" customHeight="1">
      <c r="A15371" s="294"/>
    </row>
    <row r="15372" spans="1:1" s="295" customFormat="1" ht="12" hidden="1" customHeight="1">
      <c r="A15372" s="294"/>
    </row>
    <row r="15373" spans="1:1" s="295" customFormat="1" ht="12" hidden="1" customHeight="1">
      <c r="A15373" s="294"/>
    </row>
    <row r="15374" spans="1:1" s="295" customFormat="1" ht="12" hidden="1" customHeight="1">
      <c r="A15374" s="294"/>
    </row>
    <row r="15375" spans="1:1" s="295" customFormat="1" ht="12" hidden="1" customHeight="1">
      <c r="A15375" s="294"/>
    </row>
    <row r="15376" spans="1:1" s="295" customFormat="1" ht="12" hidden="1" customHeight="1">
      <c r="A15376" s="294"/>
    </row>
    <row r="15377" spans="1:1" s="295" customFormat="1" ht="12" hidden="1" customHeight="1">
      <c r="A15377" s="294"/>
    </row>
    <row r="15378" spans="1:1" s="295" customFormat="1" ht="12" hidden="1" customHeight="1">
      <c r="A15378" s="294"/>
    </row>
    <row r="15379" spans="1:1" s="295" customFormat="1" ht="12" hidden="1" customHeight="1">
      <c r="A15379" s="294"/>
    </row>
    <row r="15380" spans="1:1" s="295" customFormat="1" ht="12" hidden="1" customHeight="1">
      <c r="A15380" s="294"/>
    </row>
    <row r="15381" spans="1:1" s="295" customFormat="1" ht="12" hidden="1" customHeight="1">
      <c r="A15381" s="294"/>
    </row>
    <row r="15382" spans="1:1" s="295" customFormat="1" ht="12" hidden="1" customHeight="1">
      <c r="A15382" s="294"/>
    </row>
    <row r="15383" spans="1:1" s="295" customFormat="1" ht="12" hidden="1" customHeight="1">
      <c r="A15383" s="294"/>
    </row>
    <row r="15384" spans="1:1" s="295" customFormat="1" ht="12" hidden="1" customHeight="1">
      <c r="A15384" s="294"/>
    </row>
    <row r="15385" spans="1:1" s="295" customFormat="1" ht="12" hidden="1" customHeight="1">
      <c r="A15385" s="294"/>
    </row>
    <row r="15386" spans="1:1" s="295" customFormat="1" ht="12" hidden="1" customHeight="1">
      <c r="A15386" s="294"/>
    </row>
    <row r="15387" spans="1:1" s="295" customFormat="1" ht="12" hidden="1" customHeight="1">
      <c r="A15387" s="294"/>
    </row>
    <row r="15388" spans="1:1" s="295" customFormat="1" ht="12" hidden="1" customHeight="1">
      <c r="A15388" s="294"/>
    </row>
    <row r="15389" spans="1:1" s="295" customFormat="1" ht="12" hidden="1" customHeight="1">
      <c r="A15389" s="294"/>
    </row>
    <row r="15390" spans="1:1" s="295" customFormat="1" ht="12" hidden="1" customHeight="1">
      <c r="A15390" s="294"/>
    </row>
    <row r="15391" spans="1:1" s="295" customFormat="1" ht="12" hidden="1" customHeight="1">
      <c r="A15391" s="294"/>
    </row>
    <row r="15392" spans="1:1" s="295" customFormat="1" ht="12" hidden="1" customHeight="1">
      <c r="A15392" s="294"/>
    </row>
    <row r="15393" spans="1:1" s="295" customFormat="1" ht="12" hidden="1" customHeight="1">
      <c r="A15393" s="294"/>
    </row>
    <row r="15394" spans="1:1" s="295" customFormat="1" ht="12" hidden="1" customHeight="1">
      <c r="A15394" s="294"/>
    </row>
    <row r="15395" spans="1:1" s="295" customFormat="1" ht="12" hidden="1" customHeight="1">
      <c r="A15395" s="294"/>
    </row>
    <row r="15396" spans="1:1" s="295" customFormat="1" ht="12" hidden="1" customHeight="1">
      <c r="A15396" s="294"/>
    </row>
    <row r="15397" spans="1:1" s="295" customFormat="1" ht="12" hidden="1" customHeight="1">
      <c r="A15397" s="294"/>
    </row>
    <row r="15398" spans="1:1" s="295" customFormat="1" ht="12" hidden="1" customHeight="1">
      <c r="A15398" s="294"/>
    </row>
    <row r="15399" spans="1:1" s="295" customFormat="1" ht="12" hidden="1" customHeight="1">
      <c r="A15399" s="294"/>
    </row>
    <row r="15400" spans="1:1" s="295" customFormat="1" ht="12" hidden="1" customHeight="1">
      <c r="A15400" s="294"/>
    </row>
    <row r="15401" spans="1:1" s="295" customFormat="1" ht="12" hidden="1" customHeight="1">
      <c r="A15401" s="294"/>
    </row>
    <row r="15402" spans="1:1" s="295" customFormat="1" ht="12" hidden="1" customHeight="1">
      <c r="A15402" s="294"/>
    </row>
    <row r="15403" spans="1:1" s="295" customFormat="1" ht="12" hidden="1" customHeight="1">
      <c r="A15403" s="294"/>
    </row>
    <row r="15404" spans="1:1" s="295" customFormat="1" ht="12" hidden="1" customHeight="1">
      <c r="A15404" s="294"/>
    </row>
    <row r="15405" spans="1:1" s="295" customFormat="1" ht="12" hidden="1" customHeight="1">
      <c r="A15405" s="294"/>
    </row>
    <row r="15406" spans="1:1" s="295" customFormat="1" ht="12" hidden="1" customHeight="1">
      <c r="A15406" s="294"/>
    </row>
    <row r="15407" spans="1:1" s="295" customFormat="1" ht="12" hidden="1" customHeight="1">
      <c r="A15407" s="294"/>
    </row>
    <row r="15408" spans="1:1" s="295" customFormat="1" ht="12" hidden="1" customHeight="1">
      <c r="A15408" s="294"/>
    </row>
    <row r="15409" spans="1:1" s="295" customFormat="1" ht="12" hidden="1" customHeight="1">
      <c r="A15409" s="294"/>
    </row>
    <row r="15410" spans="1:1" s="295" customFormat="1" ht="12" hidden="1" customHeight="1">
      <c r="A15410" s="294"/>
    </row>
    <row r="15411" spans="1:1" s="295" customFormat="1" ht="12" hidden="1" customHeight="1">
      <c r="A15411" s="294"/>
    </row>
    <row r="15412" spans="1:1" s="295" customFormat="1" ht="12" hidden="1" customHeight="1">
      <c r="A15412" s="294"/>
    </row>
    <row r="15413" spans="1:1" s="295" customFormat="1" ht="12" hidden="1" customHeight="1">
      <c r="A15413" s="294"/>
    </row>
    <row r="15414" spans="1:1" s="295" customFormat="1" ht="12" hidden="1" customHeight="1">
      <c r="A15414" s="294"/>
    </row>
    <row r="15415" spans="1:1" s="295" customFormat="1" ht="12" hidden="1" customHeight="1">
      <c r="A15415" s="294"/>
    </row>
    <row r="15416" spans="1:1" s="295" customFormat="1" ht="12" hidden="1" customHeight="1">
      <c r="A15416" s="294"/>
    </row>
    <row r="15417" spans="1:1" s="295" customFormat="1" ht="12" hidden="1" customHeight="1">
      <c r="A15417" s="294"/>
    </row>
    <row r="15418" spans="1:1" s="295" customFormat="1" ht="12" hidden="1" customHeight="1">
      <c r="A15418" s="294"/>
    </row>
    <row r="15419" spans="1:1" s="295" customFormat="1" ht="12" hidden="1" customHeight="1">
      <c r="A15419" s="294"/>
    </row>
    <row r="15420" spans="1:1" s="295" customFormat="1" ht="12" hidden="1" customHeight="1">
      <c r="A15420" s="294"/>
    </row>
    <row r="15421" spans="1:1" s="295" customFormat="1" ht="12" hidden="1" customHeight="1">
      <c r="A15421" s="294"/>
    </row>
    <row r="15422" spans="1:1" s="295" customFormat="1" ht="12" hidden="1" customHeight="1">
      <c r="A15422" s="294"/>
    </row>
    <row r="15423" spans="1:1" s="295" customFormat="1" ht="12" hidden="1" customHeight="1">
      <c r="A15423" s="294"/>
    </row>
    <row r="15424" spans="1:1" s="295" customFormat="1" ht="12" hidden="1" customHeight="1">
      <c r="A15424" s="294"/>
    </row>
    <row r="15425" spans="1:1" s="295" customFormat="1" ht="12" hidden="1" customHeight="1">
      <c r="A15425" s="294"/>
    </row>
    <row r="15426" spans="1:1" s="295" customFormat="1" ht="12" hidden="1" customHeight="1">
      <c r="A15426" s="294"/>
    </row>
    <row r="15427" spans="1:1" s="295" customFormat="1" ht="12" hidden="1" customHeight="1">
      <c r="A15427" s="294"/>
    </row>
    <row r="15428" spans="1:1" s="295" customFormat="1" ht="12" hidden="1" customHeight="1">
      <c r="A15428" s="294"/>
    </row>
    <row r="15429" spans="1:1" s="295" customFormat="1" ht="12" hidden="1" customHeight="1">
      <c r="A15429" s="294"/>
    </row>
    <row r="15430" spans="1:1" s="295" customFormat="1" ht="12" hidden="1" customHeight="1">
      <c r="A15430" s="294"/>
    </row>
    <row r="15431" spans="1:1" s="295" customFormat="1" ht="12" hidden="1" customHeight="1">
      <c r="A15431" s="294"/>
    </row>
    <row r="15432" spans="1:1" s="295" customFormat="1" ht="12" hidden="1" customHeight="1">
      <c r="A15432" s="294"/>
    </row>
    <row r="15433" spans="1:1" s="295" customFormat="1" ht="12" hidden="1" customHeight="1">
      <c r="A15433" s="294"/>
    </row>
    <row r="15434" spans="1:1" s="295" customFormat="1" ht="12" hidden="1" customHeight="1">
      <c r="A15434" s="294"/>
    </row>
    <row r="15435" spans="1:1" s="295" customFormat="1" ht="12" hidden="1" customHeight="1">
      <c r="A15435" s="294"/>
    </row>
    <row r="15436" spans="1:1" s="295" customFormat="1" ht="12" hidden="1" customHeight="1">
      <c r="A15436" s="294"/>
    </row>
    <row r="15437" spans="1:1" s="295" customFormat="1" ht="12" hidden="1" customHeight="1">
      <c r="A15437" s="294"/>
    </row>
    <row r="15438" spans="1:1" s="295" customFormat="1" ht="12" hidden="1" customHeight="1">
      <c r="A15438" s="294"/>
    </row>
    <row r="15439" spans="1:1" s="295" customFormat="1" ht="12" hidden="1" customHeight="1">
      <c r="A15439" s="294"/>
    </row>
    <row r="15440" spans="1:1" s="295" customFormat="1" ht="12" hidden="1" customHeight="1">
      <c r="A15440" s="294"/>
    </row>
    <row r="15441" spans="1:1" s="295" customFormat="1" ht="12" hidden="1" customHeight="1">
      <c r="A15441" s="294"/>
    </row>
    <row r="15442" spans="1:1" s="295" customFormat="1" ht="12" hidden="1" customHeight="1">
      <c r="A15442" s="294"/>
    </row>
    <row r="15443" spans="1:1" s="295" customFormat="1" ht="12" hidden="1" customHeight="1">
      <c r="A15443" s="294"/>
    </row>
    <row r="15444" spans="1:1" s="295" customFormat="1" ht="12" hidden="1" customHeight="1">
      <c r="A15444" s="294"/>
    </row>
    <row r="15445" spans="1:1" s="295" customFormat="1" ht="12" hidden="1" customHeight="1">
      <c r="A15445" s="294"/>
    </row>
    <row r="15446" spans="1:1" s="295" customFormat="1" ht="12" hidden="1" customHeight="1">
      <c r="A15446" s="294"/>
    </row>
    <row r="15447" spans="1:1" s="295" customFormat="1" ht="12" hidden="1" customHeight="1">
      <c r="A15447" s="294"/>
    </row>
    <row r="15448" spans="1:1" s="295" customFormat="1" ht="12" hidden="1" customHeight="1">
      <c r="A15448" s="294"/>
    </row>
    <row r="15449" spans="1:1" s="295" customFormat="1" ht="12" hidden="1" customHeight="1">
      <c r="A15449" s="294"/>
    </row>
    <row r="15450" spans="1:1" s="295" customFormat="1" ht="12" hidden="1" customHeight="1">
      <c r="A15450" s="294"/>
    </row>
    <row r="15451" spans="1:1" s="295" customFormat="1" ht="12" hidden="1" customHeight="1">
      <c r="A15451" s="294"/>
    </row>
    <row r="15452" spans="1:1" s="295" customFormat="1" ht="12" hidden="1" customHeight="1">
      <c r="A15452" s="294"/>
    </row>
    <row r="15453" spans="1:1" s="295" customFormat="1" ht="12" hidden="1" customHeight="1">
      <c r="A15453" s="294"/>
    </row>
    <row r="15454" spans="1:1" s="295" customFormat="1" ht="12" hidden="1" customHeight="1">
      <c r="A15454" s="294"/>
    </row>
    <row r="15455" spans="1:1" s="295" customFormat="1" ht="12" hidden="1" customHeight="1">
      <c r="A15455" s="294"/>
    </row>
    <row r="15456" spans="1:1" s="295" customFormat="1" ht="12" hidden="1" customHeight="1">
      <c r="A15456" s="294"/>
    </row>
    <row r="15457" spans="1:1" s="295" customFormat="1" ht="12" hidden="1" customHeight="1">
      <c r="A15457" s="294"/>
    </row>
    <row r="15458" spans="1:1" s="295" customFormat="1" ht="12" hidden="1" customHeight="1">
      <c r="A15458" s="294"/>
    </row>
    <row r="15459" spans="1:1" s="295" customFormat="1" ht="12" hidden="1" customHeight="1">
      <c r="A15459" s="294"/>
    </row>
    <row r="15460" spans="1:1" s="295" customFormat="1" ht="12" hidden="1" customHeight="1">
      <c r="A15460" s="294"/>
    </row>
    <row r="15461" spans="1:1" s="295" customFormat="1" ht="12" hidden="1" customHeight="1">
      <c r="A15461" s="294"/>
    </row>
    <row r="15462" spans="1:1" s="295" customFormat="1" ht="12" hidden="1" customHeight="1">
      <c r="A15462" s="294"/>
    </row>
    <row r="15463" spans="1:1" s="295" customFormat="1" ht="12" hidden="1" customHeight="1">
      <c r="A15463" s="294"/>
    </row>
    <row r="15464" spans="1:1" s="295" customFormat="1" ht="12" hidden="1" customHeight="1">
      <c r="A15464" s="294"/>
    </row>
    <row r="15465" spans="1:1" s="295" customFormat="1" ht="12" hidden="1" customHeight="1">
      <c r="A15465" s="294"/>
    </row>
    <row r="15466" spans="1:1" s="295" customFormat="1" ht="12" hidden="1" customHeight="1">
      <c r="A15466" s="294"/>
    </row>
    <row r="15467" spans="1:1" s="295" customFormat="1" ht="12" hidden="1" customHeight="1">
      <c r="A15467" s="294"/>
    </row>
    <row r="15468" spans="1:1" s="295" customFormat="1" ht="12" hidden="1" customHeight="1">
      <c r="A15468" s="294"/>
    </row>
    <row r="15469" spans="1:1" s="295" customFormat="1" ht="12" hidden="1" customHeight="1">
      <c r="A15469" s="294"/>
    </row>
    <row r="15470" spans="1:1" s="295" customFormat="1" ht="12" hidden="1" customHeight="1">
      <c r="A15470" s="294"/>
    </row>
    <row r="15471" spans="1:1" s="295" customFormat="1" ht="12" hidden="1" customHeight="1">
      <c r="A15471" s="294"/>
    </row>
    <row r="15472" spans="1:1" s="295" customFormat="1" ht="12" hidden="1" customHeight="1">
      <c r="A15472" s="294"/>
    </row>
    <row r="15473" spans="1:1" s="295" customFormat="1" ht="12" hidden="1" customHeight="1">
      <c r="A15473" s="294"/>
    </row>
    <row r="15474" spans="1:1" s="295" customFormat="1" ht="12" hidden="1" customHeight="1">
      <c r="A15474" s="294"/>
    </row>
    <row r="15475" spans="1:1" s="295" customFormat="1" ht="12" hidden="1" customHeight="1">
      <c r="A15475" s="294"/>
    </row>
    <row r="15476" spans="1:1" s="295" customFormat="1" ht="12" hidden="1" customHeight="1">
      <c r="A15476" s="294"/>
    </row>
    <row r="15477" spans="1:1" s="295" customFormat="1" ht="12" hidden="1" customHeight="1">
      <c r="A15477" s="294"/>
    </row>
    <row r="15478" spans="1:1" s="295" customFormat="1" ht="12" hidden="1" customHeight="1">
      <c r="A15478" s="294"/>
    </row>
    <row r="15479" spans="1:1" s="295" customFormat="1" ht="12" hidden="1" customHeight="1">
      <c r="A15479" s="294"/>
    </row>
    <row r="15480" spans="1:1" s="295" customFormat="1" ht="12" hidden="1" customHeight="1">
      <c r="A15480" s="294"/>
    </row>
    <row r="15481" spans="1:1" s="295" customFormat="1" ht="12" hidden="1" customHeight="1">
      <c r="A15481" s="294"/>
    </row>
    <row r="15482" spans="1:1" s="295" customFormat="1" ht="12" hidden="1" customHeight="1">
      <c r="A15482" s="294"/>
    </row>
    <row r="15483" spans="1:1" s="295" customFormat="1" ht="12" hidden="1" customHeight="1">
      <c r="A15483" s="294"/>
    </row>
    <row r="15484" spans="1:1" s="295" customFormat="1" ht="12" hidden="1" customHeight="1">
      <c r="A15484" s="294"/>
    </row>
    <row r="15485" spans="1:1" s="295" customFormat="1" ht="12" hidden="1" customHeight="1">
      <c r="A15485" s="294"/>
    </row>
    <row r="15486" spans="1:1" s="295" customFormat="1" ht="12" hidden="1" customHeight="1">
      <c r="A15486" s="294"/>
    </row>
    <row r="15487" spans="1:1" s="295" customFormat="1" ht="12" hidden="1" customHeight="1">
      <c r="A15487" s="294"/>
    </row>
    <row r="15488" spans="1:1" s="295" customFormat="1" ht="12" hidden="1" customHeight="1">
      <c r="A15488" s="294"/>
    </row>
    <row r="15489" spans="1:1" s="295" customFormat="1" ht="12" hidden="1" customHeight="1">
      <c r="A15489" s="294"/>
    </row>
    <row r="15490" spans="1:1" s="295" customFormat="1" ht="12" hidden="1" customHeight="1">
      <c r="A15490" s="294"/>
    </row>
    <row r="15491" spans="1:1" s="295" customFormat="1" ht="12" hidden="1" customHeight="1">
      <c r="A15491" s="294"/>
    </row>
    <row r="15492" spans="1:1" s="295" customFormat="1" ht="12" hidden="1" customHeight="1">
      <c r="A15492" s="294"/>
    </row>
    <row r="15493" spans="1:1" s="295" customFormat="1" ht="12" hidden="1" customHeight="1">
      <c r="A15493" s="294"/>
    </row>
    <row r="15494" spans="1:1" s="295" customFormat="1" ht="12" hidden="1" customHeight="1">
      <c r="A15494" s="294"/>
    </row>
    <row r="15495" spans="1:1" s="295" customFormat="1" ht="12" hidden="1" customHeight="1">
      <c r="A15495" s="294"/>
    </row>
    <row r="15496" spans="1:1" s="295" customFormat="1" ht="12" hidden="1" customHeight="1">
      <c r="A15496" s="294"/>
    </row>
    <row r="15497" spans="1:1" s="295" customFormat="1" ht="12" hidden="1" customHeight="1">
      <c r="A15497" s="294"/>
    </row>
    <row r="15498" spans="1:1" s="295" customFormat="1" ht="12" hidden="1" customHeight="1">
      <c r="A15498" s="294"/>
    </row>
    <row r="15499" spans="1:1" s="295" customFormat="1" ht="12" hidden="1" customHeight="1">
      <c r="A15499" s="294"/>
    </row>
    <row r="15500" spans="1:1" s="295" customFormat="1" ht="12" hidden="1" customHeight="1">
      <c r="A15500" s="294"/>
    </row>
    <row r="15501" spans="1:1" s="295" customFormat="1" ht="12" hidden="1" customHeight="1">
      <c r="A15501" s="294"/>
    </row>
    <row r="15502" spans="1:1" s="295" customFormat="1" ht="12" hidden="1" customHeight="1">
      <c r="A15502" s="294"/>
    </row>
    <row r="15503" spans="1:1" s="295" customFormat="1" ht="12" hidden="1" customHeight="1">
      <c r="A15503" s="294"/>
    </row>
    <row r="15504" spans="1:1" s="295" customFormat="1" ht="12" hidden="1" customHeight="1">
      <c r="A15504" s="294"/>
    </row>
    <row r="15505" spans="1:1" s="295" customFormat="1" ht="12" hidden="1" customHeight="1">
      <c r="A15505" s="294"/>
    </row>
    <row r="15506" spans="1:1" s="295" customFormat="1" ht="12" hidden="1" customHeight="1">
      <c r="A15506" s="294"/>
    </row>
    <row r="15507" spans="1:1" s="295" customFormat="1" ht="12" hidden="1" customHeight="1">
      <c r="A15507" s="294"/>
    </row>
    <row r="15508" spans="1:1" s="295" customFormat="1" ht="12" hidden="1" customHeight="1">
      <c r="A15508" s="294"/>
    </row>
    <row r="15509" spans="1:1" s="295" customFormat="1" ht="12" hidden="1" customHeight="1">
      <c r="A15509" s="294"/>
    </row>
    <row r="15510" spans="1:1" s="295" customFormat="1" ht="12" hidden="1" customHeight="1">
      <c r="A15510" s="294"/>
    </row>
    <row r="15511" spans="1:1" s="295" customFormat="1" ht="12" hidden="1" customHeight="1">
      <c r="A15511" s="294"/>
    </row>
    <row r="15512" spans="1:1" s="295" customFormat="1" ht="12" hidden="1" customHeight="1">
      <c r="A15512" s="294"/>
    </row>
    <row r="15513" spans="1:1" s="295" customFormat="1" ht="12" hidden="1" customHeight="1">
      <c r="A15513" s="294"/>
    </row>
    <row r="15514" spans="1:1" s="295" customFormat="1" ht="12" hidden="1" customHeight="1">
      <c r="A15514" s="294"/>
    </row>
    <row r="15515" spans="1:1" s="295" customFormat="1" ht="12" hidden="1" customHeight="1">
      <c r="A15515" s="294"/>
    </row>
    <row r="15516" spans="1:1" s="295" customFormat="1" ht="12" hidden="1" customHeight="1">
      <c r="A15516" s="294"/>
    </row>
    <row r="15517" spans="1:1" s="295" customFormat="1" ht="12" hidden="1" customHeight="1">
      <c r="A15517" s="294"/>
    </row>
    <row r="15518" spans="1:1" s="295" customFormat="1" ht="12" hidden="1" customHeight="1">
      <c r="A15518" s="294"/>
    </row>
    <row r="15519" spans="1:1" s="295" customFormat="1" ht="12" hidden="1" customHeight="1">
      <c r="A15519" s="294"/>
    </row>
    <row r="15520" spans="1:1" s="295" customFormat="1" ht="12" hidden="1" customHeight="1">
      <c r="A15520" s="294"/>
    </row>
    <row r="15521" spans="1:1" s="295" customFormat="1" ht="12" hidden="1" customHeight="1">
      <c r="A15521" s="294"/>
    </row>
    <row r="15522" spans="1:1" s="295" customFormat="1" ht="12" hidden="1" customHeight="1">
      <c r="A15522" s="294"/>
    </row>
    <row r="15523" spans="1:1" s="295" customFormat="1" ht="12" hidden="1" customHeight="1">
      <c r="A15523" s="294"/>
    </row>
    <row r="15524" spans="1:1" s="295" customFormat="1" ht="12" hidden="1" customHeight="1">
      <c r="A15524" s="294"/>
    </row>
    <row r="15525" spans="1:1" s="295" customFormat="1" ht="12" hidden="1" customHeight="1">
      <c r="A15525" s="294"/>
    </row>
    <row r="15526" spans="1:1" s="295" customFormat="1" ht="12" hidden="1" customHeight="1">
      <c r="A15526" s="294"/>
    </row>
    <row r="15527" spans="1:1" s="295" customFormat="1" ht="12" hidden="1" customHeight="1">
      <c r="A15527" s="294"/>
    </row>
    <row r="15528" spans="1:1" s="295" customFormat="1" ht="12" hidden="1" customHeight="1">
      <c r="A15528" s="294"/>
    </row>
    <row r="15529" spans="1:1" s="295" customFormat="1" ht="12" hidden="1" customHeight="1">
      <c r="A15529" s="294"/>
    </row>
    <row r="15530" spans="1:1" s="295" customFormat="1" ht="12" hidden="1" customHeight="1">
      <c r="A15530" s="294"/>
    </row>
    <row r="15531" spans="1:1" s="295" customFormat="1" ht="12" hidden="1" customHeight="1">
      <c r="A15531" s="294"/>
    </row>
    <row r="15532" spans="1:1" s="295" customFormat="1" ht="12" hidden="1" customHeight="1">
      <c r="A15532" s="294"/>
    </row>
    <row r="15533" spans="1:1" s="295" customFormat="1" ht="12" hidden="1" customHeight="1">
      <c r="A15533" s="294"/>
    </row>
    <row r="15534" spans="1:1" s="295" customFormat="1" ht="12" hidden="1" customHeight="1">
      <c r="A15534" s="294"/>
    </row>
    <row r="15535" spans="1:1" s="295" customFormat="1" ht="12" hidden="1" customHeight="1">
      <c r="A15535" s="294"/>
    </row>
    <row r="15536" spans="1:1" s="295" customFormat="1" ht="12" hidden="1" customHeight="1">
      <c r="A15536" s="294"/>
    </row>
    <row r="15537" spans="1:1" s="295" customFormat="1" ht="12" hidden="1" customHeight="1">
      <c r="A15537" s="294"/>
    </row>
    <row r="15538" spans="1:1" s="295" customFormat="1" ht="12" hidden="1" customHeight="1">
      <c r="A15538" s="294"/>
    </row>
    <row r="15539" spans="1:1" s="295" customFormat="1" ht="12" hidden="1" customHeight="1">
      <c r="A15539" s="294"/>
    </row>
    <row r="15540" spans="1:1" s="295" customFormat="1" ht="12" hidden="1" customHeight="1">
      <c r="A15540" s="294"/>
    </row>
    <row r="15541" spans="1:1" s="295" customFormat="1" ht="12" hidden="1" customHeight="1">
      <c r="A15541" s="294"/>
    </row>
    <row r="15542" spans="1:1" s="295" customFormat="1" ht="12" hidden="1" customHeight="1">
      <c r="A15542" s="294"/>
    </row>
    <row r="15543" spans="1:1" s="295" customFormat="1" ht="12" hidden="1" customHeight="1">
      <c r="A15543" s="294"/>
    </row>
    <row r="15544" spans="1:1" s="295" customFormat="1" ht="12" hidden="1" customHeight="1">
      <c r="A15544" s="294"/>
    </row>
    <row r="15545" spans="1:1" s="295" customFormat="1" ht="12" hidden="1" customHeight="1">
      <c r="A15545" s="294"/>
    </row>
    <row r="15546" spans="1:1" s="295" customFormat="1" ht="12" hidden="1" customHeight="1">
      <c r="A15546" s="294"/>
    </row>
    <row r="15547" spans="1:1" s="295" customFormat="1" ht="12" hidden="1" customHeight="1">
      <c r="A15547" s="294"/>
    </row>
    <row r="15548" spans="1:1" s="295" customFormat="1" ht="12" hidden="1" customHeight="1">
      <c r="A15548" s="294"/>
    </row>
    <row r="15549" spans="1:1" s="295" customFormat="1" ht="12" hidden="1" customHeight="1">
      <c r="A15549" s="294"/>
    </row>
    <row r="15550" spans="1:1" s="295" customFormat="1" ht="12" hidden="1" customHeight="1">
      <c r="A15550" s="294"/>
    </row>
    <row r="15551" spans="1:1" s="295" customFormat="1" ht="12" hidden="1" customHeight="1">
      <c r="A15551" s="294"/>
    </row>
    <row r="15552" spans="1:1" s="295" customFormat="1" ht="12" hidden="1" customHeight="1">
      <c r="A15552" s="294"/>
    </row>
    <row r="15553" spans="1:1" s="295" customFormat="1" ht="12" hidden="1" customHeight="1">
      <c r="A15553" s="294"/>
    </row>
    <row r="15554" spans="1:1" s="295" customFormat="1" ht="12" hidden="1" customHeight="1">
      <c r="A15554" s="294"/>
    </row>
    <row r="15555" spans="1:1" s="295" customFormat="1" ht="12" hidden="1" customHeight="1">
      <c r="A15555" s="294"/>
    </row>
    <row r="15556" spans="1:1" s="295" customFormat="1" ht="12" hidden="1" customHeight="1">
      <c r="A15556" s="294"/>
    </row>
    <row r="15557" spans="1:1" s="295" customFormat="1" ht="12" hidden="1" customHeight="1">
      <c r="A15557" s="294"/>
    </row>
    <row r="15558" spans="1:1" s="295" customFormat="1" ht="12" hidden="1" customHeight="1">
      <c r="A15558" s="294"/>
    </row>
    <row r="15559" spans="1:1" s="295" customFormat="1" ht="12" hidden="1" customHeight="1">
      <c r="A15559" s="294"/>
    </row>
    <row r="15560" spans="1:1" s="295" customFormat="1" ht="12" hidden="1" customHeight="1">
      <c r="A15560" s="294"/>
    </row>
    <row r="15561" spans="1:1" s="295" customFormat="1" ht="12" hidden="1" customHeight="1">
      <c r="A15561" s="294"/>
    </row>
    <row r="15562" spans="1:1" s="295" customFormat="1" ht="12" hidden="1" customHeight="1">
      <c r="A15562" s="294"/>
    </row>
    <row r="15563" spans="1:1" s="295" customFormat="1" ht="12" hidden="1" customHeight="1">
      <c r="A15563" s="294"/>
    </row>
    <row r="15564" spans="1:1" s="295" customFormat="1" ht="12" hidden="1" customHeight="1">
      <c r="A15564" s="294"/>
    </row>
    <row r="15565" spans="1:1" s="295" customFormat="1" ht="12" hidden="1" customHeight="1">
      <c r="A15565" s="294"/>
    </row>
    <row r="15566" spans="1:1" s="295" customFormat="1" ht="12" hidden="1" customHeight="1">
      <c r="A15566" s="294"/>
    </row>
    <row r="15567" spans="1:1" s="295" customFormat="1" ht="12" hidden="1" customHeight="1">
      <c r="A15567" s="294"/>
    </row>
    <row r="15568" spans="1:1" s="295" customFormat="1" ht="12" hidden="1" customHeight="1">
      <c r="A15568" s="294"/>
    </row>
    <row r="15569" spans="1:1" s="295" customFormat="1" ht="12" hidden="1" customHeight="1">
      <c r="A15569" s="294"/>
    </row>
    <row r="15570" spans="1:1" s="295" customFormat="1" ht="12" hidden="1" customHeight="1">
      <c r="A15570" s="294"/>
    </row>
    <row r="15571" spans="1:1" s="295" customFormat="1" ht="12" hidden="1" customHeight="1">
      <c r="A15571" s="294"/>
    </row>
    <row r="15572" spans="1:1" s="295" customFormat="1" ht="12" hidden="1" customHeight="1">
      <c r="A15572" s="294"/>
    </row>
    <row r="15573" spans="1:1" s="295" customFormat="1" ht="12" hidden="1" customHeight="1">
      <c r="A15573" s="294"/>
    </row>
    <row r="15574" spans="1:1" s="295" customFormat="1" ht="12" hidden="1" customHeight="1">
      <c r="A15574" s="294"/>
    </row>
    <row r="15575" spans="1:1" s="295" customFormat="1" ht="12" hidden="1" customHeight="1">
      <c r="A15575" s="294"/>
    </row>
    <row r="15576" spans="1:1" s="295" customFormat="1" ht="12" hidden="1" customHeight="1">
      <c r="A15576" s="294"/>
    </row>
    <row r="15577" spans="1:1" s="295" customFormat="1" ht="12" hidden="1" customHeight="1">
      <c r="A15577" s="294"/>
    </row>
    <row r="15578" spans="1:1" s="295" customFormat="1" ht="12" hidden="1" customHeight="1">
      <c r="A15578" s="294"/>
    </row>
    <row r="15579" spans="1:1" s="295" customFormat="1" ht="12" hidden="1" customHeight="1">
      <c r="A15579" s="294"/>
    </row>
    <row r="15580" spans="1:1" s="295" customFormat="1" ht="12" hidden="1" customHeight="1">
      <c r="A15580" s="294"/>
    </row>
    <row r="15581" spans="1:1" s="295" customFormat="1" ht="12" hidden="1" customHeight="1">
      <c r="A15581" s="294"/>
    </row>
    <row r="15582" spans="1:1" s="295" customFormat="1" ht="12" hidden="1" customHeight="1">
      <c r="A15582" s="294"/>
    </row>
    <row r="15583" spans="1:1" s="295" customFormat="1" ht="12" hidden="1" customHeight="1">
      <c r="A15583" s="294"/>
    </row>
    <row r="15584" spans="1:1" s="295" customFormat="1" ht="12" hidden="1" customHeight="1">
      <c r="A15584" s="294"/>
    </row>
    <row r="15585" spans="1:1" s="295" customFormat="1" ht="12" hidden="1" customHeight="1">
      <c r="A15585" s="294"/>
    </row>
    <row r="15586" spans="1:1" s="295" customFormat="1" ht="12" hidden="1" customHeight="1">
      <c r="A15586" s="294"/>
    </row>
    <row r="15587" spans="1:1" s="295" customFormat="1" ht="12" hidden="1" customHeight="1">
      <c r="A15587" s="294"/>
    </row>
    <row r="15588" spans="1:1" s="295" customFormat="1" ht="12" hidden="1" customHeight="1">
      <c r="A15588" s="294"/>
    </row>
    <row r="15589" spans="1:1" s="295" customFormat="1" ht="12" hidden="1" customHeight="1">
      <c r="A15589" s="294"/>
    </row>
    <row r="15590" spans="1:1" s="295" customFormat="1" ht="12" hidden="1" customHeight="1">
      <c r="A15590" s="294"/>
    </row>
    <row r="15591" spans="1:1" s="295" customFormat="1" ht="12" hidden="1" customHeight="1">
      <c r="A15591" s="294"/>
    </row>
    <row r="15592" spans="1:1" s="295" customFormat="1" ht="12" hidden="1" customHeight="1">
      <c r="A15592" s="294"/>
    </row>
    <row r="15593" spans="1:1" s="295" customFormat="1" ht="12" hidden="1" customHeight="1">
      <c r="A15593" s="294"/>
    </row>
    <row r="15594" spans="1:1" s="295" customFormat="1" ht="12" hidden="1" customHeight="1">
      <c r="A15594" s="294"/>
    </row>
    <row r="15595" spans="1:1" s="295" customFormat="1" ht="12" hidden="1" customHeight="1">
      <c r="A15595" s="294"/>
    </row>
    <row r="15596" spans="1:1" s="295" customFormat="1" ht="12" hidden="1" customHeight="1">
      <c r="A15596" s="294"/>
    </row>
    <row r="15597" spans="1:1" s="295" customFormat="1" ht="12" hidden="1" customHeight="1">
      <c r="A15597" s="294"/>
    </row>
    <row r="15598" spans="1:1" s="295" customFormat="1" ht="12" hidden="1" customHeight="1">
      <c r="A15598" s="294"/>
    </row>
    <row r="15599" spans="1:1" s="295" customFormat="1" ht="12" hidden="1" customHeight="1">
      <c r="A15599" s="294"/>
    </row>
    <row r="15600" spans="1:1" s="295" customFormat="1" ht="12" hidden="1" customHeight="1">
      <c r="A15600" s="294"/>
    </row>
    <row r="15601" spans="1:1" s="295" customFormat="1" ht="12" hidden="1" customHeight="1">
      <c r="A15601" s="294"/>
    </row>
    <row r="15602" spans="1:1" s="295" customFormat="1" ht="12" hidden="1" customHeight="1">
      <c r="A15602" s="294"/>
    </row>
    <row r="15603" spans="1:1" s="295" customFormat="1" ht="12" hidden="1" customHeight="1">
      <c r="A15603" s="294"/>
    </row>
    <row r="15604" spans="1:1" s="295" customFormat="1" ht="12" hidden="1" customHeight="1">
      <c r="A15604" s="294"/>
    </row>
    <row r="15605" spans="1:1" s="295" customFormat="1" ht="12" hidden="1" customHeight="1">
      <c r="A15605" s="294"/>
    </row>
    <row r="15606" spans="1:1" s="295" customFormat="1" ht="12" hidden="1" customHeight="1">
      <c r="A15606" s="294"/>
    </row>
    <row r="15607" spans="1:1" s="295" customFormat="1" ht="12" hidden="1" customHeight="1">
      <c r="A15607" s="294"/>
    </row>
    <row r="15608" spans="1:1" s="295" customFormat="1" ht="12" hidden="1" customHeight="1">
      <c r="A15608" s="294"/>
    </row>
    <row r="15609" spans="1:1" s="295" customFormat="1" ht="12" hidden="1" customHeight="1">
      <c r="A15609" s="294"/>
    </row>
    <row r="15610" spans="1:1" s="295" customFormat="1" ht="12" hidden="1" customHeight="1">
      <c r="A15610" s="294"/>
    </row>
    <row r="15611" spans="1:1" s="295" customFormat="1" ht="12" hidden="1" customHeight="1">
      <c r="A15611" s="294"/>
    </row>
    <row r="15612" spans="1:1" s="295" customFormat="1" ht="12" hidden="1" customHeight="1">
      <c r="A15612" s="294"/>
    </row>
    <row r="15613" spans="1:1" s="295" customFormat="1" ht="12" hidden="1" customHeight="1">
      <c r="A15613" s="294"/>
    </row>
    <row r="15614" spans="1:1" s="295" customFormat="1" ht="12" hidden="1" customHeight="1">
      <c r="A15614" s="294"/>
    </row>
    <row r="15615" spans="1:1" s="295" customFormat="1" ht="12" hidden="1" customHeight="1">
      <c r="A15615" s="294"/>
    </row>
    <row r="15616" spans="1:1" s="295" customFormat="1" ht="12" hidden="1" customHeight="1">
      <c r="A15616" s="294"/>
    </row>
    <row r="15617" spans="1:1" s="295" customFormat="1" ht="12" hidden="1" customHeight="1">
      <c r="A15617" s="294"/>
    </row>
    <row r="15618" spans="1:1" s="295" customFormat="1" ht="12" hidden="1" customHeight="1">
      <c r="A15618" s="294"/>
    </row>
    <row r="15619" spans="1:1" s="295" customFormat="1" ht="12" hidden="1" customHeight="1">
      <c r="A15619" s="294"/>
    </row>
    <row r="15620" spans="1:1" s="295" customFormat="1" ht="12" hidden="1" customHeight="1">
      <c r="A15620" s="294"/>
    </row>
    <row r="15621" spans="1:1" s="295" customFormat="1" ht="12" hidden="1" customHeight="1">
      <c r="A15621" s="294"/>
    </row>
    <row r="15622" spans="1:1" s="295" customFormat="1" ht="12" hidden="1" customHeight="1">
      <c r="A15622" s="294"/>
    </row>
    <row r="15623" spans="1:1" s="295" customFormat="1" ht="12" hidden="1" customHeight="1">
      <c r="A15623" s="294"/>
    </row>
    <row r="15624" spans="1:1" s="295" customFormat="1" ht="12" hidden="1" customHeight="1">
      <c r="A15624" s="294"/>
    </row>
    <row r="15625" spans="1:1" s="295" customFormat="1" ht="12" hidden="1" customHeight="1">
      <c r="A15625" s="294"/>
    </row>
    <row r="15626" spans="1:1" s="295" customFormat="1" ht="12" hidden="1" customHeight="1">
      <c r="A15626" s="294"/>
    </row>
    <row r="15627" spans="1:1" s="295" customFormat="1" ht="12" hidden="1" customHeight="1">
      <c r="A15627" s="294"/>
    </row>
    <row r="15628" spans="1:1" s="295" customFormat="1" ht="12" hidden="1" customHeight="1">
      <c r="A15628" s="294"/>
    </row>
    <row r="15629" spans="1:1" s="295" customFormat="1" ht="12" hidden="1" customHeight="1">
      <c r="A15629" s="294"/>
    </row>
    <row r="15630" spans="1:1" s="295" customFormat="1" ht="12" hidden="1" customHeight="1">
      <c r="A15630" s="294"/>
    </row>
    <row r="15631" spans="1:1" s="295" customFormat="1" ht="12" hidden="1" customHeight="1">
      <c r="A15631" s="294"/>
    </row>
    <row r="15632" spans="1:1" s="295" customFormat="1" ht="12" hidden="1" customHeight="1">
      <c r="A15632" s="294"/>
    </row>
    <row r="15633" spans="1:1" s="295" customFormat="1" ht="12" hidden="1" customHeight="1">
      <c r="A15633" s="294"/>
    </row>
    <row r="15634" spans="1:1" s="295" customFormat="1" ht="12" hidden="1" customHeight="1">
      <c r="A15634" s="294"/>
    </row>
    <row r="15635" spans="1:1" s="295" customFormat="1" ht="12" hidden="1" customHeight="1">
      <c r="A15635" s="294"/>
    </row>
    <row r="15636" spans="1:1" s="295" customFormat="1" ht="12" hidden="1" customHeight="1">
      <c r="A15636" s="294"/>
    </row>
    <row r="15637" spans="1:1" s="295" customFormat="1" ht="12" hidden="1" customHeight="1">
      <c r="A15637" s="294"/>
    </row>
    <row r="15638" spans="1:1" s="295" customFormat="1" ht="12" hidden="1" customHeight="1">
      <c r="A15638" s="294"/>
    </row>
    <row r="15639" spans="1:1" s="295" customFormat="1" ht="12" hidden="1" customHeight="1">
      <c r="A15639" s="294"/>
    </row>
    <row r="15640" spans="1:1" s="295" customFormat="1" ht="12" hidden="1" customHeight="1">
      <c r="A15640" s="294"/>
    </row>
    <row r="15641" spans="1:1" s="295" customFormat="1" ht="12" hidden="1" customHeight="1">
      <c r="A15641" s="294"/>
    </row>
    <row r="15642" spans="1:1" s="295" customFormat="1" ht="12" hidden="1" customHeight="1">
      <c r="A15642" s="294"/>
    </row>
    <row r="15643" spans="1:1" s="295" customFormat="1" ht="12" hidden="1" customHeight="1">
      <c r="A15643" s="294"/>
    </row>
    <row r="15644" spans="1:1" s="295" customFormat="1" ht="12" hidden="1" customHeight="1">
      <c r="A15644" s="294"/>
    </row>
    <row r="15645" spans="1:1" s="295" customFormat="1" ht="12" hidden="1" customHeight="1">
      <c r="A15645" s="294"/>
    </row>
    <row r="15646" spans="1:1" s="295" customFormat="1" ht="12" hidden="1" customHeight="1">
      <c r="A15646" s="294"/>
    </row>
    <row r="15647" spans="1:1" s="295" customFormat="1" ht="12" hidden="1" customHeight="1">
      <c r="A15647" s="294"/>
    </row>
    <row r="15648" spans="1:1" s="295" customFormat="1" ht="12" hidden="1" customHeight="1">
      <c r="A15648" s="294"/>
    </row>
    <row r="15649" spans="1:1" s="295" customFormat="1" ht="12" hidden="1" customHeight="1">
      <c r="A15649" s="294"/>
    </row>
    <row r="15650" spans="1:1" s="295" customFormat="1" ht="12" hidden="1" customHeight="1">
      <c r="A15650" s="294"/>
    </row>
    <row r="15651" spans="1:1" s="295" customFormat="1" ht="12" hidden="1" customHeight="1">
      <c r="A15651" s="294"/>
    </row>
    <row r="15652" spans="1:1" s="295" customFormat="1" ht="12" hidden="1" customHeight="1">
      <c r="A15652" s="294"/>
    </row>
    <row r="15653" spans="1:1" s="295" customFormat="1" ht="12" hidden="1" customHeight="1">
      <c r="A15653" s="294"/>
    </row>
    <row r="15654" spans="1:1" s="295" customFormat="1" ht="12" hidden="1" customHeight="1">
      <c r="A15654" s="294"/>
    </row>
    <row r="15655" spans="1:1" s="295" customFormat="1" ht="12" hidden="1" customHeight="1">
      <c r="A15655" s="294"/>
    </row>
    <row r="15656" spans="1:1" s="295" customFormat="1" ht="12" hidden="1" customHeight="1">
      <c r="A15656" s="294"/>
    </row>
    <row r="15657" spans="1:1" s="295" customFormat="1" ht="12" hidden="1" customHeight="1">
      <c r="A15657" s="294"/>
    </row>
    <row r="15658" spans="1:1" s="295" customFormat="1" ht="12" hidden="1" customHeight="1">
      <c r="A15658" s="294"/>
    </row>
    <row r="15659" spans="1:1" s="295" customFormat="1" ht="12" hidden="1" customHeight="1">
      <c r="A15659" s="294"/>
    </row>
    <row r="15660" spans="1:1" s="295" customFormat="1" ht="12" hidden="1" customHeight="1">
      <c r="A15660" s="294"/>
    </row>
    <row r="15661" spans="1:1" s="295" customFormat="1" ht="12" hidden="1" customHeight="1">
      <c r="A15661" s="294"/>
    </row>
    <row r="15662" spans="1:1" s="295" customFormat="1" ht="12" hidden="1" customHeight="1">
      <c r="A15662" s="294"/>
    </row>
    <row r="15663" spans="1:1" s="295" customFormat="1" ht="12" hidden="1" customHeight="1">
      <c r="A15663" s="294"/>
    </row>
    <row r="15664" spans="1:1" s="295" customFormat="1" ht="12" hidden="1" customHeight="1">
      <c r="A15664" s="294"/>
    </row>
    <row r="15665" spans="1:1" s="295" customFormat="1" ht="12" hidden="1" customHeight="1">
      <c r="A15665" s="294"/>
    </row>
    <row r="15666" spans="1:1" s="295" customFormat="1" ht="12" hidden="1" customHeight="1">
      <c r="A15666" s="294"/>
    </row>
    <row r="15667" spans="1:1" s="295" customFormat="1" ht="12" hidden="1" customHeight="1">
      <c r="A15667" s="294"/>
    </row>
    <row r="15668" spans="1:1" s="295" customFormat="1" ht="12" hidden="1" customHeight="1">
      <c r="A15668" s="294"/>
    </row>
    <row r="15669" spans="1:1" s="295" customFormat="1" ht="12" hidden="1" customHeight="1">
      <c r="A15669" s="294"/>
    </row>
    <row r="15670" spans="1:1" s="295" customFormat="1" ht="12" hidden="1" customHeight="1">
      <c r="A15670" s="294"/>
    </row>
    <row r="15671" spans="1:1" s="295" customFormat="1" ht="12" hidden="1" customHeight="1">
      <c r="A15671" s="294"/>
    </row>
    <row r="15672" spans="1:1" s="295" customFormat="1" ht="12" hidden="1" customHeight="1">
      <c r="A15672" s="294"/>
    </row>
    <row r="15673" spans="1:1" s="295" customFormat="1" ht="12" hidden="1" customHeight="1">
      <c r="A15673" s="294"/>
    </row>
    <row r="15674" spans="1:1" s="295" customFormat="1" ht="12" hidden="1" customHeight="1">
      <c r="A15674" s="294"/>
    </row>
    <row r="15675" spans="1:1" s="295" customFormat="1" ht="12" hidden="1" customHeight="1">
      <c r="A15675" s="294"/>
    </row>
    <row r="15676" spans="1:1" s="295" customFormat="1" ht="12" hidden="1" customHeight="1">
      <c r="A15676" s="294"/>
    </row>
    <row r="15677" spans="1:1" s="295" customFormat="1" ht="12" hidden="1" customHeight="1">
      <c r="A15677" s="294"/>
    </row>
    <row r="15678" spans="1:1" s="295" customFormat="1" ht="12" hidden="1" customHeight="1">
      <c r="A15678" s="294"/>
    </row>
    <row r="15679" spans="1:1" s="295" customFormat="1" ht="12" hidden="1" customHeight="1">
      <c r="A15679" s="294"/>
    </row>
    <row r="15680" spans="1:1" s="295" customFormat="1" ht="12" hidden="1" customHeight="1">
      <c r="A15680" s="294"/>
    </row>
    <row r="15681" spans="1:1" s="295" customFormat="1" ht="12" hidden="1" customHeight="1">
      <c r="A15681" s="294"/>
    </row>
    <row r="15682" spans="1:1" s="295" customFormat="1" ht="12" hidden="1" customHeight="1">
      <c r="A15682" s="294"/>
    </row>
    <row r="15683" spans="1:1" s="295" customFormat="1" ht="12" hidden="1" customHeight="1">
      <c r="A15683" s="294"/>
    </row>
    <row r="15684" spans="1:1" s="295" customFormat="1" ht="12" hidden="1" customHeight="1">
      <c r="A15684" s="294"/>
    </row>
    <row r="15685" spans="1:1" s="295" customFormat="1" ht="12" hidden="1" customHeight="1">
      <c r="A15685" s="294"/>
    </row>
    <row r="15686" spans="1:1" s="295" customFormat="1" ht="12" hidden="1" customHeight="1">
      <c r="A15686" s="294"/>
    </row>
    <row r="15687" spans="1:1" s="295" customFormat="1" ht="12" hidden="1" customHeight="1">
      <c r="A15687" s="294"/>
    </row>
    <row r="15688" spans="1:1" s="295" customFormat="1" ht="12" hidden="1" customHeight="1">
      <c r="A15688" s="294"/>
    </row>
    <row r="15689" spans="1:1" s="295" customFormat="1" ht="12" hidden="1" customHeight="1">
      <c r="A15689" s="294"/>
    </row>
    <row r="15690" spans="1:1" s="295" customFormat="1" ht="12" hidden="1" customHeight="1">
      <c r="A15690" s="294"/>
    </row>
    <row r="15691" spans="1:1" s="295" customFormat="1" ht="12" hidden="1" customHeight="1">
      <c r="A15691" s="294"/>
    </row>
    <row r="15692" spans="1:1" s="295" customFormat="1" ht="12" hidden="1" customHeight="1">
      <c r="A15692" s="294"/>
    </row>
    <row r="15693" spans="1:1" s="295" customFormat="1" ht="12" hidden="1" customHeight="1">
      <c r="A15693" s="294"/>
    </row>
    <row r="15694" spans="1:1" s="295" customFormat="1" ht="12" hidden="1" customHeight="1">
      <c r="A15694" s="294"/>
    </row>
    <row r="15695" spans="1:1" s="295" customFormat="1" ht="12" hidden="1" customHeight="1">
      <c r="A15695" s="294"/>
    </row>
    <row r="15696" spans="1:1" s="295" customFormat="1" ht="12" hidden="1" customHeight="1">
      <c r="A15696" s="294"/>
    </row>
    <row r="15697" spans="1:1" s="295" customFormat="1" ht="12" hidden="1" customHeight="1">
      <c r="A15697" s="294"/>
    </row>
    <row r="15698" spans="1:1" s="295" customFormat="1" ht="12" hidden="1" customHeight="1">
      <c r="A15698" s="294"/>
    </row>
    <row r="15699" spans="1:1" s="295" customFormat="1" ht="12" hidden="1" customHeight="1">
      <c r="A15699" s="294"/>
    </row>
    <row r="15700" spans="1:1" s="295" customFormat="1" ht="12" hidden="1" customHeight="1">
      <c r="A15700" s="294"/>
    </row>
    <row r="15701" spans="1:1" s="295" customFormat="1" ht="12" hidden="1" customHeight="1">
      <c r="A15701" s="294"/>
    </row>
    <row r="15702" spans="1:1" s="295" customFormat="1" ht="12" hidden="1" customHeight="1">
      <c r="A15702" s="294"/>
    </row>
    <row r="15703" spans="1:1" s="295" customFormat="1" ht="12" hidden="1" customHeight="1">
      <c r="A15703" s="294"/>
    </row>
    <row r="15704" spans="1:1" s="295" customFormat="1" ht="12" hidden="1" customHeight="1">
      <c r="A15704" s="294"/>
    </row>
    <row r="15705" spans="1:1" s="295" customFormat="1" ht="12" hidden="1" customHeight="1">
      <c r="A15705" s="294"/>
    </row>
    <row r="15706" spans="1:1" s="295" customFormat="1" ht="12" hidden="1" customHeight="1">
      <c r="A15706" s="294"/>
    </row>
    <row r="15707" spans="1:1" s="295" customFormat="1" ht="12" hidden="1" customHeight="1">
      <c r="A15707" s="294"/>
    </row>
    <row r="15708" spans="1:1" s="295" customFormat="1" ht="12" hidden="1" customHeight="1">
      <c r="A15708" s="294"/>
    </row>
    <row r="15709" spans="1:1" s="295" customFormat="1" ht="12" hidden="1" customHeight="1">
      <c r="A15709" s="294"/>
    </row>
    <row r="15710" spans="1:1" s="295" customFormat="1" ht="12" hidden="1" customHeight="1">
      <c r="A15710" s="294"/>
    </row>
    <row r="15711" spans="1:1" s="295" customFormat="1" ht="12" hidden="1" customHeight="1">
      <c r="A15711" s="294"/>
    </row>
    <row r="15712" spans="1:1" s="295" customFormat="1" ht="12" hidden="1" customHeight="1">
      <c r="A15712" s="294"/>
    </row>
    <row r="15713" spans="1:1" s="295" customFormat="1" ht="12" hidden="1" customHeight="1">
      <c r="A15713" s="294"/>
    </row>
    <row r="15714" spans="1:1" s="295" customFormat="1" ht="12" hidden="1" customHeight="1">
      <c r="A15714" s="294"/>
    </row>
    <row r="15715" spans="1:1" s="295" customFormat="1" ht="12" hidden="1" customHeight="1">
      <c r="A15715" s="294"/>
    </row>
    <row r="15716" spans="1:1" s="295" customFormat="1" ht="12" hidden="1" customHeight="1">
      <c r="A15716" s="294"/>
    </row>
    <row r="15717" spans="1:1" s="295" customFormat="1" ht="12" hidden="1" customHeight="1">
      <c r="A15717" s="294"/>
    </row>
    <row r="15718" spans="1:1" s="295" customFormat="1" ht="12" hidden="1" customHeight="1">
      <c r="A15718" s="294"/>
    </row>
    <row r="15719" spans="1:1" s="295" customFormat="1" ht="12" hidden="1" customHeight="1">
      <c r="A15719" s="294"/>
    </row>
    <row r="15720" spans="1:1" s="295" customFormat="1" ht="12" hidden="1" customHeight="1">
      <c r="A15720" s="294"/>
    </row>
    <row r="15721" spans="1:1" s="295" customFormat="1" ht="12" hidden="1" customHeight="1">
      <c r="A15721" s="294"/>
    </row>
    <row r="15722" spans="1:1" s="295" customFormat="1" ht="12" hidden="1" customHeight="1">
      <c r="A15722" s="294"/>
    </row>
    <row r="15723" spans="1:1" s="295" customFormat="1" ht="12" hidden="1" customHeight="1">
      <c r="A15723" s="294"/>
    </row>
    <row r="15724" spans="1:1" s="295" customFormat="1" ht="12" hidden="1" customHeight="1">
      <c r="A15724" s="294"/>
    </row>
    <row r="15725" spans="1:1" s="295" customFormat="1" ht="12" hidden="1" customHeight="1">
      <c r="A15725" s="294"/>
    </row>
    <row r="15726" spans="1:1" s="295" customFormat="1" ht="12" hidden="1" customHeight="1">
      <c r="A15726" s="294"/>
    </row>
    <row r="15727" spans="1:1" s="295" customFormat="1" ht="12" hidden="1" customHeight="1">
      <c r="A15727" s="294"/>
    </row>
    <row r="15728" spans="1:1" s="295" customFormat="1" ht="12" hidden="1" customHeight="1">
      <c r="A15728" s="294"/>
    </row>
    <row r="15729" spans="1:1" s="295" customFormat="1" ht="12" hidden="1" customHeight="1">
      <c r="A15729" s="294"/>
    </row>
    <row r="15730" spans="1:1" s="295" customFormat="1" ht="12" hidden="1" customHeight="1">
      <c r="A15730" s="294"/>
    </row>
    <row r="15731" spans="1:1" s="295" customFormat="1" ht="12" hidden="1" customHeight="1">
      <c r="A15731" s="294"/>
    </row>
    <row r="15732" spans="1:1" s="295" customFormat="1" ht="12" hidden="1" customHeight="1">
      <c r="A15732" s="294"/>
    </row>
    <row r="15733" spans="1:1" s="295" customFormat="1" ht="12" hidden="1" customHeight="1">
      <c r="A15733" s="294"/>
    </row>
    <row r="15734" spans="1:1" s="295" customFormat="1" ht="12" hidden="1" customHeight="1">
      <c r="A15734" s="294"/>
    </row>
    <row r="15735" spans="1:1" s="295" customFormat="1" ht="12" hidden="1" customHeight="1">
      <c r="A15735" s="294"/>
    </row>
    <row r="15736" spans="1:1" s="295" customFormat="1" ht="12" hidden="1" customHeight="1">
      <c r="A15736" s="294"/>
    </row>
    <row r="15737" spans="1:1" s="295" customFormat="1" ht="12" hidden="1" customHeight="1">
      <c r="A15737" s="294"/>
    </row>
    <row r="15738" spans="1:1" s="295" customFormat="1" ht="12" hidden="1" customHeight="1">
      <c r="A15738" s="294"/>
    </row>
    <row r="15739" spans="1:1" s="295" customFormat="1" ht="12" hidden="1" customHeight="1">
      <c r="A15739" s="294"/>
    </row>
    <row r="15740" spans="1:1" s="295" customFormat="1" ht="12" hidden="1" customHeight="1">
      <c r="A15740" s="294"/>
    </row>
    <row r="15741" spans="1:1" s="295" customFormat="1" ht="12" hidden="1" customHeight="1">
      <c r="A15741" s="294"/>
    </row>
    <row r="15742" spans="1:1" s="295" customFormat="1" ht="12" hidden="1" customHeight="1">
      <c r="A15742" s="294"/>
    </row>
    <row r="15743" spans="1:1" s="295" customFormat="1" ht="12" hidden="1" customHeight="1">
      <c r="A15743" s="294"/>
    </row>
    <row r="15744" spans="1:1" s="295" customFormat="1" ht="12" hidden="1" customHeight="1">
      <c r="A15744" s="294"/>
    </row>
    <row r="15745" spans="1:1" s="295" customFormat="1" ht="12" hidden="1" customHeight="1">
      <c r="A15745" s="294"/>
    </row>
    <row r="15746" spans="1:1" s="295" customFormat="1" ht="12" hidden="1" customHeight="1">
      <c r="A15746" s="294"/>
    </row>
    <row r="15747" spans="1:1" s="295" customFormat="1" ht="12" hidden="1" customHeight="1">
      <c r="A15747" s="294"/>
    </row>
    <row r="15748" spans="1:1" s="295" customFormat="1" ht="12" hidden="1" customHeight="1">
      <c r="A15748" s="294"/>
    </row>
    <row r="15749" spans="1:1" s="295" customFormat="1" ht="12" hidden="1" customHeight="1">
      <c r="A15749" s="294"/>
    </row>
    <row r="15750" spans="1:1" s="295" customFormat="1" ht="12" hidden="1" customHeight="1">
      <c r="A15750" s="294"/>
    </row>
    <row r="15751" spans="1:1" s="295" customFormat="1" ht="12" hidden="1" customHeight="1">
      <c r="A15751" s="294"/>
    </row>
    <row r="15752" spans="1:1" s="295" customFormat="1" ht="12" hidden="1" customHeight="1">
      <c r="A15752" s="294"/>
    </row>
    <row r="15753" spans="1:1" s="295" customFormat="1" ht="12" hidden="1" customHeight="1">
      <c r="A15753" s="294"/>
    </row>
    <row r="15754" spans="1:1" s="295" customFormat="1" ht="12" hidden="1" customHeight="1">
      <c r="A15754" s="294"/>
    </row>
    <row r="15755" spans="1:1" s="295" customFormat="1" ht="12" hidden="1" customHeight="1">
      <c r="A15755" s="294"/>
    </row>
    <row r="15756" spans="1:1" s="295" customFormat="1" ht="12" hidden="1" customHeight="1">
      <c r="A15756" s="294"/>
    </row>
    <row r="15757" spans="1:1" s="295" customFormat="1" ht="12" hidden="1" customHeight="1">
      <c r="A15757" s="294"/>
    </row>
    <row r="15758" spans="1:1" s="295" customFormat="1" ht="12" hidden="1" customHeight="1">
      <c r="A15758" s="294"/>
    </row>
    <row r="15759" spans="1:1" s="295" customFormat="1" ht="12" hidden="1" customHeight="1">
      <c r="A15759" s="294"/>
    </row>
    <row r="15760" spans="1:1" s="295" customFormat="1" ht="12" hidden="1" customHeight="1">
      <c r="A15760" s="294"/>
    </row>
    <row r="15761" spans="1:1" s="295" customFormat="1" ht="12" hidden="1" customHeight="1">
      <c r="A15761" s="294"/>
    </row>
    <row r="15762" spans="1:1" s="295" customFormat="1" ht="12" hidden="1" customHeight="1">
      <c r="A15762" s="294"/>
    </row>
    <row r="15763" spans="1:1" s="295" customFormat="1" ht="12" hidden="1" customHeight="1">
      <c r="A15763" s="294"/>
    </row>
    <row r="15764" spans="1:1" s="295" customFormat="1" ht="12" hidden="1" customHeight="1">
      <c r="A15764" s="294"/>
    </row>
    <row r="15765" spans="1:1" s="295" customFormat="1" ht="12" hidden="1" customHeight="1">
      <c r="A15765" s="294"/>
    </row>
    <row r="15766" spans="1:1" s="295" customFormat="1" ht="12" hidden="1" customHeight="1">
      <c r="A15766" s="294"/>
    </row>
    <row r="15767" spans="1:1" s="295" customFormat="1" ht="12" hidden="1" customHeight="1">
      <c r="A15767" s="294"/>
    </row>
    <row r="15768" spans="1:1" s="295" customFormat="1" ht="12" hidden="1" customHeight="1">
      <c r="A15768" s="294"/>
    </row>
    <row r="15769" spans="1:1" s="295" customFormat="1" ht="12" hidden="1" customHeight="1">
      <c r="A15769" s="294"/>
    </row>
    <row r="15770" spans="1:1" s="295" customFormat="1" ht="12" hidden="1" customHeight="1">
      <c r="A15770" s="294"/>
    </row>
    <row r="15771" spans="1:1" s="295" customFormat="1" ht="12" hidden="1" customHeight="1">
      <c r="A15771" s="294"/>
    </row>
    <row r="15772" spans="1:1" s="295" customFormat="1" ht="12" hidden="1" customHeight="1">
      <c r="A15772" s="294"/>
    </row>
    <row r="15773" spans="1:1" s="295" customFormat="1" ht="12" hidden="1" customHeight="1">
      <c r="A15773" s="294"/>
    </row>
    <row r="15774" spans="1:1" s="295" customFormat="1" ht="12" hidden="1" customHeight="1">
      <c r="A15774" s="294"/>
    </row>
    <row r="15775" spans="1:1" s="295" customFormat="1" ht="12" hidden="1" customHeight="1">
      <c r="A15775" s="294"/>
    </row>
    <row r="15776" spans="1:1" s="295" customFormat="1" ht="12" hidden="1" customHeight="1">
      <c r="A15776" s="294"/>
    </row>
    <row r="15777" spans="1:1" s="295" customFormat="1" ht="12" hidden="1" customHeight="1">
      <c r="A15777" s="294"/>
    </row>
    <row r="15778" spans="1:1" s="295" customFormat="1" ht="12" hidden="1" customHeight="1">
      <c r="A15778" s="294"/>
    </row>
    <row r="15779" spans="1:1" s="295" customFormat="1" ht="12" hidden="1" customHeight="1">
      <c r="A15779" s="294"/>
    </row>
    <row r="15780" spans="1:1" s="295" customFormat="1" ht="12" hidden="1" customHeight="1">
      <c r="A15780" s="294"/>
    </row>
    <row r="15781" spans="1:1" s="295" customFormat="1" ht="12" hidden="1" customHeight="1">
      <c r="A15781" s="294"/>
    </row>
    <row r="15782" spans="1:1" s="295" customFormat="1" ht="12" hidden="1" customHeight="1">
      <c r="A15782" s="294"/>
    </row>
    <row r="15783" spans="1:1" s="295" customFormat="1" ht="12" hidden="1" customHeight="1">
      <c r="A15783" s="294"/>
    </row>
    <row r="15784" spans="1:1" s="295" customFormat="1" ht="12" hidden="1" customHeight="1">
      <c r="A15784" s="294"/>
    </row>
    <row r="15785" spans="1:1" s="295" customFormat="1" ht="12" hidden="1" customHeight="1">
      <c r="A15785" s="294"/>
    </row>
    <row r="15786" spans="1:1" s="295" customFormat="1" ht="12" hidden="1" customHeight="1">
      <c r="A15786" s="294"/>
    </row>
    <row r="15787" spans="1:1" s="295" customFormat="1" ht="12" hidden="1" customHeight="1">
      <c r="A15787" s="294"/>
    </row>
    <row r="15788" spans="1:1" s="295" customFormat="1" ht="12" hidden="1" customHeight="1">
      <c r="A15788" s="294"/>
    </row>
    <row r="15789" spans="1:1" s="295" customFormat="1" ht="12" hidden="1" customHeight="1">
      <c r="A15789" s="294"/>
    </row>
    <row r="15790" spans="1:1" s="295" customFormat="1" ht="12" hidden="1" customHeight="1">
      <c r="A15790" s="294"/>
    </row>
    <row r="15791" spans="1:1" s="295" customFormat="1" ht="12" hidden="1" customHeight="1">
      <c r="A15791" s="294"/>
    </row>
    <row r="15792" spans="1:1" s="295" customFormat="1" ht="12" hidden="1" customHeight="1">
      <c r="A15792" s="294"/>
    </row>
    <row r="15793" spans="1:1" s="295" customFormat="1" ht="12" hidden="1" customHeight="1">
      <c r="A15793" s="294"/>
    </row>
    <row r="15794" spans="1:1" s="295" customFormat="1" ht="12" hidden="1" customHeight="1">
      <c r="A15794" s="294"/>
    </row>
    <row r="15795" spans="1:1" s="295" customFormat="1" ht="12" hidden="1" customHeight="1">
      <c r="A15795" s="294"/>
    </row>
    <row r="15796" spans="1:1" s="295" customFormat="1" ht="12" hidden="1" customHeight="1">
      <c r="A15796" s="294"/>
    </row>
    <row r="15797" spans="1:1" s="295" customFormat="1" ht="12" hidden="1" customHeight="1">
      <c r="A15797" s="294"/>
    </row>
    <row r="15798" spans="1:1" s="295" customFormat="1" ht="12" hidden="1" customHeight="1">
      <c r="A15798" s="294"/>
    </row>
    <row r="15799" spans="1:1" s="295" customFormat="1" ht="12" hidden="1" customHeight="1">
      <c r="A15799" s="294"/>
    </row>
    <row r="15800" spans="1:1" s="295" customFormat="1" ht="12" hidden="1" customHeight="1">
      <c r="A15800" s="294"/>
    </row>
    <row r="15801" spans="1:1" s="295" customFormat="1" ht="12" hidden="1" customHeight="1">
      <c r="A15801" s="294"/>
    </row>
    <row r="15802" spans="1:1" s="295" customFormat="1" ht="12" hidden="1" customHeight="1">
      <c r="A15802" s="294"/>
    </row>
    <row r="15803" spans="1:1" s="295" customFormat="1" ht="12" hidden="1" customHeight="1">
      <c r="A15803" s="294"/>
    </row>
    <row r="15804" spans="1:1" s="295" customFormat="1" ht="12" hidden="1" customHeight="1">
      <c r="A15804" s="294"/>
    </row>
    <row r="15805" spans="1:1" s="295" customFormat="1" ht="12" hidden="1" customHeight="1">
      <c r="A15805" s="294"/>
    </row>
    <row r="15806" spans="1:1" s="295" customFormat="1" ht="12" hidden="1" customHeight="1">
      <c r="A15806" s="294"/>
    </row>
    <row r="15807" spans="1:1" s="295" customFormat="1" ht="12" hidden="1" customHeight="1">
      <c r="A15807" s="294"/>
    </row>
    <row r="15808" spans="1:1" s="295" customFormat="1" ht="12" hidden="1" customHeight="1">
      <c r="A15808" s="294"/>
    </row>
    <row r="15809" spans="1:1" s="295" customFormat="1" ht="12" hidden="1" customHeight="1">
      <c r="A15809" s="294"/>
    </row>
    <row r="15810" spans="1:1" s="295" customFormat="1" ht="12" hidden="1" customHeight="1">
      <c r="A15810" s="294"/>
    </row>
    <row r="15811" spans="1:1" s="295" customFormat="1" ht="12" hidden="1" customHeight="1">
      <c r="A15811" s="294"/>
    </row>
    <row r="15812" spans="1:1" s="295" customFormat="1" ht="12" hidden="1" customHeight="1">
      <c r="A15812" s="294"/>
    </row>
    <row r="15813" spans="1:1" s="295" customFormat="1" ht="12" hidden="1" customHeight="1">
      <c r="A15813" s="294"/>
    </row>
    <row r="15814" spans="1:1" s="295" customFormat="1" ht="12" hidden="1" customHeight="1">
      <c r="A15814" s="294"/>
    </row>
    <row r="15815" spans="1:1" s="295" customFormat="1" ht="12" hidden="1" customHeight="1">
      <c r="A15815" s="294"/>
    </row>
    <row r="15816" spans="1:1" s="295" customFormat="1" ht="12" hidden="1" customHeight="1">
      <c r="A15816" s="294"/>
    </row>
    <row r="15817" spans="1:1" s="295" customFormat="1" ht="12" hidden="1" customHeight="1">
      <c r="A15817" s="294"/>
    </row>
    <row r="15818" spans="1:1" s="295" customFormat="1" ht="12" hidden="1" customHeight="1">
      <c r="A15818" s="294"/>
    </row>
    <row r="15819" spans="1:1" s="295" customFormat="1" ht="12" hidden="1" customHeight="1">
      <c r="A15819" s="294"/>
    </row>
    <row r="15820" spans="1:1" s="295" customFormat="1" ht="12" hidden="1" customHeight="1">
      <c r="A15820" s="294"/>
    </row>
    <row r="15821" spans="1:1" s="295" customFormat="1" ht="12" hidden="1" customHeight="1">
      <c r="A15821" s="294"/>
    </row>
    <row r="15822" spans="1:1" s="295" customFormat="1" ht="12" hidden="1" customHeight="1">
      <c r="A15822" s="294"/>
    </row>
    <row r="15823" spans="1:1" s="295" customFormat="1" ht="12" hidden="1" customHeight="1">
      <c r="A15823" s="294"/>
    </row>
    <row r="15824" spans="1:1" s="295" customFormat="1" ht="12" hidden="1" customHeight="1">
      <c r="A15824" s="294"/>
    </row>
    <row r="15825" spans="1:1" s="295" customFormat="1" ht="12" hidden="1" customHeight="1">
      <c r="A15825" s="294"/>
    </row>
    <row r="15826" spans="1:1" s="295" customFormat="1" ht="12" hidden="1" customHeight="1">
      <c r="A15826" s="294"/>
    </row>
    <row r="15827" spans="1:1" s="295" customFormat="1" ht="12" hidden="1" customHeight="1">
      <c r="A15827" s="294"/>
    </row>
    <row r="15828" spans="1:1" s="295" customFormat="1" ht="12" hidden="1" customHeight="1">
      <c r="A15828" s="294"/>
    </row>
    <row r="15829" spans="1:1" s="295" customFormat="1" ht="12" hidden="1" customHeight="1">
      <c r="A15829" s="294"/>
    </row>
    <row r="15830" spans="1:1" s="295" customFormat="1" ht="12" hidden="1" customHeight="1">
      <c r="A15830" s="294"/>
    </row>
    <row r="15831" spans="1:1" s="295" customFormat="1" ht="12" hidden="1" customHeight="1">
      <c r="A15831" s="294"/>
    </row>
    <row r="15832" spans="1:1" s="295" customFormat="1" ht="12" hidden="1" customHeight="1">
      <c r="A15832" s="294"/>
    </row>
    <row r="15833" spans="1:1" s="295" customFormat="1" ht="12" hidden="1" customHeight="1">
      <c r="A15833" s="294"/>
    </row>
    <row r="15834" spans="1:1" s="295" customFormat="1" ht="12" hidden="1" customHeight="1">
      <c r="A15834" s="294"/>
    </row>
    <row r="15835" spans="1:1" s="295" customFormat="1" ht="12" hidden="1" customHeight="1">
      <c r="A15835" s="294"/>
    </row>
    <row r="15836" spans="1:1" s="295" customFormat="1" ht="12" hidden="1" customHeight="1">
      <c r="A15836" s="294"/>
    </row>
    <row r="15837" spans="1:1" s="295" customFormat="1" ht="12" hidden="1" customHeight="1">
      <c r="A15837" s="294"/>
    </row>
    <row r="15838" spans="1:1" s="295" customFormat="1" ht="12" hidden="1" customHeight="1">
      <c r="A15838" s="294"/>
    </row>
    <row r="15839" spans="1:1" s="295" customFormat="1" ht="12" hidden="1" customHeight="1">
      <c r="A15839" s="294"/>
    </row>
    <row r="15840" spans="1:1" s="295" customFormat="1" ht="12" hidden="1" customHeight="1">
      <c r="A15840" s="294"/>
    </row>
    <row r="15841" spans="1:1" s="295" customFormat="1" ht="12" hidden="1" customHeight="1">
      <c r="A15841" s="294"/>
    </row>
    <row r="15842" spans="1:1" s="295" customFormat="1" ht="12" hidden="1" customHeight="1">
      <c r="A15842" s="294"/>
    </row>
    <row r="15843" spans="1:1" s="295" customFormat="1" ht="12" hidden="1" customHeight="1">
      <c r="A15843" s="294"/>
    </row>
    <row r="15844" spans="1:1" s="295" customFormat="1" ht="12" hidden="1" customHeight="1">
      <c r="A15844" s="294"/>
    </row>
    <row r="15845" spans="1:1" s="295" customFormat="1" ht="12" hidden="1" customHeight="1">
      <c r="A15845" s="294"/>
    </row>
    <row r="15846" spans="1:1" s="295" customFormat="1" ht="12" hidden="1" customHeight="1">
      <c r="A15846" s="294"/>
    </row>
    <row r="15847" spans="1:1" s="295" customFormat="1" ht="12" hidden="1" customHeight="1">
      <c r="A15847" s="294"/>
    </row>
    <row r="15848" spans="1:1" s="295" customFormat="1" ht="12" hidden="1" customHeight="1">
      <c r="A15848" s="294"/>
    </row>
    <row r="15849" spans="1:1" s="295" customFormat="1" ht="12" hidden="1" customHeight="1">
      <c r="A15849" s="294"/>
    </row>
    <row r="15850" spans="1:1" s="295" customFormat="1" ht="12" hidden="1" customHeight="1">
      <c r="A15850" s="294"/>
    </row>
    <row r="15851" spans="1:1" s="295" customFormat="1" ht="12" hidden="1" customHeight="1">
      <c r="A15851" s="294"/>
    </row>
    <row r="15852" spans="1:1" s="295" customFormat="1" ht="12" hidden="1" customHeight="1">
      <c r="A15852" s="294"/>
    </row>
    <row r="15853" spans="1:1" s="295" customFormat="1" ht="12" hidden="1" customHeight="1">
      <c r="A15853" s="294"/>
    </row>
    <row r="15854" spans="1:1" s="295" customFormat="1" ht="12" hidden="1" customHeight="1">
      <c r="A15854" s="294"/>
    </row>
    <row r="15855" spans="1:1" s="295" customFormat="1" ht="12" hidden="1" customHeight="1">
      <c r="A15855" s="294"/>
    </row>
    <row r="15856" spans="1:1" s="295" customFormat="1" ht="12" hidden="1" customHeight="1">
      <c r="A15856" s="294"/>
    </row>
    <row r="15857" spans="1:1" s="295" customFormat="1" ht="12" hidden="1" customHeight="1">
      <c r="A15857" s="294"/>
    </row>
    <row r="15858" spans="1:1" s="295" customFormat="1" ht="12" hidden="1" customHeight="1">
      <c r="A15858" s="294"/>
    </row>
    <row r="15859" spans="1:1" s="295" customFormat="1" ht="12" hidden="1" customHeight="1">
      <c r="A15859" s="294"/>
    </row>
    <row r="15860" spans="1:1" s="295" customFormat="1" ht="12" hidden="1" customHeight="1">
      <c r="A15860" s="294"/>
    </row>
    <row r="15861" spans="1:1" s="295" customFormat="1" ht="12" hidden="1" customHeight="1">
      <c r="A15861" s="294"/>
    </row>
    <row r="15862" spans="1:1" s="295" customFormat="1" ht="12" hidden="1" customHeight="1">
      <c r="A15862" s="294"/>
    </row>
    <row r="15863" spans="1:1" s="295" customFormat="1" ht="12" hidden="1" customHeight="1">
      <c r="A15863" s="294"/>
    </row>
    <row r="15864" spans="1:1" s="295" customFormat="1" ht="12" hidden="1" customHeight="1">
      <c r="A15864" s="294"/>
    </row>
    <row r="15865" spans="1:1" s="295" customFormat="1" ht="12" hidden="1" customHeight="1">
      <c r="A15865" s="294"/>
    </row>
    <row r="15866" spans="1:1" s="295" customFormat="1" ht="12" hidden="1" customHeight="1">
      <c r="A15866" s="294"/>
    </row>
    <row r="15867" spans="1:1" s="295" customFormat="1" ht="12" hidden="1" customHeight="1">
      <c r="A15867" s="294"/>
    </row>
    <row r="15868" spans="1:1" s="295" customFormat="1" ht="12" hidden="1" customHeight="1">
      <c r="A15868" s="294"/>
    </row>
    <row r="15869" spans="1:1" s="295" customFormat="1" ht="12" hidden="1" customHeight="1">
      <c r="A15869" s="294"/>
    </row>
    <row r="15870" spans="1:1" s="295" customFormat="1" ht="12" hidden="1" customHeight="1">
      <c r="A15870" s="294"/>
    </row>
    <row r="15871" spans="1:1" s="295" customFormat="1" ht="12" hidden="1" customHeight="1">
      <c r="A15871" s="294"/>
    </row>
    <row r="15872" spans="1:1" s="295" customFormat="1" ht="12" hidden="1" customHeight="1">
      <c r="A15872" s="294"/>
    </row>
    <row r="15873" spans="1:1" s="295" customFormat="1" ht="12" hidden="1" customHeight="1">
      <c r="A15873" s="294"/>
    </row>
    <row r="15874" spans="1:1" s="295" customFormat="1" ht="12" hidden="1" customHeight="1">
      <c r="A15874" s="294"/>
    </row>
    <row r="15875" spans="1:1" s="295" customFormat="1" ht="12" hidden="1" customHeight="1">
      <c r="A15875" s="294"/>
    </row>
    <row r="15876" spans="1:1" s="295" customFormat="1" ht="12" hidden="1" customHeight="1">
      <c r="A15876" s="294"/>
    </row>
    <row r="15877" spans="1:1" s="295" customFormat="1" ht="12" hidden="1" customHeight="1">
      <c r="A15877" s="294"/>
    </row>
    <row r="15878" spans="1:1" s="295" customFormat="1" ht="12" hidden="1" customHeight="1">
      <c r="A15878" s="294"/>
    </row>
    <row r="15879" spans="1:1" s="295" customFormat="1" ht="12" hidden="1" customHeight="1">
      <c r="A15879" s="294"/>
    </row>
    <row r="15880" spans="1:1" s="295" customFormat="1" ht="12" hidden="1" customHeight="1">
      <c r="A15880" s="294"/>
    </row>
    <row r="15881" spans="1:1" s="295" customFormat="1" ht="12" hidden="1" customHeight="1">
      <c r="A15881" s="294"/>
    </row>
    <row r="15882" spans="1:1" s="295" customFormat="1" ht="12" hidden="1" customHeight="1">
      <c r="A15882" s="294"/>
    </row>
    <row r="15883" spans="1:1" s="295" customFormat="1" ht="12" hidden="1" customHeight="1">
      <c r="A15883" s="294"/>
    </row>
    <row r="15884" spans="1:1" s="295" customFormat="1" ht="12" hidden="1" customHeight="1">
      <c r="A15884" s="294"/>
    </row>
    <row r="15885" spans="1:1" s="295" customFormat="1" ht="12" hidden="1" customHeight="1">
      <c r="A15885" s="294"/>
    </row>
    <row r="15886" spans="1:1" s="295" customFormat="1" ht="12" hidden="1" customHeight="1">
      <c r="A15886" s="294"/>
    </row>
    <row r="15887" spans="1:1" s="295" customFormat="1" ht="12" hidden="1" customHeight="1">
      <c r="A15887" s="294"/>
    </row>
    <row r="15888" spans="1:1" s="295" customFormat="1" ht="12" hidden="1" customHeight="1">
      <c r="A15888" s="294"/>
    </row>
    <row r="15889" spans="1:1" s="295" customFormat="1" ht="12" hidden="1" customHeight="1">
      <c r="A15889" s="294"/>
    </row>
    <row r="15890" spans="1:1" s="295" customFormat="1" ht="12" hidden="1" customHeight="1">
      <c r="A15890" s="294"/>
    </row>
    <row r="15891" spans="1:1" s="295" customFormat="1" ht="12" hidden="1" customHeight="1">
      <c r="A15891" s="294"/>
    </row>
    <row r="15892" spans="1:1" s="295" customFormat="1" ht="12" hidden="1" customHeight="1">
      <c r="A15892" s="294"/>
    </row>
    <row r="15893" spans="1:1" s="295" customFormat="1" ht="12" hidden="1" customHeight="1">
      <c r="A15893" s="294"/>
    </row>
    <row r="15894" spans="1:1" s="295" customFormat="1" ht="12" hidden="1" customHeight="1">
      <c r="A15894" s="294"/>
    </row>
    <row r="15895" spans="1:1" s="295" customFormat="1" ht="12" hidden="1" customHeight="1">
      <c r="A15895" s="294"/>
    </row>
    <row r="15896" spans="1:1" s="295" customFormat="1" ht="12" hidden="1" customHeight="1">
      <c r="A15896" s="294"/>
    </row>
    <row r="15897" spans="1:1" s="295" customFormat="1" ht="12" hidden="1" customHeight="1">
      <c r="A15897" s="294"/>
    </row>
    <row r="15898" spans="1:1" s="295" customFormat="1" ht="12" hidden="1" customHeight="1">
      <c r="A15898" s="294"/>
    </row>
    <row r="15899" spans="1:1" s="295" customFormat="1" ht="12" hidden="1" customHeight="1">
      <c r="A15899" s="294"/>
    </row>
    <row r="15900" spans="1:1" s="295" customFormat="1" ht="12" hidden="1" customHeight="1">
      <c r="A15900" s="294"/>
    </row>
    <row r="15901" spans="1:1" s="295" customFormat="1" ht="12" hidden="1" customHeight="1">
      <c r="A15901" s="294"/>
    </row>
    <row r="15902" spans="1:1" s="295" customFormat="1" ht="12" hidden="1" customHeight="1">
      <c r="A15902" s="294"/>
    </row>
    <row r="15903" spans="1:1" s="295" customFormat="1" ht="12" hidden="1" customHeight="1">
      <c r="A15903" s="294"/>
    </row>
    <row r="15904" spans="1:1" s="295" customFormat="1" ht="12" hidden="1" customHeight="1">
      <c r="A15904" s="294"/>
    </row>
    <row r="15905" spans="1:1" s="295" customFormat="1" ht="12" hidden="1" customHeight="1">
      <c r="A15905" s="294"/>
    </row>
    <row r="15906" spans="1:1" s="295" customFormat="1" ht="12" hidden="1" customHeight="1">
      <c r="A15906" s="294"/>
    </row>
    <row r="15907" spans="1:1" s="295" customFormat="1" ht="12" hidden="1" customHeight="1">
      <c r="A15907" s="294"/>
    </row>
    <row r="15908" spans="1:1" s="295" customFormat="1" ht="12" hidden="1" customHeight="1">
      <c r="A15908" s="294"/>
    </row>
    <row r="15909" spans="1:1" s="295" customFormat="1" ht="12" hidden="1" customHeight="1">
      <c r="A15909" s="294"/>
    </row>
    <row r="15910" spans="1:1" s="295" customFormat="1" ht="12" hidden="1" customHeight="1">
      <c r="A15910" s="294"/>
    </row>
    <row r="15911" spans="1:1" s="295" customFormat="1" ht="12" hidden="1" customHeight="1">
      <c r="A15911" s="294"/>
    </row>
    <row r="15912" spans="1:1" s="295" customFormat="1" ht="12" hidden="1" customHeight="1">
      <c r="A15912" s="294"/>
    </row>
    <row r="15913" spans="1:1" s="295" customFormat="1" ht="12" hidden="1" customHeight="1">
      <c r="A15913" s="294"/>
    </row>
    <row r="15914" spans="1:1" s="295" customFormat="1" ht="12" hidden="1" customHeight="1">
      <c r="A15914" s="294"/>
    </row>
    <row r="15915" spans="1:1" s="295" customFormat="1" ht="12" hidden="1" customHeight="1">
      <c r="A15915" s="294"/>
    </row>
    <row r="15916" spans="1:1" s="295" customFormat="1" ht="12" hidden="1" customHeight="1">
      <c r="A15916" s="294"/>
    </row>
    <row r="15917" spans="1:1" s="295" customFormat="1" ht="12" hidden="1" customHeight="1">
      <c r="A15917" s="294"/>
    </row>
    <row r="15918" spans="1:1" s="295" customFormat="1" ht="12" hidden="1" customHeight="1">
      <c r="A15918" s="294"/>
    </row>
    <row r="15919" spans="1:1" s="295" customFormat="1" ht="12" hidden="1" customHeight="1">
      <c r="A15919" s="294"/>
    </row>
    <row r="15920" spans="1:1" s="295" customFormat="1" ht="12" hidden="1" customHeight="1">
      <c r="A15920" s="294"/>
    </row>
    <row r="15921" spans="1:1" s="295" customFormat="1" ht="12" hidden="1" customHeight="1">
      <c r="A15921" s="294"/>
    </row>
    <row r="15922" spans="1:1" s="295" customFormat="1" ht="12" hidden="1" customHeight="1">
      <c r="A15922" s="294"/>
    </row>
    <row r="15923" spans="1:1" s="295" customFormat="1" ht="12" hidden="1" customHeight="1">
      <c r="A15923" s="294"/>
    </row>
    <row r="15924" spans="1:1" s="295" customFormat="1" ht="12" hidden="1" customHeight="1">
      <c r="A15924" s="294"/>
    </row>
    <row r="15925" spans="1:1" s="295" customFormat="1" ht="12" hidden="1" customHeight="1">
      <c r="A15925" s="294"/>
    </row>
    <row r="15926" spans="1:1" s="295" customFormat="1" ht="12" hidden="1" customHeight="1">
      <c r="A15926" s="294"/>
    </row>
    <row r="15927" spans="1:1" s="295" customFormat="1" ht="12" hidden="1" customHeight="1">
      <c r="A15927" s="294"/>
    </row>
    <row r="15928" spans="1:1" s="295" customFormat="1" ht="12" hidden="1" customHeight="1">
      <c r="A15928" s="294"/>
    </row>
    <row r="15929" spans="1:1" s="295" customFormat="1" ht="12" hidden="1" customHeight="1">
      <c r="A15929" s="294"/>
    </row>
    <row r="15930" spans="1:1" s="295" customFormat="1" ht="12" hidden="1" customHeight="1">
      <c r="A15930" s="294"/>
    </row>
    <row r="15931" spans="1:1" s="295" customFormat="1" ht="12" hidden="1" customHeight="1">
      <c r="A15931" s="294"/>
    </row>
    <row r="15932" spans="1:1" s="295" customFormat="1" ht="12" hidden="1" customHeight="1">
      <c r="A15932" s="294"/>
    </row>
    <row r="15933" spans="1:1" s="295" customFormat="1" ht="12" hidden="1" customHeight="1">
      <c r="A15933" s="294"/>
    </row>
    <row r="15934" spans="1:1" s="295" customFormat="1" ht="12" hidden="1" customHeight="1">
      <c r="A15934" s="294"/>
    </row>
    <row r="15935" spans="1:1" s="295" customFormat="1" ht="12" hidden="1" customHeight="1">
      <c r="A15935" s="294"/>
    </row>
    <row r="15936" spans="1:1" s="295" customFormat="1" ht="12" hidden="1" customHeight="1">
      <c r="A15936" s="294"/>
    </row>
    <row r="15937" spans="1:1" s="295" customFormat="1" ht="12" hidden="1" customHeight="1">
      <c r="A15937" s="294"/>
    </row>
    <row r="15938" spans="1:1" s="295" customFormat="1" ht="12" hidden="1" customHeight="1">
      <c r="A15938" s="294"/>
    </row>
    <row r="15939" spans="1:1" s="295" customFormat="1" ht="12" hidden="1" customHeight="1">
      <c r="A15939" s="294"/>
    </row>
    <row r="15940" spans="1:1" s="295" customFormat="1" ht="12" hidden="1" customHeight="1">
      <c r="A15940" s="294"/>
    </row>
    <row r="15941" spans="1:1" s="295" customFormat="1" ht="12" hidden="1" customHeight="1">
      <c r="A15941" s="294"/>
    </row>
    <row r="15942" spans="1:1" s="295" customFormat="1" ht="12" hidden="1" customHeight="1">
      <c r="A15942" s="294"/>
    </row>
    <row r="15943" spans="1:1" s="295" customFormat="1" ht="12" hidden="1" customHeight="1">
      <c r="A15943" s="294"/>
    </row>
    <row r="15944" spans="1:1" s="295" customFormat="1" ht="12" hidden="1" customHeight="1">
      <c r="A15944" s="294"/>
    </row>
    <row r="15945" spans="1:1" s="295" customFormat="1" ht="12" hidden="1" customHeight="1">
      <c r="A15945" s="294"/>
    </row>
    <row r="15946" spans="1:1" s="295" customFormat="1" ht="12" hidden="1" customHeight="1">
      <c r="A15946" s="294"/>
    </row>
    <row r="15947" spans="1:1" s="295" customFormat="1" ht="12" hidden="1" customHeight="1">
      <c r="A15947" s="294"/>
    </row>
    <row r="15948" spans="1:1" s="295" customFormat="1" ht="12" hidden="1" customHeight="1">
      <c r="A15948" s="294"/>
    </row>
    <row r="15949" spans="1:1" s="295" customFormat="1" ht="12" hidden="1" customHeight="1">
      <c r="A15949" s="294"/>
    </row>
    <row r="15950" spans="1:1" s="295" customFormat="1" ht="12" hidden="1" customHeight="1">
      <c r="A15950" s="294"/>
    </row>
    <row r="15951" spans="1:1" s="295" customFormat="1" ht="12" hidden="1" customHeight="1">
      <c r="A15951" s="294"/>
    </row>
    <row r="15952" spans="1:1" s="295" customFormat="1" ht="12" hidden="1" customHeight="1">
      <c r="A15952" s="294"/>
    </row>
    <row r="15953" spans="1:1" s="295" customFormat="1" ht="12" hidden="1" customHeight="1">
      <c r="A15953" s="294"/>
    </row>
    <row r="15954" spans="1:1" s="295" customFormat="1" ht="12" hidden="1" customHeight="1">
      <c r="A15954" s="294"/>
    </row>
    <row r="15955" spans="1:1" s="295" customFormat="1" ht="12" hidden="1" customHeight="1">
      <c r="A15955" s="294"/>
    </row>
    <row r="15956" spans="1:1" s="295" customFormat="1" ht="12" hidden="1" customHeight="1">
      <c r="A15956" s="294"/>
    </row>
    <row r="15957" spans="1:1" s="295" customFormat="1" ht="12" hidden="1" customHeight="1">
      <c r="A15957" s="294"/>
    </row>
    <row r="15958" spans="1:1" s="295" customFormat="1" ht="12" hidden="1" customHeight="1">
      <c r="A15958" s="294"/>
    </row>
    <row r="15959" spans="1:1" s="295" customFormat="1" ht="12" hidden="1" customHeight="1">
      <c r="A15959" s="294"/>
    </row>
    <row r="15960" spans="1:1" s="295" customFormat="1" ht="12" hidden="1" customHeight="1">
      <c r="A15960" s="294"/>
    </row>
    <row r="15961" spans="1:1" s="295" customFormat="1" ht="12" hidden="1" customHeight="1">
      <c r="A15961" s="294"/>
    </row>
    <row r="15962" spans="1:1" s="295" customFormat="1" ht="12" hidden="1" customHeight="1">
      <c r="A15962" s="294"/>
    </row>
    <row r="15963" spans="1:1" s="295" customFormat="1" ht="12" hidden="1" customHeight="1">
      <c r="A15963" s="294"/>
    </row>
    <row r="15964" spans="1:1" s="295" customFormat="1" ht="12" hidden="1" customHeight="1">
      <c r="A15964" s="294"/>
    </row>
    <row r="15965" spans="1:1" s="295" customFormat="1" ht="12" hidden="1" customHeight="1">
      <c r="A15965" s="294"/>
    </row>
    <row r="15966" spans="1:1" s="295" customFormat="1" ht="12" hidden="1" customHeight="1">
      <c r="A15966" s="294"/>
    </row>
    <row r="15967" spans="1:1" s="295" customFormat="1" ht="12" hidden="1" customHeight="1">
      <c r="A15967" s="294"/>
    </row>
    <row r="15968" spans="1:1" s="295" customFormat="1" ht="12" hidden="1" customHeight="1">
      <c r="A15968" s="294"/>
    </row>
    <row r="15969" spans="1:1" s="295" customFormat="1" ht="12" hidden="1" customHeight="1">
      <c r="A15969" s="294"/>
    </row>
    <row r="15970" spans="1:1" s="295" customFormat="1" ht="12" hidden="1" customHeight="1">
      <c r="A15970" s="294"/>
    </row>
    <row r="15971" spans="1:1" s="295" customFormat="1" ht="12" hidden="1" customHeight="1">
      <c r="A15971" s="294"/>
    </row>
    <row r="15972" spans="1:1" s="295" customFormat="1" ht="12" hidden="1" customHeight="1">
      <c r="A15972" s="294"/>
    </row>
    <row r="15973" spans="1:1" s="295" customFormat="1" ht="12" hidden="1" customHeight="1">
      <c r="A15973" s="294"/>
    </row>
    <row r="15974" spans="1:1" s="295" customFormat="1" ht="12" hidden="1" customHeight="1">
      <c r="A15974" s="294"/>
    </row>
    <row r="15975" spans="1:1" s="295" customFormat="1" ht="12" hidden="1" customHeight="1">
      <c r="A15975" s="294"/>
    </row>
    <row r="15976" spans="1:1" s="295" customFormat="1" ht="12" hidden="1" customHeight="1">
      <c r="A15976" s="294"/>
    </row>
    <row r="15977" spans="1:1" s="295" customFormat="1" ht="12" hidden="1" customHeight="1">
      <c r="A15977" s="294"/>
    </row>
    <row r="15978" spans="1:1" s="295" customFormat="1" ht="12" hidden="1" customHeight="1">
      <c r="A15978" s="294"/>
    </row>
    <row r="15979" spans="1:1" s="295" customFormat="1" ht="12" hidden="1" customHeight="1">
      <c r="A15979" s="294"/>
    </row>
    <row r="15980" spans="1:1" s="295" customFormat="1" ht="12" hidden="1" customHeight="1">
      <c r="A15980" s="294"/>
    </row>
    <row r="15981" spans="1:1" s="295" customFormat="1" ht="12" hidden="1" customHeight="1">
      <c r="A15981" s="294"/>
    </row>
    <row r="15982" spans="1:1" s="295" customFormat="1" ht="12" hidden="1" customHeight="1">
      <c r="A15982" s="294"/>
    </row>
    <row r="15983" spans="1:1" s="295" customFormat="1" ht="12" hidden="1" customHeight="1">
      <c r="A15983" s="294"/>
    </row>
    <row r="15984" spans="1:1" s="295" customFormat="1" ht="12" hidden="1" customHeight="1">
      <c r="A15984" s="294"/>
    </row>
    <row r="15985" spans="1:1" s="295" customFormat="1" ht="12" hidden="1" customHeight="1">
      <c r="A15985" s="294"/>
    </row>
    <row r="15986" spans="1:1" s="295" customFormat="1" ht="12" hidden="1" customHeight="1">
      <c r="A15986" s="294"/>
    </row>
    <row r="15987" spans="1:1" s="295" customFormat="1" ht="12" hidden="1" customHeight="1">
      <c r="A15987" s="294"/>
    </row>
    <row r="15988" spans="1:1" s="295" customFormat="1" ht="12" hidden="1" customHeight="1">
      <c r="A15988" s="294"/>
    </row>
    <row r="15989" spans="1:1" s="295" customFormat="1" ht="12" hidden="1" customHeight="1">
      <c r="A15989" s="294"/>
    </row>
    <row r="15990" spans="1:1" s="295" customFormat="1" ht="12" hidden="1" customHeight="1">
      <c r="A15990" s="294"/>
    </row>
    <row r="15991" spans="1:1" s="295" customFormat="1" ht="12" hidden="1" customHeight="1">
      <c r="A15991" s="294"/>
    </row>
    <row r="15992" spans="1:1" s="295" customFormat="1" ht="12" hidden="1" customHeight="1">
      <c r="A15992" s="294"/>
    </row>
    <row r="15993" spans="1:1" s="295" customFormat="1" ht="12" hidden="1" customHeight="1">
      <c r="A15993" s="294"/>
    </row>
    <row r="15994" spans="1:1" s="295" customFormat="1" ht="12" hidden="1" customHeight="1">
      <c r="A15994" s="294"/>
    </row>
    <row r="15995" spans="1:1" s="295" customFormat="1" ht="12" hidden="1" customHeight="1">
      <c r="A15995" s="294"/>
    </row>
    <row r="15996" spans="1:1" s="295" customFormat="1" ht="12" hidden="1" customHeight="1">
      <c r="A15996" s="294"/>
    </row>
    <row r="15997" spans="1:1" s="295" customFormat="1" ht="12" hidden="1" customHeight="1">
      <c r="A15997" s="294"/>
    </row>
    <row r="15998" spans="1:1" s="295" customFormat="1" ht="12" hidden="1" customHeight="1">
      <c r="A15998" s="294"/>
    </row>
    <row r="15999" spans="1:1" s="295" customFormat="1" ht="12" hidden="1" customHeight="1">
      <c r="A15999" s="294"/>
    </row>
    <row r="16000" spans="1:1" s="295" customFormat="1" ht="12" hidden="1" customHeight="1">
      <c r="A16000" s="294"/>
    </row>
    <row r="16001" spans="1:1" s="295" customFormat="1" ht="12" hidden="1" customHeight="1">
      <c r="A16001" s="294"/>
    </row>
    <row r="16002" spans="1:1" s="295" customFormat="1" ht="12" hidden="1" customHeight="1">
      <c r="A16002" s="294"/>
    </row>
    <row r="16003" spans="1:1" s="295" customFormat="1" ht="12" hidden="1" customHeight="1">
      <c r="A16003" s="294"/>
    </row>
    <row r="16004" spans="1:1" s="295" customFormat="1" ht="12" hidden="1" customHeight="1">
      <c r="A16004" s="294"/>
    </row>
    <row r="16005" spans="1:1" s="295" customFormat="1" ht="12" hidden="1" customHeight="1">
      <c r="A16005" s="294"/>
    </row>
    <row r="16006" spans="1:1" s="295" customFormat="1" ht="12" hidden="1" customHeight="1">
      <c r="A16006" s="294"/>
    </row>
    <row r="16007" spans="1:1" s="295" customFormat="1" ht="12" hidden="1" customHeight="1">
      <c r="A16007" s="294"/>
    </row>
    <row r="16008" spans="1:1" s="295" customFormat="1" ht="12" hidden="1" customHeight="1">
      <c r="A16008" s="294"/>
    </row>
    <row r="16009" spans="1:1" s="295" customFormat="1" ht="12" hidden="1" customHeight="1">
      <c r="A16009" s="294"/>
    </row>
    <row r="16010" spans="1:1" s="295" customFormat="1" ht="12" hidden="1" customHeight="1">
      <c r="A16010" s="294"/>
    </row>
    <row r="16011" spans="1:1" s="295" customFormat="1" ht="12" hidden="1" customHeight="1">
      <c r="A16011" s="294"/>
    </row>
    <row r="16012" spans="1:1" s="295" customFormat="1" ht="12" hidden="1" customHeight="1">
      <c r="A16012" s="294"/>
    </row>
    <row r="16013" spans="1:1" s="295" customFormat="1" ht="12" hidden="1" customHeight="1">
      <c r="A16013" s="294"/>
    </row>
    <row r="16014" spans="1:1" s="295" customFormat="1" ht="12" hidden="1" customHeight="1">
      <c r="A16014" s="294"/>
    </row>
    <row r="16015" spans="1:1" s="295" customFormat="1" ht="12" hidden="1" customHeight="1">
      <c r="A16015" s="294"/>
    </row>
    <row r="16016" spans="1:1" s="295" customFormat="1" ht="12" hidden="1" customHeight="1">
      <c r="A16016" s="294"/>
    </row>
    <row r="16017" spans="1:1" s="295" customFormat="1" ht="12" hidden="1" customHeight="1">
      <c r="A16017" s="294"/>
    </row>
    <row r="16018" spans="1:1" s="295" customFormat="1" ht="12" hidden="1" customHeight="1">
      <c r="A16018" s="294"/>
    </row>
    <row r="16019" spans="1:1" s="295" customFormat="1" ht="12" hidden="1" customHeight="1">
      <c r="A16019" s="294"/>
    </row>
    <row r="16020" spans="1:1" s="295" customFormat="1" ht="12" hidden="1" customHeight="1">
      <c r="A16020" s="294"/>
    </row>
    <row r="16021" spans="1:1" s="295" customFormat="1" ht="12" hidden="1" customHeight="1">
      <c r="A16021" s="294"/>
    </row>
    <row r="16022" spans="1:1" s="295" customFormat="1" ht="12" hidden="1" customHeight="1">
      <c r="A16022" s="294"/>
    </row>
    <row r="16023" spans="1:1" s="295" customFormat="1" ht="12" hidden="1" customHeight="1">
      <c r="A16023" s="294"/>
    </row>
    <row r="16024" spans="1:1" s="295" customFormat="1" ht="12" hidden="1" customHeight="1">
      <c r="A16024" s="294"/>
    </row>
    <row r="16025" spans="1:1" s="295" customFormat="1" ht="12" hidden="1" customHeight="1">
      <c r="A16025" s="294"/>
    </row>
    <row r="16026" spans="1:1" s="295" customFormat="1" ht="12" hidden="1" customHeight="1">
      <c r="A16026" s="294"/>
    </row>
    <row r="16027" spans="1:1" s="295" customFormat="1" ht="12" hidden="1" customHeight="1">
      <c r="A16027" s="294"/>
    </row>
    <row r="16028" spans="1:1" s="295" customFormat="1" ht="12" hidden="1" customHeight="1">
      <c r="A16028" s="294"/>
    </row>
    <row r="16029" spans="1:1" s="295" customFormat="1" ht="12" hidden="1" customHeight="1">
      <c r="A16029" s="294"/>
    </row>
    <row r="16030" spans="1:1" s="295" customFormat="1" ht="12" hidden="1" customHeight="1">
      <c r="A16030" s="294"/>
    </row>
    <row r="16031" spans="1:1" s="295" customFormat="1" ht="12" hidden="1" customHeight="1">
      <c r="A16031" s="294"/>
    </row>
    <row r="16032" spans="1:1" s="295" customFormat="1" ht="12" hidden="1" customHeight="1">
      <c r="A16032" s="294"/>
    </row>
    <row r="16033" spans="1:1" s="295" customFormat="1" ht="12" hidden="1" customHeight="1">
      <c r="A16033" s="294"/>
    </row>
    <row r="16034" spans="1:1" s="295" customFormat="1" ht="12" hidden="1" customHeight="1">
      <c r="A16034" s="294"/>
    </row>
    <row r="16035" spans="1:1" s="295" customFormat="1" ht="12" hidden="1" customHeight="1">
      <c r="A16035" s="294"/>
    </row>
    <row r="16036" spans="1:1" s="295" customFormat="1" ht="12" hidden="1" customHeight="1">
      <c r="A16036" s="294"/>
    </row>
    <row r="16037" spans="1:1" s="295" customFormat="1" ht="12" hidden="1" customHeight="1">
      <c r="A16037" s="294"/>
    </row>
    <row r="16038" spans="1:1" s="295" customFormat="1" ht="12" hidden="1" customHeight="1">
      <c r="A16038" s="294"/>
    </row>
    <row r="16039" spans="1:1" s="295" customFormat="1" ht="12" hidden="1" customHeight="1">
      <c r="A16039" s="294"/>
    </row>
    <row r="16040" spans="1:1" s="295" customFormat="1" ht="12" hidden="1" customHeight="1">
      <c r="A16040" s="294"/>
    </row>
    <row r="16041" spans="1:1" s="295" customFormat="1" ht="12" hidden="1" customHeight="1">
      <c r="A16041" s="294"/>
    </row>
    <row r="16042" spans="1:1" s="295" customFormat="1" ht="12" hidden="1" customHeight="1">
      <c r="A16042" s="294"/>
    </row>
    <row r="16043" spans="1:1" s="295" customFormat="1" ht="12" hidden="1" customHeight="1">
      <c r="A16043" s="294"/>
    </row>
    <row r="16044" spans="1:1" s="295" customFormat="1" ht="12" hidden="1" customHeight="1">
      <c r="A16044" s="294"/>
    </row>
    <row r="16045" spans="1:1" s="295" customFormat="1" ht="12" hidden="1" customHeight="1">
      <c r="A16045" s="294"/>
    </row>
    <row r="16046" spans="1:1" s="295" customFormat="1" ht="12" hidden="1" customHeight="1">
      <c r="A16046" s="294"/>
    </row>
    <row r="16047" spans="1:1" s="295" customFormat="1" ht="12" hidden="1" customHeight="1">
      <c r="A16047" s="294"/>
    </row>
    <row r="16048" spans="1:1" s="295" customFormat="1" ht="12" hidden="1" customHeight="1">
      <c r="A16048" s="294"/>
    </row>
    <row r="16049" spans="1:1" s="295" customFormat="1" ht="12" hidden="1" customHeight="1">
      <c r="A16049" s="294"/>
    </row>
    <row r="16050" spans="1:1" s="295" customFormat="1" ht="12" hidden="1" customHeight="1">
      <c r="A16050" s="294"/>
    </row>
    <row r="16051" spans="1:1" s="295" customFormat="1" ht="12" hidden="1" customHeight="1">
      <c r="A16051" s="294"/>
    </row>
    <row r="16052" spans="1:1" s="295" customFormat="1" ht="12" hidden="1" customHeight="1">
      <c r="A16052" s="294"/>
    </row>
    <row r="16053" spans="1:1" s="295" customFormat="1" ht="12" hidden="1" customHeight="1">
      <c r="A16053" s="294"/>
    </row>
    <row r="16054" spans="1:1" s="295" customFormat="1" ht="12" hidden="1" customHeight="1">
      <c r="A16054" s="294"/>
    </row>
    <row r="16055" spans="1:1" s="295" customFormat="1" ht="12" hidden="1" customHeight="1">
      <c r="A16055" s="294"/>
    </row>
    <row r="16056" spans="1:1" s="295" customFormat="1" ht="12" hidden="1" customHeight="1">
      <c r="A16056" s="294"/>
    </row>
    <row r="16057" spans="1:1" s="295" customFormat="1" ht="12" hidden="1" customHeight="1">
      <c r="A16057" s="294"/>
    </row>
    <row r="16058" spans="1:1" s="295" customFormat="1" ht="12" hidden="1" customHeight="1">
      <c r="A16058" s="294"/>
    </row>
    <row r="16059" spans="1:1" s="295" customFormat="1" ht="12" hidden="1" customHeight="1">
      <c r="A16059" s="294"/>
    </row>
    <row r="16060" spans="1:1" s="295" customFormat="1" ht="12" hidden="1" customHeight="1">
      <c r="A16060" s="294"/>
    </row>
    <row r="16061" spans="1:1" s="295" customFormat="1" ht="12" hidden="1" customHeight="1">
      <c r="A16061" s="294"/>
    </row>
    <row r="16062" spans="1:1" s="295" customFormat="1" ht="12" hidden="1" customHeight="1">
      <c r="A16062" s="294"/>
    </row>
    <row r="16063" spans="1:1" s="295" customFormat="1" ht="12" hidden="1" customHeight="1">
      <c r="A16063" s="294"/>
    </row>
    <row r="16064" spans="1:1" s="295" customFormat="1" ht="12" hidden="1" customHeight="1">
      <c r="A16064" s="294"/>
    </row>
    <row r="16065" spans="1:1" s="295" customFormat="1" ht="12" hidden="1" customHeight="1">
      <c r="A16065" s="294"/>
    </row>
    <row r="16066" spans="1:1" s="295" customFormat="1" ht="12" hidden="1" customHeight="1">
      <c r="A16066" s="294"/>
    </row>
    <row r="16067" spans="1:1" s="295" customFormat="1" ht="12" hidden="1" customHeight="1">
      <c r="A16067" s="294"/>
    </row>
    <row r="16068" spans="1:1" s="295" customFormat="1" ht="12" hidden="1" customHeight="1">
      <c r="A16068" s="294"/>
    </row>
    <row r="16069" spans="1:1" s="295" customFormat="1" ht="12" hidden="1" customHeight="1">
      <c r="A16069" s="294"/>
    </row>
    <row r="16070" spans="1:1" s="295" customFormat="1" ht="12" hidden="1" customHeight="1">
      <c r="A16070" s="294"/>
    </row>
    <row r="16071" spans="1:1" s="295" customFormat="1" ht="12" hidden="1" customHeight="1">
      <c r="A16071" s="294"/>
    </row>
    <row r="16072" spans="1:1" s="295" customFormat="1" ht="12" hidden="1" customHeight="1">
      <c r="A16072" s="294"/>
    </row>
    <row r="16073" spans="1:1" s="295" customFormat="1" ht="12" hidden="1" customHeight="1">
      <c r="A16073" s="294"/>
    </row>
    <row r="16074" spans="1:1" s="295" customFormat="1" ht="12" hidden="1" customHeight="1">
      <c r="A16074" s="294"/>
    </row>
    <row r="16075" spans="1:1" s="295" customFormat="1" ht="12" hidden="1" customHeight="1">
      <c r="A16075" s="294"/>
    </row>
    <row r="16076" spans="1:1" s="295" customFormat="1" ht="12" hidden="1" customHeight="1">
      <c r="A16076" s="294"/>
    </row>
    <row r="16077" spans="1:1" s="295" customFormat="1" ht="12" hidden="1" customHeight="1">
      <c r="A16077" s="294"/>
    </row>
    <row r="16078" spans="1:1" s="295" customFormat="1" ht="12" hidden="1" customHeight="1">
      <c r="A16078" s="294"/>
    </row>
    <row r="16079" spans="1:1" s="295" customFormat="1" ht="12" hidden="1" customHeight="1">
      <c r="A16079" s="294"/>
    </row>
    <row r="16080" spans="1:1" s="295" customFormat="1" ht="12" hidden="1" customHeight="1">
      <c r="A16080" s="294"/>
    </row>
    <row r="16081" spans="1:1" s="295" customFormat="1" ht="12" hidden="1" customHeight="1">
      <c r="A16081" s="294"/>
    </row>
    <row r="16082" spans="1:1" s="295" customFormat="1" ht="12" hidden="1" customHeight="1">
      <c r="A16082" s="294"/>
    </row>
    <row r="16083" spans="1:1" s="295" customFormat="1" ht="12" hidden="1" customHeight="1">
      <c r="A16083" s="294"/>
    </row>
    <row r="16084" spans="1:1" s="295" customFormat="1" ht="12" hidden="1" customHeight="1">
      <c r="A16084" s="294"/>
    </row>
    <row r="16085" spans="1:1" s="295" customFormat="1" ht="12" hidden="1" customHeight="1">
      <c r="A16085" s="294"/>
    </row>
    <row r="16086" spans="1:1" s="295" customFormat="1" ht="12" hidden="1" customHeight="1">
      <c r="A16086" s="294"/>
    </row>
    <row r="16087" spans="1:1" s="295" customFormat="1" ht="12" hidden="1" customHeight="1">
      <c r="A16087" s="294"/>
    </row>
    <row r="16088" spans="1:1" s="295" customFormat="1" ht="12" hidden="1" customHeight="1">
      <c r="A16088" s="294"/>
    </row>
    <row r="16089" spans="1:1" s="295" customFormat="1" ht="12" hidden="1" customHeight="1">
      <c r="A16089" s="294"/>
    </row>
    <row r="16090" spans="1:1" s="295" customFormat="1" ht="12" hidden="1" customHeight="1">
      <c r="A16090" s="294"/>
    </row>
    <row r="16091" spans="1:1" s="295" customFormat="1" ht="12" hidden="1" customHeight="1">
      <c r="A16091" s="294"/>
    </row>
    <row r="16092" spans="1:1" s="295" customFormat="1" ht="12" hidden="1" customHeight="1">
      <c r="A16092" s="294"/>
    </row>
    <row r="16093" spans="1:1" s="295" customFormat="1" ht="12" hidden="1" customHeight="1">
      <c r="A16093" s="294"/>
    </row>
    <row r="16094" spans="1:1" s="295" customFormat="1" ht="12" hidden="1" customHeight="1">
      <c r="A16094" s="294"/>
    </row>
    <row r="16095" spans="1:1" s="295" customFormat="1" ht="12" hidden="1" customHeight="1">
      <c r="A16095" s="294"/>
    </row>
    <row r="16096" spans="1:1" s="295" customFormat="1" ht="12" hidden="1" customHeight="1">
      <c r="A16096" s="294"/>
    </row>
    <row r="16097" spans="1:1" s="295" customFormat="1" ht="12" hidden="1" customHeight="1">
      <c r="A16097" s="294"/>
    </row>
    <row r="16098" spans="1:1" s="295" customFormat="1" ht="12" hidden="1" customHeight="1">
      <c r="A16098" s="294"/>
    </row>
    <row r="16099" spans="1:1" s="295" customFormat="1" ht="12" hidden="1" customHeight="1">
      <c r="A16099" s="294"/>
    </row>
    <row r="16100" spans="1:1" s="295" customFormat="1" ht="12" hidden="1" customHeight="1">
      <c r="A16100" s="294"/>
    </row>
    <row r="16101" spans="1:1" s="295" customFormat="1" ht="12" hidden="1" customHeight="1">
      <c r="A16101" s="294"/>
    </row>
    <row r="16102" spans="1:1" s="295" customFormat="1" ht="12" hidden="1" customHeight="1">
      <c r="A16102" s="294"/>
    </row>
    <row r="16103" spans="1:1" s="295" customFormat="1" ht="12" hidden="1" customHeight="1">
      <c r="A16103" s="294"/>
    </row>
    <row r="16104" spans="1:1" s="295" customFormat="1" ht="12" hidden="1" customHeight="1">
      <c r="A16104" s="294"/>
    </row>
    <row r="16105" spans="1:1" s="295" customFormat="1" ht="12" hidden="1" customHeight="1">
      <c r="A16105" s="294"/>
    </row>
    <row r="16106" spans="1:1" s="295" customFormat="1" ht="12" hidden="1" customHeight="1">
      <c r="A16106" s="294"/>
    </row>
    <row r="16107" spans="1:1" s="295" customFormat="1" ht="12" hidden="1" customHeight="1">
      <c r="A16107" s="294"/>
    </row>
    <row r="16108" spans="1:1" s="295" customFormat="1" ht="12" hidden="1" customHeight="1">
      <c r="A16108" s="294"/>
    </row>
    <row r="16109" spans="1:1" s="295" customFormat="1" ht="12" hidden="1" customHeight="1">
      <c r="A16109" s="294"/>
    </row>
    <row r="16110" spans="1:1" s="295" customFormat="1" ht="12" hidden="1" customHeight="1">
      <c r="A16110" s="294"/>
    </row>
    <row r="16111" spans="1:1" s="295" customFormat="1" ht="12" hidden="1" customHeight="1">
      <c r="A16111" s="294"/>
    </row>
    <row r="16112" spans="1:1" s="295" customFormat="1" ht="12" hidden="1" customHeight="1">
      <c r="A16112" s="294"/>
    </row>
    <row r="16113" spans="1:1" s="295" customFormat="1" ht="12" hidden="1" customHeight="1">
      <c r="A16113" s="294"/>
    </row>
    <row r="16114" spans="1:1" s="295" customFormat="1" ht="12" hidden="1" customHeight="1">
      <c r="A16114" s="294"/>
    </row>
    <row r="16115" spans="1:1" s="295" customFormat="1" ht="12" hidden="1" customHeight="1">
      <c r="A16115" s="294"/>
    </row>
    <row r="16116" spans="1:1" s="295" customFormat="1" ht="12" hidden="1" customHeight="1">
      <c r="A16116" s="294"/>
    </row>
    <row r="16117" spans="1:1" s="295" customFormat="1" ht="12" hidden="1" customHeight="1">
      <c r="A16117" s="294"/>
    </row>
    <row r="16118" spans="1:1" s="295" customFormat="1" ht="12" hidden="1" customHeight="1">
      <c r="A16118" s="294"/>
    </row>
    <row r="16119" spans="1:1" s="295" customFormat="1" ht="12" hidden="1" customHeight="1">
      <c r="A16119" s="294"/>
    </row>
    <row r="16120" spans="1:1" s="295" customFormat="1" ht="12" hidden="1" customHeight="1">
      <c r="A16120" s="294"/>
    </row>
    <row r="16121" spans="1:1" s="295" customFormat="1" ht="12" hidden="1" customHeight="1">
      <c r="A16121" s="294"/>
    </row>
    <row r="16122" spans="1:1" s="295" customFormat="1" ht="12" hidden="1" customHeight="1">
      <c r="A16122" s="294"/>
    </row>
    <row r="16123" spans="1:1" s="295" customFormat="1" ht="12" hidden="1" customHeight="1">
      <c r="A16123" s="294"/>
    </row>
    <row r="16124" spans="1:1" s="295" customFormat="1" ht="12" hidden="1" customHeight="1">
      <c r="A16124" s="294"/>
    </row>
    <row r="16125" spans="1:1" s="295" customFormat="1" ht="12" hidden="1" customHeight="1">
      <c r="A16125" s="294"/>
    </row>
    <row r="16126" spans="1:1" s="295" customFormat="1" ht="12" hidden="1" customHeight="1">
      <c r="A16126" s="294"/>
    </row>
    <row r="16127" spans="1:1" s="295" customFormat="1" ht="12" hidden="1" customHeight="1">
      <c r="A16127" s="294"/>
    </row>
    <row r="16128" spans="1:1" s="295" customFormat="1" ht="12" hidden="1" customHeight="1">
      <c r="A16128" s="294"/>
    </row>
    <row r="16129" spans="1:1" s="295" customFormat="1" ht="12" hidden="1" customHeight="1">
      <c r="A16129" s="294"/>
    </row>
    <row r="16130" spans="1:1" s="295" customFormat="1" ht="12" hidden="1" customHeight="1">
      <c r="A16130" s="294"/>
    </row>
    <row r="16131" spans="1:1" s="295" customFormat="1" ht="12" hidden="1" customHeight="1">
      <c r="A16131" s="294"/>
    </row>
    <row r="16132" spans="1:1" s="295" customFormat="1" ht="12" hidden="1" customHeight="1">
      <c r="A16132" s="294"/>
    </row>
    <row r="16133" spans="1:1" s="295" customFormat="1" ht="12" hidden="1" customHeight="1">
      <c r="A16133" s="294"/>
    </row>
    <row r="16134" spans="1:1" s="295" customFormat="1" ht="12" hidden="1" customHeight="1">
      <c r="A16134" s="294"/>
    </row>
    <row r="16135" spans="1:1" s="295" customFormat="1" ht="12" hidden="1" customHeight="1">
      <c r="A16135" s="294"/>
    </row>
    <row r="16136" spans="1:1" s="295" customFormat="1" ht="12" hidden="1" customHeight="1">
      <c r="A16136" s="294"/>
    </row>
    <row r="16137" spans="1:1" s="295" customFormat="1" ht="12" hidden="1" customHeight="1">
      <c r="A16137" s="294"/>
    </row>
    <row r="16138" spans="1:1" s="295" customFormat="1" ht="12" hidden="1" customHeight="1">
      <c r="A16138" s="294"/>
    </row>
    <row r="16139" spans="1:1" s="295" customFormat="1" ht="12" hidden="1" customHeight="1">
      <c r="A16139" s="294"/>
    </row>
    <row r="16140" spans="1:1" s="295" customFormat="1" ht="12" hidden="1" customHeight="1">
      <c r="A16140" s="294"/>
    </row>
    <row r="16141" spans="1:1" s="295" customFormat="1" ht="12" hidden="1" customHeight="1">
      <c r="A16141" s="294"/>
    </row>
    <row r="16142" spans="1:1" s="295" customFormat="1" ht="12" hidden="1" customHeight="1">
      <c r="A16142" s="294"/>
    </row>
    <row r="16143" spans="1:1" s="295" customFormat="1" ht="12" hidden="1" customHeight="1">
      <c r="A16143" s="294"/>
    </row>
    <row r="16144" spans="1:1" s="295" customFormat="1" ht="12" hidden="1" customHeight="1">
      <c r="A16144" s="294"/>
    </row>
    <row r="16145" spans="1:1" s="295" customFormat="1" ht="12" hidden="1" customHeight="1">
      <c r="A16145" s="294"/>
    </row>
    <row r="16146" spans="1:1" s="295" customFormat="1" ht="12" hidden="1" customHeight="1">
      <c r="A16146" s="294"/>
    </row>
    <row r="16147" spans="1:1" s="295" customFormat="1" ht="12" hidden="1" customHeight="1">
      <c r="A16147" s="294"/>
    </row>
    <row r="16148" spans="1:1" s="295" customFormat="1" ht="12" hidden="1" customHeight="1">
      <c r="A16148" s="294"/>
    </row>
    <row r="16149" spans="1:1" s="295" customFormat="1" ht="12" hidden="1" customHeight="1">
      <c r="A16149" s="294"/>
    </row>
    <row r="16150" spans="1:1" s="295" customFormat="1" ht="12" hidden="1" customHeight="1">
      <c r="A16150" s="294"/>
    </row>
    <row r="16151" spans="1:1" s="295" customFormat="1" ht="12" hidden="1" customHeight="1">
      <c r="A16151" s="294"/>
    </row>
    <row r="16152" spans="1:1" s="295" customFormat="1" ht="12" hidden="1" customHeight="1">
      <c r="A16152" s="294"/>
    </row>
    <row r="16153" spans="1:1" s="295" customFormat="1" ht="12" hidden="1" customHeight="1">
      <c r="A16153" s="294"/>
    </row>
    <row r="16154" spans="1:1" s="295" customFormat="1" ht="12" hidden="1" customHeight="1">
      <c r="A16154" s="294"/>
    </row>
    <row r="16155" spans="1:1" s="295" customFormat="1" ht="12" hidden="1" customHeight="1">
      <c r="A16155" s="294"/>
    </row>
    <row r="16156" spans="1:1" s="295" customFormat="1" ht="12" hidden="1" customHeight="1">
      <c r="A16156" s="294"/>
    </row>
    <row r="16157" spans="1:1" s="295" customFormat="1" ht="12" hidden="1" customHeight="1">
      <c r="A16157" s="294"/>
    </row>
    <row r="16158" spans="1:1" s="295" customFormat="1" ht="12" hidden="1" customHeight="1">
      <c r="A16158" s="294"/>
    </row>
    <row r="16159" spans="1:1" s="295" customFormat="1" ht="12" hidden="1" customHeight="1">
      <c r="A16159" s="294"/>
    </row>
    <row r="16160" spans="1:1" s="295" customFormat="1" ht="12" hidden="1" customHeight="1">
      <c r="A16160" s="294"/>
    </row>
    <row r="16161" spans="1:1" s="295" customFormat="1" ht="12" hidden="1" customHeight="1">
      <c r="A16161" s="294"/>
    </row>
    <row r="16162" spans="1:1" s="295" customFormat="1" ht="12" hidden="1" customHeight="1">
      <c r="A16162" s="294"/>
    </row>
    <row r="16163" spans="1:1" s="295" customFormat="1" ht="12" hidden="1" customHeight="1">
      <c r="A16163" s="294"/>
    </row>
    <row r="16164" spans="1:1" s="295" customFormat="1" ht="12" hidden="1" customHeight="1">
      <c r="A16164" s="294"/>
    </row>
    <row r="16165" spans="1:1" s="295" customFormat="1" ht="12" hidden="1" customHeight="1">
      <c r="A16165" s="294"/>
    </row>
    <row r="16166" spans="1:1" s="295" customFormat="1" ht="12" hidden="1" customHeight="1">
      <c r="A16166" s="294"/>
    </row>
    <row r="16167" spans="1:1" s="295" customFormat="1" ht="12" hidden="1" customHeight="1">
      <c r="A16167" s="294"/>
    </row>
    <row r="16168" spans="1:1" s="295" customFormat="1" ht="12" hidden="1" customHeight="1">
      <c r="A16168" s="294"/>
    </row>
    <row r="16169" spans="1:1" s="295" customFormat="1" ht="12" hidden="1" customHeight="1">
      <c r="A16169" s="294"/>
    </row>
    <row r="16170" spans="1:1" s="295" customFormat="1" ht="12" hidden="1" customHeight="1">
      <c r="A16170" s="294"/>
    </row>
    <row r="16171" spans="1:1" s="295" customFormat="1" ht="12" hidden="1" customHeight="1">
      <c r="A16171" s="294"/>
    </row>
    <row r="16172" spans="1:1" s="295" customFormat="1" ht="12" hidden="1" customHeight="1">
      <c r="A16172" s="294"/>
    </row>
    <row r="16173" spans="1:1" s="295" customFormat="1" ht="12" hidden="1" customHeight="1">
      <c r="A16173" s="294"/>
    </row>
    <row r="16174" spans="1:1" s="295" customFormat="1" ht="12" hidden="1" customHeight="1">
      <c r="A16174" s="294"/>
    </row>
    <row r="16175" spans="1:1" s="295" customFormat="1" ht="12" hidden="1" customHeight="1">
      <c r="A16175" s="294"/>
    </row>
    <row r="16176" spans="1:1" s="295" customFormat="1" ht="12" hidden="1" customHeight="1">
      <c r="A16176" s="294"/>
    </row>
    <row r="16177" spans="1:1" s="295" customFormat="1" ht="12" hidden="1" customHeight="1">
      <c r="A16177" s="294"/>
    </row>
    <row r="16178" spans="1:1" s="295" customFormat="1" ht="12" hidden="1" customHeight="1">
      <c r="A16178" s="294"/>
    </row>
    <row r="16179" spans="1:1" s="295" customFormat="1" ht="12" hidden="1" customHeight="1">
      <c r="A16179" s="294"/>
    </row>
    <row r="16180" spans="1:1" s="295" customFormat="1" ht="12" hidden="1" customHeight="1">
      <c r="A16180" s="294"/>
    </row>
    <row r="16181" spans="1:1" s="295" customFormat="1" ht="12" hidden="1" customHeight="1">
      <c r="A16181" s="294"/>
    </row>
    <row r="16182" spans="1:1" s="295" customFormat="1" ht="12" hidden="1" customHeight="1">
      <c r="A16182" s="294"/>
    </row>
    <row r="16183" spans="1:1" s="295" customFormat="1" ht="12" hidden="1" customHeight="1">
      <c r="A16183" s="294"/>
    </row>
    <row r="16184" spans="1:1" s="295" customFormat="1" ht="12" hidden="1" customHeight="1">
      <c r="A16184" s="294"/>
    </row>
    <row r="16185" spans="1:1" s="295" customFormat="1" ht="12" hidden="1" customHeight="1">
      <c r="A16185" s="294"/>
    </row>
    <row r="16186" spans="1:1" s="295" customFormat="1" ht="12" hidden="1" customHeight="1">
      <c r="A16186" s="294"/>
    </row>
    <row r="16187" spans="1:1" s="295" customFormat="1" ht="12" hidden="1" customHeight="1">
      <c r="A16187" s="294"/>
    </row>
    <row r="16188" spans="1:1" s="295" customFormat="1" ht="12" hidden="1" customHeight="1">
      <c r="A16188" s="294"/>
    </row>
    <row r="16189" spans="1:1" s="295" customFormat="1" ht="12" hidden="1" customHeight="1">
      <c r="A16189" s="294"/>
    </row>
    <row r="16190" spans="1:1" s="295" customFormat="1" ht="12" hidden="1" customHeight="1">
      <c r="A16190" s="294"/>
    </row>
    <row r="16191" spans="1:1" s="295" customFormat="1" ht="12" hidden="1" customHeight="1">
      <c r="A16191" s="294"/>
    </row>
    <row r="16192" spans="1:1" s="295" customFormat="1" ht="12" hidden="1" customHeight="1">
      <c r="A16192" s="294"/>
    </row>
    <row r="16193" spans="1:1" s="295" customFormat="1" ht="12" hidden="1" customHeight="1">
      <c r="A16193" s="294"/>
    </row>
    <row r="16194" spans="1:1" s="295" customFormat="1" ht="12" hidden="1" customHeight="1">
      <c r="A16194" s="294"/>
    </row>
    <row r="16195" spans="1:1" s="295" customFormat="1" ht="12" hidden="1" customHeight="1">
      <c r="A16195" s="294"/>
    </row>
    <row r="16196" spans="1:1" s="295" customFormat="1" ht="12" hidden="1" customHeight="1">
      <c r="A16196" s="294"/>
    </row>
    <row r="16197" spans="1:1" s="295" customFormat="1" ht="12" hidden="1" customHeight="1">
      <c r="A16197" s="294"/>
    </row>
    <row r="16198" spans="1:1" s="295" customFormat="1" ht="12" hidden="1" customHeight="1">
      <c r="A16198" s="294"/>
    </row>
    <row r="16199" spans="1:1" s="295" customFormat="1" ht="12" hidden="1" customHeight="1">
      <c r="A16199" s="294"/>
    </row>
    <row r="16200" spans="1:1" s="295" customFormat="1" ht="12" hidden="1" customHeight="1">
      <c r="A16200" s="294"/>
    </row>
    <row r="16201" spans="1:1" s="295" customFormat="1" ht="12" hidden="1" customHeight="1">
      <c r="A16201" s="294"/>
    </row>
    <row r="16202" spans="1:1" s="295" customFormat="1" ht="12" hidden="1" customHeight="1">
      <c r="A16202" s="294"/>
    </row>
    <row r="16203" spans="1:1" s="295" customFormat="1" ht="12" hidden="1" customHeight="1">
      <c r="A16203" s="294"/>
    </row>
    <row r="16204" spans="1:1" s="295" customFormat="1" ht="12" hidden="1" customHeight="1">
      <c r="A16204" s="294"/>
    </row>
    <row r="16205" spans="1:1" s="295" customFormat="1" ht="12" hidden="1" customHeight="1">
      <c r="A16205" s="294"/>
    </row>
    <row r="16206" spans="1:1" s="295" customFormat="1" ht="12" hidden="1" customHeight="1">
      <c r="A16206" s="294"/>
    </row>
    <row r="16207" spans="1:1" s="295" customFormat="1" ht="12" hidden="1" customHeight="1">
      <c r="A16207" s="294"/>
    </row>
    <row r="16208" spans="1:1" s="295" customFormat="1" ht="12" hidden="1" customHeight="1">
      <c r="A16208" s="294"/>
    </row>
    <row r="16209" spans="1:1" s="295" customFormat="1" ht="12" hidden="1" customHeight="1">
      <c r="A16209" s="294"/>
    </row>
    <row r="16210" spans="1:1" s="295" customFormat="1" ht="12" hidden="1" customHeight="1">
      <c r="A16210" s="294"/>
    </row>
    <row r="16211" spans="1:1" s="295" customFormat="1" ht="12" hidden="1" customHeight="1">
      <c r="A16211" s="294"/>
    </row>
    <row r="16212" spans="1:1" s="295" customFormat="1" ht="12" hidden="1" customHeight="1">
      <c r="A16212" s="294"/>
    </row>
    <row r="16213" spans="1:1" s="295" customFormat="1" ht="12" hidden="1" customHeight="1">
      <c r="A16213" s="294"/>
    </row>
    <row r="16214" spans="1:1" s="295" customFormat="1" ht="12" hidden="1" customHeight="1">
      <c r="A16214" s="294"/>
    </row>
    <row r="16215" spans="1:1" s="295" customFormat="1" ht="12" hidden="1" customHeight="1">
      <c r="A16215" s="294"/>
    </row>
    <row r="16216" spans="1:1" s="295" customFormat="1" ht="12" hidden="1" customHeight="1">
      <c r="A16216" s="294"/>
    </row>
    <row r="16217" spans="1:1" s="295" customFormat="1" ht="12" hidden="1" customHeight="1">
      <c r="A16217" s="294"/>
    </row>
    <row r="16218" spans="1:1" s="295" customFormat="1" ht="12" hidden="1" customHeight="1">
      <c r="A16218" s="294"/>
    </row>
    <row r="16219" spans="1:1" s="295" customFormat="1" ht="12" hidden="1" customHeight="1">
      <c r="A16219" s="294"/>
    </row>
    <row r="16220" spans="1:1" s="295" customFormat="1" ht="12" hidden="1" customHeight="1">
      <c r="A16220" s="294"/>
    </row>
    <row r="16221" spans="1:1" s="295" customFormat="1" ht="12" hidden="1" customHeight="1">
      <c r="A16221" s="294"/>
    </row>
    <row r="16222" spans="1:1" s="295" customFormat="1" ht="12" hidden="1" customHeight="1">
      <c r="A16222" s="294"/>
    </row>
    <row r="16223" spans="1:1" s="295" customFormat="1" ht="12" hidden="1" customHeight="1">
      <c r="A16223" s="294"/>
    </row>
    <row r="16224" spans="1:1" s="295" customFormat="1" ht="12" hidden="1" customHeight="1">
      <c r="A16224" s="294"/>
    </row>
    <row r="16225" spans="1:1" s="295" customFormat="1" ht="12" hidden="1" customHeight="1">
      <c r="A16225" s="294"/>
    </row>
    <row r="16226" spans="1:1" s="295" customFormat="1" ht="12" hidden="1" customHeight="1">
      <c r="A16226" s="294"/>
    </row>
    <row r="16227" spans="1:1" s="295" customFormat="1" ht="12" hidden="1" customHeight="1">
      <c r="A16227" s="294"/>
    </row>
    <row r="16228" spans="1:1" s="295" customFormat="1" ht="12" hidden="1" customHeight="1">
      <c r="A16228" s="294"/>
    </row>
    <row r="16229" spans="1:1" s="295" customFormat="1" ht="12" hidden="1" customHeight="1">
      <c r="A16229" s="294"/>
    </row>
    <row r="16230" spans="1:1" s="295" customFormat="1" ht="12" hidden="1" customHeight="1">
      <c r="A16230" s="294"/>
    </row>
    <row r="16231" spans="1:1" s="295" customFormat="1" ht="12" hidden="1" customHeight="1">
      <c r="A16231" s="294"/>
    </row>
    <row r="16232" spans="1:1" s="295" customFormat="1" ht="12" hidden="1" customHeight="1">
      <c r="A16232" s="294"/>
    </row>
    <row r="16233" spans="1:1" s="295" customFormat="1" ht="12" hidden="1" customHeight="1">
      <c r="A16233" s="294"/>
    </row>
    <row r="16234" spans="1:1" s="295" customFormat="1" ht="12" hidden="1" customHeight="1">
      <c r="A16234" s="294"/>
    </row>
    <row r="16235" spans="1:1" s="295" customFormat="1" ht="12" hidden="1" customHeight="1">
      <c r="A16235" s="294"/>
    </row>
    <row r="16236" spans="1:1" s="295" customFormat="1" ht="12" hidden="1" customHeight="1">
      <c r="A16236" s="294"/>
    </row>
    <row r="16237" spans="1:1" s="295" customFormat="1" ht="12" hidden="1" customHeight="1">
      <c r="A16237" s="294"/>
    </row>
    <row r="16238" spans="1:1" s="295" customFormat="1" ht="12" hidden="1" customHeight="1">
      <c r="A16238" s="294"/>
    </row>
    <row r="16239" spans="1:1" s="295" customFormat="1" ht="12" hidden="1" customHeight="1">
      <c r="A16239" s="294"/>
    </row>
    <row r="16240" spans="1:1" s="295" customFormat="1" ht="12" hidden="1" customHeight="1">
      <c r="A16240" s="294"/>
    </row>
    <row r="16241" spans="1:1" s="295" customFormat="1" ht="12" hidden="1" customHeight="1">
      <c r="A16241" s="294"/>
    </row>
    <row r="16242" spans="1:1" s="295" customFormat="1" ht="12" hidden="1" customHeight="1">
      <c r="A16242" s="294"/>
    </row>
    <row r="16243" spans="1:1" s="295" customFormat="1" ht="12" hidden="1" customHeight="1">
      <c r="A16243" s="294"/>
    </row>
    <row r="16244" spans="1:1" s="295" customFormat="1" ht="12" hidden="1" customHeight="1">
      <c r="A16244" s="294"/>
    </row>
    <row r="16245" spans="1:1" s="295" customFormat="1" ht="12" hidden="1" customHeight="1">
      <c r="A16245" s="294"/>
    </row>
    <row r="16246" spans="1:1" s="295" customFormat="1" ht="12" hidden="1" customHeight="1">
      <c r="A16246" s="294"/>
    </row>
    <row r="16247" spans="1:1" s="295" customFormat="1" ht="12" hidden="1" customHeight="1">
      <c r="A16247" s="294"/>
    </row>
    <row r="16248" spans="1:1" s="295" customFormat="1" ht="12" hidden="1" customHeight="1">
      <c r="A16248" s="294"/>
    </row>
    <row r="16249" spans="1:1" s="295" customFormat="1" ht="12" hidden="1" customHeight="1">
      <c r="A16249" s="294"/>
    </row>
    <row r="16250" spans="1:1" s="295" customFormat="1" ht="12" hidden="1" customHeight="1">
      <c r="A16250" s="294"/>
    </row>
    <row r="16251" spans="1:1" s="295" customFormat="1" ht="12" hidden="1" customHeight="1">
      <c r="A16251" s="294"/>
    </row>
    <row r="16252" spans="1:1" s="295" customFormat="1" ht="12" hidden="1" customHeight="1">
      <c r="A16252" s="294"/>
    </row>
    <row r="16253" spans="1:1" s="295" customFormat="1" ht="12" hidden="1" customHeight="1">
      <c r="A16253" s="294"/>
    </row>
    <row r="16254" spans="1:1" s="295" customFormat="1" ht="12" hidden="1" customHeight="1">
      <c r="A16254" s="294"/>
    </row>
    <row r="16255" spans="1:1" s="295" customFormat="1" ht="12" hidden="1" customHeight="1">
      <c r="A16255" s="294"/>
    </row>
    <row r="16256" spans="1:1" s="295" customFormat="1" ht="12" hidden="1" customHeight="1">
      <c r="A16256" s="294"/>
    </row>
    <row r="16257" spans="1:1" s="295" customFormat="1" ht="12" hidden="1" customHeight="1">
      <c r="A16257" s="294"/>
    </row>
    <row r="16258" spans="1:1" s="295" customFormat="1" ht="12" hidden="1" customHeight="1">
      <c r="A16258" s="294"/>
    </row>
    <row r="16259" spans="1:1" s="295" customFormat="1" ht="12" hidden="1" customHeight="1">
      <c r="A16259" s="294"/>
    </row>
    <row r="16260" spans="1:1" s="295" customFormat="1" ht="12" hidden="1" customHeight="1">
      <c r="A16260" s="294"/>
    </row>
    <row r="16261" spans="1:1" s="295" customFormat="1" ht="12" hidden="1" customHeight="1">
      <c r="A16261" s="294"/>
    </row>
    <row r="16262" spans="1:1" s="295" customFormat="1" ht="12" hidden="1" customHeight="1">
      <c r="A16262" s="294"/>
    </row>
    <row r="16263" spans="1:1" s="295" customFormat="1" ht="12" hidden="1" customHeight="1">
      <c r="A16263" s="294"/>
    </row>
    <row r="16264" spans="1:1" s="295" customFormat="1" ht="12" hidden="1" customHeight="1">
      <c r="A16264" s="294"/>
    </row>
    <row r="16265" spans="1:1" s="295" customFormat="1" ht="12" hidden="1" customHeight="1">
      <c r="A16265" s="294"/>
    </row>
    <row r="16266" spans="1:1" s="295" customFormat="1" ht="12" hidden="1" customHeight="1">
      <c r="A16266" s="294"/>
    </row>
    <row r="16267" spans="1:1" s="295" customFormat="1" ht="12" hidden="1" customHeight="1">
      <c r="A16267" s="294"/>
    </row>
    <row r="16268" spans="1:1" s="295" customFormat="1" ht="12" hidden="1" customHeight="1">
      <c r="A16268" s="294"/>
    </row>
    <row r="16269" spans="1:1" s="295" customFormat="1" ht="12" hidden="1" customHeight="1">
      <c r="A16269" s="294"/>
    </row>
    <row r="16270" spans="1:1" s="295" customFormat="1" ht="12" hidden="1" customHeight="1">
      <c r="A16270" s="294"/>
    </row>
    <row r="16271" spans="1:1" s="295" customFormat="1" ht="12" hidden="1" customHeight="1">
      <c r="A16271" s="294"/>
    </row>
    <row r="16272" spans="1:1" s="295" customFormat="1" ht="12" hidden="1" customHeight="1">
      <c r="A16272" s="294"/>
    </row>
    <row r="16273" spans="1:1" s="295" customFormat="1" ht="12" hidden="1" customHeight="1">
      <c r="A16273" s="294"/>
    </row>
    <row r="16274" spans="1:1" s="295" customFormat="1" ht="12" hidden="1" customHeight="1">
      <c r="A16274" s="294"/>
    </row>
    <row r="16275" spans="1:1" s="295" customFormat="1" ht="12" hidden="1" customHeight="1">
      <c r="A16275" s="294"/>
    </row>
    <row r="16276" spans="1:1" s="295" customFormat="1" ht="12" hidden="1" customHeight="1">
      <c r="A16276" s="294"/>
    </row>
    <row r="16277" spans="1:1" s="295" customFormat="1" ht="12" hidden="1" customHeight="1">
      <c r="A16277" s="294"/>
    </row>
    <row r="16278" spans="1:1" s="295" customFormat="1" ht="12" hidden="1" customHeight="1">
      <c r="A16278" s="294"/>
    </row>
    <row r="16279" spans="1:1" s="295" customFormat="1" ht="12" hidden="1" customHeight="1">
      <c r="A16279" s="294"/>
    </row>
    <row r="16280" spans="1:1" s="295" customFormat="1" ht="12" hidden="1" customHeight="1">
      <c r="A16280" s="294"/>
    </row>
    <row r="16281" spans="1:1" s="295" customFormat="1" ht="12" hidden="1" customHeight="1">
      <c r="A16281" s="294"/>
    </row>
    <row r="16282" spans="1:1" s="295" customFormat="1" ht="12" hidden="1" customHeight="1">
      <c r="A16282" s="294"/>
    </row>
    <row r="16283" spans="1:1" s="295" customFormat="1" ht="12" hidden="1" customHeight="1">
      <c r="A16283" s="294"/>
    </row>
    <row r="16284" spans="1:1" s="295" customFormat="1" ht="12" hidden="1" customHeight="1">
      <c r="A16284" s="294"/>
    </row>
    <row r="16285" spans="1:1" s="295" customFormat="1" ht="12" hidden="1" customHeight="1">
      <c r="A16285" s="294"/>
    </row>
    <row r="16286" spans="1:1" s="295" customFormat="1" ht="12" hidden="1" customHeight="1">
      <c r="A16286" s="294"/>
    </row>
    <row r="16287" spans="1:1" s="295" customFormat="1" ht="12" hidden="1" customHeight="1">
      <c r="A16287" s="294"/>
    </row>
    <row r="16288" spans="1:1" s="295" customFormat="1" ht="12" hidden="1" customHeight="1">
      <c r="A16288" s="294"/>
    </row>
    <row r="16289" spans="1:1" s="295" customFormat="1" ht="12" hidden="1" customHeight="1">
      <c r="A16289" s="294"/>
    </row>
    <row r="16290" spans="1:1" s="295" customFormat="1" ht="12" hidden="1" customHeight="1">
      <c r="A16290" s="294"/>
    </row>
    <row r="16291" spans="1:1" s="295" customFormat="1" ht="12" hidden="1" customHeight="1">
      <c r="A16291" s="294"/>
    </row>
    <row r="16292" spans="1:1" s="295" customFormat="1" ht="12" hidden="1" customHeight="1">
      <c r="A16292" s="294"/>
    </row>
    <row r="16293" spans="1:1" s="295" customFormat="1" ht="12" hidden="1" customHeight="1">
      <c r="A16293" s="294"/>
    </row>
    <row r="16294" spans="1:1" s="295" customFormat="1" ht="12" hidden="1" customHeight="1">
      <c r="A16294" s="294"/>
    </row>
    <row r="16295" spans="1:1" s="295" customFormat="1" ht="12" hidden="1" customHeight="1">
      <c r="A16295" s="294"/>
    </row>
    <row r="16296" spans="1:1" s="295" customFormat="1" ht="12" hidden="1" customHeight="1">
      <c r="A16296" s="294"/>
    </row>
    <row r="16297" spans="1:1" s="295" customFormat="1" ht="12" hidden="1" customHeight="1">
      <c r="A16297" s="294"/>
    </row>
    <row r="16298" spans="1:1" s="295" customFormat="1" ht="12" hidden="1" customHeight="1">
      <c r="A16298" s="294"/>
    </row>
    <row r="16299" spans="1:1" s="295" customFormat="1" ht="12" hidden="1" customHeight="1">
      <c r="A16299" s="294"/>
    </row>
    <row r="16300" spans="1:1" s="295" customFormat="1" ht="12" hidden="1" customHeight="1">
      <c r="A16300" s="294"/>
    </row>
    <row r="16301" spans="1:1" s="295" customFormat="1" ht="12" hidden="1" customHeight="1">
      <c r="A16301" s="294"/>
    </row>
    <row r="16302" spans="1:1" s="295" customFormat="1" ht="12" hidden="1" customHeight="1">
      <c r="A16302" s="294"/>
    </row>
    <row r="16303" spans="1:1" s="295" customFormat="1" ht="12" hidden="1" customHeight="1">
      <c r="A16303" s="294"/>
    </row>
    <row r="16304" spans="1:1" s="295" customFormat="1" ht="12" hidden="1" customHeight="1">
      <c r="A16304" s="294"/>
    </row>
    <row r="16305" spans="1:1" s="295" customFormat="1" ht="12" hidden="1" customHeight="1">
      <c r="A16305" s="294"/>
    </row>
    <row r="16306" spans="1:1" s="295" customFormat="1" ht="12" hidden="1" customHeight="1">
      <c r="A16306" s="294"/>
    </row>
    <row r="16307" spans="1:1" s="295" customFormat="1" ht="12" hidden="1" customHeight="1">
      <c r="A16307" s="294"/>
    </row>
    <row r="16308" spans="1:1" s="295" customFormat="1" ht="12" hidden="1" customHeight="1">
      <c r="A16308" s="294"/>
    </row>
    <row r="16309" spans="1:1" s="295" customFormat="1" ht="12" hidden="1" customHeight="1">
      <c r="A16309" s="294"/>
    </row>
    <row r="16310" spans="1:1" s="295" customFormat="1" ht="12" hidden="1" customHeight="1">
      <c r="A16310" s="294"/>
    </row>
    <row r="16311" spans="1:1" s="295" customFormat="1" ht="12" hidden="1" customHeight="1">
      <c r="A16311" s="294"/>
    </row>
    <row r="16312" spans="1:1" s="295" customFormat="1" ht="12" hidden="1" customHeight="1">
      <c r="A16312" s="294"/>
    </row>
    <row r="16313" spans="1:1" s="295" customFormat="1" ht="12" hidden="1" customHeight="1">
      <c r="A16313" s="294"/>
    </row>
    <row r="16314" spans="1:1" s="295" customFormat="1" ht="12" hidden="1" customHeight="1">
      <c r="A16314" s="294"/>
    </row>
    <row r="16315" spans="1:1" s="295" customFormat="1" ht="12" hidden="1" customHeight="1">
      <c r="A16315" s="294"/>
    </row>
    <row r="16316" spans="1:1" s="295" customFormat="1" ht="12" hidden="1" customHeight="1">
      <c r="A16316" s="294"/>
    </row>
    <row r="16317" spans="1:1" s="295" customFormat="1" ht="12" hidden="1" customHeight="1">
      <c r="A16317" s="294"/>
    </row>
    <row r="16318" spans="1:1" s="295" customFormat="1" ht="12" hidden="1" customHeight="1">
      <c r="A16318" s="294"/>
    </row>
    <row r="16319" spans="1:1" s="295" customFormat="1" ht="12" hidden="1" customHeight="1">
      <c r="A16319" s="294"/>
    </row>
    <row r="16320" spans="1:1" s="295" customFormat="1" ht="12" hidden="1" customHeight="1">
      <c r="A16320" s="294"/>
    </row>
    <row r="16321" spans="1:1" s="295" customFormat="1" ht="12" hidden="1" customHeight="1">
      <c r="A16321" s="294"/>
    </row>
    <row r="16322" spans="1:1" s="295" customFormat="1" ht="12" hidden="1" customHeight="1">
      <c r="A16322" s="294"/>
    </row>
    <row r="16323" spans="1:1" s="295" customFormat="1" ht="12" hidden="1" customHeight="1">
      <c r="A16323" s="294"/>
    </row>
    <row r="16324" spans="1:1" s="295" customFormat="1" ht="12" hidden="1" customHeight="1">
      <c r="A16324" s="294"/>
    </row>
    <row r="16325" spans="1:1" s="295" customFormat="1" ht="12" hidden="1" customHeight="1">
      <c r="A16325" s="294"/>
    </row>
    <row r="16326" spans="1:1" s="295" customFormat="1" ht="12" hidden="1" customHeight="1">
      <c r="A16326" s="294"/>
    </row>
    <row r="16327" spans="1:1" s="295" customFormat="1" ht="12" hidden="1" customHeight="1">
      <c r="A16327" s="294"/>
    </row>
    <row r="16328" spans="1:1" s="295" customFormat="1" ht="12" hidden="1" customHeight="1">
      <c r="A16328" s="294"/>
    </row>
    <row r="16329" spans="1:1" s="295" customFormat="1" ht="12" hidden="1" customHeight="1">
      <c r="A16329" s="294"/>
    </row>
    <row r="16330" spans="1:1" s="295" customFormat="1" ht="12" hidden="1" customHeight="1">
      <c r="A16330" s="294"/>
    </row>
    <row r="16331" spans="1:1" s="295" customFormat="1" ht="12" hidden="1" customHeight="1">
      <c r="A16331" s="294"/>
    </row>
    <row r="16332" spans="1:1" s="295" customFormat="1" ht="12" hidden="1" customHeight="1">
      <c r="A16332" s="294"/>
    </row>
    <row r="16333" spans="1:1" s="295" customFormat="1" ht="12" hidden="1" customHeight="1">
      <c r="A16333" s="294"/>
    </row>
    <row r="16334" spans="1:1" s="295" customFormat="1" ht="12" hidden="1" customHeight="1">
      <c r="A16334" s="294"/>
    </row>
    <row r="16335" spans="1:1" s="295" customFormat="1" ht="12" hidden="1" customHeight="1">
      <c r="A16335" s="294"/>
    </row>
    <row r="16336" spans="1:1" s="295" customFormat="1" ht="12" hidden="1" customHeight="1">
      <c r="A16336" s="294"/>
    </row>
    <row r="16337" spans="1:1" s="295" customFormat="1" ht="12" hidden="1" customHeight="1">
      <c r="A16337" s="294"/>
    </row>
    <row r="16338" spans="1:1" s="295" customFormat="1" ht="12" hidden="1" customHeight="1">
      <c r="A16338" s="294"/>
    </row>
    <row r="16339" spans="1:1" s="295" customFormat="1" ht="12" hidden="1" customHeight="1">
      <c r="A16339" s="294"/>
    </row>
    <row r="16340" spans="1:1" s="295" customFormat="1" ht="12" hidden="1" customHeight="1">
      <c r="A16340" s="294"/>
    </row>
    <row r="16341" spans="1:1" s="295" customFormat="1" ht="12" hidden="1" customHeight="1">
      <c r="A16341" s="294"/>
    </row>
    <row r="16342" spans="1:1" s="295" customFormat="1" ht="12" hidden="1" customHeight="1">
      <c r="A16342" s="294"/>
    </row>
    <row r="16343" spans="1:1" s="295" customFormat="1" ht="12" hidden="1" customHeight="1">
      <c r="A16343" s="294"/>
    </row>
    <row r="16344" spans="1:1" s="295" customFormat="1" ht="12" hidden="1" customHeight="1">
      <c r="A16344" s="294"/>
    </row>
    <row r="16345" spans="1:1" s="295" customFormat="1" ht="12" hidden="1" customHeight="1">
      <c r="A16345" s="294"/>
    </row>
    <row r="16346" spans="1:1" s="295" customFormat="1" ht="12" hidden="1" customHeight="1">
      <c r="A16346" s="294"/>
    </row>
    <row r="16347" spans="1:1" s="295" customFormat="1" ht="12" hidden="1" customHeight="1">
      <c r="A16347" s="294"/>
    </row>
    <row r="16348" spans="1:1" s="295" customFormat="1" ht="12" hidden="1" customHeight="1">
      <c r="A16348" s="294"/>
    </row>
    <row r="16349" spans="1:1" s="295" customFormat="1" ht="12" hidden="1" customHeight="1">
      <c r="A16349" s="294"/>
    </row>
    <row r="16350" spans="1:1" s="295" customFormat="1" ht="12" hidden="1" customHeight="1">
      <c r="A16350" s="294"/>
    </row>
    <row r="16351" spans="1:1" s="295" customFormat="1" ht="12" hidden="1" customHeight="1">
      <c r="A16351" s="294"/>
    </row>
    <row r="16352" spans="1:1" s="295" customFormat="1" ht="12" hidden="1" customHeight="1">
      <c r="A16352" s="294"/>
    </row>
    <row r="16353" spans="1:1" s="295" customFormat="1" ht="12" hidden="1" customHeight="1">
      <c r="A16353" s="294"/>
    </row>
    <row r="16354" spans="1:1" s="295" customFormat="1" ht="12" hidden="1" customHeight="1">
      <c r="A16354" s="294"/>
    </row>
    <row r="16355" spans="1:1" s="295" customFormat="1" ht="12" hidden="1" customHeight="1">
      <c r="A16355" s="294"/>
    </row>
    <row r="16356" spans="1:1" s="295" customFormat="1" ht="12" hidden="1" customHeight="1">
      <c r="A16356" s="294"/>
    </row>
    <row r="16357" spans="1:1" s="295" customFormat="1" ht="12" hidden="1" customHeight="1">
      <c r="A16357" s="294"/>
    </row>
    <row r="16358" spans="1:1" s="295" customFormat="1" ht="12" hidden="1" customHeight="1">
      <c r="A16358" s="294"/>
    </row>
    <row r="16359" spans="1:1" s="295" customFormat="1" ht="12" hidden="1" customHeight="1">
      <c r="A16359" s="294"/>
    </row>
    <row r="16360" spans="1:1" s="295" customFormat="1" ht="12" hidden="1" customHeight="1">
      <c r="A16360" s="294"/>
    </row>
    <row r="16361" spans="1:1" s="295" customFormat="1" ht="12" hidden="1" customHeight="1">
      <c r="A16361" s="294"/>
    </row>
    <row r="16362" spans="1:1" s="295" customFormat="1" ht="12" hidden="1" customHeight="1">
      <c r="A16362" s="294"/>
    </row>
    <row r="16363" spans="1:1" s="295" customFormat="1" ht="12" hidden="1" customHeight="1">
      <c r="A16363" s="294"/>
    </row>
    <row r="16364" spans="1:1" s="295" customFormat="1" ht="12" hidden="1" customHeight="1">
      <c r="A16364" s="294"/>
    </row>
    <row r="16365" spans="1:1" s="295" customFormat="1" ht="12" hidden="1" customHeight="1">
      <c r="A16365" s="294"/>
    </row>
    <row r="16366" spans="1:1" s="295" customFormat="1" ht="12" hidden="1" customHeight="1">
      <c r="A16366" s="294"/>
    </row>
    <row r="16367" spans="1:1" s="295" customFormat="1" ht="12" hidden="1" customHeight="1">
      <c r="A16367" s="294"/>
    </row>
    <row r="16368" spans="1:1" s="295" customFormat="1" ht="12" hidden="1" customHeight="1">
      <c r="A16368" s="294"/>
    </row>
    <row r="16369" spans="1:1" s="295" customFormat="1" ht="12" hidden="1" customHeight="1">
      <c r="A16369" s="294"/>
    </row>
    <row r="16370" spans="1:1" s="295" customFormat="1" ht="12" hidden="1" customHeight="1">
      <c r="A16370" s="294"/>
    </row>
    <row r="16371" spans="1:1" s="295" customFormat="1" ht="12" hidden="1" customHeight="1">
      <c r="A16371" s="294"/>
    </row>
    <row r="16372" spans="1:1" s="295" customFormat="1" ht="12" hidden="1" customHeight="1">
      <c r="A16372" s="294"/>
    </row>
    <row r="16373" spans="1:1" s="295" customFormat="1" ht="12" hidden="1" customHeight="1">
      <c r="A16373" s="294"/>
    </row>
    <row r="16374" spans="1:1" s="295" customFormat="1" ht="12" hidden="1" customHeight="1">
      <c r="A16374" s="294"/>
    </row>
    <row r="16375" spans="1:1" s="295" customFormat="1" ht="12" hidden="1" customHeight="1">
      <c r="A16375" s="294"/>
    </row>
    <row r="16376" spans="1:1" s="295" customFormat="1" ht="12" hidden="1" customHeight="1">
      <c r="A16376" s="294"/>
    </row>
    <row r="16377" spans="1:1" s="295" customFormat="1" ht="12" hidden="1" customHeight="1">
      <c r="A16377" s="294"/>
    </row>
    <row r="16378" spans="1:1" s="295" customFormat="1" ht="12" hidden="1" customHeight="1">
      <c r="A16378" s="294"/>
    </row>
    <row r="16379" spans="1:1" s="295" customFormat="1" ht="12" hidden="1" customHeight="1">
      <c r="A16379" s="294"/>
    </row>
    <row r="16380" spans="1:1" s="295" customFormat="1" ht="12" hidden="1" customHeight="1">
      <c r="A16380" s="294"/>
    </row>
    <row r="16381" spans="1:1" s="295" customFormat="1" ht="12" hidden="1" customHeight="1">
      <c r="A16381" s="294"/>
    </row>
    <row r="16382" spans="1:1" s="295" customFormat="1" ht="12" hidden="1" customHeight="1">
      <c r="A16382" s="294"/>
    </row>
    <row r="16383" spans="1:1" s="295" customFormat="1" ht="12" hidden="1" customHeight="1">
      <c r="A16383" s="294"/>
    </row>
    <row r="16384" spans="1:1" s="295" customFormat="1" ht="12" hidden="1" customHeight="1">
      <c r="A16384" s="294"/>
    </row>
    <row r="16385" spans="1:1" s="295" customFormat="1" ht="12" hidden="1" customHeight="1">
      <c r="A16385" s="294"/>
    </row>
    <row r="16386" spans="1:1" s="295" customFormat="1" ht="12" hidden="1" customHeight="1">
      <c r="A16386" s="294"/>
    </row>
    <row r="16387" spans="1:1" s="295" customFormat="1" ht="12" hidden="1" customHeight="1">
      <c r="A16387" s="294"/>
    </row>
    <row r="16388" spans="1:1" s="295" customFormat="1" ht="12" hidden="1" customHeight="1">
      <c r="A16388" s="294"/>
    </row>
    <row r="16389" spans="1:1" s="295" customFormat="1" ht="12" hidden="1" customHeight="1">
      <c r="A16389" s="294"/>
    </row>
    <row r="16390" spans="1:1" s="295" customFormat="1" ht="12" hidden="1" customHeight="1">
      <c r="A16390" s="294"/>
    </row>
    <row r="16391" spans="1:1" s="295" customFormat="1" ht="12" hidden="1" customHeight="1">
      <c r="A16391" s="294"/>
    </row>
    <row r="16392" spans="1:1" s="295" customFormat="1" ht="12" hidden="1" customHeight="1">
      <c r="A16392" s="294"/>
    </row>
    <row r="16393" spans="1:1" s="295" customFormat="1" ht="12" hidden="1" customHeight="1">
      <c r="A16393" s="294"/>
    </row>
    <row r="16394" spans="1:1" s="295" customFormat="1" ht="12" hidden="1" customHeight="1">
      <c r="A16394" s="294"/>
    </row>
    <row r="16395" spans="1:1" s="295" customFormat="1" ht="12" hidden="1" customHeight="1">
      <c r="A16395" s="294"/>
    </row>
    <row r="16396" spans="1:1" s="295" customFormat="1" ht="12" hidden="1" customHeight="1">
      <c r="A16396" s="294"/>
    </row>
    <row r="16397" spans="1:1" s="295" customFormat="1" ht="12" hidden="1" customHeight="1">
      <c r="A16397" s="294"/>
    </row>
    <row r="16398" spans="1:1" s="295" customFormat="1" ht="12" hidden="1" customHeight="1">
      <c r="A16398" s="294"/>
    </row>
    <row r="16399" spans="1:1" s="295" customFormat="1" ht="12" hidden="1" customHeight="1">
      <c r="A16399" s="294"/>
    </row>
    <row r="16400" spans="1:1" s="295" customFormat="1" ht="12" hidden="1" customHeight="1">
      <c r="A16400" s="294"/>
    </row>
    <row r="16401" spans="1:1" s="295" customFormat="1" ht="12" hidden="1" customHeight="1">
      <c r="A16401" s="294"/>
    </row>
    <row r="16402" spans="1:1" s="295" customFormat="1" ht="12" hidden="1" customHeight="1">
      <c r="A16402" s="294"/>
    </row>
    <row r="16403" spans="1:1" s="295" customFormat="1" ht="12" hidden="1" customHeight="1">
      <c r="A16403" s="294"/>
    </row>
    <row r="16404" spans="1:1" s="295" customFormat="1" ht="12" hidden="1" customHeight="1">
      <c r="A16404" s="294"/>
    </row>
    <row r="16405" spans="1:1" s="295" customFormat="1" ht="12" hidden="1" customHeight="1">
      <c r="A16405" s="294"/>
    </row>
    <row r="16406" spans="1:1" s="295" customFormat="1" ht="12" hidden="1" customHeight="1">
      <c r="A16406" s="294"/>
    </row>
    <row r="16407" spans="1:1" s="295" customFormat="1" ht="12" hidden="1" customHeight="1">
      <c r="A16407" s="294"/>
    </row>
    <row r="16408" spans="1:1" s="295" customFormat="1" ht="12" hidden="1" customHeight="1">
      <c r="A16408" s="294"/>
    </row>
    <row r="16409" spans="1:1" s="295" customFormat="1" ht="12" hidden="1" customHeight="1">
      <c r="A16409" s="294"/>
    </row>
    <row r="16410" spans="1:1" s="295" customFormat="1" ht="12" hidden="1" customHeight="1">
      <c r="A16410" s="294"/>
    </row>
    <row r="16411" spans="1:1" s="295" customFormat="1" ht="12" hidden="1" customHeight="1">
      <c r="A16411" s="294"/>
    </row>
    <row r="16412" spans="1:1" s="295" customFormat="1" ht="12" hidden="1" customHeight="1">
      <c r="A16412" s="294"/>
    </row>
    <row r="16413" spans="1:1" s="295" customFormat="1" ht="12" hidden="1" customHeight="1">
      <c r="A16413" s="294"/>
    </row>
    <row r="16414" spans="1:1" s="295" customFormat="1" ht="12" hidden="1" customHeight="1">
      <c r="A16414" s="294"/>
    </row>
    <row r="16415" spans="1:1" s="295" customFormat="1" ht="12" hidden="1" customHeight="1">
      <c r="A16415" s="294"/>
    </row>
    <row r="16416" spans="1:1" s="295" customFormat="1" ht="12" hidden="1" customHeight="1">
      <c r="A16416" s="294"/>
    </row>
    <row r="16417" spans="1:1" s="295" customFormat="1" ht="12" hidden="1" customHeight="1">
      <c r="A16417" s="294"/>
    </row>
    <row r="16418" spans="1:1" s="295" customFormat="1" ht="12" hidden="1" customHeight="1">
      <c r="A16418" s="294"/>
    </row>
    <row r="16419" spans="1:1" s="295" customFormat="1" ht="12" hidden="1" customHeight="1">
      <c r="A16419" s="294"/>
    </row>
    <row r="16420" spans="1:1" s="295" customFormat="1" ht="12" hidden="1" customHeight="1">
      <c r="A16420" s="294"/>
    </row>
    <row r="16421" spans="1:1" s="295" customFormat="1" ht="12" hidden="1" customHeight="1">
      <c r="A16421" s="294"/>
    </row>
    <row r="16422" spans="1:1" s="295" customFormat="1" ht="12" hidden="1" customHeight="1">
      <c r="A16422" s="294"/>
    </row>
    <row r="16423" spans="1:1" s="295" customFormat="1" ht="12" hidden="1" customHeight="1">
      <c r="A16423" s="294"/>
    </row>
    <row r="16424" spans="1:1" s="295" customFormat="1" ht="12" hidden="1" customHeight="1">
      <c r="A16424" s="294"/>
    </row>
    <row r="16425" spans="1:1" s="295" customFormat="1" ht="12" hidden="1" customHeight="1">
      <c r="A16425" s="294"/>
    </row>
    <row r="16426" spans="1:1" s="295" customFormat="1" ht="12" hidden="1" customHeight="1">
      <c r="A16426" s="294"/>
    </row>
    <row r="16427" spans="1:1" s="295" customFormat="1" ht="12" hidden="1" customHeight="1">
      <c r="A16427" s="294"/>
    </row>
    <row r="16428" spans="1:1" s="295" customFormat="1" ht="12" hidden="1" customHeight="1">
      <c r="A16428" s="294"/>
    </row>
    <row r="16429" spans="1:1" s="295" customFormat="1" ht="12" hidden="1" customHeight="1">
      <c r="A16429" s="294"/>
    </row>
    <row r="16430" spans="1:1" s="295" customFormat="1" ht="12" hidden="1" customHeight="1">
      <c r="A16430" s="294"/>
    </row>
    <row r="16431" spans="1:1" s="295" customFormat="1" ht="12" hidden="1" customHeight="1">
      <c r="A16431" s="294"/>
    </row>
    <row r="16432" spans="1:1" s="295" customFormat="1" ht="12" hidden="1" customHeight="1">
      <c r="A16432" s="294"/>
    </row>
    <row r="16433" spans="1:1" s="295" customFormat="1" ht="12" hidden="1" customHeight="1">
      <c r="A16433" s="294"/>
    </row>
    <row r="16434" spans="1:1" s="295" customFormat="1" ht="12" hidden="1" customHeight="1">
      <c r="A16434" s="294"/>
    </row>
    <row r="16435" spans="1:1" s="295" customFormat="1" ht="12" hidden="1" customHeight="1">
      <c r="A16435" s="294"/>
    </row>
    <row r="16436" spans="1:1" s="295" customFormat="1" ht="12" hidden="1" customHeight="1">
      <c r="A16436" s="294"/>
    </row>
    <row r="16437" spans="1:1" s="295" customFormat="1" ht="12" hidden="1" customHeight="1">
      <c r="A16437" s="294"/>
    </row>
    <row r="16438" spans="1:1" s="295" customFormat="1" ht="12" hidden="1" customHeight="1">
      <c r="A16438" s="294"/>
    </row>
    <row r="16439" spans="1:1" s="295" customFormat="1" ht="12" hidden="1" customHeight="1">
      <c r="A16439" s="294"/>
    </row>
    <row r="16440" spans="1:1" s="295" customFormat="1" ht="12" hidden="1" customHeight="1">
      <c r="A16440" s="294"/>
    </row>
    <row r="16441" spans="1:1" s="295" customFormat="1" ht="12" hidden="1" customHeight="1">
      <c r="A16441" s="294"/>
    </row>
    <row r="16442" spans="1:1" s="295" customFormat="1" ht="12" hidden="1" customHeight="1">
      <c r="A16442" s="294"/>
    </row>
    <row r="16443" spans="1:1" s="295" customFormat="1" ht="12" hidden="1" customHeight="1">
      <c r="A16443" s="294"/>
    </row>
    <row r="16444" spans="1:1" s="295" customFormat="1" ht="12" hidden="1" customHeight="1">
      <c r="A16444" s="294"/>
    </row>
    <row r="16445" spans="1:1" s="295" customFormat="1" ht="12" hidden="1" customHeight="1">
      <c r="A16445" s="294"/>
    </row>
    <row r="16446" spans="1:1" s="295" customFormat="1" ht="12" hidden="1" customHeight="1">
      <c r="A16446" s="294"/>
    </row>
    <row r="16447" spans="1:1" s="295" customFormat="1" ht="12" hidden="1" customHeight="1">
      <c r="A16447" s="294"/>
    </row>
    <row r="16448" spans="1:1" s="295" customFormat="1" ht="12" hidden="1" customHeight="1">
      <c r="A16448" s="294"/>
    </row>
    <row r="16449" spans="1:1" s="295" customFormat="1" ht="12" hidden="1" customHeight="1">
      <c r="A16449" s="294"/>
    </row>
    <row r="16450" spans="1:1" s="295" customFormat="1" ht="12" hidden="1" customHeight="1">
      <c r="A16450" s="294"/>
    </row>
    <row r="16451" spans="1:1" s="295" customFormat="1" ht="12" hidden="1" customHeight="1">
      <c r="A16451" s="294"/>
    </row>
    <row r="16452" spans="1:1" s="295" customFormat="1" ht="12" hidden="1" customHeight="1">
      <c r="A16452" s="294"/>
    </row>
    <row r="16453" spans="1:1" s="295" customFormat="1" ht="12" hidden="1" customHeight="1">
      <c r="A16453" s="294"/>
    </row>
    <row r="16454" spans="1:1" s="295" customFormat="1" ht="12" hidden="1" customHeight="1">
      <c r="A16454" s="294"/>
    </row>
    <row r="16455" spans="1:1" s="295" customFormat="1" ht="12" hidden="1" customHeight="1">
      <c r="A16455" s="294"/>
    </row>
    <row r="16456" spans="1:1" s="295" customFormat="1" ht="12" hidden="1" customHeight="1">
      <c r="A16456" s="294"/>
    </row>
    <row r="16457" spans="1:1" s="295" customFormat="1" ht="12" hidden="1" customHeight="1">
      <c r="A16457" s="294"/>
    </row>
    <row r="16458" spans="1:1" s="295" customFormat="1" ht="12" hidden="1" customHeight="1">
      <c r="A16458" s="294"/>
    </row>
    <row r="16459" spans="1:1" s="295" customFormat="1" ht="12" hidden="1" customHeight="1">
      <c r="A16459" s="294"/>
    </row>
    <row r="16460" spans="1:1" s="295" customFormat="1" ht="12" hidden="1" customHeight="1">
      <c r="A16460" s="294"/>
    </row>
    <row r="16461" spans="1:1" s="295" customFormat="1" ht="12" hidden="1" customHeight="1">
      <c r="A16461" s="294"/>
    </row>
    <row r="16462" spans="1:1" s="295" customFormat="1" ht="12" hidden="1" customHeight="1">
      <c r="A16462" s="294"/>
    </row>
    <row r="16463" spans="1:1" s="295" customFormat="1" ht="12" hidden="1" customHeight="1">
      <c r="A16463" s="294"/>
    </row>
    <row r="16464" spans="1:1" s="295" customFormat="1" ht="12" hidden="1" customHeight="1">
      <c r="A16464" s="294"/>
    </row>
    <row r="16465" spans="1:1" s="295" customFormat="1" ht="12" hidden="1" customHeight="1">
      <c r="A16465" s="294"/>
    </row>
    <row r="16466" spans="1:1" s="295" customFormat="1" ht="12" hidden="1" customHeight="1">
      <c r="A16466" s="294"/>
    </row>
    <row r="16467" spans="1:1" s="295" customFormat="1" ht="12" hidden="1" customHeight="1">
      <c r="A16467" s="294"/>
    </row>
    <row r="16468" spans="1:1" s="295" customFormat="1" ht="12" hidden="1" customHeight="1">
      <c r="A16468" s="294"/>
    </row>
    <row r="16469" spans="1:1" s="295" customFormat="1" ht="12" hidden="1" customHeight="1">
      <c r="A16469" s="294"/>
    </row>
    <row r="16470" spans="1:1" s="295" customFormat="1" ht="12" hidden="1" customHeight="1">
      <c r="A16470" s="294"/>
    </row>
    <row r="16471" spans="1:1" s="295" customFormat="1" ht="12" hidden="1" customHeight="1">
      <c r="A16471" s="294"/>
    </row>
    <row r="16472" spans="1:1" s="295" customFormat="1" ht="12" hidden="1" customHeight="1">
      <c r="A16472" s="294"/>
    </row>
    <row r="16473" spans="1:1" s="295" customFormat="1" ht="12" hidden="1" customHeight="1">
      <c r="A16473" s="294"/>
    </row>
    <row r="16474" spans="1:1" s="295" customFormat="1" ht="12" hidden="1" customHeight="1">
      <c r="A16474" s="294"/>
    </row>
    <row r="16475" spans="1:1" s="295" customFormat="1" ht="12" hidden="1" customHeight="1">
      <c r="A16475" s="294"/>
    </row>
    <row r="16476" spans="1:1" s="295" customFormat="1" ht="12" hidden="1" customHeight="1">
      <c r="A16476" s="294"/>
    </row>
    <row r="16477" spans="1:1" s="295" customFormat="1" ht="12" hidden="1" customHeight="1">
      <c r="A16477" s="294"/>
    </row>
    <row r="16478" spans="1:1" s="295" customFormat="1" ht="12" hidden="1" customHeight="1">
      <c r="A16478" s="294"/>
    </row>
    <row r="16479" spans="1:1" s="295" customFormat="1" ht="12" hidden="1" customHeight="1">
      <c r="A16479" s="294"/>
    </row>
    <row r="16480" spans="1:1" s="295" customFormat="1" ht="12" hidden="1" customHeight="1">
      <c r="A16480" s="294"/>
    </row>
    <row r="16481" spans="1:1" s="295" customFormat="1" ht="12" hidden="1" customHeight="1">
      <c r="A16481" s="294"/>
    </row>
    <row r="16482" spans="1:1" s="295" customFormat="1" ht="12" hidden="1" customHeight="1">
      <c r="A16482" s="294"/>
    </row>
    <row r="16483" spans="1:1" s="295" customFormat="1" ht="12" hidden="1" customHeight="1">
      <c r="A16483" s="294"/>
    </row>
    <row r="16484" spans="1:1" s="295" customFormat="1" ht="12" hidden="1" customHeight="1">
      <c r="A16484" s="294"/>
    </row>
    <row r="16485" spans="1:1" s="295" customFormat="1" ht="12" hidden="1" customHeight="1">
      <c r="A16485" s="294"/>
    </row>
    <row r="16486" spans="1:1" s="295" customFormat="1" ht="12" hidden="1" customHeight="1">
      <c r="A16486" s="294"/>
    </row>
    <row r="16487" spans="1:1" s="295" customFormat="1" ht="12" hidden="1" customHeight="1">
      <c r="A16487" s="294"/>
    </row>
    <row r="16488" spans="1:1" s="295" customFormat="1" ht="12" hidden="1" customHeight="1">
      <c r="A16488" s="294"/>
    </row>
    <row r="16489" spans="1:1" s="295" customFormat="1" ht="12" hidden="1" customHeight="1">
      <c r="A16489" s="294"/>
    </row>
    <row r="16490" spans="1:1" s="295" customFormat="1" ht="12" hidden="1" customHeight="1">
      <c r="A16490" s="294"/>
    </row>
    <row r="16491" spans="1:1" s="295" customFormat="1" ht="12" hidden="1" customHeight="1">
      <c r="A16491" s="294"/>
    </row>
    <row r="16492" spans="1:1" s="295" customFormat="1" ht="12" hidden="1" customHeight="1">
      <c r="A16492" s="294"/>
    </row>
    <row r="16493" spans="1:1" s="295" customFormat="1" ht="12" hidden="1" customHeight="1">
      <c r="A16493" s="294"/>
    </row>
    <row r="16494" spans="1:1" s="295" customFormat="1" ht="12" hidden="1" customHeight="1">
      <c r="A16494" s="294"/>
    </row>
    <row r="16495" spans="1:1" s="295" customFormat="1" ht="12" hidden="1" customHeight="1">
      <c r="A16495" s="294"/>
    </row>
    <row r="16496" spans="1:1" s="295" customFormat="1" ht="12" hidden="1" customHeight="1">
      <c r="A16496" s="294"/>
    </row>
    <row r="16497" spans="1:1" s="295" customFormat="1" ht="12" hidden="1" customHeight="1">
      <c r="A16497" s="294"/>
    </row>
    <row r="16498" spans="1:1" s="295" customFormat="1" ht="12" hidden="1" customHeight="1">
      <c r="A16498" s="294"/>
    </row>
    <row r="16499" spans="1:1" s="295" customFormat="1" ht="12" hidden="1" customHeight="1">
      <c r="A16499" s="294"/>
    </row>
    <row r="16500" spans="1:1" s="295" customFormat="1" ht="12" hidden="1" customHeight="1">
      <c r="A16500" s="294"/>
    </row>
    <row r="16501" spans="1:1" s="295" customFormat="1" ht="12" hidden="1" customHeight="1">
      <c r="A16501" s="294"/>
    </row>
    <row r="16502" spans="1:1" s="295" customFormat="1" ht="12" hidden="1" customHeight="1">
      <c r="A16502" s="294"/>
    </row>
    <row r="16503" spans="1:1" s="295" customFormat="1" ht="12" hidden="1" customHeight="1">
      <c r="A16503" s="294"/>
    </row>
    <row r="16504" spans="1:1" s="295" customFormat="1" ht="12" hidden="1" customHeight="1">
      <c r="A16504" s="294"/>
    </row>
    <row r="16505" spans="1:1" s="295" customFormat="1" ht="12" hidden="1" customHeight="1">
      <c r="A16505" s="294"/>
    </row>
    <row r="16506" spans="1:1" s="295" customFormat="1" ht="12" hidden="1" customHeight="1">
      <c r="A16506" s="294"/>
    </row>
    <row r="16507" spans="1:1" s="295" customFormat="1" ht="12" hidden="1" customHeight="1">
      <c r="A16507" s="294"/>
    </row>
    <row r="16508" spans="1:1" s="295" customFormat="1" ht="12" hidden="1" customHeight="1">
      <c r="A16508" s="294"/>
    </row>
    <row r="16509" spans="1:1" s="295" customFormat="1" ht="12" hidden="1" customHeight="1">
      <c r="A16509" s="294"/>
    </row>
    <row r="16510" spans="1:1" s="295" customFormat="1" ht="12" hidden="1" customHeight="1">
      <c r="A16510" s="294"/>
    </row>
    <row r="16511" spans="1:1" s="295" customFormat="1" ht="12" hidden="1" customHeight="1">
      <c r="A16511" s="294"/>
    </row>
    <row r="16512" spans="1:1" s="295" customFormat="1" ht="12" hidden="1" customHeight="1">
      <c r="A16512" s="294"/>
    </row>
    <row r="16513" spans="1:1" s="295" customFormat="1" ht="12" hidden="1" customHeight="1">
      <c r="A16513" s="294"/>
    </row>
    <row r="16514" spans="1:1" s="295" customFormat="1" ht="12" hidden="1" customHeight="1">
      <c r="A16514" s="294"/>
    </row>
    <row r="16515" spans="1:1" s="295" customFormat="1" ht="12" hidden="1" customHeight="1">
      <c r="A16515" s="294"/>
    </row>
    <row r="16516" spans="1:1" s="295" customFormat="1" ht="12" hidden="1" customHeight="1">
      <c r="A16516" s="294"/>
    </row>
    <row r="16517" spans="1:1" s="295" customFormat="1" ht="12" hidden="1" customHeight="1">
      <c r="A16517" s="294"/>
    </row>
    <row r="16518" spans="1:1" s="295" customFormat="1" ht="12" hidden="1" customHeight="1">
      <c r="A16518" s="294"/>
    </row>
    <row r="16519" spans="1:1" s="295" customFormat="1" ht="12" hidden="1" customHeight="1">
      <c r="A16519" s="294"/>
    </row>
    <row r="16520" spans="1:1" s="295" customFormat="1" ht="12" hidden="1" customHeight="1">
      <c r="A16520" s="294"/>
    </row>
    <row r="16521" spans="1:1" s="295" customFormat="1" ht="12" hidden="1" customHeight="1">
      <c r="A16521" s="294"/>
    </row>
    <row r="16522" spans="1:1" s="295" customFormat="1" ht="12" hidden="1" customHeight="1">
      <c r="A16522" s="294"/>
    </row>
    <row r="16523" spans="1:1" s="295" customFormat="1" ht="12" hidden="1" customHeight="1">
      <c r="A16523" s="294"/>
    </row>
    <row r="16524" spans="1:1" s="295" customFormat="1" ht="12" hidden="1" customHeight="1">
      <c r="A16524" s="294"/>
    </row>
    <row r="16525" spans="1:1" s="295" customFormat="1" ht="12" hidden="1" customHeight="1">
      <c r="A16525" s="294"/>
    </row>
    <row r="16526" spans="1:1" s="295" customFormat="1" ht="12" hidden="1" customHeight="1">
      <c r="A16526" s="294"/>
    </row>
    <row r="16527" spans="1:1" s="295" customFormat="1" ht="12" hidden="1" customHeight="1">
      <c r="A16527" s="294"/>
    </row>
    <row r="16528" spans="1:1" s="295" customFormat="1" ht="12" hidden="1" customHeight="1">
      <c r="A16528" s="294"/>
    </row>
    <row r="16529" spans="1:1" s="295" customFormat="1" ht="12" hidden="1" customHeight="1">
      <c r="A16529" s="294"/>
    </row>
    <row r="16530" spans="1:1" s="295" customFormat="1" ht="12" hidden="1" customHeight="1">
      <c r="A16530" s="294"/>
    </row>
    <row r="16531" spans="1:1" s="295" customFormat="1" ht="12" hidden="1" customHeight="1">
      <c r="A16531" s="294"/>
    </row>
    <row r="16532" spans="1:1" s="295" customFormat="1" ht="12" hidden="1" customHeight="1">
      <c r="A16532" s="294"/>
    </row>
    <row r="16533" spans="1:1" s="295" customFormat="1" ht="12" hidden="1" customHeight="1">
      <c r="A16533" s="294"/>
    </row>
    <row r="16534" spans="1:1" s="295" customFormat="1" ht="12" hidden="1" customHeight="1">
      <c r="A16534" s="294"/>
    </row>
    <row r="16535" spans="1:1" s="295" customFormat="1" ht="12" hidden="1" customHeight="1">
      <c r="A16535" s="294"/>
    </row>
    <row r="16536" spans="1:1" s="295" customFormat="1" ht="12" hidden="1" customHeight="1">
      <c r="A16536" s="294"/>
    </row>
    <row r="16537" spans="1:1" s="295" customFormat="1" ht="12" hidden="1" customHeight="1">
      <c r="A16537" s="294"/>
    </row>
    <row r="16538" spans="1:1" s="295" customFormat="1" ht="12" hidden="1" customHeight="1">
      <c r="A16538" s="294"/>
    </row>
    <row r="16539" spans="1:1" s="295" customFormat="1" ht="12" hidden="1" customHeight="1">
      <c r="A16539" s="294"/>
    </row>
    <row r="16540" spans="1:1" s="295" customFormat="1" ht="12" hidden="1" customHeight="1">
      <c r="A16540" s="294"/>
    </row>
    <row r="16541" spans="1:1" s="295" customFormat="1" ht="12" hidden="1" customHeight="1">
      <c r="A16541" s="294"/>
    </row>
    <row r="16542" spans="1:1" s="295" customFormat="1" ht="12" hidden="1" customHeight="1">
      <c r="A16542" s="294"/>
    </row>
    <row r="16543" spans="1:1" s="295" customFormat="1" ht="12" hidden="1" customHeight="1">
      <c r="A16543" s="294"/>
    </row>
    <row r="16544" spans="1:1" s="295" customFormat="1" ht="12" hidden="1" customHeight="1">
      <c r="A16544" s="294"/>
    </row>
    <row r="16545" spans="1:1" s="295" customFormat="1" ht="12" hidden="1" customHeight="1">
      <c r="A16545" s="294"/>
    </row>
    <row r="16546" spans="1:1" s="295" customFormat="1" ht="12" hidden="1" customHeight="1">
      <c r="A16546" s="294"/>
    </row>
    <row r="16547" spans="1:1" s="295" customFormat="1" ht="12" hidden="1" customHeight="1">
      <c r="A16547" s="294"/>
    </row>
    <row r="16548" spans="1:1" s="295" customFormat="1" ht="12" hidden="1" customHeight="1">
      <c r="A16548" s="294"/>
    </row>
    <row r="16549" spans="1:1" s="295" customFormat="1" ht="12" hidden="1" customHeight="1">
      <c r="A16549" s="294"/>
    </row>
    <row r="16550" spans="1:1" s="295" customFormat="1" ht="12" hidden="1" customHeight="1">
      <c r="A16550" s="294"/>
    </row>
    <row r="16551" spans="1:1" s="295" customFormat="1" ht="12" hidden="1" customHeight="1">
      <c r="A16551" s="294"/>
    </row>
    <row r="16552" spans="1:1" s="295" customFormat="1" ht="12" hidden="1" customHeight="1">
      <c r="A16552" s="294"/>
    </row>
    <row r="16553" spans="1:1" s="295" customFormat="1" ht="12" hidden="1" customHeight="1">
      <c r="A16553" s="294"/>
    </row>
    <row r="16554" spans="1:1" s="295" customFormat="1" ht="12" hidden="1" customHeight="1">
      <c r="A16554" s="294"/>
    </row>
    <row r="16555" spans="1:1" s="295" customFormat="1" ht="12" hidden="1" customHeight="1">
      <c r="A16555" s="294"/>
    </row>
    <row r="16556" spans="1:1" s="295" customFormat="1" ht="12" hidden="1" customHeight="1">
      <c r="A16556" s="294"/>
    </row>
    <row r="16557" spans="1:1" s="295" customFormat="1" ht="12" hidden="1" customHeight="1">
      <c r="A16557" s="294"/>
    </row>
    <row r="16558" spans="1:1" s="295" customFormat="1" ht="12" hidden="1" customHeight="1">
      <c r="A16558" s="294"/>
    </row>
    <row r="16559" spans="1:1" s="295" customFormat="1" ht="12" hidden="1" customHeight="1">
      <c r="A16559" s="294"/>
    </row>
    <row r="16560" spans="1:1" s="295" customFormat="1" ht="12" hidden="1" customHeight="1">
      <c r="A16560" s="294"/>
    </row>
    <row r="16561" spans="1:1" s="295" customFormat="1" ht="12" hidden="1" customHeight="1">
      <c r="A16561" s="294"/>
    </row>
    <row r="16562" spans="1:1" s="295" customFormat="1" ht="12" hidden="1" customHeight="1">
      <c r="A16562" s="294"/>
    </row>
    <row r="16563" spans="1:1" s="295" customFormat="1" ht="12" hidden="1" customHeight="1">
      <c r="A16563" s="294"/>
    </row>
    <row r="16564" spans="1:1" s="295" customFormat="1" ht="12" hidden="1" customHeight="1">
      <c r="A16564" s="294"/>
    </row>
    <row r="16565" spans="1:1" s="295" customFormat="1" ht="12" hidden="1" customHeight="1">
      <c r="A16565" s="294"/>
    </row>
    <row r="16566" spans="1:1" s="295" customFormat="1" ht="12" hidden="1" customHeight="1">
      <c r="A16566" s="294"/>
    </row>
    <row r="16567" spans="1:1" s="295" customFormat="1" ht="12" hidden="1" customHeight="1">
      <c r="A16567" s="294"/>
    </row>
    <row r="16568" spans="1:1" s="295" customFormat="1" ht="12" hidden="1" customHeight="1">
      <c r="A16568" s="294"/>
    </row>
    <row r="16569" spans="1:1" s="295" customFormat="1" ht="12" hidden="1" customHeight="1">
      <c r="A16569" s="294"/>
    </row>
    <row r="16570" spans="1:1" s="295" customFormat="1" ht="12" hidden="1" customHeight="1">
      <c r="A16570" s="294"/>
    </row>
    <row r="16571" spans="1:1" s="295" customFormat="1" ht="12" hidden="1" customHeight="1">
      <c r="A16571" s="294"/>
    </row>
    <row r="16572" spans="1:1" s="295" customFormat="1" ht="12" hidden="1" customHeight="1">
      <c r="A16572" s="294"/>
    </row>
    <row r="16573" spans="1:1" s="295" customFormat="1" ht="12" hidden="1" customHeight="1">
      <c r="A16573" s="294"/>
    </row>
    <row r="16574" spans="1:1" s="295" customFormat="1" ht="12" hidden="1" customHeight="1">
      <c r="A16574" s="294"/>
    </row>
    <row r="16575" spans="1:1" s="295" customFormat="1" ht="12" hidden="1" customHeight="1">
      <c r="A16575" s="294"/>
    </row>
    <row r="16576" spans="1:1" s="295" customFormat="1" ht="12" hidden="1" customHeight="1">
      <c r="A16576" s="294"/>
    </row>
    <row r="16577" spans="1:1" s="295" customFormat="1" ht="12" hidden="1" customHeight="1">
      <c r="A16577" s="294"/>
    </row>
    <row r="16578" spans="1:1" s="295" customFormat="1" ht="12" hidden="1" customHeight="1">
      <c r="A16578" s="294"/>
    </row>
    <row r="16579" spans="1:1" s="295" customFormat="1" ht="12" hidden="1" customHeight="1">
      <c r="A16579" s="294"/>
    </row>
    <row r="16580" spans="1:1" s="295" customFormat="1" ht="12" hidden="1" customHeight="1">
      <c r="A16580" s="294"/>
    </row>
    <row r="16581" spans="1:1" s="295" customFormat="1" ht="12" hidden="1" customHeight="1">
      <c r="A16581" s="294"/>
    </row>
    <row r="16582" spans="1:1" s="295" customFormat="1" ht="12" hidden="1" customHeight="1">
      <c r="A16582" s="294"/>
    </row>
    <row r="16583" spans="1:1" s="295" customFormat="1" ht="12" hidden="1" customHeight="1">
      <c r="A16583" s="294"/>
    </row>
    <row r="16584" spans="1:1" s="295" customFormat="1" ht="12" hidden="1" customHeight="1">
      <c r="A16584" s="294"/>
    </row>
    <row r="16585" spans="1:1" s="295" customFormat="1" ht="12" hidden="1" customHeight="1">
      <c r="A16585" s="294"/>
    </row>
    <row r="16586" spans="1:1" s="295" customFormat="1" ht="12" hidden="1" customHeight="1">
      <c r="A16586" s="294"/>
    </row>
    <row r="16587" spans="1:1" s="295" customFormat="1" ht="12" hidden="1" customHeight="1">
      <c r="A16587" s="294"/>
    </row>
    <row r="16588" spans="1:1" s="295" customFormat="1" ht="12" hidden="1" customHeight="1">
      <c r="A16588" s="294"/>
    </row>
    <row r="16589" spans="1:1" s="295" customFormat="1" ht="12" hidden="1" customHeight="1">
      <c r="A16589" s="294"/>
    </row>
    <row r="16590" spans="1:1" s="295" customFormat="1" ht="12" hidden="1" customHeight="1">
      <c r="A16590" s="294"/>
    </row>
    <row r="16591" spans="1:1" s="295" customFormat="1" ht="12" hidden="1" customHeight="1">
      <c r="A16591" s="294"/>
    </row>
    <row r="16592" spans="1:1" s="295" customFormat="1" ht="12" hidden="1" customHeight="1">
      <c r="A16592" s="294"/>
    </row>
    <row r="16593" spans="1:1" s="295" customFormat="1" ht="12" hidden="1" customHeight="1">
      <c r="A16593" s="294"/>
    </row>
    <row r="16594" spans="1:1" s="295" customFormat="1" ht="12" hidden="1" customHeight="1">
      <c r="A16594" s="294"/>
    </row>
    <row r="16595" spans="1:1" s="295" customFormat="1" ht="12" hidden="1" customHeight="1">
      <c r="A16595" s="294"/>
    </row>
    <row r="16596" spans="1:1" s="295" customFormat="1" ht="12" hidden="1" customHeight="1">
      <c r="A16596" s="294"/>
    </row>
    <row r="16597" spans="1:1" s="295" customFormat="1" ht="12" hidden="1" customHeight="1">
      <c r="A16597" s="294"/>
    </row>
    <row r="16598" spans="1:1" s="295" customFormat="1" ht="12" hidden="1" customHeight="1">
      <c r="A16598" s="294"/>
    </row>
    <row r="16599" spans="1:1" s="295" customFormat="1" ht="12" hidden="1" customHeight="1">
      <c r="A16599" s="294"/>
    </row>
    <row r="16600" spans="1:1" s="295" customFormat="1" ht="12" hidden="1" customHeight="1">
      <c r="A16600" s="294"/>
    </row>
    <row r="16601" spans="1:1" s="295" customFormat="1" ht="12" hidden="1" customHeight="1">
      <c r="A16601" s="294"/>
    </row>
    <row r="16602" spans="1:1" s="295" customFormat="1" ht="12" hidden="1" customHeight="1">
      <c r="A16602" s="294"/>
    </row>
    <row r="16603" spans="1:1" s="295" customFormat="1" ht="12" hidden="1" customHeight="1">
      <c r="A16603" s="294"/>
    </row>
    <row r="16604" spans="1:1" s="295" customFormat="1" ht="12" hidden="1" customHeight="1">
      <c r="A16604" s="294"/>
    </row>
    <row r="16605" spans="1:1" s="295" customFormat="1" ht="12" hidden="1" customHeight="1">
      <c r="A16605" s="294"/>
    </row>
    <row r="16606" spans="1:1" s="295" customFormat="1" ht="12" hidden="1" customHeight="1">
      <c r="A16606" s="294"/>
    </row>
    <row r="16607" spans="1:1" s="295" customFormat="1" ht="12" hidden="1" customHeight="1">
      <c r="A16607" s="294"/>
    </row>
    <row r="16608" spans="1:1" s="295" customFormat="1" ht="12" hidden="1" customHeight="1">
      <c r="A16608" s="294"/>
    </row>
    <row r="16609" spans="1:1" s="295" customFormat="1" ht="12" hidden="1" customHeight="1">
      <c r="A16609" s="294"/>
    </row>
    <row r="16610" spans="1:1" s="295" customFormat="1" ht="12" hidden="1" customHeight="1">
      <c r="A16610" s="294"/>
    </row>
    <row r="16611" spans="1:1" s="295" customFormat="1" ht="12" hidden="1" customHeight="1">
      <c r="A16611" s="294"/>
    </row>
    <row r="16612" spans="1:1" s="295" customFormat="1" ht="12" hidden="1" customHeight="1">
      <c r="A16612" s="294"/>
    </row>
    <row r="16613" spans="1:1" s="295" customFormat="1" ht="12" hidden="1" customHeight="1">
      <c r="A16613" s="294"/>
    </row>
    <row r="16614" spans="1:1" s="295" customFormat="1" ht="12" hidden="1" customHeight="1">
      <c r="A16614" s="294"/>
    </row>
    <row r="16615" spans="1:1" s="295" customFormat="1" ht="12" hidden="1" customHeight="1">
      <c r="A16615" s="294"/>
    </row>
    <row r="16616" spans="1:1" s="295" customFormat="1" ht="12" hidden="1" customHeight="1">
      <c r="A16616" s="294"/>
    </row>
    <row r="16617" spans="1:1" s="295" customFormat="1" ht="12" hidden="1" customHeight="1">
      <c r="A16617" s="294"/>
    </row>
    <row r="16618" spans="1:1" s="295" customFormat="1" ht="12" hidden="1" customHeight="1">
      <c r="A16618" s="294"/>
    </row>
    <row r="16619" spans="1:1" s="295" customFormat="1" ht="12" hidden="1" customHeight="1">
      <c r="A16619" s="294"/>
    </row>
    <row r="16620" spans="1:1" s="295" customFormat="1" ht="12" hidden="1" customHeight="1">
      <c r="A16620" s="294"/>
    </row>
    <row r="16621" spans="1:1" s="295" customFormat="1" ht="12" hidden="1" customHeight="1">
      <c r="A16621" s="294"/>
    </row>
    <row r="16622" spans="1:1" s="295" customFormat="1" ht="12" hidden="1" customHeight="1">
      <c r="A16622" s="294"/>
    </row>
    <row r="16623" spans="1:1" s="295" customFormat="1" ht="12" hidden="1" customHeight="1">
      <c r="A16623" s="294"/>
    </row>
    <row r="16624" spans="1:1" s="295" customFormat="1" ht="12" hidden="1" customHeight="1">
      <c r="A16624" s="294"/>
    </row>
    <row r="16625" spans="1:1" s="295" customFormat="1" ht="12" hidden="1" customHeight="1">
      <c r="A16625" s="294"/>
    </row>
    <row r="16626" spans="1:1" s="295" customFormat="1" ht="12" hidden="1" customHeight="1">
      <c r="A16626" s="294"/>
    </row>
    <row r="16627" spans="1:1" s="295" customFormat="1" ht="12" hidden="1" customHeight="1">
      <c r="A16627" s="294"/>
    </row>
    <row r="16628" spans="1:1" s="295" customFormat="1" ht="12" hidden="1" customHeight="1">
      <c r="A16628" s="294"/>
    </row>
    <row r="16629" spans="1:1" s="295" customFormat="1" ht="12" hidden="1" customHeight="1">
      <c r="A16629" s="294"/>
    </row>
    <row r="16630" spans="1:1" s="295" customFormat="1" ht="12" hidden="1" customHeight="1">
      <c r="A16630" s="294"/>
    </row>
    <row r="16631" spans="1:1" s="295" customFormat="1" ht="12" hidden="1" customHeight="1">
      <c r="A16631" s="294"/>
    </row>
    <row r="16632" spans="1:1" s="295" customFormat="1" ht="12" hidden="1" customHeight="1">
      <c r="A16632" s="294"/>
    </row>
    <row r="16633" spans="1:1" s="295" customFormat="1" ht="12" hidden="1" customHeight="1">
      <c r="A16633" s="294"/>
    </row>
    <row r="16634" spans="1:1" s="295" customFormat="1" ht="12" hidden="1" customHeight="1">
      <c r="A16634" s="294"/>
    </row>
    <row r="16635" spans="1:1" s="295" customFormat="1" ht="12" hidden="1" customHeight="1">
      <c r="A16635" s="294"/>
    </row>
    <row r="16636" spans="1:1" s="295" customFormat="1" ht="12" hidden="1" customHeight="1">
      <c r="A16636" s="294"/>
    </row>
    <row r="16637" spans="1:1" s="295" customFormat="1" ht="12" hidden="1" customHeight="1">
      <c r="A16637" s="294"/>
    </row>
    <row r="16638" spans="1:1" s="295" customFormat="1" ht="12" hidden="1" customHeight="1">
      <c r="A16638" s="294"/>
    </row>
    <row r="16639" spans="1:1" s="295" customFormat="1" ht="12" hidden="1" customHeight="1">
      <c r="A16639" s="294"/>
    </row>
    <row r="16640" spans="1:1" s="295" customFormat="1" ht="12" hidden="1" customHeight="1">
      <c r="A16640" s="294"/>
    </row>
    <row r="16641" spans="1:1" s="295" customFormat="1" ht="12" hidden="1" customHeight="1">
      <c r="A16641" s="294"/>
    </row>
    <row r="16642" spans="1:1" s="295" customFormat="1" ht="12" hidden="1" customHeight="1">
      <c r="A16642" s="294"/>
    </row>
    <row r="16643" spans="1:1" s="295" customFormat="1" ht="12" hidden="1" customHeight="1">
      <c r="A16643" s="294"/>
    </row>
    <row r="16644" spans="1:1" s="295" customFormat="1" ht="12" hidden="1" customHeight="1">
      <c r="A16644" s="294"/>
    </row>
    <row r="16645" spans="1:1" s="295" customFormat="1" ht="12" hidden="1" customHeight="1">
      <c r="A16645" s="294"/>
    </row>
    <row r="16646" spans="1:1" s="295" customFormat="1" ht="12" hidden="1" customHeight="1">
      <c r="A16646" s="294"/>
    </row>
    <row r="16647" spans="1:1" s="295" customFormat="1" ht="12" hidden="1" customHeight="1">
      <c r="A16647" s="294"/>
    </row>
    <row r="16648" spans="1:1" s="295" customFormat="1" ht="12" hidden="1" customHeight="1">
      <c r="A16648" s="294"/>
    </row>
    <row r="16649" spans="1:1" s="295" customFormat="1" ht="12" hidden="1" customHeight="1">
      <c r="A16649" s="294"/>
    </row>
    <row r="16650" spans="1:1" s="295" customFormat="1" ht="12" hidden="1" customHeight="1">
      <c r="A16650" s="294"/>
    </row>
    <row r="16651" spans="1:1" s="295" customFormat="1" ht="12" hidden="1" customHeight="1">
      <c r="A16651" s="294"/>
    </row>
    <row r="16652" spans="1:1" s="295" customFormat="1" ht="12" hidden="1" customHeight="1">
      <c r="A16652" s="294"/>
    </row>
    <row r="16653" spans="1:1" s="295" customFormat="1" ht="12" hidden="1" customHeight="1">
      <c r="A16653" s="294"/>
    </row>
    <row r="16654" spans="1:1" s="295" customFormat="1" ht="12" hidden="1" customHeight="1">
      <c r="A16654" s="294"/>
    </row>
    <row r="16655" spans="1:1" s="295" customFormat="1" ht="12" hidden="1" customHeight="1">
      <c r="A16655" s="294"/>
    </row>
    <row r="16656" spans="1:1" s="295" customFormat="1" ht="12" hidden="1" customHeight="1">
      <c r="A16656" s="294"/>
    </row>
    <row r="16657" spans="1:1" s="295" customFormat="1" ht="12" hidden="1" customHeight="1">
      <c r="A16657" s="294"/>
    </row>
    <row r="16658" spans="1:1" s="295" customFormat="1" ht="12" hidden="1" customHeight="1">
      <c r="A16658" s="294"/>
    </row>
    <row r="16659" spans="1:1" s="295" customFormat="1" ht="12" hidden="1" customHeight="1">
      <c r="A16659" s="294"/>
    </row>
    <row r="16660" spans="1:1" s="295" customFormat="1" ht="12" hidden="1" customHeight="1">
      <c r="A16660" s="294"/>
    </row>
    <row r="16661" spans="1:1" s="295" customFormat="1" ht="12" hidden="1" customHeight="1">
      <c r="A16661" s="294"/>
    </row>
    <row r="16662" spans="1:1" s="295" customFormat="1" ht="12" hidden="1" customHeight="1">
      <c r="A16662" s="294"/>
    </row>
    <row r="16663" spans="1:1" s="295" customFormat="1" ht="12" hidden="1" customHeight="1">
      <c r="A16663" s="294"/>
    </row>
    <row r="16664" spans="1:1" s="295" customFormat="1" ht="12" hidden="1" customHeight="1">
      <c r="A16664" s="294"/>
    </row>
    <row r="16665" spans="1:1" s="295" customFormat="1" ht="12" hidden="1" customHeight="1">
      <c r="A16665" s="294"/>
    </row>
    <row r="16666" spans="1:1" s="295" customFormat="1" ht="12" hidden="1" customHeight="1">
      <c r="A16666" s="294"/>
    </row>
    <row r="16667" spans="1:1" s="295" customFormat="1" ht="12" hidden="1" customHeight="1">
      <c r="A16667" s="294"/>
    </row>
    <row r="16668" spans="1:1" s="295" customFormat="1" ht="12" hidden="1" customHeight="1">
      <c r="A16668" s="294"/>
    </row>
    <row r="16669" spans="1:1" s="295" customFormat="1" ht="12" hidden="1" customHeight="1">
      <c r="A16669" s="294"/>
    </row>
    <row r="16670" spans="1:1" s="295" customFormat="1" ht="12" hidden="1" customHeight="1">
      <c r="A16670" s="294"/>
    </row>
    <row r="16671" spans="1:1" s="295" customFormat="1" ht="12" hidden="1" customHeight="1">
      <c r="A16671" s="294"/>
    </row>
    <row r="16672" spans="1:1" s="295" customFormat="1" ht="12" hidden="1" customHeight="1">
      <c r="A16672" s="294"/>
    </row>
    <row r="16673" spans="1:1" s="295" customFormat="1" ht="12" hidden="1" customHeight="1">
      <c r="A16673" s="294"/>
    </row>
    <row r="16674" spans="1:1" s="295" customFormat="1" ht="12" hidden="1" customHeight="1">
      <c r="A16674" s="294"/>
    </row>
    <row r="16675" spans="1:1" s="295" customFormat="1" ht="12" hidden="1" customHeight="1">
      <c r="A16675" s="294"/>
    </row>
    <row r="16676" spans="1:1" s="295" customFormat="1" ht="12" hidden="1" customHeight="1">
      <c r="A16676" s="294"/>
    </row>
    <row r="16677" spans="1:1" s="295" customFormat="1" ht="12" hidden="1" customHeight="1">
      <c r="A16677" s="294"/>
    </row>
    <row r="16678" spans="1:1" s="295" customFormat="1" ht="12" hidden="1" customHeight="1">
      <c r="A16678" s="294"/>
    </row>
    <row r="16679" spans="1:1" s="295" customFormat="1" ht="12" hidden="1" customHeight="1">
      <c r="A16679" s="294"/>
    </row>
    <row r="16680" spans="1:1" s="295" customFormat="1" ht="12" hidden="1" customHeight="1">
      <c r="A16680" s="294"/>
    </row>
    <row r="16681" spans="1:1" s="295" customFormat="1" ht="12" hidden="1" customHeight="1">
      <c r="A16681" s="294"/>
    </row>
    <row r="16682" spans="1:1" s="295" customFormat="1" ht="12" hidden="1" customHeight="1">
      <c r="A16682" s="294"/>
    </row>
    <row r="16683" spans="1:1" s="295" customFormat="1" ht="12" hidden="1" customHeight="1">
      <c r="A16683" s="294"/>
    </row>
    <row r="16684" spans="1:1" s="295" customFormat="1" ht="12" hidden="1" customHeight="1">
      <c r="A16684" s="294"/>
    </row>
    <row r="16685" spans="1:1" s="295" customFormat="1" ht="12" hidden="1" customHeight="1">
      <c r="A16685" s="294"/>
    </row>
    <row r="16686" spans="1:1" s="295" customFormat="1" ht="12" hidden="1" customHeight="1">
      <c r="A16686" s="294"/>
    </row>
    <row r="16687" spans="1:1" s="295" customFormat="1" ht="12" hidden="1" customHeight="1">
      <c r="A16687" s="294"/>
    </row>
    <row r="16688" spans="1:1" s="295" customFormat="1" ht="12" hidden="1" customHeight="1">
      <c r="A16688" s="294"/>
    </row>
    <row r="16689" spans="1:1" s="295" customFormat="1" ht="12" hidden="1" customHeight="1">
      <c r="A16689" s="294"/>
    </row>
    <row r="16690" spans="1:1" s="295" customFormat="1" ht="12" hidden="1" customHeight="1">
      <c r="A16690" s="294"/>
    </row>
    <row r="16691" spans="1:1" s="295" customFormat="1" ht="12" hidden="1" customHeight="1">
      <c r="A16691" s="294"/>
    </row>
    <row r="16692" spans="1:1" s="295" customFormat="1" ht="12" hidden="1" customHeight="1">
      <c r="A16692" s="294"/>
    </row>
    <row r="16693" spans="1:1" s="295" customFormat="1" ht="12" hidden="1" customHeight="1">
      <c r="A16693" s="294"/>
    </row>
    <row r="16694" spans="1:1" s="295" customFormat="1" ht="12" hidden="1" customHeight="1">
      <c r="A16694" s="294"/>
    </row>
    <row r="16695" spans="1:1" s="295" customFormat="1" ht="12" hidden="1" customHeight="1">
      <c r="A16695" s="294"/>
    </row>
    <row r="16696" spans="1:1" s="295" customFormat="1" ht="12" hidden="1" customHeight="1">
      <c r="A16696" s="294"/>
    </row>
    <row r="16697" spans="1:1" s="295" customFormat="1" ht="12" hidden="1" customHeight="1">
      <c r="A16697" s="294"/>
    </row>
    <row r="16698" spans="1:1" s="295" customFormat="1" ht="12" hidden="1" customHeight="1">
      <c r="A16698" s="294"/>
    </row>
    <row r="16699" spans="1:1" s="295" customFormat="1" ht="12" hidden="1" customHeight="1">
      <c r="A16699" s="294"/>
    </row>
    <row r="16700" spans="1:1" s="295" customFormat="1" ht="12" hidden="1" customHeight="1">
      <c r="A16700" s="294"/>
    </row>
    <row r="16701" spans="1:1" s="295" customFormat="1" ht="12" hidden="1" customHeight="1">
      <c r="A16701" s="294"/>
    </row>
    <row r="16702" spans="1:1" s="295" customFormat="1" ht="12" hidden="1" customHeight="1">
      <c r="A16702" s="294"/>
    </row>
    <row r="16703" spans="1:1" s="295" customFormat="1" ht="12" hidden="1" customHeight="1">
      <c r="A16703" s="294"/>
    </row>
    <row r="16704" spans="1:1" s="295" customFormat="1" ht="12" hidden="1" customHeight="1">
      <c r="A16704" s="294"/>
    </row>
    <row r="16705" spans="1:1" s="295" customFormat="1" ht="12" hidden="1" customHeight="1">
      <c r="A16705" s="294"/>
    </row>
    <row r="16706" spans="1:1" s="295" customFormat="1" ht="12" hidden="1" customHeight="1">
      <c r="A16706" s="294"/>
    </row>
    <row r="16707" spans="1:1" s="295" customFormat="1" ht="12" hidden="1" customHeight="1">
      <c r="A16707" s="294"/>
    </row>
    <row r="16708" spans="1:1" s="295" customFormat="1" ht="12" hidden="1" customHeight="1">
      <c r="A16708" s="294"/>
    </row>
    <row r="16709" spans="1:1" s="295" customFormat="1" ht="12" hidden="1" customHeight="1">
      <c r="A16709" s="294"/>
    </row>
    <row r="16710" spans="1:1" s="295" customFormat="1" ht="12" hidden="1" customHeight="1">
      <c r="A16710" s="294"/>
    </row>
    <row r="16711" spans="1:1" s="295" customFormat="1" ht="12" hidden="1" customHeight="1">
      <c r="A16711" s="294"/>
    </row>
    <row r="16712" spans="1:1" s="295" customFormat="1" ht="12" hidden="1" customHeight="1">
      <c r="A16712" s="294"/>
    </row>
    <row r="16713" spans="1:1" s="295" customFormat="1" ht="12" hidden="1" customHeight="1">
      <c r="A16713" s="294"/>
    </row>
    <row r="16714" spans="1:1" s="295" customFormat="1" ht="12" hidden="1" customHeight="1">
      <c r="A16714" s="294"/>
    </row>
    <row r="16715" spans="1:1" s="295" customFormat="1" ht="12" hidden="1" customHeight="1">
      <c r="A16715" s="294"/>
    </row>
    <row r="16716" spans="1:1" s="295" customFormat="1" ht="12" hidden="1" customHeight="1">
      <c r="A16716" s="294"/>
    </row>
    <row r="16717" spans="1:1" s="295" customFormat="1" ht="12" hidden="1" customHeight="1">
      <c r="A16717" s="294"/>
    </row>
    <row r="16718" spans="1:1" s="295" customFormat="1" ht="12" hidden="1" customHeight="1">
      <c r="A16718" s="294"/>
    </row>
    <row r="16719" spans="1:1" s="295" customFormat="1" ht="12" hidden="1" customHeight="1">
      <c r="A16719" s="294"/>
    </row>
    <row r="16720" spans="1:1" s="295" customFormat="1" ht="12" hidden="1" customHeight="1">
      <c r="A16720" s="294"/>
    </row>
    <row r="16721" spans="1:1" s="295" customFormat="1" ht="12" hidden="1" customHeight="1">
      <c r="A16721" s="294"/>
    </row>
    <row r="16722" spans="1:1" s="295" customFormat="1" ht="12" hidden="1" customHeight="1">
      <c r="A16722" s="294"/>
    </row>
    <row r="16723" spans="1:1" s="295" customFormat="1" ht="12" hidden="1" customHeight="1">
      <c r="A16723" s="294"/>
    </row>
    <row r="16724" spans="1:1" s="295" customFormat="1" ht="12" hidden="1" customHeight="1">
      <c r="A16724" s="294"/>
    </row>
    <row r="16725" spans="1:1" s="295" customFormat="1" ht="12" hidden="1" customHeight="1">
      <c r="A16725" s="294"/>
    </row>
    <row r="16726" spans="1:1" s="295" customFormat="1" ht="12" hidden="1" customHeight="1">
      <c r="A16726" s="294"/>
    </row>
    <row r="16727" spans="1:1" s="295" customFormat="1" ht="12" hidden="1" customHeight="1">
      <c r="A16727" s="294"/>
    </row>
    <row r="16728" spans="1:1" s="295" customFormat="1" ht="12" hidden="1" customHeight="1">
      <c r="A16728" s="294"/>
    </row>
    <row r="16729" spans="1:1" s="295" customFormat="1" ht="12" hidden="1" customHeight="1">
      <c r="A16729" s="294"/>
    </row>
    <row r="16730" spans="1:1" s="295" customFormat="1" ht="12" hidden="1" customHeight="1">
      <c r="A16730" s="294"/>
    </row>
    <row r="16731" spans="1:1" s="295" customFormat="1" ht="12" hidden="1" customHeight="1">
      <c r="A16731" s="294"/>
    </row>
    <row r="16732" spans="1:1" s="295" customFormat="1" ht="12" hidden="1" customHeight="1">
      <c r="A16732" s="294"/>
    </row>
    <row r="16733" spans="1:1" s="295" customFormat="1" ht="12" hidden="1" customHeight="1">
      <c r="A16733" s="294"/>
    </row>
    <row r="16734" spans="1:1" s="295" customFormat="1" ht="12" hidden="1" customHeight="1">
      <c r="A16734" s="294"/>
    </row>
    <row r="16735" spans="1:1" s="295" customFormat="1" ht="12" hidden="1" customHeight="1">
      <c r="A16735" s="294"/>
    </row>
    <row r="16736" spans="1:1" s="295" customFormat="1" ht="12" hidden="1" customHeight="1">
      <c r="A16736" s="294"/>
    </row>
    <row r="16737" spans="1:1" s="295" customFormat="1" ht="12" hidden="1" customHeight="1">
      <c r="A16737" s="294"/>
    </row>
    <row r="16738" spans="1:1" s="295" customFormat="1" ht="12" hidden="1" customHeight="1">
      <c r="A16738" s="294"/>
    </row>
    <row r="16739" spans="1:1" s="295" customFormat="1" ht="12" hidden="1" customHeight="1">
      <c r="A16739" s="294"/>
    </row>
    <row r="16740" spans="1:1" s="295" customFormat="1" ht="12" hidden="1" customHeight="1">
      <c r="A16740" s="294"/>
    </row>
    <row r="16741" spans="1:1" s="295" customFormat="1" ht="12" hidden="1" customHeight="1">
      <c r="A16741" s="294"/>
    </row>
    <row r="16742" spans="1:1" s="295" customFormat="1" ht="12" hidden="1" customHeight="1">
      <c r="A16742" s="294"/>
    </row>
    <row r="16743" spans="1:1" s="295" customFormat="1" ht="12" hidden="1" customHeight="1">
      <c r="A16743" s="294"/>
    </row>
    <row r="16744" spans="1:1" s="295" customFormat="1" ht="12" hidden="1" customHeight="1">
      <c r="A16744" s="294"/>
    </row>
    <row r="16745" spans="1:1" s="295" customFormat="1" ht="12" hidden="1" customHeight="1">
      <c r="A16745" s="294"/>
    </row>
    <row r="16746" spans="1:1" s="295" customFormat="1" ht="12" hidden="1" customHeight="1">
      <c r="A16746" s="294"/>
    </row>
    <row r="16747" spans="1:1" s="295" customFormat="1" ht="12" hidden="1" customHeight="1">
      <c r="A16747" s="294"/>
    </row>
    <row r="16748" spans="1:1" s="295" customFormat="1" ht="12" hidden="1" customHeight="1">
      <c r="A16748" s="294"/>
    </row>
    <row r="16749" spans="1:1" s="295" customFormat="1" ht="12" hidden="1" customHeight="1">
      <c r="A16749" s="294"/>
    </row>
    <row r="16750" spans="1:1" s="295" customFormat="1" ht="12" hidden="1" customHeight="1">
      <c r="A16750" s="294"/>
    </row>
    <row r="16751" spans="1:1" s="295" customFormat="1" ht="12" hidden="1" customHeight="1">
      <c r="A16751" s="294"/>
    </row>
    <row r="16752" spans="1:1" s="295" customFormat="1" ht="12" hidden="1" customHeight="1">
      <c r="A16752" s="294"/>
    </row>
    <row r="16753" spans="1:1" s="295" customFormat="1" ht="12" hidden="1" customHeight="1">
      <c r="A16753" s="294"/>
    </row>
    <row r="16754" spans="1:1" s="295" customFormat="1" ht="12" hidden="1" customHeight="1">
      <c r="A16754" s="294"/>
    </row>
    <row r="16755" spans="1:1" s="295" customFormat="1" ht="12" hidden="1" customHeight="1">
      <c r="A16755" s="294"/>
    </row>
    <row r="16756" spans="1:1" s="295" customFormat="1" ht="12" hidden="1" customHeight="1">
      <c r="A16756" s="294"/>
    </row>
    <row r="16757" spans="1:1" s="295" customFormat="1" ht="12" hidden="1" customHeight="1">
      <c r="A16757" s="294"/>
    </row>
    <row r="16758" spans="1:1" s="295" customFormat="1" ht="12" hidden="1" customHeight="1">
      <c r="A16758" s="294"/>
    </row>
    <row r="16759" spans="1:1" s="295" customFormat="1" ht="12" hidden="1" customHeight="1">
      <c r="A16759" s="294"/>
    </row>
    <row r="16760" spans="1:1" s="295" customFormat="1" ht="12" hidden="1" customHeight="1">
      <c r="A16760" s="294"/>
    </row>
    <row r="16761" spans="1:1" s="295" customFormat="1" ht="12" hidden="1" customHeight="1">
      <c r="A16761" s="294"/>
    </row>
    <row r="16762" spans="1:1" s="295" customFormat="1" ht="12" hidden="1" customHeight="1">
      <c r="A16762" s="294"/>
    </row>
    <row r="16763" spans="1:1" s="295" customFormat="1" ht="12" hidden="1" customHeight="1">
      <c r="A16763" s="294"/>
    </row>
    <row r="16764" spans="1:1" s="295" customFormat="1" ht="12" hidden="1" customHeight="1">
      <c r="A16764" s="294"/>
    </row>
    <row r="16765" spans="1:1" s="295" customFormat="1" ht="12" hidden="1" customHeight="1">
      <c r="A16765" s="294"/>
    </row>
    <row r="16766" spans="1:1" s="295" customFormat="1" ht="12" hidden="1" customHeight="1">
      <c r="A16766" s="294"/>
    </row>
    <row r="16767" spans="1:1" s="295" customFormat="1" ht="12" hidden="1" customHeight="1">
      <c r="A16767" s="294"/>
    </row>
    <row r="16768" spans="1:1" s="295" customFormat="1" ht="12" hidden="1" customHeight="1">
      <c r="A16768" s="294"/>
    </row>
    <row r="16769" spans="1:1" s="295" customFormat="1" ht="12" hidden="1" customHeight="1">
      <c r="A16769" s="294"/>
    </row>
    <row r="16770" spans="1:1" s="295" customFormat="1" ht="12" hidden="1" customHeight="1">
      <c r="A16770" s="294"/>
    </row>
    <row r="16771" spans="1:1" s="295" customFormat="1" ht="12" hidden="1" customHeight="1">
      <c r="A16771" s="294"/>
    </row>
    <row r="16772" spans="1:1" s="295" customFormat="1" ht="12" hidden="1" customHeight="1">
      <c r="A16772" s="294"/>
    </row>
    <row r="16773" spans="1:1" s="295" customFormat="1" ht="12" hidden="1" customHeight="1">
      <c r="A16773" s="294"/>
    </row>
    <row r="16774" spans="1:1" s="295" customFormat="1" ht="12" hidden="1" customHeight="1">
      <c r="A16774" s="294"/>
    </row>
    <row r="16775" spans="1:1" s="295" customFormat="1" ht="12" hidden="1" customHeight="1">
      <c r="A16775" s="294"/>
    </row>
    <row r="16776" spans="1:1" s="295" customFormat="1" ht="12" hidden="1" customHeight="1">
      <c r="A16776" s="294"/>
    </row>
    <row r="16777" spans="1:1" s="295" customFormat="1" ht="12" hidden="1" customHeight="1">
      <c r="A16777" s="294"/>
    </row>
    <row r="16778" spans="1:1" s="295" customFormat="1" ht="12" hidden="1" customHeight="1">
      <c r="A16778" s="294"/>
    </row>
    <row r="16779" spans="1:1" s="295" customFormat="1" ht="12" hidden="1" customHeight="1">
      <c r="A16779" s="294"/>
    </row>
    <row r="16780" spans="1:1" s="295" customFormat="1" ht="12" hidden="1" customHeight="1">
      <c r="A16780" s="294"/>
    </row>
    <row r="16781" spans="1:1" s="295" customFormat="1" ht="12" hidden="1" customHeight="1">
      <c r="A16781" s="294"/>
    </row>
    <row r="16782" spans="1:1" s="295" customFormat="1" ht="12" hidden="1" customHeight="1">
      <c r="A16782" s="294"/>
    </row>
    <row r="16783" spans="1:1" s="295" customFormat="1" ht="12" hidden="1" customHeight="1">
      <c r="A16783" s="294"/>
    </row>
    <row r="16784" spans="1:1" s="295" customFormat="1" ht="12" hidden="1" customHeight="1">
      <c r="A16784" s="294"/>
    </row>
    <row r="16785" spans="1:1" s="295" customFormat="1" ht="12" hidden="1" customHeight="1">
      <c r="A16785" s="294"/>
    </row>
    <row r="16786" spans="1:1" s="295" customFormat="1" ht="12" hidden="1" customHeight="1">
      <c r="A16786" s="294"/>
    </row>
    <row r="16787" spans="1:1" s="295" customFormat="1" ht="12" hidden="1" customHeight="1">
      <c r="A16787" s="294"/>
    </row>
    <row r="16788" spans="1:1" s="295" customFormat="1" ht="12" hidden="1" customHeight="1">
      <c r="A16788" s="294"/>
    </row>
    <row r="16789" spans="1:1" s="295" customFormat="1" ht="12" hidden="1" customHeight="1">
      <c r="A16789" s="294"/>
    </row>
    <row r="16790" spans="1:1" s="295" customFormat="1" ht="12" hidden="1" customHeight="1">
      <c r="A16790" s="294"/>
    </row>
    <row r="16791" spans="1:1" s="295" customFormat="1" ht="12" hidden="1" customHeight="1">
      <c r="A16791" s="294"/>
    </row>
    <row r="16792" spans="1:1" s="295" customFormat="1" ht="12" hidden="1" customHeight="1">
      <c r="A16792" s="294"/>
    </row>
    <row r="16793" spans="1:1" s="295" customFormat="1" ht="12" hidden="1" customHeight="1">
      <c r="A16793" s="294"/>
    </row>
    <row r="16794" spans="1:1" s="295" customFormat="1" ht="12" hidden="1" customHeight="1">
      <c r="A16794" s="294"/>
    </row>
    <row r="16795" spans="1:1" s="295" customFormat="1" ht="12" hidden="1" customHeight="1">
      <c r="A16795" s="294"/>
    </row>
    <row r="16796" spans="1:1" s="295" customFormat="1" ht="12" hidden="1" customHeight="1">
      <c r="A16796" s="294"/>
    </row>
    <row r="16797" spans="1:1" s="295" customFormat="1" ht="12" hidden="1" customHeight="1">
      <c r="A16797" s="294"/>
    </row>
    <row r="16798" spans="1:1" s="295" customFormat="1" ht="12" hidden="1" customHeight="1">
      <c r="A16798" s="294"/>
    </row>
    <row r="16799" spans="1:1" s="295" customFormat="1" ht="12" hidden="1" customHeight="1">
      <c r="A16799" s="294"/>
    </row>
    <row r="16800" spans="1:1" s="295" customFormat="1" ht="12" hidden="1" customHeight="1">
      <c r="A16800" s="294"/>
    </row>
    <row r="16801" spans="1:1" s="295" customFormat="1" ht="12" hidden="1" customHeight="1">
      <c r="A16801" s="294"/>
    </row>
    <row r="16802" spans="1:1" s="295" customFormat="1" ht="12" hidden="1" customHeight="1">
      <c r="A16802" s="294"/>
    </row>
    <row r="16803" spans="1:1" s="295" customFormat="1" ht="12" hidden="1" customHeight="1">
      <c r="A16803" s="294"/>
    </row>
    <row r="16804" spans="1:1" s="295" customFormat="1" ht="12" hidden="1" customHeight="1">
      <c r="A16804" s="294"/>
    </row>
    <row r="16805" spans="1:1" s="295" customFormat="1" ht="12" hidden="1" customHeight="1">
      <c r="A16805" s="294"/>
    </row>
    <row r="16806" spans="1:1" s="295" customFormat="1" ht="12" hidden="1" customHeight="1">
      <c r="A16806" s="294"/>
    </row>
    <row r="16807" spans="1:1" s="295" customFormat="1" ht="12" hidden="1" customHeight="1">
      <c r="A16807" s="294"/>
    </row>
    <row r="16808" spans="1:1" s="295" customFormat="1" ht="12" hidden="1" customHeight="1">
      <c r="A16808" s="294"/>
    </row>
    <row r="16809" spans="1:1" s="295" customFormat="1" ht="12" hidden="1" customHeight="1">
      <c r="A16809" s="294"/>
    </row>
    <row r="16810" spans="1:1" s="295" customFormat="1" ht="12" hidden="1" customHeight="1">
      <c r="A16810" s="294"/>
    </row>
    <row r="16811" spans="1:1" s="295" customFormat="1" ht="12" hidden="1" customHeight="1">
      <c r="A16811" s="294"/>
    </row>
    <row r="16812" spans="1:1" s="295" customFormat="1" ht="12" hidden="1" customHeight="1">
      <c r="A16812" s="294"/>
    </row>
    <row r="16813" spans="1:1" s="295" customFormat="1" ht="12" hidden="1" customHeight="1">
      <c r="A16813" s="294"/>
    </row>
    <row r="16814" spans="1:1" s="295" customFormat="1" ht="12" hidden="1" customHeight="1">
      <c r="A16814" s="294"/>
    </row>
    <row r="16815" spans="1:1" s="295" customFormat="1" ht="12" hidden="1" customHeight="1">
      <c r="A16815" s="294"/>
    </row>
    <row r="16816" spans="1:1" s="295" customFormat="1" ht="12" hidden="1" customHeight="1">
      <c r="A16816" s="294"/>
    </row>
    <row r="16817" spans="1:1" s="295" customFormat="1" ht="12" hidden="1" customHeight="1">
      <c r="A16817" s="294"/>
    </row>
    <row r="16818" spans="1:1" s="295" customFormat="1" ht="12" hidden="1" customHeight="1">
      <c r="A16818" s="294"/>
    </row>
    <row r="16819" spans="1:1" s="295" customFormat="1" ht="12" hidden="1" customHeight="1">
      <c r="A16819" s="294"/>
    </row>
    <row r="16820" spans="1:1" s="295" customFormat="1" ht="12" hidden="1" customHeight="1">
      <c r="A16820" s="294"/>
    </row>
    <row r="16821" spans="1:1" s="295" customFormat="1" ht="12" hidden="1" customHeight="1">
      <c r="A16821" s="294"/>
    </row>
    <row r="16822" spans="1:1" s="295" customFormat="1" ht="12" hidden="1" customHeight="1">
      <c r="A16822" s="294"/>
    </row>
    <row r="16823" spans="1:1" s="295" customFormat="1" ht="12" hidden="1" customHeight="1">
      <c r="A16823" s="294"/>
    </row>
    <row r="16824" spans="1:1" s="295" customFormat="1" ht="12" hidden="1" customHeight="1">
      <c r="A16824" s="294"/>
    </row>
    <row r="16825" spans="1:1" s="295" customFormat="1" ht="12" hidden="1" customHeight="1">
      <c r="A16825" s="294"/>
    </row>
    <row r="16826" spans="1:1" s="295" customFormat="1" ht="12" hidden="1" customHeight="1">
      <c r="A16826" s="294"/>
    </row>
    <row r="16827" spans="1:1" s="295" customFormat="1" ht="12" hidden="1" customHeight="1">
      <c r="A16827" s="294"/>
    </row>
    <row r="16828" spans="1:1" s="295" customFormat="1" ht="12" hidden="1" customHeight="1">
      <c r="A16828" s="294"/>
    </row>
    <row r="16829" spans="1:1" s="295" customFormat="1" ht="12" hidden="1" customHeight="1">
      <c r="A16829" s="294"/>
    </row>
    <row r="16830" spans="1:1" s="295" customFormat="1" ht="12" hidden="1" customHeight="1">
      <c r="A16830" s="294"/>
    </row>
    <row r="16831" spans="1:1" s="295" customFormat="1" ht="12" hidden="1" customHeight="1">
      <c r="A16831" s="294"/>
    </row>
    <row r="16832" spans="1:1" s="295" customFormat="1" ht="12" hidden="1" customHeight="1">
      <c r="A16832" s="294"/>
    </row>
    <row r="16833" spans="1:1" s="295" customFormat="1" ht="12" hidden="1" customHeight="1">
      <c r="A16833" s="294"/>
    </row>
    <row r="16834" spans="1:1" s="295" customFormat="1" ht="12" hidden="1" customHeight="1">
      <c r="A16834" s="294"/>
    </row>
    <row r="16835" spans="1:1" s="295" customFormat="1" ht="12" hidden="1" customHeight="1">
      <c r="A16835" s="294"/>
    </row>
    <row r="16836" spans="1:1" s="295" customFormat="1" ht="12" hidden="1" customHeight="1">
      <c r="A16836" s="294"/>
    </row>
    <row r="16837" spans="1:1" s="295" customFormat="1" ht="12" hidden="1" customHeight="1">
      <c r="A16837" s="294"/>
    </row>
    <row r="16838" spans="1:1" s="295" customFormat="1" ht="12" hidden="1" customHeight="1">
      <c r="A16838" s="294"/>
    </row>
    <row r="16839" spans="1:1" s="295" customFormat="1" ht="12" hidden="1" customHeight="1">
      <c r="A16839" s="294"/>
    </row>
    <row r="16840" spans="1:1" s="295" customFormat="1" ht="12" hidden="1" customHeight="1">
      <c r="A16840" s="294"/>
    </row>
    <row r="16841" spans="1:1" s="295" customFormat="1" ht="12" hidden="1" customHeight="1">
      <c r="A16841" s="294"/>
    </row>
    <row r="16842" spans="1:1" s="295" customFormat="1" ht="12" hidden="1" customHeight="1">
      <c r="A16842" s="294"/>
    </row>
    <row r="16843" spans="1:1" s="295" customFormat="1" ht="12" hidden="1" customHeight="1">
      <c r="A16843" s="294"/>
    </row>
    <row r="16844" spans="1:1" s="295" customFormat="1" ht="12" hidden="1" customHeight="1">
      <c r="A16844" s="294"/>
    </row>
    <row r="16845" spans="1:1" s="295" customFormat="1" ht="12" hidden="1" customHeight="1">
      <c r="A16845" s="294"/>
    </row>
    <row r="16846" spans="1:1" s="295" customFormat="1" ht="12" hidden="1" customHeight="1">
      <c r="A16846" s="294"/>
    </row>
    <row r="16847" spans="1:1" s="295" customFormat="1" ht="12" hidden="1" customHeight="1">
      <c r="A16847" s="294"/>
    </row>
    <row r="16848" spans="1:1" s="295" customFormat="1" ht="12" hidden="1" customHeight="1">
      <c r="A16848" s="294"/>
    </row>
    <row r="16849" spans="1:1" s="295" customFormat="1" ht="12" hidden="1" customHeight="1">
      <c r="A16849" s="294"/>
    </row>
    <row r="16850" spans="1:1" s="295" customFormat="1" ht="12" hidden="1" customHeight="1">
      <c r="A16850" s="294"/>
    </row>
    <row r="16851" spans="1:1" s="295" customFormat="1" ht="12" hidden="1" customHeight="1">
      <c r="A16851" s="294"/>
    </row>
    <row r="16852" spans="1:1" s="295" customFormat="1" ht="12" hidden="1" customHeight="1">
      <c r="A16852" s="294"/>
    </row>
    <row r="16853" spans="1:1" s="295" customFormat="1" ht="12" hidden="1" customHeight="1">
      <c r="A16853" s="294"/>
    </row>
    <row r="16854" spans="1:1" s="295" customFormat="1" ht="12" hidden="1" customHeight="1">
      <c r="A16854" s="294"/>
    </row>
    <row r="16855" spans="1:1" s="295" customFormat="1" ht="12" hidden="1" customHeight="1">
      <c r="A16855" s="294"/>
    </row>
    <row r="16856" spans="1:1" s="295" customFormat="1" ht="12" hidden="1" customHeight="1">
      <c r="A16856" s="294"/>
    </row>
    <row r="16857" spans="1:1" s="295" customFormat="1" ht="12" hidden="1" customHeight="1">
      <c r="A16857" s="294"/>
    </row>
    <row r="16858" spans="1:1" s="295" customFormat="1" ht="12" hidden="1" customHeight="1">
      <c r="A16858" s="294"/>
    </row>
    <row r="16859" spans="1:1" s="295" customFormat="1" ht="12" hidden="1" customHeight="1">
      <c r="A16859" s="294"/>
    </row>
    <row r="16860" spans="1:1" s="295" customFormat="1" ht="12" hidden="1" customHeight="1">
      <c r="A16860" s="294"/>
    </row>
    <row r="16861" spans="1:1" s="295" customFormat="1" ht="12" hidden="1" customHeight="1">
      <c r="A16861" s="294"/>
    </row>
    <row r="16862" spans="1:1" s="295" customFormat="1" ht="12" hidden="1" customHeight="1">
      <c r="A16862" s="294"/>
    </row>
    <row r="16863" spans="1:1" s="295" customFormat="1" ht="12" hidden="1" customHeight="1">
      <c r="A16863" s="294"/>
    </row>
    <row r="16864" spans="1:1" s="295" customFormat="1" ht="12" hidden="1" customHeight="1">
      <c r="A16864" s="294"/>
    </row>
    <row r="16865" spans="1:1" s="295" customFormat="1" ht="12" hidden="1" customHeight="1">
      <c r="A16865" s="294"/>
    </row>
    <row r="16866" spans="1:1" s="295" customFormat="1" ht="12" hidden="1" customHeight="1">
      <c r="A16866" s="294"/>
    </row>
    <row r="16867" spans="1:1" s="295" customFormat="1" ht="12" hidden="1" customHeight="1">
      <c r="A16867" s="294"/>
    </row>
    <row r="16868" spans="1:1" s="295" customFormat="1" ht="12" hidden="1" customHeight="1">
      <c r="A16868" s="294"/>
    </row>
    <row r="16869" spans="1:1" s="295" customFormat="1" ht="12" hidden="1" customHeight="1">
      <c r="A16869" s="294"/>
    </row>
    <row r="16870" spans="1:1" s="295" customFormat="1" ht="12" hidden="1" customHeight="1">
      <c r="A16870" s="294"/>
    </row>
    <row r="16871" spans="1:1" s="295" customFormat="1" ht="12" hidden="1" customHeight="1">
      <c r="A16871" s="294"/>
    </row>
    <row r="16872" spans="1:1" s="295" customFormat="1" ht="12" hidden="1" customHeight="1">
      <c r="A16872" s="294"/>
    </row>
    <row r="16873" spans="1:1" s="295" customFormat="1" ht="12" hidden="1" customHeight="1">
      <c r="A16873" s="294"/>
    </row>
    <row r="16874" spans="1:1" s="295" customFormat="1" ht="12" hidden="1" customHeight="1">
      <c r="A16874" s="294"/>
    </row>
    <row r="16875" spans="1:1" s="295" customFormat="1" ht="12" hidden="1" customHeight="1">
      <c r="A16875" s="294"/>
    </row>
    <row r="16876" spans="1:1" s="295" customFormat="1" ht="12" hidden="1" customHeight="1">
      <c r="A16876" s="294"/>
    </row>
    <row r="16877" spans="1:1" s="295" customFormat="1" ht="12" hidden="1" customHeight="1">
      <c r="A16877" s="294"/>
    </row>
    <row r="16878" spans="1:1" s="295" customFormat="1" ht="12" hidden="1" customHeight="1">
      <c r="A16878" s="294"/>
    </row>
    <row r="16879" spans="1:1" s="295" customFormat="1" ht="12" hidden="1" customHeight="1">
      <c r="A16879" s="294"/>
    </row>
    <row r="16880" spans="1:1" s="295" customFormat="1" ht="12" hidden="1" customHeight="1">
      <c r="A16880" s="294"/>
    </row>
    <row r="16881" spans="1:1" s="295" customFormat="1" ht="12" hidden="1" customHeight="1">
      <c r="A16881" s="294"/>
    </row>
    <row r="16882" spans="1:1" s="295" customFormat="1" ht="12" hidden="1" customHeight="1">
      <c r="A16882" s="294"/>
    </row>
    <row r="16883" spans="1:1" s="295" customFormat="1" ht="12" hidden="1" customHeight="1">
      <c r="A16883" s="294"/>
    </row>
    <row r="16884" spans="1:1" s="295" customFormat="1" ht="12" hidden="1" customHeight="1">
      <c r="A16884" s="294"/>
    </row>
    <row r="16885" spans="1:1" s="295" customFormat="1" ht="12" hidden="1" customHeight="1">
      <c r="A16885" s="294"/>
    </row>
    <row r="16886" spans="1:1" s="295" customFormat="1" ht="12" hidden="1" customHeight="1">
      <c r="A16886" s="294"/>
    </row>
    <row r="16887" spans="1:1" s="295" customFormat="1" ht="12" hidden="1" customHeight="1">
      <c r="A16887" s="294"/>
    </row>
    <row r="16888" spans="1:1" s="295" customFormat="1" ht="12" hidden="1" customHeight="1">
      <c r="A16888" s="294"/>
    </row>
    <row r="16889" spans="1:1" s="295" customFormat="1" ht="12" hidden="1" customHeight="1">
      <c r="A16889" s="294"/>
    </row>
    <row r="16890" spans="1:1" s="295" customFormat="1" ht="12" hidden="1" customHeight="1">
      <c r="A16890" s="294"/>
    </row>
    <row r="16891" spans="1:1" s="295" customFormat="1" ht="12" hidden="1" customHeight="1">
      <c r="A16891" s="294"/>
    </row>
    <row r="16892" spans="1:1" s="295" customFormat="1" ht="12" hidden="1" customHeight="1">
      <c r="A16892" s="294"/>
    </row>
    <row r="16893" spans="1:1" s="295" customFormat="1" ht="12" hidden="1" customHeight="1">
      <c r="A16893" s="294"/>
    </row>
    <row r="16894" spans="1:1" s="295" customFormat="1" ht="12" hidden="1" customHeight="1">
      <c r="A16894" s="294"/>
    </row>
    <row r="16895" spans="1:1" s="295" customFormat="1" ht="12" hidden="1" customHeight="1">
      <c r="A16895" s="294"/>
    </row>
    <row r="16896" spans="1:1" s="295" customFormat="1" ht="12" hidden="1" customHeight="1">
      <c r="A16896" s="294"/>
    </row>
    <row r="16897" spans="1:1" s="295" customFormat="1" ht="12" hidden="1" customHeight="1">
      <c r="A16897" s="294"/>
    </row>
    <row r="16898" spans="1:1" s="295" customFormat="1" ht="12" hidden="1" customHeight="1">
      <c r="A16898" s="294"/>
    </row>
    <row r="16899" spans="1:1" s="295" customFormat="1" ht="12" hidden="1" customHeight="1">
      <c r="A16899" s="294"/>
    </row>
    <row r="16900" spans="1:1" s="295" customFormat="1" ht="12" hidden="1" customHeight="1">
      <c r="A16900" s="294"/>
    </row>
    <row r="16901" spans="1:1" s="295" customFormat="1" ht="12" hidden="1" customHeight="1">
      <c r="A16901" s="294"/>
    </row>
    <row r="16902" spans="1:1" s="295" customFormat="1" ht="12" hidden="1" customHeight="1">
      <c r="A16902" s="294"/>
    </row>
    <row r="16903" spans="1:1" s="295" customFormat="1" ht="12" hidden="1" customHeight="1">
      <c r="A16903" s="294"/>
    </row>
    <row r="16904" spans="1:1" s="295" customFormat="1" ht="12" hidden="1" customHeight="1">
      <c r="A16904" s="294"/>
    </row>
    <row r="16905" spans="1:1" s="295" customFormat="1" ht="12" hidden="1" customHeight="1">
      <c r="A16905" s="294"/>
    </row>
    <row r="16906" spans="1:1" s="295" customFormat="1" ht="12" hidden="1" customHeight="1">
      <c r="A16906" s="294"/>
    </row>
    <row r="16907" spans="1:1" s="295" customFormat="1" ht="12" hidden="1" customHeight="1">
      <c r="A16907" s="294"/>
    </row>
    <row r="16908" spans="1:1" s="295" customFormat="1" ht="12" hidden="1" customHeight="1">
      <c r="A16908" s="294"/>
    </row>
    <row r="16909" spans="1:1" s="295" customFormat="1" ht="12" hidden="1" customHeight="1">
      <c r="A16909" s="294"/>
    </row>
    <row r="16910" spans="1:1" s="295" customFormat="1" ht="12" hidden="1" customHeight="1">
      <c r="A16910" s="294"/>
    </row>
    <row r="16911" spans="1:1" s="295" customFormat="1" ht="12" hidden="1" customHeight="1">
      <c r="A16911" s="294"/>
    </row>
    <row r="16912" spans="1:1" s="295" customFormat="1" ht="12" hidden="1" customHeight="1">
      <c r="A16912" s="294"/>
    </row>
    <row r="16913" spans="1:1" s="295" customFormat="1" ht="12" hidden="1" customHeight="1">
      <c r="A16913" s="294"/>
    </row>
    <row r="16914" spans="1:1" s="295" customFormat="1" ht="12" hidden="1" customHeight="1">
      <c r="A16914" s="294"/>
    </row>
    <row r="16915" spans="1:1" s="295" customFormat="1" ht="12" hidden="1" customHeight="1">
      <c r="A16915" s="294"/>
    </row>
    <row r="16916" spans="1:1" s="295" customFormat="1" ht="12" hidden="1" customHeight="1">
      <c r="A16916" s="294"/>
    </row>
    <row r="16917" spans="1:1" s="295" customFormat="1" ht="12" hidden="1" customHeight="1">
      <c r="A16917" s="294"/>
    </row>
    <row r="16918" spans="1:1" s="295" customFormat="1" ht="12" hidden="1" customHeight="1">
      <c r="A16918" s="294"/>
    </row>
    <row r="16919" spans="1:1" s="295" customFormat="1" ht="12" hidden="1" customHeight="1">
      <c r="A16919" s="294"/>
    </row>
    <row r="16920" spans="1:1" s="295" customFormat="1" ht="12" hidden="1" customHeight="1">
      <c r="A16920" s="294"/>
    </row>
    <row r="16921" spans="1:1" s="295" customFormat="1" ht="12" hidden="1" customHeight="1">
      <c r="A16921" s="294"/>
    </row>
    <row r="16922" spans="1:1" s="295" customFormat="1" ht="12" hidden="1" customHeight="1">
      <c r="A16922" s="294"/>
    </row>
    <row r="16923" spans="1:1" s="295" customFormat="1" ht="12" hidden="1" customHeight="1">
      <c r="A16923" s="294"/>
    </row>
    <row r="16924" spans="1:1" s="295" customFormat="1" ht="12" hidden="1" customHeight="1">
      <c r="A16924" s="294"/>
    </row>
    <row r="16925" spans="1:1" s="295" customFormat="1" ht="12" hidden="1" customHeight="1">
      <c r="A16925" s="294"/>
    </row>
    <row r="16926" spans="1:1" s="295" customFormat="1" ht="12" hidden="1" customHeight="1">
      <c r="A16926" s="294"/>
    </row>
    <row r="16927" spans="1:1" s="295" customFormat="1" ht="12" hidden="1" customHeight="1">
      <c r="A16927" s="294"/>
    </row>
    <row r="16928" spans="1:1" s="295" customFormat="1" ht="12" hidden="1" customHeight="1">
      <c r="A16928" s="294"/>
    </row>
    <row r="16929" spans="1:1" s="295" customFormat="1" ht="12" hidden="1" customHeight="1">
      <c r="A16929" s="294"/>
    </row>
    <row r="16930" spans="1:1" s="295" customFormat="1" ht="12" hidden="1" customHeight="1">
      <c r="A16930" s="294"/>
    </row>
    <row r="16931" spans="1:1" s="295" customFormat="1" ht="12" hidden="1" customHeight="1">
      <c r="A16931" s="294"/>
    </row>
    <row r="16932" spans="1:1" s="295" customFormat="1" ht="12" hidden="1" customHeight="1">
      <c r="A16932" s="294"/>
    </row>
    <row r="16933" spans="1:1" s="295" customFormat="1" ht="12" hidden="1" customHeight="1">
      <c r="A16933" s="294"/>
    </row>
    <row r="16934" spans="1:1" s="295" customFormat="1" ht="12" hidden="1" customHeight="1">
      <c r="A16934" s="294"/>
    </row>
    <row r="16935" spans="1:1" s="295" customFormat="1" ht="12" hidden="1" customHeight="1">
      <c r="A16935" s="294"/>
    </row>
    <row r="16936" spans="1:1" s="295" customFormat="1" ht="12" hidden="1" customHeight="1">
      <c r="A16936" s="294"/>
    </row>
    <row r="16937" spans="1:1" s="295" customFormat="1" ht="12" hidden="1" customHeight="1">
      <c r="A16937" s="294"/>
    </row>
    <row r="16938" spans="1:1" s="295" customFormat="1" ht="12" hidden="1" customHeight="1">
      <c r="A16938" s="294"/>
    </row>
    <row r="16939" spans="1:1" s="295" customFormat="1" ht="12" hidden="1" customHeight="1">
      <c r="A16939" s="294"/>
    </row>
    <row r="16940" spans="1:1" s="295" customFormat="1" ht="12" hidden="1" customHeight="1">
      <c r="A16940" s="294"/>
    </row>
    <row r="16941" spans="1:1" s="295" customFormat="1" ht="12" hidden="1" customHeight="1">
      <c r="A16941" s="294"/>
    </row>
    <row r="16942" spans="1:1" s="295" customFormat="1" ht="12" hidden="1" customHeight="1">
      <c r="A16942" s="294"/>
    </row>
    <row r="16943" spans="1:1" s="295" customFormat="1" ht="12" hidden="1" customHeight="1">
      <c r="A16943" s="294"/>
    </row>
    <row r="16944" spans="1:1" s="295" customFormat="1" ht="12" hidden="1" customHeight="1">
      <c r="A16944" s="294"/>
    </row>
    <row r="16945" spans="1:1" s="295" customFormat="1" ht="12" hidden="1" customHeight="1">
      <c r="A16945" s="294"/>
    </row>
    <row r="16946" spans="1:1" s="295" customFormat="1" ht="12" hidden="1" customHeight="1">
      <c r="A16946" s="294"/>
    </row>
    <row r="16947" spans="1:1" s="295" customFormat="1" ht="12" hidden="1" customHeight="1">
      <c r="A16947" s="294"/>
    </row>
    <row r="16948" spans="1:1" s="295" customFormat="1" ht="12" hidden="1" customHeight="1">
      <c r="A16948" s="294"/>
    </row>
    <row r="16949" spans="1:1" s="295" customFormat="1" ht="12" hidden="1" customHeight="1">
      <c r="A16949" s="294"/>
    </row>
    <row r="16950" spans="1:1" s="295" customFormat="1" ht="12" hidden="1" customHeight="1">
      <c r="A16950" s="294"/>
    </row>
    <row r="16951" spans="1:1" s="295" customFormat="1" ht="12" hidden="1" customHeight="1">
      <c r="A16951" s="294"/>
    </row>
    <row r="16952" spans="1:1" s="295" customFormat="1" ht="12" hidden="1" customHeight="1">
      <c r="A16952" s="294"/>
    </row>
    <row r="16953" spans="1:1" s="295" customFormat="1" ht="12" hidden="1" customHeight="1">
      <c r="A16953" s="294"/>
    </row>
    <row r="16954" spans="1:1" s="295" customFormat="1" ht="12" hidden="1" customHeight="1">
      <c r="A16954" s="294"/>
    </row>
    <row r="16955" spans="1:1" s="295" customFormat="1" ht="12" hidden="1" customHeight="1">
      <c r="A16955" s="294"/>
    </row>
    <row r="16956" spans="1:1" s="295" customFormat="1" ht="12" hidden="1" customHeight="1">
      <c r="A16956" s="294"/>
    </row>
    <row r="16957" spans="1:1" s="295" customFormat="1" ht="12" hidden="1" customHeight="1">
      <c r="A16957" s="294"/>
    </row>
    <row r="16958" spans="1:1" s="295" customFormat="1" ht="12" hidden="1" customHeight="1">
      <c r="A16958" s="294"/>
    </row>
    <row r="16959" spans="1:1" s="295" customFormat="1" ht="12" hidden="1" customHeight="1">
      <c r="A16959" s="294"/>
    </row>
    <row r="16960" spans="1:1" s="295" customFormat="1" ht="12" hidden="1" customHeight="1">
      <c r="A16960" s="294"/>
    </row>
    <row r="16961" spans="1:1" s="295" customFormat="1" ht="12" hidden="1" customHeight="1">
      <c r="A16961" s="294"/>
    </row>
    <row r="16962" spans="1:1" s="295" customFormat="1" ht="12" hidden="1" customHeight="1">
      <c r="A16962" s="294"/>
    </row>
    <row r="16963" spans="1:1" s="295" customFormat="1" ht="12" hidden="1" customHeight="1">
      <c r="A16963" s="294"/>
    </row>
    <row r="16964" spans="1:1" s="295" customFormat="1" ht="12" hidden="1" customHeight="1">
      <c r="A16964" s="294"/>
    </row>
    <row r="16965" spans="1:1" s="295" customFormat="1" ht="12" hidden="1" customHeight="1">
      <c r="A16965" s="294"/>
    </row>
    <row r="16966" spans="1:1" s="295" customFormat="1" ht="12" hidden="1" customHeight="1">
      <c r="A16966" s="294"/>
    </row>
    <row r="16967" spans="1:1" s="295" customFormat="1" ht="12" hidden="1" customHeight="1">
      <c r="A16967" s="294"/>
    </row>
    <row r="16968" spans="1:1" s="295" customFormat="1" ht="12" hidden="1" customHeight="1">
      <c r="A16968" s="294"/>
    </row>
    <row r="16969" spans="1:1" s="295" customFormat="1" ht="12" hidden="1" customHeight="1">
      <c r="A16969" s="294"/>
    </row>
    <row r="16970" spans="1:1" s="295" customFormat="1" ht="12" hidden="1" customHeight="1">
      <c r="A16970" s="294"/>
    </row>
    <row r="16971" spans="1:1" s="295" customFormat="1" ht="12" hidden="1" customHeight="1">
      <c r="A16971" s="294"/>
    </row>
    <row r="16972" spans="1:1" s="295" customFormat="1" ht="12" hidden="1" customHeight="1">
      <c r="A16972" s="294"/>
    </row>
    <row r="16973" spans="1:1" s="295" customFormat="1" ht="12" hidden="1" customHeight="1">
      <c r="A16973" s="294"/>
    </row>
    <row r="16974" spans="1:1" s="295" customFormat="1" ht="12" hidden="1" customHeight="1">
      <c r="A16974" s="294"/>
    </row>
    <row r="16975" spans="1:1" s="295" customFormat="1" ht="12" hidden="1" customHeight="1">
      <c r="A16975" s="294"/>
    </row>
    <row r="16976" spans="1:1" s="295" customFormat="1" ht="12" hidden="1" customHeight="1">
      <c r="A16976" s="294"/>
    </row>
    <row r="16977" spans="1:1" s="295" customFormat="1" ht="12" hidden="1" customHeight="1">
      <c r="A16977" s="294"/>
    </row>
    <row r="16978" spans="1:1" s="295" customFormat="1" ht="12" hidden="1" customHeight="1">
      <c r="A16978" s="294"/>
    </row>
    <row r="16979" spans="1:1" s="295" customFormat="1" ht="12" hidden="1" customHeight="1">
      <c r="A16979" s="294"/>
    </row>
    <row r="16980" spans="1:1" s="295" customFormat="1" ht="12" hidden="1" customHeight="1">
      <c r="A16980" s="294"/>
    </row>
    <row r="16981" spans="1:1" s="295" customFormat="1" ht="12" hidden="1" customHeight="1">
      <c r="A16981" s="294"/>
    </row>
    <row r="16982" spans="1:1" s="295" customFormat="1" ht="12" hidden="1" customHeight="1">
      <c r="A16982" s="294"/>
    </row>
    <row r="16983" spans="1:1" s="295" customFormat="1" ht="12" hidden="1" customHeight="1">
      <c r="A16983" s="294"/>
    </row>
    <row r="16984" spans="1:1" s="295" customFormat="1" ht="12" hidden="1" customHeight="1">
      <c r="A16984" s="294"/>
    </row>
    <row r="16985" spans="1:1" s="295" customFormat="1" ht="12" hidden="1" customHeight="1">
      <c r="A16985" s="294"/>
    </row>
    <row r="16986" spans="1:1" s="295" customFormat="1" ht="12" hidden="1" customHeight="1">
      <c r="A16986" s="294"/>
    </row>
    <row r="16987" spans="1:1" s="295" customFormat="1" ht="12" hidden="1" customHeight="1">
      <c r="A16987" s="294"/>
    </row>
    <row r="16988" spans="1:1" s="295" customFormat="1" ht="12" hidden="1" customHeight="1">
      <c r="A16988" s="294"/>
    </row>
    <row r="16989" spans="1:1" s="295" customFormat="1" ht="12" hidden="1" customHeight="1">
      <c r="A16989" s="294"/>
    </row>
    <row r="16990" spans="1:1" s="295" customFormat="1" ht="12" hidden="1" customHeight="1">
      <c r="A16990" s="294"/>
    </row>
    <row r="16991" spans="1:1" s="295" customFormat="1" ht="12" hidden="1" customHeight="1">
      <c r="A16991" s="294"/>
    </row>
    <row r="16992" spans="1:1" s="295" customFormat="1" ht="12" hidden="1" customHeight="1">
      <c r="A16992" s="294"/>
    </row>
    <row r="16993" spans="1:1" s="295" customFormat="1" ht="12" hidden="1" customHeight="1">
      <c r="A16993" s="294"/>
    </row>
    <row r="16994" spans="1:1" s="295" customFormat="1" ht="12" hidden="1" customHeight="1">
      <c r="A16994" s="294"/>
    </row>
    <row r="16995" spans="1:1" s="295" customFormat="1" ht="12" hidden="1" customHeight="1">
      <c r="A16995" s="294"/>
    </row>
    <row r="16996" spans="1:1" s="295" customFormat="1" ht="12" hidden="1" customHeight="1">
      <c r="A16996" s="294"/>
    </row>
    <row r="16997" spans="1:1" s="295" customFormat="1" ht="12" hidden="1" customHeight="1">
      <c r="A16997" s="294"/>
    </row>
    <row r="16998" spans="1:1" s="295" customFormat="1" ht="12" hidden="1" customHeight="1">
      <c r="A16998" s="294"/>
    </row>
    <row r="16999" spans="1:1" s="295" customFormat="1" ht="12" hidden="1" customHeight="1">
      <c r="A16999" s="294"/>
    </row>
    <row r="17000" spans="1:1" s="295" customFormat="1" ht="12" hidden="1" customHeight="1">
      <c r="A17000" s="294"/>
    </row>
    <row r="17001" spans="1:1" s="295" customFormat="1" ht="12" hidden="1" customHeight="1">
      <c r="A17001" s="294"/>
    </row>
    <row r="17002" spans="1:1" s="295" customFormat="1" ht="12" hidden="1" customHeight="1">
      <c r="A17002" s="294"/>
    </row>
    <row r="17003" spans="1:1" s="295" customFormat="1" ht="12" hidden="1" customHeight="1">
      <c r="A17003" s="294"/>
    </row>
    <row r="17004" spans="1:1" s="295" customFormat="1" ht="12" hidden="1" customHeight="1">
      <c r="A17004" s="294"/>
    </row>
    <row r="17005" spans="1:1" s="295" customFormat="1" ht="12" hidden="1" customHeight="1">
      <c r="A17005" s="294"/>
    </row>
    <row r="17006" spans="1:1" s="295" customFormat="1" ht="12" hidden="1" customHeight="1">
      <c r="A17006" s="294"/>
    </row>
    <row r="17007" spans="1:1" s="295" customFormat="1" ht="12" hidden="1" customHeight="1">
      <c r="A17007" s="294"/>
    </row>
    <row r="17008" spans="1:1" s="295" customFormat="1" ht="12" hidden="1" customHeight="1">
      <c r="A17008" s="294"/>
    </row>
    <row r="17009" spans="1:1" s="295" customFormat="1" ht="12" hidden="1" customHeight="1">
      <c r="A17009" s="294"/>
    </row>
    <row r="17010" spans="1:1" s="295" customFormat="1" ht="12" hidden="1" customHeight="1">
      <c r="A17010" s="294"/>
    </row>
    <row r="17011" spans="1:1" s="295" customFormat="1" ht="12" hidden="1" customHeight="1">
      <c r="A17011" s="294"/>
    </row>
    <row r="17012" spans="1:1" s="295" customFormat="1" ht="12" hidden="1" customHeight="1">
      <c r="A17012" s="294"/>
    </row>
    <row r="17013" spans="1:1" s="295" customFormat="1" ht="12" hidden="1" customHeight="1">
      <c r="A17013" s="294"/>
    </row>
    <row r="17014" spans="1:1" s="295" customFormat="1" ht="12" hidden="1" customHeight="1">
      <c r="A17014" s="294"/>
    </row>
    <row r="17015" spans="1:1" s="295" customFormat="1" ht="12" hidden="1" customHeight="1">
      <c r="A17015" s="294"/>
    </row>
    <row r="17016" spans="1:1" s="295" customFormat="1" ht="12" hidden="1" customHeight="1">
      <c r="A17016" s="294"/>
    </row>
    <row r="17017" spans="1:1" s="295" customFormat="1" ht="12" hidden="1" customHeight="1">
      <c r="A17017" s="294"/>
    </row>
    <row r="17018" spans="1:1" s="295" customFormat="1" ht="12" hidden="1" customHeight="1">
      <c r="A17018" s="294"/>
    </row>
    <row r="17019" spans="1:1" s="295" customFormat="1" ht="12" hidden="1" customHeight="1">
      <c r="A17019" s="294"/>
    </row>
    <row r="17020" spans="1:1" s="295" customFormat="1" ht="12" hidden="1" customHeight="1">
      <c r="A17020" s="294"/>
    </row>
    <row r="17021" spans="1:1" s="295" customFormat="1" ht="12" hidden="1" customHeight="1">
      <c r="A17021" s="294"/>
    </row>
    <row r="17022" spans="1:1" s="295" customFormat="1" ht="12" hidden="1" customHeight="1">
      <c r="A17022" s="294"/>
    </row>
    <row r="17023" spans="1:1" s="295" customFormat="1" ht="12" hidden="1" customHeight="1">
      <c r="A17023" s="294"/>
    </row>
    <row r="17024" spans="1:1" s="295" customFormat="1" ht="12" hidden="1" customHeight="1">
      <c r="A17024" s="294"/>
    </row>
    <row r="17025" spans="1:1" s="295" customFormat="1" ht="12" hidden="1" customHeight="1">
      <c r="A17025" s="294"/>
    </row>
    <row r="17026" spans="1:1" s="295" customFormat="1" ht="12" hidden="1" customHeight="1">
      <c r="A17026" s="294"/>
    </row>
    <row r="17027" spans="1:1" s="295" customFormat="1" ht="12" hidden="1" customHeight="1">
      <c r="A17027" s="294"/>
    </row>
    <row r="17028" spans="1:1" s="295" customFormat="1" ht="12" hidden="1" customHeight="1">
      <c r="A17028" s="294"/>
    </row>
    <row r="17029" spans="1:1" s="295" customFormat="1" ht="12" hidden="1" customHeight="1">
      <c r="A17029" s="294"/>
    </row>
    <row r="17030" spans="1:1" s="295" customFormat="1" ht="12" hidden="1" customHeight="1">
      <c r="A17030" s="294"/>
    </row>
    <row r="17031" spans="1:1" s="295" customFormat="1" ht="12" hidden="1" customHeight="1">
      <c r="A17031" s="294"/>
    </row>
    <row r="17032" spans="1:1" s="295" customFormat="1" ht="12" hidden="1" customHeight="1">
      <c r="A17032" s="294"/>
    </row>
    <row r="17033" spans="1:1" s="295" customFormat="1" ht="12" hidden="1" customHeight="1">
      <c r="A17033" s="294"/>
    </row>
    <row r="17034" spans="1:1" s="295" customFormat="1" ht="12" hidden="1" customHeight="1">
      <c r="A17034" s="294"/>
    </row>
    <row r="17035" spans="1:1" s="295" customFormat="1" ht="12" hidden="1" customHeight="1">
      <c r="A17035" s="294"/>
    </row>
    <row r="17036" spans="1:1" s="295" customFormat="1" ht="12" hidden="1" customHeight="1">
      <c r="A17036" s="294"/>
    </row>
    <row r="17037" spans="1:1" s="295" customFormat="1" ht="12" hidden="1" customHeight="1">
      <c r="A17037" s="294"/>
    </row>
    <row r="17038" spans="1:1" s="295" customFormat="1" ht="12" hidden="1" customHeight="1">
      <c r="A17038" s="294"/>
    </row>
    <row r="17039" spans="1:1" s="295" customFormat="1" ht="12" hidden="1" customHeight="1">
      <c r="A17039" s="294"/>
    </row>
    <row r="17040" spans="1:1" s="295" customFormat="1" ht="12" hidden="1" customHeight="1">
      <c r="A17040" s="294"/>
    </row>
    <row r="17041" spans="1:1" s="295" customFormat="1" ht="12" hidden="1" customHeight="1">
      <c r="A17041" s="294"/>
    </row>
    <row r="17042" spans="1:1" s="295" customFormat="1" ht="12" hidden="1" customHeight="1">
      <c r="A17042" s="294"/>
    </row>
    <row r="17043" spans="1:1" s="295" customFormat="1" ht="12" hidden="1" customHeight="1">
      <c r="A17043" s="294"/>
    </row>
    <row r="17044" spans="1:1" s="295" customFormat="1" ht="12" hidden="1" customHeight="1">
      <c r="A17044" s="294"/>
    </row>
    <row r="17045" spans="1:1" s="295" customFormat="1" ht="12" hidden="1" customHeight="1">
      <c r="A17045" s="294"/>
    </row>
    <row r="17046" spans="1:1" s="295" customFormat="1" ht="12" hidden="1" customHeight="1">
      <c r="A17046" s="294"/>
    </row>
    <row r="17047" spans="1:1" s="295" customFormat="1" ht="12" hidden="1" customHeight="1">
      <c r="A17047" s="294"/>
    </row>
    <row r="17048" spans="1:1" s="295" customFormat="1" ht="12" hidden="1" customHeight="1">
      <c r="A17048" s="294"/>
    </row>
    <row r="17049" spans="1:1" s="295" customFormat="1" ht="12" hidden="1" customHeight="1">
      <c r="A17049" s="294"/>
    </row>
    <row r="17050" spans="1:1" s="295" customFormat="1" ht="12" hidden="1" customHeight="1">
      <c r="A17050" s="294"/>
    </row>
    <row r="17051" spans="1:1" s="295" customFormat="1" ht="12" hidden="1" customHeight="1">
      <c r="A17051" s="294"/>
    </row>
    <row r="17052" spans="1:1" s="295" customFormat="1" ht="12" hidden="1" customHeight="1">
      <c r="A17052" s="294"/>
    </row>
    <row r="17053" spans="1:1" s="295" customFormat="1" ht="12" hidden="1" customHeight="1">
      <c r="A17053" s="294"/>
    </row>
    <row r="17054" spans="1:1" s="295" customFormat="1" ht="12" hidden="1" customHeight="1">
      <c r="A17054" s="294"/>
    </row>
    <row r="17055" spans="1:1" s="295" customFormat="1" ht="12" hidden="1" customHeight="1">
      <c r="A17055" s="294"/>
    </row>
    <row r="17056" spans="1:1" s="295" customFormat="1" ht="12" hidden="1" customHeight="1">
      <c r="A17056" s="294"/>
    </row>
    <row r="17057" spans="1:1" s="295" customFormat="1" ht="12" hidden="1" customHeight="1">
      <c r="A17057" s="294"/>
    </row>
    <row r="17058" spans="1:1" s="295" customFormat="1" ht="12" hidden="1" customHeight="1">
      <c r="A17058" s="294"/>
    </row>
    <row r="17059" spans="1:1" s="295" customFormat="1" ht="12" hidden="1" customHeight="1">
      <c r="A17059" s="294"/>
    </row>
    <row r="17060" spans="1:1" s="295" customFormat="1" ht="12" hidden="1" customHeight="1">
      <c r="A17060" s="294"/>
    </row>
    <row r="17061" spans="1:1" s="295" customFormat="1" ht="12" hidden="1" customHeight="1">
      <c r="A17061" s="294"/>
    </row>
    <row r="17062" spans="1:1" s="295" customFormat="1" ht="12" hidden="1" customHeight="1">
      <c r="A17062" s="294"/>
    </row>
    <row r="17063" spans="1:1" s="295" customFormat="1" ht="12" hidden="1" customHeight="1">
      <c r="A17063" s="294"/>
    </row>
    <row r="17064" spans="1:1" s="295" customFormat="1" ht="12" hidden="1" customHeight="1">
      <c r="A17064" s="294"/>
    </row>
    <row r="17065" spans="1:1" s="295" customFormat="1" ht="12" hidden="1" customHeight="1">
      <c r="A17065" s="294"/>
    </row>
    <row r="17066" spans="1:1" s="295" customFormat="1" ht="12" hidden="1" customHeight="1">
      <c r="A17066" s="294"/>
    </row>
    <row r="17067" spans="1:1" s="295" customFormat="1" ht="12" hidden="1" customHeight="1">
      <c r="A17067" s="294"/>
    </row>
    <row r="17068" spans="1:1" s="295" customFormat="1" ht="12" hidden="1" customHeight="1">
      <c r="A17068" s="294"/>
    </row>
    <row r="17069" spans="1:1" s="295" customFormat="1" ht="12" hidden="1" customHeight="1">
      <c r="A17069" s="294"/>
    </row>
    <row r="17070" spans="1:1" s="295" customFormat="1" ht="12" hidden="1" customHeight="1">
      <c r="A17070" s="294"/>
    </row>
    <row r="17071" spans="1:1" s="295" customFormat="1" ht="12" hidden="1" customHeight="1">
      <c r="A17071" s="294"/>
    </row>
    <row r="17072" spans="1:1" s="295" customFormat="1" ht="12" hidden="1" customHeight="1">
      <c r="A17072" s="294"/>
    </row>
    <row r="17073" spans="1:1" s="295" customFormat="1" ht="12" hidden="1" customHeight="1">
      <c r="A17073" s="294"/>
    </row>
    <row r="17074" spans="1:1" s="295" customFormat="1" ht="12" hidden="1" customHeight="1">
      <c r="A17074" s="294"/>
    </row>
    <row r="17075" spans="1:1" s="295" customFormat="1" ht="12" hidden="1" customHeight="1">
      <c r="A17075" s="294"/>
    </row>
    <row r="17076" spans="1:1" s="295" customFormat="1" ht="12" hidden="1" customHeight="1">
      <c r="A17076" s="294"/>
    </row>
    <row r="17077" spans="1:1" s="295" customFormat="1" ht="12" hidden="1" customHeight="1">
      <c r="A17077" s="294"/>
    </row>
    <row r="17078" spans="1:1" s="295" customFormat="1" ht="12" hidden="1" customHeight="1">
      <c r="A17078" s="294"/>
    </row>
    <row r="17079" spans="1:1" s="295" customFormat="1" ht="12" hidden="1" customHeight="1">
      <c r="A17079" s="294"/>
    </row>
    <row r="17080" spans="1:1" s="295" customFormat="1" ht="12" hidden="1" customHeight="1">
      <c r="A17080" s="294"/>
    </row>
    <row r="17081" spans="1:1" s="295" customFormat="1" ht="12" hidden="1" customHeight="1">
      <c r="A17081" s="294"/>
    </row>
    <row r="17082" spans="1:1" s="295" customFormat="1" ht="12" hidden="1" customHeight="1">
      <c r="A17082" s="294"/>
    </row>
    <row r="17083" spans="1:1" s="295" customFormat="1" ht="12" hidden="1" customHeight="1">
      <c r="A17083" s="294"/>
    </row>
    <row r="17084" spans="1:1" s="295" customFormat="1" ht="12" hidden="1" customHeight="1">
      <c r="A17084" s="294"/>
    </row>
    <row r="17085" spans="1:1" s="295" customFormat="1" ht="12" hidden="1" customHeight="1">
      <c r="A17085" s="294"/>
    </row>
    <row r="17086" spans="1:1" s="295" customFormat="1" ht="12" hidden="1" customHeight="1">
      <c r="A17086" s="294"/>
    </row>
    <row r="17087" spans="1:1" s="295" customFormat="1" ht="12" hidden="1" customHeight="1">
      <c r="A17087" s="294"/>
    </row>
    <row r="17088" spans="1:1" s="295" customFormat="1" ht="12" hidden="1" customHeight="1">
      <c r="A17088" s="294"/>
    </row>
    <row r="17089" spans="1:1" s="295" customFormat="1" ht="12" hidden="1" customHeight="1">
      <c r="A17089" s="294"/>
    </row>
    <row r="17090" spans="1:1" s="295" customFormat="1" ht="12" hidden="1" customHeight="1">
      <c r="A17090" s="294"/>
    </row>
    <row r="17091" spans="1:1" s="295" customFormat="1" ht="12" hidden="1" customHeight="1">
      <c r="A17091" s="294"/>
    </row>
    <row r="17092" spans="1:1" s="295" customFormat="1" ht="12" hidden="1" customHeight="1">
      <c r="A17092" s="294"/>
    </row>
    <row r="17093" spans="1:1" s="295" customFormat="1" ht="12" hidden="1" customHeight="1">
      <c r="A17093" s="294"/>
    </row>
    <row r="17094" spans="1:1" s="295" customFormat="1" ht="12" hidden="1" customHeight="1">
      <c r="A17094" s="294"/>
    </row>
    <row r="17095" spans="1:1" s="295" customFormat="1" ht="12" hidden="1" customHeight="1">
      <c r="A17095" s="294"/>
    </row>
    <row r="17096" spans="1:1" s="295" customFormat="1" ht="12" hidden="1" customHeight="1">
      <c r="A17096" s="294"/>
    </row>
    <row r="17097" spans="1:1" s="295" customFormat="1" ht="12" hidden="1" customHeight="1">
      <c r="A17097" s="294"/>
    </row>
    <row r="17098" spans="1:1" s="295" customFormat="1" ht="12" hidden="1" customHeight="1">
      <c r="A17098" s="294"/>
    </row>
    <row r="17099" spans="1:1" s="295" customFormat="1" ht="12" hidden="1" customHeight="1">
      <c r="A17099" s="294"/>
    </row>
    <row r="17100" spans="1:1" s="295" customFormat="1" ht="12" hidden="1" customHeight="1">
      <c r="A17100" s="294"/>
    </row>
    <row r="17101" spans="1:1" s="295" customFormat="1" ht="12" hidden="1" customHeight="1">
      <c r="A17101" s="294"/>
    </row>
    <row r="17102" spans="1:1" s="295" customFormat="1" ht="12" hidden="1" customHeight="1">
      <c r="A17102" s="294"/>
    </row>
    <row r="17103" spans="1:1" s="295" customFormat="1" ht="12" hidden="1" customHeight="1">
      <c r="A17103" s="294"/>
    </row>
    <row r="17104" spans="1:1" s="295" customFormat="1" ht="12" hidden="1" customHeight="1">
      <c r="A17104" s="294"/>
    </row>
    <row r="17105" spans="1:1" s="295" customFormat="1" ht="12" hidden="1" customHeight="1">
      <c r="A17105" s="294"/>
    </row>
    <row r="17106" spans="1:1" s="295" customFormat="1" ht="12" hidden="1" customHeight="1">
      <c r="A17106" s="294"/>
    </row>
    <row r="17107" spans="1:1" s="295" customFormat="1" ht="12" hidden="1" customHeight="1">
      <c r="A17107" s="294"/>
    </row>
    <row r="17108" spans="1:1" s="295" customFormat="1" ht="12" hidden="1" customHeight="1">
      <c r="A17108" s="294"/>
    </row>
    <row r="17109" spans="1:1" s="295" customFormat="1" ht="12" hidden="1" customHeight="1">
      <c r="A17109" s="294"/>
    </row>
    <row r="17110" spans="1:1" s="295" customFormat="1" ht="12" hidden="1" customHeight="1">
      <c r="A17110" s="294"/>
    </row>
    <row r="17111" spans="1:1" s="295" customFormat="1" ht="12" hidden="1" customHeight="1">
      <c r="A17111" s="294"/>
    </row>
    <row r="17112" spans="1:1" s="295" customFormat="1" ht="12" hidden="1" customHeight="1">
      <c r="A17112" s="294"/>
    </row>
    <row r="17113" spans="1:1" s="295" customFormat="1" ht="12" hidden="1" customHeight="1">
      <c r="A17113" s="294"/>
    </row>
    <row r="17114" spans="1:1" s="295" customFormat="1" ht="12" hidden="1" customHeight="1">
      <c r="A17114" s="294"/>
    </row>
    <row r="17115" spans="1:1" s="295" customFormat="1" ht="12" hidden="1" customHeight="1">
      <c r="A17115" s="294"/>
    </row>
    <row r="17116" spans="1:1" s="295" customFormat="1" ht="12" hidden="1" customHeight="1">
      <c r="A17116" s="294"/>
    </row>
    <row r="17117" spans="1:1" s="295" customFormat="1" ht="12" hidden="1" customHeight="1">
      <c r="A17117" s="294"/>
    </row>
    <row r="17118" spans="1:1" s="295" customFormat="1" ht="12" hidden="1" customHeight="1">
      <c r="A17118" s="294"/>
    </row>
    <row r="17119" spans="1:1" s="295" customFormat="1" ht="12" hidden="1" customHeight="1">
      <c r="A17119" s="294"/>
    </row>
    <row r="17120" spans="1:1" s="295" customFormat="1" ht="12" hidden="1" customHeight="1">
      <c r="A17120" s="294"/>
    </row>
    <row r="17121" spans="1:1" s="295" customFormat="1" ht="12" hidden="1" customHeight="1">
      <c r="A17121" s="294"/>
    </row>
    <row r="17122" spans="1:1" s="295" customFormat="1" ht="12" hidden="1" customHeight="1">
      <c r="A17122" s="294"/>
    </row>
    <row r="17123" spans="1:1" s="295" customFormat="1" ht="12" hidden="1" customHeight="1">
      <c r="A17123" s="294"/>
    </row>
    <row r="17124" spans="1:1" s="295" customFormat="1" ht="12" hidden="1" customHeight="1">
      <c r="A17124" s="294"/>
    </row>
    <row r="17125" spans="1:1" s="295" customFormat="1" ht="12" hidden="1" customHeight="1">
      <c r="A17125" s="294"/>
    </row>
    <row r="17126" spans="1:1" s="295" customFormat="1" ht="12" hidden="1" customHeight="1">
      <c r="A17126" s="294"/>
    </row>
    <row r="17127" spans="1:1" s="295" customFormat="1" ht="12" hidden="1" customHeight="1">
      <c r="A17127" s="294"/>
    </row>
    <row r="17128" spans="1:1" s="295" customFormat="1" ht="12" hidden="1" customHeight="1">
      <c r="A17128" s="294"/>
    </row>
    <row r="17129" spans="1:1" s="295" customFormat="1" ht="12" hidden="1" customHeight="1">
      <c r="A17129" s="294"/>
    </row>
    <row r="17130" spans="1:1" s="295" customFormat="1" ht="12" hidden="1" customHeight="1">
      <c r="A17130" s="294"/>
    </row>
    <row r="17131" spans="1:1" s="295" customFormat="1" ht="12" hidden="1" customHeight="1">
      <c r="A17131" s="294"/>
    </row>
    <row r="17132" spans="1:1" s="295" customFormat="1" ht="12" hidden="1" customHeight="1">
      <c r="A17132" s="294"/>
    </row>
    <row r="17133" spans="1:1" s="295" customFormat="1" ht="12" hidden="1" customHeight="1">
      <c r="A17133" s="294"/>
    </row>
    <row r="17134" spans="1:1" s="295" customFormat="1" ht="12" hidden="1" customHeight="1">
      <c r="A17134" s="294"/>
    </row>
    <row r="17135" spans="1:1" s="295" customFormat="1" ht="12" hidden="1" customHeight="1">
      <c r="A17135" s="294"/>
    </row>
    <row r="17136" spans="1:1" s="295" customFormat="1" ht="12" hidden="1" customHeight="1">
      <c r="A17136" s="294"/>
    </row>
    <row r="17137" spans="1:1" s="295" customFormat="1" ht="12" hidden="1" customHeight="1">
      <c r="A17137" s="294"/>
    </row>
    <row r="17138" spans="1:1" s="295" customFormat="1" ht="12" hidden="1" customHeight="1">
      <c r="A17138" s="294"/>
    </row>
    <row r="17139" spans="1:1" s="295" customFormat="1" ht="12" hidden="1" customHeight="1">
      <c r="A17139" s="294"/>
    </row>
    <row r="17140" spans="1:1" s="295" customFormat="1" ht="12" hidden="1" customHeight="1">
      <c r="A17140" s="294"/>
    </row>
    <row r="17141" spans="1:1" s="295" customFormat="1" ht="12" hidden="1" customHeight="1">
      <c r="A17141" s="294"/>
    </row>
    <row r="17142" spans="1:1" s="295" customFormat="1" ht="12" hidden="1" customHeight="1">
      <c r="A17142" s="294"/>
    </row>
    <row r="17143" spans="1:1" s="295" customFormat="1" ht="12" hidden="1" customHeight="1">
      <c r="A17143" s="294"/>
    </row>
    <row r="17144" spans="1:1" s="295" customFormat="1" ht="12" hidden="1" customHeight="1">
      <c r="A17144" s="294"/>
    </row>
    <row r="17145" spans="1:1" s="295" customFormat="1" ht="12" hidden="1" customHeight="1">
      <c r="A17145" s="294"/>
    </row>
    <row r="17146" spans="1:1" s="295" customFormat="1" ht="12" hidden="1" customHeight="1">
      <c r="A17146" s="294"/>
    </row>
    <row r="17147" spans="1:1" s="295" customFormat="1" ht="12" hidden="1" customHeight="1">
      <c r="A17147" s="294"/>
    </row>
    <row r="17148" spans="1:1" s="295" customFormat="1" ht="12" hidden="1" customHeight="1">
      <c r="A17148" s="294"/>
    </row>
    <row r="17149" spans="1:1" s="295" customFormat="1" ht="12" hidden="1" customHeight="1">
      <c r="A17149" s="294"/>
    </row>
    <row r="17150" spans="1:1" s="295" customFormat="1" ht="12" hidden="1" customHeight="1">
      <c r="A17150" s="294"/>
    </row>
    <row r="17151" spans="1:1" s="295" customFormat="1" ht="12" hidden="1" customHeight="1">
      <c r="A17151" s="294"/>
    </row>
    <row r="17152" spans="1:1" s="295" customFormat="1" ht="12" hidden="1" customHeight="1">
      <c r="A17152" s="294"/>
    </row>
    <row r="17153" spans="1:1" s="295" customFormat="1" ht="12" hidden="1" customHeight="1">
      <c r="A17153" s="294"/>
    </row>
    <row r="17154" spans="1:1" s="295" customFormat="1" ht="12" hidden="1" customHeight="1">
      <c r="A17154" s="294"/>
    </row>
    <row r="17155" spans="1:1" s="295" customFormat="1" ht="12" hidden="1" customHeight="1">
      <c r="A17155" s="294"/>
    </row>
    <row r="17156" spans="1:1" s="295" customFormat="1" ht="12" hidden="1" customHeight="1">
      <c r="A17156" s="294"/>
    </row>
    <row r="17157" spans="1:1" s="295" customFormat="1" ht="12" hidden="1" customHeight="1">
      <c r="A17157" s="294"/>
    </row>
    <row r="17158" spans="1:1" s="295" customFormat="1" ht="12" hidden="1" customHeight="1">
      <c r="A17158" s="294"/>
    </row>
    <row r="17159" spans="1:1" s="295" customFormat="1" ht="12" hidden="1" customHeight="1">
      <c r="A17159" s="294"/>
    </row>
    <row r="17160" spans="1:1" s="295" customFormat="1" ht="12" hidden="1" customHeight="1">
      <c r="A17160" s="294"/>
    </row>
    <row r="17161" spans="1:1" s="295" customFormat="1" ht="12" hidden="1" customHeight="1">
      <c r="A17161" s="294"/>
    </row>
    <row r="17162" spans="1:1" s="295" customFormat="1" ht="12" hidden="1" customHeight="1">
      <c r="A17162" s="294"/>
    </row>
    <row r="17163" spans="1:1" s="295" customFormat="1" ht="12" hidden="1" customHeight="1">
      <c r="A17163" s="294"/>
    </row>
    <row r="17164" spans="1:1" s="295" customFormat="1" ht="12" hidden="1" customHeight="1">
      <c r="A17164" s="294"/>
    </row>
    <row r="17165" spans="1:1" s="295" customFormat="1" ht="12" hidden="1" customHeight="1">
      <c r="A17165" s="294"/>
    </row>
    <row r="17166" spans="1:1" s="295" customFormat="1" ht="12" hidden="1" customHeight="1">
      <c r="A17166" s="294"/>
    </row>
    <row r="17167" spans="1:1" s="295" customFormat="1" ht="12" hidden="1" customHeight="1">
      <c r="A17167" s="294"/>
    </row>
    <row r="17168" spans="1:1" s="295" customFormat="1" ht="12" hidden="1" customHeight="1">
      <c r="A17168" s="294"/>
    </row>
    <row r="17169" spans="1:1" s="295" customFormat="1" ht="12" hidden="1" customHeight="1">
      <c r="A17169" s="294"/>
    </row>
    <row r="17170" spans="1:1" s="295" customFormat="1" ht="12" hidden="1" customHeight="1">
      <c r="A17170" s="294"/>
    </row>
    <row r="17171" spans="1:1" s="295" customFormat="1" ht="12" hidden="1" customHeight="1">
      <c r="A17171" s="294"/>
    </row>
    <row r="17172" spans="1:1" s="295" customFormat="1" ht="12" hidden="1" customHeight="1">
      <c r="A17172" s="294"/>
    </row>
    <row r="17173" spans="1:1" s="295" customFormat="1" ht="12" hidden="1" customHeight="1">
      <c r="A17173" s="294"/>
    </row>
    <row r="17174" spans="1:1" s="295" customFormat="1" ht="12" hidden="1" customHeight="1">
      <c r="A17174" s="294"/>
    </row>
    <row r="17175" spans="1:1" s="295" customFormat="1" ht="12" hidden="1" customHeight="1">
      <c r="A17175" s="294"/>
    </row>
    <row r="17176" spans="1:1" s="295" customFormat="1" ht="12" hidden="1" customHeight="1">
      <c r="A17176" s="294"/>
    </row>
    <row r="17177" spans="1:1" s="295" customFormat="1" ht="12" hidden="1" customHeight="1">
      <c r="A17177" s="294"/>
    </row>
    <row r="17178" spans="1:1" s="295" customFormat="1" ht="12" hidden="1" customHeight="1">
      <c r="A17178" s="294"/>
    </row>
    <row r="17179" spans="1:1" s="295" customFormat="1" ht="12" hidden="1" customHeight="1">
      <c r="A17179" s="294"/>
    </row>
    <row r="17180" spans="1:1" s="295" customFormat="1" ht="12" hidden="1" customHeight="1">
      <c r="A17180" s="294"/>
    </row>
    <row r="17181" spans="1:1" s="295" customFormat="1" ht="12" hidden="1" customHeight="1">
      <c r="A17181" s="294"/>
    </row>
    <row r="17182" spans="1:1" s="295" customFormat="1" ht="12" hidden="1" customHeight="1">
      <c r="A17182" s="294"/>
    </row>
    <row r="17183" spans="1:1" s="295" customFormat="1" ht="12" hidden="1" customHeight="1">
      <c r="A17183" s="294"/>
    </row>
    <row r="17184" spans="1:1" s="295" customFormat="1" ht="12" hidden="1" customHeight="1">
      <c r="A17184" s="294"/>
    </row>
    <row r="17185" spans="1:1" s="295" customFormat="1" ht="12" hidden="1" customHeight="1">
      <c r="A17185" s="294"/>
    </row>
    <row r="17186" spans="1:1" s="295" customFormat="1" ht="12" hidden="1" customHeight="1">
      <c r="A17186" s="294"/>
    </row>
    <row r="17187" spans="1:1" s="295" customFormat="1" ht="12" hidden="1" customHeight="1">
      <c r="A17187" s="294"/>
    </row>
    <row r="17188" spans="1:1" s="295" customFormat="1" ht="12" hidden="1" customHeight="1">
      <c r="A17188" s="294"/>
    </row>
    <row r="17189" spans="1:1" s="295" customFormat="1" ht="12" hidden="1" customHeight="1">
      <c r="A17189" s="294"/>
    </row>
    <row r="17190" spans="1:1" s="295" customFormat="1" ht="12" hidden="1" customHeight="1">
      <c r="A17190" s="294"/>
    </row>
    <row r="17191" spans="1:1" s="295" customFormat="1" ht="12" hidden="1" customHeight="1">
      <c r="A17191" s="294"/>
    </row>
    <row r="17192" spans="1:1" s="295" customFormat="1" ht="12" hidden="1" customHeight="1">
      <c r="A17192" s="294"/>
    </row>
    <row r="17193" spans="1:1" s="295" customFormat="1" ht="12" hidden="1" customHeight="1">
      <c r="A17193" s="294"/>
    </row>
    <row r="17194" spans="1:1" s="295" customFormat="1" ht="12" hidden="1" customHeight="1">
      <c r="A17194" s="294"/>
    </row>
    <row r="17195" spans="1:1" s="295" customFormat="1" ht="12" hidden="1" customHeight="1">
      <c r="A17195" s="294"/>
    </row>
    <row r="17196" spans="1:1" s="295" customFormat="1" ht="12" hidden="1" customHeight="1">
      <c r="A17196" s="294"/>
    </row>
    <row r="17197" spans="1:1" s="295" customFormat="1" ht="12" hidden="1" customHeight="1">
      <c r="A17197" s="294"/>
    </row>
    <row r="17198" spans="1:1" s="295" customFormat="1" ht="12" hidden="1" customHeight="1">
      <c r="A17198" s="294"/>
    </row>
    <row r="17199" spans="1:1" s="295" customFormat="1" ht="12" hidden="1" customHeight="1">
      <c r="A17199" s="294"/>
    </row>
    <row r="17200" spans="1:1" s="295" customFormat="1" ht="12" hidden="1" customHeight="1">
      <c r="A17200" s="294"/>
    </row>
    <row r="17201" spans="1:1" s="295" customFormat="1" ht="12" hidden="1" customHeight="1">
      <c r="A17201" s="294"/>
    </row>
    <row r="17202" spans="1:1" s="295" customFormat="1" ht="12" hidden="1" customHeight="1">
      <c r="A17202" s="294"/>
    </row>
    <row r="17203" spans="1:1" s="295" customFormat="1" ht="12" hidden="1" customHeight="1">
      <c r="A17203" s="294"/>
    </row>
    <row r="17204" spans="1:1" s="295" customFormat="1" ht="12" hidden="1" customHeight="1">
      <c r="A17204" s="294"/>
    </row>
    <row r="17205" spans="1:1" s="295" customFormat="1" ht="12" hidden="1" customHeight="1">
      <c r="A17205" s="294"/>
    </row>
    <row r="17206" spans="1:1" s="295" customFormat="1" ht="12" hidden="1" customHeight="1">
      <c r="A17206" s="294"/>
    </row>
    <row r="17207" spans="1:1" s="295" customFormat="1" ht="12" hidden="1" customHeight="1">
      <c r="A17207" s="294"/>
    </row>
    <row r="17208" spans="1:1" s="295" customFormat="1" ht="12" hidden="1" customHeight="1">
      <c r="A17208" s="294"/>
    </row>
    <row r="17209" spans="1:1" s="295" customFormat="1" ht="12" hidden="1" customHeight="1">
      <c r="A17209" s="294"/>
    </row>
    <row r="17210" spans="1:1" s="295" customFormat="1" ht="12" hidden="1" customHeight="1">
      <c r="A17210" s="294"/>
    </row>
    <row r="17211" spans="1:1" s="295" customFormat="1" ht="12" hidden="1" customHeight="1">
      <c r="A17211" s="294"/>
    </row>
    <row r="17212" spans="1:1" s="295" customFormat="1" ht="12" hidden="1" customHeight="1">
      <c r="A17212" s="294"/>
    </row>
    <row r="17213" spans="1:1" s="295" customFormat="1" ht="12" hidden="1" customHeight="1">
      <c r="A17213" s="294"/>
    </row>
    <row r="17214" spans="1:1" s="295" customFormat="1" ht="12" hidden="1" customHeight="1">
      <c r="A17214" s="294"/>
    </row>
    <row r="17215" spans="1:1" s="295" customFormat="1" ht="12" hidden="1" customHeight="1">
      <c r="A17215" s="294"/>
    </row>
    <row r="17216" spans="1:1" s="295" customFormat="1" ht="12" hidden="1" customHeight="1">
      <c r="A17216" s="294"/>
    </row>
    <row r="17217" spans="1:1" s="295" customFormat="1" ht="12" hidden="1" customHeight="1">
      <c r="A17217" s="294"/>
    </row>
    <row r="17218" spans="1:1" s="295" customFormat="1" ht="12" hidden="1" customHeight="1">
      <c r="A17218" s="294"/>
    </row>
    <row r="17219" spans="1:1" s="295" customFormat="1" ht="12" hidden="1" customHeight="1">
      <c r="A17219" s="294"/>
    </row>
    <row r="17220" spans="1:1" s="295" customFormat="1" ht="12" hidden="1" customHeight="1">
      <c r="A17220" s="294"/>
    </row>
    <row r="17221" spans="1:1" s="295" customFormat="1" ht="12" hidden="1" customHeight="1">
      <c r="A17221" s="294"/>
    </row>
    <row r="17222" spans="1:1" s="295" customFormat="1" ht="12" hidden="1" customHeight="1">
      <c r="A17222" s="294"/>
    </row>
    <row r="17223" spans="1:1" s="295" customFormat="1" ht="12" hidden="1" customHeight="1">
      <c r="A17223" s="294"/>
    </row>
    <row r="17224" spans="1:1" s="295" customFormat="1" ht="12" hidden="1" customHeight="1">
      <c r="A17224" s="294"/>
    </row>
    <row r="17225" spans="1:1" s="295" customFormat="1" ht="12" hidden="1" customHeight="1">
      <c r="A17225" s="294"/>
    </row>
    <row r="17226" spans="1:1" s="295" customFormat="1" ht="12" hidden="1" customHeight="1">
      <c r="A17226" s="294"/>
    </row>
    <row r="17227" spans="1:1" s="295" customFormat="1" ht="12" hidden="1" customHeight="1">
      <c r="A17227" s="294"/>
    </row>
    <row r="17228" spans="1:1" s="295" customFormat="1" ht="12" hidden="1" customHeight="1">
      <c r="A17228" s="294"/>
    </row>
    <row r="17229" spans="1:1" s="295" customFormat="1" ht="12" hidden="1" customHeight="1">
      <c r="A17229" s="294"/>
    </row>
    <row r="17230" spans="1:1" s="295" customFormat="1" ht="12" hidden="1" customHeight="1">
      <c r="A17230" s="294"/>
    </row>
    <row r="17231" spans="1:1" s="295" customFormat="1" ht="12" hidden="1" customHeight="1">
      <c r="A17231" s="294"/>
    </row>
    <row r="17232" spans="1:1" s="295" customFormat="1" ht="12" hidden="1" customHeight="1">
      <c r="A17232" s="294"/>
    </row>
    <row r="17233" spans="1:1" s="295" customFormat="1" ht="12" hidden="1" customHeight="1">
      <c r="A17233" s="294"/>
    </row>
    <row r="17234" spans="1:1" s="295" customFormat="1" ht="12" hidden="1" customHeight="1">
      <c r="A17234" s="294"/>
    </row>
    <row r="17235" spans="1:1" s="295" customFormat="1" ht="12" hidden="1" customHeight="1">
      <c r="A17235" s="294"/>
    </row>
    <row r="17236" spans="1:1" s="295" customFormat="1" ht="12" hidden="1" customHeight="1">
      <c r="A17236" s="294"/>
    </row>
    <row r="17237" spans="1:1" s="295" customFormat="1" ht="12" hidden="1" customHeight="1">
      <c r="A17237" s="294"/>
    </row>
    <row r="17238" spans="1:1" s="295" customFormat="1" ht="12" hidden="1" customHeight="1">
      <c r="A17238" s="294"/>
    </row>
    <row r="17239" spans="1:1" s="295" customFormat="1" ht="12" hidden="1" customHeight="1">
      <c r="A17239" s="294"/>
    </row>
    <row r="17240" spans="1:1" s="295" customFormat="1" ht="12" hidden="1" customHeight="1">
      <c r="A17240" s="294"/>
    </row>
    <row r="17241" spans="1:1" s="295" customFormat="1" ht="12" hidden="1" customHeight="1">
      <c r="A17241" s="294"/>
    </row>
    <row r="17242" spans="1:1" s="295" customFormat="1" ht="12" hidden="1" customHeight="1">
      <c r="A17242" s="294"/>
    </row>
    <row r="17243" spans="1:1" s="295" customFormat="1" ht="12" hidden="1" customHeight="1">
      <c r="A17243" s="294"/>
    </row>
    <row r="17244" spans="1:1" s="295" customFormat="1" ht="12" hidden="1" customHeight="1">
      <c r="A17244" s="294"/>
    </row>
    <row r="17245" spans="1:1" s="295" customFormat="1" ht="12" hidden="1" customHeight="1">
      <c r="A17245" s="294"/>
    </row>
    <row r="17246" spans="1:1" s="295" customFormat="1" ht="12" hidden="1" customHeight="1">
      <c r="A17246" s="294"/>
    </row>
    <row r="17247" spans="1:1" s="295" customFormat="1" ht="12" hidden="1" customHeight="1">
      <c r="A17247" s="294"/>
    </row>
    <row r="17248" spans="1:1" s="295" customFormat="1" ht="12" hidden="1" customHeight="1">
      <c r="A17248" s="294"/>
    </row>
    <row r="17249" spans="1:1" s="295" customFormat="1" ht="12" hidden="1" customHeight="1">
      <c r="A17249" s="294"/>
    </row>
    <row r="17250" spans="1:1" s="295" customFormat="1" ht="12" hidden="1" customHeight="1">
      <c r="A17250" s="294"/>
    </row>
    <row r="17251" spans="1:1" s="295" customFormat="1" ht="12" hidden="1" customHeight="1">
      <c r="A17251" s="294"/>
    </row>
    <row r="17252" spans="1:1" s="295" customFormat="1" ht="12" hidden="1" customHeight="1">
      <c r="A17252" s="294"/>
    </row>
    <row r="17253" spans="1:1" s="295" customFormat="1" ht="12" hidden="1" customHeight="1">
      <c r="A17253" s="294"/>
    </row>
    <row r="17254" spans="1:1" s="295" customFormat="1" ht="12" hidden="1" customHeight="1">
      <c r="A17254" s="294"/>
    </row>
    <row r="17255" spans="1:1" s="295" customFormat="1" ht="12" hidden="1" customHeight="1">
      <c r="A17255" s="294"/>
    </row>
    <row r="17256" spans="1:1" s="295" customFormat="1" ht="12" hidden="1" customHeight="1">
      <c r="A17256" s="294"/>
    </row>
    <row r="17257" spans="1:1" s="295" customFormat="1" ht="12" hidden="1" customHeight="1">
      <c r="A17257" s="294"/>
    </row>
    <row r="17258" spans="1:1" s="295" customFormat="1" ht="12" hidden="1" customHeight="1">
      <c r="A17258" s="294"/>
    </row>
    <row r="17259" spans="1:1" s="295" customFormat="1" ht="12" hidden="1" customHeight="1">
      <c r="A17259" s="294"/>
    </row>
    <row r="17260" spans="1:1" s="295" customFormat="1" ht="12" hidden="1" customHeight="1">
      <c r="A17260" s="294"/>
    </row>
    <row r="17261" spans="1:1" s="295" customFormat="1" ht="12" hidden="1" customHeight="1">
      <c r="A17261" s="294"/>
    </row>
    <row r="17262" spans="1:1" s="295" customFormat="1" ht="12" hidden="1" customHeight="1">
      <c r="A17262" s="294"/>
    </row>
    <row r="17263" spans="1:1" s="295" customFormat="1" ht="12" hidden="1" customHeight="1">
      <c r="A17263" s="294"/>
    </row>
    <row r="17264" spans="1:1" s="295" customFormat="1" ht="12" hidden="1" customHeight="1">
      <c r="A17264" s="294"/>
    </row>
    <row r="17265" spans="1:1" s="295" customFormat="1" ht="12" hidden="1" customHeight="1">
      <c r="A17265" s="294"/>
    </row>
    <row r="17266" spans="1:1" s="295" customFormat="1" ht="12" hidden="1" customHeight="1">
      <c r="A17266" s="294"/>
    </row>
    <row r="17267" spans="1:1" s="295" customFormat="1" ht="12" hidden="1" customHeight="1">
      <c r="A17267" s="294"/>
    </row>
    <row r="17268" spans="1:1" s="295" customFormat="1" ht="12" hidden="1" customHeight="1">
      <c r="A17268" s="294"/>
    </row>
    <row r="17269" spans="1:1" s="295" customFormat="1" ht="12" hidden="1" customHeight="1">
      <c r="A17269" s="294"/>
    </row>
    <row r="17270" spans="1:1" s="295" customFormat="1" ht="12" hidden="1" customHeight="1">
      <c r="A17270" s="294"/>
    </row>
    <row r="17271" spans="1:1" s="295" customFormat="1" ht="12" hidden="1" customHeight="1">
      <c r="A17271" s="294"/>
    </row>
    <row r="17272" spans="1:1" s="295" customFormat="1" ht="12" hidden="1" customHeight="1">
      <c r="A17272" s="294"/>
    </row>
    <row r="17273" spans="1:1" s="295" customFormat="1" ht="12" hidden="1" customHeight="1">
      <c r="A17273" s="294"/>
    </row>
    <row r="17274" spans="1:1" s="295" customFormat="1" ht="12" hidden="1" customHeight="1">
      <c r="A17274" s="294"/>
    </row>
    <row r="17275" spans="1:1" s="295" customFormat="1" ht="12" hidden="1" customHeight="1">
      <c r="A17275" s="294"/>
    </row>
    <row r="17276" spans="1:1" s="295" customFormat="1" ht="12" hidden="1" customHeight="1">
      <c r="A17276" s="294"/>
    </row>
    <row r="17277" spans="1:1" s="295" customFormat="1" ht="12" hidden="1" customHeight="1">
      <c r="A17277" s="294"/>
    </row>
    <row r="17278" spans="1:1" s="295" customFormat="1" ht="12" hidden="1" customHeight="1">
      <c r="A17278" s="294"/>
    </row>
    <row r="17279" spans="1:1" s="295" customFormat="1" ht="12" hidden="1" customHeight="1">
      <c r="A17279" s="294"/>
    </row>
    <row r="17280" spans="1:1" s="295" customFormat="1" ht="12" hidden="1" customHeight="1">
      <c r="A17280" s="294"/>
    </row>
    <row r="17281" spans="1:1" s="295" customFormat="1" ht="12" hidden="1" customHeight="1">
      <c r="A17281" s="294"/>
    </row>
    <row r="17282" spans="1:1" s="295" customFormat="1" ht="12" hidden="1" customHeight="1">
      <c r="A17282" s="294"/>
    </row>
    <row r="17283" spans="1:1" s="295" customFormat="1" ht="12" hidden="1" customHeight="1">
      <c r="A17283" s="294"/>
    </row>
    <row r="17284" spans="1:1" s="295" customFormat="1" ht="12" hidden="1" customHeight="1">
      <c r="A17284" s="294"/>
    </row>
    <row r="17285" spans="1:1" s="295" customFormat="1" ht="12" hidden="1" customHeight="1">
      <c r="A17285" s="294"/>
    </row>
    <row r="17286" spans="1:1" s="295" customFormat="1" ht="12" hidden="1" customHeight="1">
      <c r="A17286" s="294"/>
    </row>
    <row r="17287" spans="1:1" s="295" customFormat="1" ht="12" hidden="1" customHeight="1">
      <c r="A17287" s="294"/>
    </row>
    <row r="17288" spans="1:1" s="295" customFormat="1" ht="12" hidden="1" customHeight="1">
      <c r="A17288" s="294"/>
    </row>
    <row r="17289" spans="1:1" s="295" customFormat="1" ht="12" hidden="1" customHeight="1">
      <c r="A17289" s="294"/>
    </row>
    <row r="17290" spans="1:1" s="295" customFormat="1" ht="12" hidden="1" customHeight="1">
      <c r="A17290" s="294"/>
    </row>
    <row r="17291" spans="1:1" s="295" customFormat="1" ht="12" hidden="1" customHeight="1">
      <c r="A17291" s="294"/>
    </row>
    <row r="17292" spans="1:1" s="295" customFormat="1" ht="12" hidden="1" customHeight="1">
      <c r="A17292" s="294"/>
    </row>
    <row r="17293" spans="1:1" s="295" customFormat="1" ht="12" hidden="1" customHeight="1">
      <c r="A17293" s="294"/>
    </row>
    <row r="17294" spans="1:1" s="295" customFormat="1" ht="12" hidden="1" customHeight="1">
      <c r="A17294" s="294"/>
    </row>
    <row r="17295" spans="1:1" s="295" customFormat="1" ht="12" hidden="1" customHeight="1">
      <c r="A17295" s="294"/>
    </row>
    <row r="17296" spans="1:1" s="295" customFormat="1" ht="12" hidden="1" customHeight="1">
      <c r="A17296" s="294"/>
    </row>
    <row r="17297" spans="1:1" s="295" customFormat="1" ht="12" hidden="1" customHeight="1">
      <c r="A17297" s="294"/>
    </row>
    <row r="17298" spans="1:1" s="295" customFormat="1" ht="12" hidden="1" customHeight="1">
      <c r="A17298" s="294"/>
    </row>
    <row r="17299" spans="1:1" s="295" customFormat="1" ht="12" hidden="1" customHeight="1">
      <c r="A17299" s="294"/>
    </row>
    <row r="17300" spans="1:1" s="295" customFormat="1" ht="12" hidden="1" customHeight="1">
      <c r="A17300" s="294"/>
    </row>
    <row r="17301" spans="1:1" s="295" customFormat="1" ht="12" hidden="1" customHeight="1">
      <c r="A17301" s="294"/>
    </row>
    <row r="17302" spans="1:1" s="295" customFormat="1" ht="12" hidden="1" customHeight="1">
      <c r="A17302" s="294"/>
    </row>
    <row r="17303" spans="1:1" s="295" customFormat="1" ht="12" hidden="1" customHeight="1">
      <c r="A17303" s="294"/>
    </row>
    <row r="17304" spans="1:1" s="295" customFormat="1" ht="12" hidden="1" customHeight="1">
      <c r="A17304" s="294"/>
    </row>
    <row r="17305" spans="1:1" s="295" customFormat="1" ht="12" hidden="1" customHeight="1">
      <c r="A17305" s="294"/>
    </row>
    <row r="17306" spans="1:1" s="295" customFormat="1" ht="12" hidden="1" customHeight="1">
      <c r="A17306" s="294"/>
    </row>
    <row r="17307" spans="1:1" s="295" customFormat="1" ht="12" hidden="1" customHeight="1">
      <c r="A17307" s="294"/>
    </row>
    <row r="17308" spans="1:1" s="295" customFormat="1" ht="12" hidden="1" customHeight="1">
      <c r="A17308" s="294"/>
    </row>
    <row r="17309" spans="1:1" s="295" customFormat="1" ht="12" hidden="1" customHeight="1">
      <c r="A17309" s="294"/>
    </row>
    <row r="17310" spans="1:1" s="295" customFormat="1" ht="12" hidden="1" customHeight="1">
      <c r="A17310" s="294"/>
    </row>
    <row r="17311" spans="1:1" s="295" customFormat="1" ht="12" hidden="1" customHeight="1">
      <c r="A17311" s="294"/>
    </row>
    <row r="17312" spans="1:1" s="295" customFormat="1" ht="12" hidden="1" customHeight="1">
      <c r="A17312" s="294"/>
    </row>
    <row r="17313" spans="1:1" s="295" customFormat="1" ht="12" hidden="1" customHeight="1">
      <c r="A17313" s="294"/>
    </row>
    <row r="17314" spans="1:1" s="295" customFormat="1" ht="12" hidden="1" customHeight="1">
      <c r="A17314" s="294"/>
    </row>
    <row r="17315" spans="1:1" s="295" customFormat="1" ht="12" hidden="1" customHeight="1">
      <c r="A17315" s="294"/>
    </row>
    <row r="17316" spans="1:1" s="295" customFormat="1" ht="12" hidden="1" customHeight="1">
      <c r="A17316" s="294"/>
    </row>
    <row r="17317" spans="1:1" s="295" customFormat="1" ht="12" hidden="1" customHeight="1">
      <c r="A17317" s="294"/>
    </row>
    <row r="17318" spans="1:1" s="295" customFormat="1" ht="12" hidden="1" customHeight="1">
      <c r="A17318" s="294"/>
    </row>
    <row r="17319" spans="1:1" s="295" customFormat="1" ht="12" hidden="1" customHeight="1">
      <c r="A17319" s="294"/>
    </row>
    <row r="17320" spans="1:1" s="295" customFormat="1" ht="12" hidden="1" customHeight="1">
      <c r="A17320" s="294"/>
    </row>
    <row r="17321" spans="1:1" s="295" customFormat="1" ht="12" hidden="1" customHeight="1">
      <c r="A17321" s="294"/>
    </row>
    <row r="17322" spans="1:1" s="295" customFormat="1" ht="12" hidden="1" customHeight="1">
      <c r="A17322" s="294"/>
    </row>
    <row r="17323" spans="1:1" s="295" customFormat="1" ht="12" hidden="1" customHeight="1">
      <c r="A17323" s="294"/>
    </row>
    <row r="17324" spans="1:1" s="295" customFormat="1" ht="12" hidden="1" customHeight="1">
      <c r="A17324" s="294"/>
    </row>
    <row r="17325" spans="1:1" s="295" customFormat="1" ht="12" hidden="1" customHeight="1">
      <c r="A17325" s="294"/>
    </row>
    <row r="17326" spans="1:1" s="295" customFormat="1" ht="12" hidden="1" customHeight="1">
      <c r="A17326" s="294"/>
    </row>
    <row r="17327" spans="1:1" s="295" customFormat="1" ht="12" hidden="1" customHeight="1">
      <c r="A17327" s="294"/>
    </row>
    <row r="17328" spans="1:1" s="295" customFormat="1" ht="12" hidden="1" customHeight="1">
      <c r="A17328" s="294"/>
    </row>
    <row r="17329" spans="1:1" s="295" customFormat="1" ht="12" hidden="1" customHeight="1">
      <c r="A17329" s="294"/>
    </row>
    <row r="17330" spans="1:1" s="295" customFormat="1" ht="12" hidden="1" customHeight="1">
      <c r="A17330" s="294"/>
    </row>
    <row r="17331" spans="1:1" s="295" customFormat="1" ht="12" hidden="1" customHeight="1">
      <c r="A17331" s="294"/>
    </row>
    <row r="17332" spans="1:1" s="295" customFormat="1" ht="12" hidden="1" customHeight="1">
      <c r="A17332" s="294"/>
    </row>
    <row r="17333" spans="1:1" s="295" customFormat="1" ht="12" hidden="1" customHeight="1">
      <c r="A17333" s="294"/>
    </row>
    <row r="17334" spans="1:1" s="295" customFormat="1" ht="12" hidden="1" customHeight="1">
      <c r="A17334" s="294"/>
    </row>
    <row r="17335" spans="1:1" s="295" customFormat="1" ht="12" hidden="1" customHeight="1">
      <c r="A17335" s="294"/>
    </row>
    <row r="17336" spans="1:1" s="295" customFormat="1" ht="12" hidden="1" customHeight="1">
      <c r="A17336" s="294"/>
    </row>
    <row r="17337" spans="1:1" s="295" customFormat="1" ht="12" hidden="1" customHeight="1">
      <c r="A17337" s="294"/>
    </row>
    <row r="17338" spans="1:1" s="295" customFormat="1" ht="12" hidden="1" customHeight="1">
      <c r="A17338" s="294"/>
    </row>
    <row r="17339" spans="1:1" s="295" customFormat="1" ht="12" hidden="1" customHeight="1">
      <c r="A17339" s="294"/>
    </row>
    <row r="17340" spans="1:1" s="295" customFormat="1" ht="12" hidden="1" customHeight="1">
      <c r="A17340" s="294"/>
    </row>
    <row r="17341" spans="1:1" s="295" customFormat="1" ht="12" hidden="1" customHeight="1">
      <c r="A17341" s="294"/>
    </row>
    <row r="17342" spans="1:1" s="295" customFormat="1" ht="12" hidden="1" customHeight="1">
      <c r="A17342" s="294"/>
    </row>
    <row r="17343" spans="1:1" s="295" customFormat="1" ht="12" hidden="1" customHeight="1">
      <c r="A17343" s="294"/>
    </row>
    <row r="17344" spans="1:1" s="295" customFormat="1" ht="12" hidden="1" customHeight="1">
      <c r="A17344" s="294"/>
    </row>
    <row r="17345" spans="1:1" s="295" customFormat="1" ht="12" hidden="1" customHeight="1">
      <c r="A17345" s="294"/>
    </row>
    <row r="17346" spans="1:1" s="295" customFormat="1" ht="12" hidden="1" customHeight="1">
      <c r="A17346" s="294"/>
    </row>
    <row r="17347" spans="1:1" s="295" customFormat="1" ht="12" hidden="1" customHeight="1">
      <c r="A17347" s="294"/>
    </row>
    <row r="17348" spans="1:1" s="295" customFormat="1" ht="12" hidden="1" customHeight="1">
      <c r="A17348" s="294"/>
    </row>
    <row r="17349" spans="1:1" s="295" customFormat="1" ht="12" hidden="1" customHeight="1">
      <c r="A17349" s="294"/>
    </row>
    <row r="17350" spans="1:1" s="295" customFormat="1" ht="12" hidden="1" customHeight="1">
      <c r="A17350" s="294"/>
    </row>
    <row r="17351" spans="1:1" s="295" customFormat="1" ht="12" hidden="1" customHeight="1">
      <c r="A17351" s="294"/>
    </row>
    <row r="17352" spans="1:1" s="295" customFormat="1" ht="12" hidden="1" customHeight="1">
      <c r="A17352" s="294"/>
    </row>
    <row r="17353" spans="1:1" s="295" customFormat="1" ht="12" hidden="1" customHeight="1">
      <c r="A17353" s="294"/>
    </row>
    <row r="17354" spans="1:1" s="295" customFormat="1" ht="12" hidden="1" customHeight="1">
      <c r="A17354" s="294"/>
    </row>
    <row r="17355" spans="1:1" s="295" customFormat="1" ht="12" hidden="1" customHeight="1">
      <c r="A17355" s="294"/>
    </row>
    <row r="17356" spans="1:1" s="295" customFormat="1" ht="12" hidden="1" customHeight="1">
      <c r="A17356" s="294"/>
    </row>
    <row r="17357" spans="1:1" s="295" customFormat="1" ht="12" hidden="1" customHeight="1">
      <c r="A17357" s="294"/>
    </row>
    <row r="17358" spans="1:1" s="295" customFormat="1" ht="12" hidden="1" customHeight="1">
      <c r="A17358" s="294"/>
    </row>
    <row r="17359" spans="1:1" s="295" customFormat="1" ht="12" hidden="1" customHeight="1">
      <c r="A17359" s="294"/>
    </row>
    <row r="17360" spans="1:1" s="295" customFormat="1" ht="12" hidden="1" customHeight="1">
      <c r="A17360" s="294"/>
    </row>
    <row r="17361" spans="1:1" s="295" customFormat="1" ht="12" hidden="1" customHeight="1">
      <c r="A17361" s="294"/>
    </row>
    <row r="17362" spans="1:1" s="295" customFormat="1" ht="12" hidden="1" customHeight="1">
      <c r="A17362" s="294"/>
    </row>
    <row r="17363" spans="1:1" s="295" customFormat="1" ht="12" hidden="1" customHeight="1">
      <c r="A17363" s="294"/>
    </row>
    <row r="17364" spans="1:1" s="295" customFormat="1" ht="12" hidden="1" customHeight="1">
      <c r="A17364" s="294"/>
    </row>
    <row r="17365" spans="1:1" s="295" customFormat="1" ht="12" hidden="1" customHeight="1">
      <c r="A17365" s="294"/>
    </row>
    <row r="17366" spans="1:1" s="295" customFormat="1" ht="12" hidden="1" customHeight="1">
      <c r="A17366" s="294"/>
    </row>
    <row r="17367" spans="1:1" s="295" customFormat="1" ht="12" hidden="1" customHeight="1">
      <c r="A17367" s="294"/>
    </row>
    <row r="17368" spans="1:1" s="295" customFormat="1" ht="12" hidden="1" customHeight="1">
      <c r="A17368" s="294"/>
    </row>
    <row r="17369" spans="1:1" s="295" customFormat="1" ht="12" hidden="1" customHeight="1">
      <c r="A17369" s="294"/>
    </row>
    <row r="17370" spans="1:1" s="295" customFormat="1" ht="12" hidden="1" customHeight="1">
      <c r="A17370" s="294"/>
    </row>
    <row r="17371" spans="1:1" s="295" customFormat="1" ht="12" hidden="1" customHeight="1">
      <c r="A17371" s="294"/>
    </row>
    <row r="17372" spans="1:1" s="295" customFormat="1" ht="12" hidden="1" customHeight="1">
      <c r="A17372" s="294"/>
    </row>
    <row r="17373" spans="1:1" s="295" customFormat="1" ht="12" hidden="1" customHeight="1">
      <c r="A17373" s="294"/>
    </row>
    <row r="17374" spans="1:1" s="295" customFormat="1" ht="12" hidden="1" customHeight="1">
      <c r="A17374" s="294"/>
    </row>
    <row r="17375" spans="1:1" s="295" customFormat="1" ht="12" hidden="1" customHeight="1">
      <c r="A17375" s="294"/>
    </row>
    <row r="17376" spans="1:1" s="295" customFormat="1" ht="12" hidden="1" customHeight="1">
      <c r="A17376" s="294"/>
    </row>
    <row r="17377" spans="1:1" s="295" customFormat="1" ht="12" hidden="1" customHeight="1">
      <c r="A17377" s="294"/>
    </row>
    <row r="17378" spans="1:1" s="295" customFormat="1" ht="12" hidden="1" customHeight="1">
      <c r="A17378" s="294"/>
    </row>
    <row r="17379" spans="1:1" s="295" customFormat="1" ht="12" hidden="1" customHeight="1">
      <c r="A17379" s="294"/>
    </row>
    <row r="17380" spans="1:1" s="295" customFormat="1" ht="12" hidden="1" customHeight="1">
      <c r="A17380" s="294"/>
    </row>
    <row r="17381" spans="1:1" s="295" customFormat="1" ht="12" hidden="1" customHeight="1">
      <c r="A17381" s="294"/>
    </row>
    <row r="17382" spans="1:1" s="295" customFormat="1" ht="12" hidden="1" customHeight="1">
      <c r="A17382" s="294"/>
    </row>
    <row r="17383" spans="1:1" s="295" customFormat="1" ht="12" hidden="1" customHeight="1">
      <c r="A17383" s="294"/>
    </row>
    <row r="17384" spans="1:1" s="295" customFormat="1" ht="12" hidden="1" customHeight="1">
      <c r="A17384" s="294"/>
    </row>
    <row r="17385" spans="1:1" s="295" customFormat="1" ht="12" hidden="1" customHeight="1">
      <c r="A17385" s="294"/>
    </row>
    <row r="17386" spans="1:1" s="295" customFormat="1" ht="12" hidden="1" customHeight="1">
      <c r="A17386" s="294"/>
    </row>
    <row r="17387" spans="1:1" s="295" customFormat="1" ht="12" hidden="1" customHeight="1">
      <c r="A17387" s="294"/>
    </row>
    <row r="17388" spans="1:1" s="295" customFormat="1" ht="12" hidden="1" customHeight="1">
      <c r="A17388" s="294"/>
    </row>
    <row r="17389" spans="1:1" s="295" customFormat="1" ht="12" hidden="1" customHeight="1">
      <c r="A17389" s="294"/>
    </row>
    <row r="17390" spans="1:1" s="295" customFormat="1" ht="12" hidden="1" customHeight="1">
      <c r="A17390" s="294"/>
    </row>
    <row r="17391" spans="1:1" s="295" customFormat="1" ht="12" hidden="1" customHeight="1">
      <c r="A17391" s="294"/>
    </row>
    <row r="17392" spans="1:1" s="295" customFormat="1" ht="12" hidden="1" customHeight="1">
      <c r="A17392" s="294"/>
    </row>
    <row r="17393" spans="1:1" s="295" customFormat="1" ht="12" hidden="1" customHeight="1">
      <c r="A17393" s="294"/>
    </row>
    <row r="17394" spans="1:1" s="295" customFormat="1" ht="12" hidden="1" customHeight="1">
      <c r="A17394" s="294"/>
    </row>
    <row r="17395" spans="1:1" s="295" customFormat="1" ht="12" hidden="1" customHeight="1">
      <c r="A17395" s="294"/>
    </row>
    <row r="17396" spans="1:1" s="295" customFormat="1" ht="12" hidden="1" customHeight="1">
      <c r="A17396" s="294"/>
    </row>
    <row r="17397" spans="1:1" s="295" customFormat="1" ht="12" hidden="1" customHeight="1">
      <c r="A17397" s="294"/>
    </row>
    <row r="17398" spans="1:1" s="295" customFormat="1" ht="12" hidden="1" customHeight="1">
      <c r="A17398" s="294"/>
    </row>
    <row r="17399" spans="1:1" s="295" customFormat="1" ht="12" hidden="1" customHeight="1">
      <c r="A17399" s="294"/>
    </row>
    <row r="17400" spans="1:1" s="295" customFormat="1" ht="12" hidden="1" customHeight="1">
      <c r="A17400" s="294"/>
    </row>
    <row r="17401" spans="1:1" s="295" customFormat="1" ht="12" hidden="1" customHeight="1">
      <c r="A17401" s="294"/>
    </row>
    <row r="17402" spans="1:1" s="295" customFormat="1" ht="12" hidden="1" customHeight="1">
      <c r="A17402" s="294"/>
    </row>
    <row r="17403" spans="1:1" s="295" customFormat="1" ht="12" hidden="1" customHeight="1">
      <c r="A17403" s="294"/>
    </row>
    <row r="17404" spans="1:1" s="295" customFormat="1" ht="12" hidden="1" customHeight="1">
      <c r="A17404" s="294"/>
    </row>
    <row r="17405" spans="1:1" s="295" customFormat="1" ht="12" hidden="1" customHeight="1">
      <c r="A17405" s="294"/>
    </row>
    <row r="17406" spans="1:1" s="295" customFormat="1" ht="12" hidden="1" customHeight="1">
      <c r="A17406" s="294"/>
    </row>
    <row r="17407" spans="1:1" s="295" customFormat="1" ht="12" hidden="1" customHeight="1">
      <c r="A17407" s="294"/>
    </row>
    <row r="17408" spans="1:1" s="295" customFormat="1" ht="12" hidden="1" customHeight="1">
      <c r="A17408" s="294"/>
    </row>
    <row r="17409" spans="1:1" s="295" customFormat="1" ht="12" hidden="1" customHeight="1">
      <c r="A17409" s="294"/>
    </row>
    <row r="17410" spans="1:1" s="295" customFormat="1" ht="12" hidden="1" customHeight="1">
      <c r="A17410" s="294"/>
    </row>
    <row r="17411" spans="1:1" s="295" customFormat="1" ht="12" hidden="1" customHeight="1">
      <c r="A17411" s="294"/>
    </row>
    <row r="17412" spans="1:1" s="295" customFormat="1" ht="12" hidden="1" customHeight="1">
      <c r="A17412" s="294"/>
    </row>
    <row r="17413" spans="1:1" s="295" customFormat="1" ht="12" hidden="1" customHeight="1">
      <c r="A17413" s="294"/>
    </row>
    <row r="17414" spans="1:1" s="295" customFormat="1" ht="12" hidden="1" customHeight="1">
      <c r="A17414" s="294"/>
    </row>
    <row r="17415" spans="1:1" s="295" customFormat="1" ht="12" hidden="1" customHeight="1">
      <c r="A17415" s="294"/>
    </row>
    <row r="17416" spans="1:1" s="295" customFormat="1" ht="12" hidden="1" customHeight="1">
      <c r="A17416" s="294"/>
    </row>
    <row r="17417" spans="1:1" s="295" customFormat="1" ht="12" hidden="1" customHeight="1">
      <c r="A17417" s="294"/>
    </row>
    <row r="17418" spans="1:1" s="295" customFormat="1" ht="12" hidden="1" customHeight="1">
      <c r="A17418" s="294"/>
    </row>
    <row r="17419" spans="1:1" s="295" customFormat="1" ht="12" hidden="1" customHeight="1">
      <c r="A17419" s="294"/>
    </row>
    <row r="17420" spans="1:1" s="295" customFormat="1" ht="12" hidden="1" customHeight="1">
      <c r="A17420" s="294"/>
    </row>
    <row r="17421" spans="1:1" s="295" customFormat="1" ht="12" hidden="1" customHeight="1">
      <c r="A17421" s="294"/>
    </row>
    <row r="17422" spans="1:1" s="295" customFormat="1" ht="12" hidden="1" customHeight="1">
      <c r="A17422" s="294"/>
    </row>
    <row r="17423" spans="1:1" s="295" customFormat="1" ht="12" hidden="1" customHeight="1">
      <c r="A17423" s="294"/>
    </row>
    <row r="17424" spans="1:1" s="295" customFormat="1" ht="12" hidden="1" customHeight="1">
      <c r="A17424" s="294"/>
    </row>
    <row r="17425" spans="1:1" s="295" customFormat="1" ht="12" hidden="1" customHeight="1">
      <c r="A17425" s="294"/>
    </row>
    <row r="17426" spans="1:1" s="295" customFormat="1" ht="12" hidden="1" customHeight="1">
      <c r="A17426" s="294"/>
    </row>
    <row r="17427" spans="1:1" s="295" customFormat="1" ht="12" hidden="1" customHeight="1">
      <c r="A17427" s="294"/>
    </row>
    <row r="17428" spans="1:1" s="295" customFormat="1" ht="12" hidden="1" customHeight="1">
      <c r="A17428" s="294"/>
    </row>
    <row r="17429" spans="1:1" s="295" customFormat="1" ht="12" hidden="1" customHeight="1">
      <c r="A17429" s="294"/>
    </row>
    <row r="17430" spans="1:1" s="295" customFormat="1" ht="12" hidden="1" customHeight="1">
      <c r="A17430" s="294"/>
    </row>
    <row r="17431" spans="1:1" s="295" customFormat="1" ht="12" hidden="1" customHeight="1">
      <c r="A17431" s="294"/>
    </row>
    <row r="17432" spans="1:1" s="295" customFormat="1" ht="12" hidden="1" customHeight="1">
      <c r="A17432" s="294"/>
    </row>
    <row r="17433" spans="1:1" s="295" customFormat="1" ht="12" hidden="1" customHeight="1">
      <c r="A17433" s="294"/>
    </row>
    <row r="17434" spans="1:1" s="295" customFormat="1" ht="12" hidden="1" customHeight="1">
      <c r="A17434" s="294"/>
    </row>
    <row r="17435" spans="1:1" s="295" customFormat="1" ht="12" hidden="1" customHeight="1">
      <c r="A17435" s="294"/>
    </row>
    <row r="17436" spans="1:1" s="295" customFormat="1" ht="12" hidden="1" customHeight="1">
      <c r="A17436" s="294"/>
    </row>
    <row r="17437" spans="1:1" s="295" customFormat="1" ht="12" hidden="1" customHeight="1">
      <c r="A17437" s="294"/>
    </row>
    <row r="17438" spans="1:1" s="295" customFormat="1" ht="12" hidden="1" customHeight="1">
      <c r="A17438" s="294"/>
    </row>
    <row r="17439" spans="1:1" s="295" customFormat="1" ht="12" hidden="1" customHeight="1">
      <c r="A17439" s="294"/>
    </row>
    <row r="17440" spans="1:1" s="295" customFormat="1" ht="12" hidden="1" customHeight="1">
      <c r="A17440" s="294"/>
    </row>
    <row r="17441" spans="1:1" s="295" customFormat="1" ht="12" hidden="1" customHeight="1">
      <c r="A17441" s="294"/>
    </row>
    <row r="17442" spans="1:1" s="295" customFormat="1" ht="12" hidden="1" customHeight="1">
      <c r="A17442" s="294"/>
    </row>
    <row r="17443" spans="1:1" s="295" customFormat="1" ht="12" hidden="1" customHeight="1">
      <c r="A17443" s="294"/>
    </row>
    <row r="17444" spans="1:1" s="295" customFormat="1" ht="12" hidden="1" customHeight="1">
      <c r="A17444" s="294"/>
    </row>
    <row r="17445" spans="1:1" s="295" customFormat="1" ht="12" hidden="1" customHeight="1">
      <c r="A17445" s="294"/>
    </row>
    <row r="17446" spans="1:1" s="295" customFormat="1" ht="12" hidden="1" customHeight="1">
      <c r="A17446" s="294"/>
    </row>
    <row r="17447" spans="1:1" s="295" customFormat="1" ht="12" hidden="1" customHeight="1">
      <c r="A17447" s="294"/>
    </row>
    <row r="17448" spans="1:1" s="295" customFormat="1" ht="12" hidden="1" customHeight="1">
      <c r="A17448" s="294"/>
    </row>
    <row r="17449" spans="1:1" s="295" customFormat="1" ht="12" hidden="1" customHeight="1">
      <c r="A17449" s="294"/>
    </row>
    <row r="17450" spans="1:1" s="295" customFormat="1" ht="12" hidden="1" customHeight="1">
      <c r="A17450" s="294"/>
    </row>
    <row r="17451" spans="1:1" s="295" customFormat="1" ht="12" hidden="1" customHeight="1">
      <c r="A17451" s="294"/>
    </row>
    <row r="17452" spans="1:1" s="295" customFormat="1" ht="12" hidden="1" customHeight="1">
      <c r="A17452" s="294"/>
    </row>
    <row r="17453" spans="1:1" s="295" customFormat="1" ht="12" hidden="1" customHeight="1">
      <c r="A17453" s="294"/>
    </row>
    <row r="17454" spans="1:1" s="295" customFormat="1" ht="12" hidden="1" customHeight="1">
      <c r="A17454" s="294"/>
    </row>
    <row r="17455" spans="1:1" s="295" customFormat="1" ht="12" hidden="1" customHeight="1">
      <c r="A17455" s="294"/>
    </row>
    <row r="17456" spans="1:1" s="295" customFormat="1" ht="12" hidden="1" customHeight="1">
      <c r="A17456" s="294"/>
    </row>
    <row r="17457" spans="1:1" s="295" customFormat="1" ht="12" hidden="1" customHeight="1">
      <c r="A17457" s="294"/>
    </row>
    <row r="17458" spans="1:1" s="295" customFormat="1" ht="12" hidden="1" customHeight="1">
      <c r="A17458" s="294"/>
    </row>
    <row r="17459" spans="1:1" s="295" customFormat="1" ht="12" hidden="1" customHeight="1">
      <c r="A17459" s="294"/>
    </row>
    <row r="17460" spans="1:1" s="295" customFormat="1" ht="12" hidden="1" customHeight="1">
      <c r="A17460" s="294"/>
    </row>
    <row r="17461" spans="1:1" s="295" customFormat="1" ht="12" hidden="1" customHeight="1">
      <c r="A17461" s="294"/>
    </row>
    <row r="17462" spans="1:1" s="295" customFormat="1" ht="12" hidden="1" customHeight="1">
      <c r="A17462" s="294"/>
    </row>
    <row r="17463" spans="1:1" s="295" customFormat="1" ht="12" hidden="1" customHeight="1">
      <c r="A17463" s="294"/>
    </row>
    <row r="17464" spans="1:1" s="295" customFormat="1" ht="12" hidden="1" customHeight="1">
      <c r="A17464" s="294"/>
    </row>
    <row r="17465" spans="1:1" s="295" customFormat="1" ht="12" hidden="1" customHeight="1">
      <c r="A17465" s="294"/>
    </row>
    <row r="17466" spans="1:1" s="295" customFormat="1" ht="12" hidden="1" customHeight="1">
      <c r="A17466" s="294"/>
    </row>
    <row r="17467" spans="1:1" s="295" customFormat="1" ht="12" hidden="1" customHeight="1">
      <c r="A17467" s="294"/>
    </row>
    <row r="17468" spans="1:1" s="295" customFormat="1" ht="12" hidden="1" customHeight="1">
      <c r="A17468" s="294"/>
    </row>
    <row r="17469" spans="1:1" s="295" customFormat="1" ht="12" hidden="1" customHeight="1">
      <c r="A17469" s="294"/>
    </row>
    <row r="17470" spans="1:1" s="295" customFormat="1" ht="12" hidden="1" customHeight="1">
      <c r="A17470" s="294"/>
    </row>
    <row r="17471" spans="1:1" s="295" customFormat="1" ht="12" hidden="1" customHeight="1">
      <c r="A17471" s="294"/>
    </row>
    <row r="17472" spans="1:1" s="295" customFormat="1" ht="12" hidden="1" customHeight="1">
      <c r="A17472" s="294"/>
    </row>
    <row r="17473" spans="1:1" s="295" customFormat="1" ht="12" hidden="1" customHeight="1">
      <c r="A17473" s="294"/>
    </row>
    <row r="17474" spans="1:1" s="295" customFormat="1" ht="12" hidden="1" customHeight="1">
      <c r="A17474" s="294"/>
    </row>
    <row r="17475" spans="1:1" s="295" customFormat="1" ht="12" hidden="1" customHeight="1">
      <c r="A17475" s="294"/>
    </row>
    <row r="17476" spans="1:1" s="295" customFormat="1" ht="12" hidden="1" customHeight="1">
      <c r="A17476" s="294"/>
    </row>
    <row r="17477" spans="1:1" s="295" customFormat="1" ht="12" hidden="1" customHeight="1">
      <c r="A17477" s="294"/>
    </row>
    <row r="17478" spans="1:1" s="295" customFormat="1" ht="12" hidden="1" customHeight="1">
      <c r="A17478" s="294"/>
    </row>
    <row r="17479" spans="1:1" s="295" customFormat="1" ht="12" hidden="1" customHeight="1">
      <c r="A17479" s="294"/>
    </row>
    <row r="17480" spans="1:1" s="295" customFormat="1" ht="12" hidden="1" customHeight="1">
      <c r="A17480" s="294"/>
    </row>
    <row r="17481" spans="1:1" s="295" customFormat="1" ht="12" hidden="1" customHeight="1">
      <c r="A17481" s="294"/>
    </row>
    <row r="17482" spans="1:1" s="295" customFormat="1" ht="12" hidden="1" customHeight="1">
      <c r="A17482" s="294"/>
    </row>
    <row r="17483" spans="1:1" s="295" customFormat="1" ht="12" hidden="1" customHeight="1">
      <c r="A17483" s="294"/>
    </row>
    <row r="17484" spans="1:1" s="295" customFormat="1" ht="12" hidden="1" customHeight="1">
      <c r="A17484" s="294"/>
    </row>
    <row r="17485" spans="1:1" s="295" customFormat="1" ht="12" hidden="1" customHeight="1">
      <c r="A17485" s="294"/>
    </row>
    <row r="17486" spans="1:1" s="295" customFormat="1" ht="12" hidden="1" customHeight="1">
      <c r="A17486" s="294"/>
    </row>
    <row r="17487" spans="1:1" s="295" customFormat="1" ht="12" hidden="1" customHeight="1">
      <c r="A17487" s="294"/>
    </row>
    <row r="17488" spans="1:1" s="295" customFormat="1" ht="12" hidden="1" customHeight="1">
      <c r="A17488" s="294"/>
    </row>
    <row r="17489" spans="1:1" s="295" customFormat="1" ht="12" hidden="1" customHeight="1">
      <c r="A17489" s="294"/>
    </row>
    <row r="17490" spans="1:1" s="295" customFormat="1" ht="12" hidden="1" customHeight="1">
      <c r="A17490" s="294"/>
    </row>
    <row r="17491" spans="1:1" s="295" customFormat="1" ht="12" hidden="1" customHeight="1">
      <c r="A17491" s="294"/>
    </row>
    <row r="17492" spans="1:1" s="295" customFormat="1" ht="12" hidden="1" customHeight="1">
      <c r="A17492" s="294"/>
    </row>
    <row r="17493" spans="1:1" s="295" customFormat="1" ht="12" hidden="1" customHeight="1">
      <c r="A17493" s="294"/>
    </row>
    <row r="17494" spans="1:1" s="295" customFormat="1" ht="12" hidden="1" customHeight="1">
      <c r="A17494" s="294"/>
    </row>
    <row r="17495" spans="1:1" s="295" customFormat="1" ht="12" hidden="1" customHeight="1">
      <c r="A17495" s="294"/>
    </row>
    <row r="17496" spans="1:1" s="295" customFormat="1" ht="12" hidden="1" customHeight="1">
      <c r="A17496" s="294"/>
    </row>
    <row r="17497" spans="1:1" s="295" customFormat="1" ht="12" hidden="1" customHeight="1">
      <c r="A17497" s="294"/>
    </row>
    <row r="17498" spans="1:1" s="295" customFormat="1" ht="12" hidden="1" customHeight="1">
      <c r="A17498" s="294"/>
    </row>
    <row r="17499" spans="1:1" s="295" customFormat="1" ht="12" hidden="1" customHeight="1">
      <c r="A17499" s="294"/>
    </row>
    <row r="17500" spans="1:1" s="295" customFormat="1" ht="12" hidden="1" customHeight="1">
      <c r="A17500" s="294"/>
    </row>
    <row r="17501" spans="1:1" s="295" customFormat="1" ht="12" hidden="1" customHeight="1">
      <c r="A17501" s="294"/>
    </row>
    <row r="17502" spans="1:1" s="295" customFormat="1" ht="12" hidden="1" customHeight="1">
      <c r="A17502" s="294"/>
    </row>
    <row r="17503" spans="1:1" s="295" customFormat="1" ht="12" hidden="1" customHeight="1">
      <c r="A17503" s="294"/>
    </row>
    <row r="17504" spans="1:1" s="295" customFormat="1" ht="12" hidden="1" customHeight="1">
      <c r="A17504" s="294"/>
    </row>
    <row r="17505" spans="1:1" s="295" customFormat="1" ht="12" hidden="1" customHeight="1">
      <c r="A17505" s="294"/>
    </row>
    <row r="17506" spans="1:1" s="295" customFormat="1" ht="12" hidden="1" customHeight="1">
      <c r="A17506" s="294"/>
    </row>
    <row r="17507" spans="1:1" s="295" customFormat="1" ht="12" hidden="1" customHeight="1">
      <c r="A17507" s="294"/>
    </row>
    <row r="17508" spans="1:1" s="295" customFormat="1" ht="12" hidden="1" customHeight="1">
      <c r="A17508" s="294"/>
    </row>
    <row r="17509" spans="1:1" s="295" customFormat="1" ht="12" hidden="1" customHeight="1">
      <c r="A17509" s="294"/>
    </row>
    <row r="17510" spans="1:1" s="295" customFormat="1" ht="12" hidden="1" customHeight="1">
      <c r="A17510" s="294"/>
    </row>
    <row r="17511" spans="1:1" s="295" customFormat="1" ht="12" hidden="1" customHeight="1">
      <c r="A17511" s="294"/>
    </row>
    <row r="17512" spans="1:1" s="295" customFormat="1" ht="12" hidden="1" customHeight="1">
      <c r="A17512" s="294"/>
    </row>
    <row r="17513" spans="1:1" s="295" customFormat="1" ht="12" hidden="1" customHeight="1">
      <c r="A17513" s="294"/>
    </row>
    <row r="17514" spans="1:1" s="295" customFormat="1" ht="12" hidden="1" customHeight="1">
      <c r="A17514" s="294"/>
    </row>
    <row r="17515" spans="1:1" s="295" customFormat="1" ht="12" hidden="1" customHeight="1">
      <c r="A17515" s="294"/>
    </row>
    <row r="17516" spans="1:1" s="295" customFormat="1" ht="12" hidden="1" customHeight="1">
      <c r="A17516" s="294"/>
    </row>
    <row r="17517" spans="1:1" s="295" customFormat="1" ht="12" hidden="1" customHeight="1">
      <c r="A17517" s="294"/>
    </row>
    <row r="17518" spans="1:1" s="295" customFormat="1" ht="12" hidden="1" customHeight="1">
      <c r="A17518" s="294"/>
    </row>
    <row r="17519" spans="1:1" s="295" customFormat="1" ht="12" hidden="1" customHeight="1">
      <c r="A17519" s="294"/>
    </row>
    <row r="17520" spans="1:1" s="295" customFormat="1" ht="12" hidden="1" customHeight="1">
      <c r="A17520" s="294"/>
    </row>
    <row r="17521" spans="1:1" s="295" customFormat="1" ht="12" hidden="1" customHeight="1">
      <c r="A17521" s="294"/>
    </row>
    <row r="17522" spans="1:1" s="295" customFormat="1" ht="12" hidden="1" customHeight="1">
      <c r="A17522" s="294"/>
    </row>
    <row r="17523" spans="1:1" s="295" customFormat="1" ht="12" hidden="1" customHeight="1">
      <c r="A17523" s="294"/>
    </row>
    <row r="17524" spans="1:1" s="295" customFormat="1" ht="12" hidden="1" customHeight="1">
      <c r="A17524" s="294"/>
    </row>
    <row r="17525" spans="1:1" s="295" customFormat="1" ht="12" hidden="1" customHeight="1">
      <c r="A17525" s="294"/>
    </row>
    <row r="17526" spans="1:1" s="295" customFormat="1" ht="12" hidden="1" customHeight="1">
      <c r="A17526" s="294"/>
    </row>
    <row r="17527" spans="1:1" s="295" customFormat="1" ht="12" hidden="1" customHeight="1">
      <c r="A17527" s="294"/>
    </row>
    <row r="17528" spans="1:1" s="295" customFormat="1" ht="12" hidden="1" customHeight="1">
      <c r="A17528" s="294"/>
    </row>
    <row r="17529" spans="1:1" s="295" customFormat="1" ht="12" hidden="1" customHeight="1">
      <c r="A17529" s="294"/>
    </row>
    <row r="17530" spans="1:1" s="295" customFormat="1" ht="12" hidden="1" customHeight="1">
      <c r="A17530" s="294"/>
    </row>
    <row r="17531" spans="1:1" s="295" customFormat="1" ht="12" hidden="1" customHeight="1">
      <c r="A17531" s="294"/>
    </row>
    <row r="17532" spans="1:1" s="295" customFormat="1" ht="12" hidden="1" customHeight="1">
      <c r="A17532" s="294"/>
    </row>
    <row r="17533" spans="1:1" s="295" customFormat="1" ht="12" hidden="1" customHeight="1">
      <c r="A17533" s="294"/>
    </row>
    <row r="17534" spans="1:1" s="295" customFormat="1" ht="12" hidden="1" customHeight="1">
      <c r="A17534" s="294"/>
    </row>
    <row r="17535" spans="1:1" s="295" customFormat="1" ht="12" hidden="1" customHeight="1">
      <c r="A17535" s="294"/>
    </row>
    <row r="17536" spans="1:1" s="295" customFormat="1" ht="12" hidden="1" customHeight="1">
      <c r="A17536" s="294"/>
    </row>
    <row r="17537" spans="1:1" s="295" customFormat="1" ht="12" hidden="1" customHeight="1">
      <c r="A17537" s="294"/>
    </row>
    <row r="17538" spans="1:1" s="295" customFormat="1" ht="12" hidden="1" customHeight="1">
      <c r="A17538" s="294"/>
    </row>
    <row r="17539" spans="1:1" s="295" customFormat="1" ht="12" hidden="1" customHeight="1">
      <c r="A17539" s="294"/>
    </row>
    <row r="17540" spans="1:1" s="295" customFormat="1" ht="12" hidden="1" customHeight="1">
      <c r="A17540" s="294"/>
    </row>
    <row r="17541" spans="1:1" s="295" customFormat="1" ht="12" hidden="1" customHeight="1">
      <c r="A17541" s="294"/>
    </row>
    <row r="17542" spans="1:1" s="295" customFormat="1" ht="12" hidden="1" customHeight="1">
      <c r="A17542" s="294"/>
    </row>
    <row r="17543" spans="1:1" s="295" customFormat="1" ht="12" hidden="1" customHeight="1">
      <c r="A17543" s="294"/>
    </row>
    <row r="17544" spans="1:1" s="295" customFormat="1" ht="12" hidden="1" customHeight="1">
      <c r="A17544" s="294"/>
    </row>
    <row r="17545" spans="1:1" s="295" customFormat="1" ht="12" hidden="1" customHeight="1">
      <c r="A17545" s="294"/>
    </row>
    <row r="17546" spans="1:1" s="295" customFormat="1" ht="12" hidden="1" customHeight="1">
      <c r="A17546" s="294"/>
    </row>
    <row r="17547" spans="1:1" s="295" customFormat="1" ht="12" hidden="1" customHeight="1">
      <c r="A17547" s="294"/>
    </row>
    <row r="17548" spans="1:1" s="295" customFormat="1" ht="12" hidden="1" customHeight="1">
      <c r="A17548" s="294"/>
    </row>
    <row r="17549" spans="1:1" s="295" customFormat="1" ht="12" hidden="1" customHeight="1">
      <c r="A17549" s="294"/>
    </row>
    <row r="17550" spans="1:1" s="295" customFormat="1" ht="12" hidden="1" customHeight="1">
      <c r="A17550" s="294"/>
    </row>
    <row r="17551" spans="1:1" s="295" customFormat="1" ht="12" hidden="1" customHeight="1">
      <c r="A17551" s="294"/>
    </row>
    <row r="17552" spans="1:1" s="295" customFormat="1" ht="12" hidden="1" customHeight="1">
      <c r="A17552" s="294"/>
    </row>
    <row r="17553" spans="1:1" s="295" customFormat="1" ht="12" hidden="1" customHeight="1">
      <c r="A17553" s="294"/>
    </row>
    <row r="17554" spans="1:1" s="295" customFormat="1" ht="12" hidden="1" customHeight="1">
      <c r="A17554" s="294"/>
    </row>
    <row r="17555" spans="1:1" s="295" customFormat="1" ht="12" hidden="1" customHeight="1">
      <c r="A17555" s="294"/>
    </row>
    <row r="17556" spans="1:1" s="295" customFormat="1" ht="12" hidden="1" customHeight="1">
      <c r="A17556" s="294"/>
    </row>
    <row r="17557" spans="1:1" s="295" customFormat="1" ht="12" hidden="1" customHeight="1">
      <c r="A17557" s="294"/>
    </row>
    <row r="17558" spans="1:1" s="295" customFormat="1" ht="12" hidden="1" customHeight="1">
      <c r="A17558" s="294"/>
    </row>
    <row r="17559" spans="1:1" s="295" customFormat="1" ht="12" hidden="1" customHeight="1">
      <c r="A17559" s="294"/>
    </row>
    <row r="17560" spans="1:1" s="295" customFormat="1" ht="12" hidden="1" customHeight="1">
      <c r="A17560" s="294"/>
    </row>
    <row r="17561" spans="1:1" s="295" customFormat="1" ht="12" hidden="1" customHeight="1">
      <c r="A17561" s="294"/>
    </row>
    <row r="17562" spans="1:1" s="295" customFormat="1" ht="12" hidden="1" customHeight="1">
      <c r="A17562" s="294"/>
    </row>
    <row r="17563" spans="1:1" s="295" customFormat="1" ht="12" hidden="1" customHeight="1">
      <c r="A17563" s="294"/>
    </row>
    <row r="17564" spans="1:1" s="295" customFormat="1" ht="12" hidden="1" customHeight="1">
      <c r="A17564" s="294"/>
    </row>
    <row r="17565" spans="1:1" s="295" customFormat="1" ht="12" hidden="1" customHeight="1">
      <c r="A17565" s="294"/>
    </row>
    <row r="17566" spans="1:1" s="295" customFormat="1" ht="12" hidden="1" customHeight="1">
      <c r="A17566" s="294"/>
    </row>
    <row r="17567" spans="1:1" s="295" customFormat="1" ht="12" hidden="1" customHeight="1">
      <c r="A17567" s="294"/>
    </row>
    <row r="17568" spans="1:1" s="295" customFormat="1" ht="12" hidden="1" customHeight="1">
      <c r="A17568" s="294"/>
    </row>
    <row r="17569" spans="1:1" s="295" customFormat="1" ht="12" hidden="1" customHeight="1">
      <c r="A17569" s="294"/>
    </row>
    <row r="17570" spans="1:1" s="295" customFormat="1" ht="12" hidden="1" customHeight="1">
      <c r="A17570" s="294"/>
    </row>
    <row r="17571" spans="1:1" s="295" customFormat="1" ht="12" hidden="1" customHeight="1">
      <c r="A17571" s="294"/>
    </row>
    <row r="17572" spans="1:1" s="295" customFormat="1" ht="12" hidden="1" customHeight="1">
      <c r="A17572" s="294"/>
    </row>
    <row r="17573" spans="1:1" s="295" customFormat="1" ht="12" hidden="1" customHeight="1">
      <c r="A17573" s="294"/>
    </row>
    <row r="17574" spans="1:1" s="295" customFormat="1" ht="12" hidden="1" customHeight="1">
      <c r="A17574" s="294"/>
    </row>
    <row r="17575" spans="1:1" s="295" customFormat="1" ht="12" hidden="1" customHeight="1">
      <c r="A17575" s="294"/>
    </row>
    <row r="17576" spans="1:1" s="295" customFormat="1" ht="12" hidden="1" customHeight="1">
      <c r="A17576" s="294"/>
    </row>
    <row r="17577" spans="1:1" s="295" customFormat="1" ht="12" hidden="1" customHeight="1">
      <c r="A17577" s="294"/>
    </row>
    <row r="17578" spans="1:1" s="295" customFormat="1" ht="12" hidden="1" customHeight="1">
      <c r="A17578" s="294"/>
    </row>
    <row r="17579" spans="1:1" s="295" customFormat="1" ht="12" hidden="1" customHeight="1">
      <c r="A17579" s="294"/>
    </row>
    <row r="17580" spans="1:1" s="295" customFormat="1" ht="12" hidden="1" customHeight="1">
      <c r="A17580" s="294"/>
    </row>
    <row r="17581" spans="1:1" s="295" customFormat="1" ht="12" hidden="1" customHeight="1">
      <c r="A17581" s="294"/>
    </row>
    <row r="17582" spans="1:1" s="295" customFormat="1" ht="12" hidden="1" customHeight="1">
      <c r="A17582" s="294"/>
    </row>
    <row r="17583" spans="1:1" s="295" customFormat="1" ht="12" hidden="1" customHeight="1">
      <c r="A17583" s="294"/>
    </row>
    <row r="17584" spans="1:1" s="295" customFormat="1" ht="12" hidden="1" customHeight="1">
      <c r="A17584" s="294"/>
    </row>
    <row r="17585" spans="1:1" s="295" customFormat="1" ht="12" hidden="1" customHeight="1">
      <c r="A17585" s="294"/>
    </row>
    <row r="17586" spans="1:1" s="295" customFormat="1" ht="12" hidden="1" customHeight="1">
      <c r="A17586" s="294"/>
    </row>
    <row r="17587" spans="1:1" s="295" customFormat="1" ht="12" hidden="1" customHeight="1">
      <c r="A17587" s="294"/>
    </row>
    <row r="17588" spans="1:1" s="295" customFormat="1" ht="12" hidden="1" customHeight="1">
      <c r="A17588" s="294"/>
    </row>
    <row r="17589" spans="1:1" s="295" customFormat="1" ht="12" hidden="1" customHeight="1">
      <c r="A17589" s="294"/>
    </row>
    <row r="17590" spans="1:1" s="295" customFormat="1" ht="12" hidden="1" customHeight="1">
      <c r="A17590" s="294"/>
    </row>
    <row r="17591" spans="1:1" s="295" customFormat="1" ht="12" hidden="1" customHeight="1">
      <c r="A17591" s="294"/>
    </row>
    <row r="17592" spans="1:1" s="295" customFormat="1" ht="12" hidden="1" customHeight="1">
      <c r="A17592" s="294"/>
    </row>
    <row r="17593" spans="1:1" s="295" customFormat="1" ht="12" hidden="1" customHeight="1">
      <c r="A17593" s="294"/>
    </row>
    <row r="17594" spans="1:1" s="295" customFormat="1" ht="12" hidden="1" customHeight="1">
      <c r="A17594" s="294"/>
    </row>
    <row r="17595" spans="1:1" s="295" customFormat="1" ht="12" hidden="1" customHeight="1">
      <c r="A17595" s="294"/>
    </row>
    <row r="17596" spans="1:1" s="295" customFormat="1" ht="12" hidden="1" customHeight="1">
      <c r="A17596" s="294"/>
    </row>
    <row r="17597" spans="1:1" s="295" customFormat="1" ht="12" hidden="1" customHeight="1">
      <c r="A17597" s="294"/>
    </row>
    <row r="17598" spans="1:1" s="295" customFormat="1" ht="12" hidden="1" customHeight="1">
      <c r="A17598" s="294"/>
    </row>
    <row r="17599" spans="1:1" s="295" customFormat="1" ht="12" hidden="1" customHeight="1">
      <c r="A17599" s="294"/>
    </row>
    <row r="17600" spans="1:1" s="295" customFormat="1" ht="12" hidden="1" customHeight="1">
      <c r="A17600" s="294"/>
    </row>
    <row r="17601" spans="1:1" s="295" customFormat="1" ht="12" hidden="1" customHeight="1">
      <c r="A17601" s="294"/>
    </row>
    <row r="17602" spans="1:1" s="295" customFormat="1" ht="12" hidden="1" customHeight="1">
      <c r="A17602" s="294"/>
    </row>
    <row r="17603" spans="1:1" s="295" customFormat="1" ht="12" hidden="1" customHeight="1">
      <c r="A17603" s="294"/>
    </row>
    <row r="17604" spans="1:1" s="295" customFormat="1" ht="12" hidden="1" customHeight="1">
      <c r="A17604" s="294"/>
    </row>
    <row r="17605" spans="1:1" s="295" customFormat="1" ht="12" hidden="1" customHeight="1">
      <c r="A17605" s="294"/>
    </row>
    <row r="17606" spans="1:1" s="295" customFormat="1" ht="12" hidden="1" customHeight="1">
      <c r="A17606" s="294"/>
    </row>
    <row r="17607" spans="1:1" s="295" customFormat="1" ht="12" hidden="1" customHeight="1">
      <c r="A17607" s="294"/>
    </row>
    <row r="17608" spans="1:1" s="295" customFormat="1" ht="12" hidden="1" customHeight="1">
      <c r="A17608" s="294"/>
    </row>
    <row r="17609" spans="1:1" s="295" customFormat="1" ht="12" hidden="1" customHeight="1">
      <c r="A17609" s="294"/>
    </row>
    <row r="17610" spans="1:1" s="295" customFormat="1" ht="12" hidden="1" customHeight="1">
      <c r="A17610" s="294"/>
    </row>
    <row r="17611" spans="1:1" s="295" customFormat="1" ht="12" hidden="1" customHeight="1">
      <c r="A17611" s="294"/>
    </row>
    <row r="17612" spans="1:1" s="295" customFormat="1" ht="12" hidden="1" customHeight="1">
      <c r="A17612" s="294"/>
    </row>
    <row r="17613" spans="1:1" s="295" customFormat="1" ht="12" hidden="1" customHeight="1">
      <c r="A17613" s="294"/>
    </row>
    <row r="17614" spans="1:1" s="295" customFormat="1" ht="12" hidden="1" customHeight="1">
      <c r="A17614" s="294"/>
    </row>
    <row r="17615" spans="1:1" s="295" customFormat="1" ht="12" hidden="1" customHeight="1">
      <c r="A17615" s="294"/>
    </row>
    <row r="17616" spans="1:1" s="295" customFormat="1" ht="12" hidden="1" customHeight="1">
      <c r="A17616" s="294"/>
    </row>
    <row r="17617" spans="1:1" s="295" customFormat="1" ht="12" hidden="1" customHeight="1">
      <c r="A17617" s="294"/>
    </row>
    <row r="17618" spans="1:1" s="295" customFormat="1" ht="12" hidden="1" customHeight="1">
      <c r="A17618" s="294"/>
    </row>
    <row r="17619" spans="1:1" s="295" customFormat="1" ht="12" hidden="1" customHeight="1">
      <c r="A17619" s="294"/>
    </row>
    <row r="17620" spans="1:1" s="295" customFormat="1" ht="12" hidden="1" customHeight="1">
      <c r="A17620" s="294"/>
    </row>
    <row r="17621" spans="1:1" s="295" customFormat="1" ht="12" hidden="1" customHeight="1">
      <c r="A17621" s="294"/>
    </row>
    <row r="17622" spans="1:1" s="295" customFormat="1" ht="12" hidden="1" customHeight="1">
      <c r="A17622" s="294"/>
    </row>
    <row r="17623" spans="1:1" s="295" customFormat="1" ht="12" hidden="1" customHeight="1">
      <c r="A17623" s="294"/>
    </row>
    <row r="17624" spans="1:1" s="295" customFormat="1" ht="12" hidden="1" customHeight="1">
      <c r="A17624" s="294"/>
    </row>
    <row r="17625" spans="1:1" s="295" customFormat="1" ht="12" hidden="1" customHeight="1">
      <c r="A17625" s="294"/>
    </row>
    <row r="17626" spans="1:1" s="295" customFormat="1" ht="12" hidden="1" customHeight="1">
      <c r="A17626" s="294"/>
    </row>
    <row r="17627" spans="1:1" s="295" customFormat="1" ht="12" hidden="1" customHeight="1">
      <c r="A17627" s="294"/>
    </row>
    <row r="17628" spans="1:1" s="295" customFormat="1" ht="12" hidden="1" customHeight="1">
      <c r="A17628" s="294"/>
    </row>
    <row r="17629" spans="1:1" s="295" customFormat="1" ht="12" hidden="1" customHeight="1">
      <c r="A17629" s="294"/>
    </row>
    <row r="17630" spans="1:1" s="295" customFormat="1" ht="12" hidden="1" customHeight="1">
      <c r="A17630" s="294"/>
    </row>
    <row r="17631" spans="1:1" s="295" customFormat="1" ht="12" hidden="1" customHeight="1">
      <c r="A17631" s="294"/>
    </row>
    <row r="17632" spans="1:1" s="295" customFormat="1" ht="12" hidden="1" customHeight="1">
      <c r="A17632" s="294"/>
    </row>
    <row r="17633" spans="1:1" s="295" customFormat="1" ht="12" hidden="1" customHeight="1">
      <c r="A17633" s="294"/>
    </row>
    <row r="17634" spans="1:1" s="295" customFormat="1" ht="12" hidden="1" customHeight="1">
      <c r="A17634" s="294"/>
    </row>
    <row r="17635" spans="1:1" s="295" customFormat="1" ht="12" hidden="1" customHeight="1">
      <c r="A17635" s="294"/>
    </row>
    <row r="17636" spans="1:1" s="295" customFormat="1" ht="12" hidden="1" customHeight="1">
      <c r="A17636" s="294"/>
    </row>
    <row r="17637" spans="1:1" s="295" customFormat="1" ht="12" hidden="1" customHeight="1">
      <c r="A17637" s="294"/>
    </row>
    <row r="17638" spans="1:1" s="295" customFormat="1" ht="12" hidden="1" customHeight="1">
      <c r="A17638" s="294"/>
    </row>
    <row r="17639" spans="1:1" s="295" customFormat="1" ht="12" hidden="1" customHeight="1">
      <c r="A17639" s="294"/>
    </row>
    <row r="17640" spans="1:1" s="295" customFormat="1" ht="12" hidden="1" customHeight="1">
      <c r="A17640" s="294"/>
    </row>
    <row r="17641" spans="1:1" s="295" customFormat="1" ht="12" hidden="1" customHeight="1">
      <c r="A17641" s="294"/>
    </row>
    <row r="17642" spans="1:1" s="295" customFormat="1" ht="12" hidden="1" customHeight="1">
      <c r="A17642" s="294"/>
    </row>
    <row r="17643" spans="1:1" s="295" customFormat="1" ht="12" hidden="1" customHeight="1">
      <c r="A17643" s="294"/>
    </row>
    <row r="17644" spans="1:1" s="295" customFormat="1" ht="12" hidden="1" customHeight="1">
      <c r="A17644" s="294"/>
    </row>
    <row r="17645" spans="1:1" s="295" customFormat="1" ht="12" hidden="1" customHeight="1">
      <c r="A17645" s="294"/>
    </row>
    <row r="17646" spans="1:1" s="295" customFormat="1" ht="12" hidden="1" customHeight="1">
      <c r="A17646" s="294"/>
    </row>
    <row r="17647" spans="1:1" s="295" customFormat="1" ht="12" hidden="1" customHeight="1">
      <c r="A17647" s="294"/>
    </row>
    <row r="17648" spans="1:1" s="295" customFormat="1" ht="12" hidden="1" customHeight="1">
      <c r="A17648" s="294"/>
    </row>
    <row r="17649" spans="1:1" s="295" customFormat="1" ht="12" hidden="1" customHeight="1">
      <c r="A17649" s="294"/>
    </row>
    <row r="17650" spans="1:1" s="295" customFormat="1" ht="12" hidden="1" customHeight="1">
      <c r="A17650" s="294"/>
    </row>
    <row r="17651" spans="1:1" s="295" customFormat="1" ht="12" hidden="1" customHeight="1">
      <c r="A17651" s="294"/>
    </row>
    <row r="17652" spans="1:1" s="295" customFormat="1" ht="12" hidden="1" customHeight="1">
      <c r="A17652" s="294"/>
    </row>
    <row r="17653" spans="1:1" s="295" customFormat="1" ht="12" hidden="1" customHeight="1">
      <c r="A17653" s="294"/>
    </row>
    <row r="17654" spans="1:1" s="295" customFormat="1" ht="12" hidden="1" customHeight="1">
      <c r="A17654" s="294"/>
    </row>
    <row r="17655" spans="1:1" s="295" customFormat="1" ht="12" hidden="1" customHeight="1">
      <c r="A17655" s="294"/>
    </row>
    <row r="17656" spans="1:1" s="295" customFormat="1" ht="12" hidden="1" customHeight="1">
      <c r="A17656" s="294"/>
    </row>
    <row r="17657" spans="1:1" s="295" customFormat="1" ht="12" hidden="1" customHeight="1">
      <c r="A17657" s="294"/>
    </row>
    <row r="17658" spans="1:1" s="295" customFormat="1" ht="12" hidden="1" customHeight="1">
      <c r="A17658" s="294"/>
    </row>
    <row r="17659" spans="1:1" s="295" customFormat="1" ht="12" hidden="1" customHeight="1">
      <c r="A17659" s="294"/>
    </row>
    <row r="17660" spans="1:1" s="295" customFormat="1" ht="12" hidden="1" customHeight="1">
      <c r="A17660" s="294"/>
    </row>
    <row r="17661" spans="1:1" s="295" customFormat="1" ht="12" hidden="1" customHeight="1">
      <c r="A17661" s="294"/>
    </row>
    <row r="17662" spans="1:1" s="295" customFormat="1" ht="12" hidden="1" customHeight="1">
      <c r="A17662" s="294"/>
    </row>
    <row r="17663" spans="1:1" s="295" customFormat="1" ht="12" hidden="1" customHeight="1">
      <c r="A17663" s="294"/>
    </row>
    <row r="17664" spans="1:1" s="295" customFormat="1" ht="12" hidden="1" customHeight="1">
      <c r="A17664" s="294"/>
    </row>
    <row r="17665" spans="1:1" s="295" customFormat="1" ht="12" hidden="1" customHeight="1">
      <c r="A17665" s="294"/>
    </row>
    <row r="17666" spans="1:1" s="295" customFormat="1" ht="12" hidden="1" customHeight="1">
      <c r="A17666" s="294"/>
    </row>
    <row r="17667" spans="1:1" s="295" customFormat="1" ht="12" hidden="1" customHeight="1">
      <c r="A17667" s="294"/>
    </row>
    <row r="17668" spans="1:1" s="295" customFormat="1" ht="12" hidden="1" customHeight="1">
      <c r="A17668" s="294"/>
    </row>
    <row r="17669" spans="1:1" s="295" customFormat="1" ht="12" hidden="1" customHeight="1">
      <c r="A17669" s="294"/>
    </row>
    <row r="17670" spans="1:1" s="295" customFormat="1" ht="12" hidden="1" customHeight="1">
      <c r="A17670" s="294"/>
    </row>
    <row r="17671" spans="1:1" s="295" customFormat="1" ht="12" hidden="1" customHeight="1">
      <c r="A17671" s="294"/>
    </row>
    <row r="17672" spans="1:1" s="295" customFormat="1" ht="12" hidden="1" customHeight="1">
      <c r="A17672" s="294"/>
    </row>
    <row r="17673" spans="1:1" s="295" customFormat="1" ht="12" hidden="1" customHeight="1">
      <c r="A17673" s="294"/>
    </row>
    <row r="17674" spans="1:1" s="295" customFormat="1" ht="12" hidden="1" customHeight="1">
      <c r="A17674" s="294"/>
    </row>
    <row r="17675" spans="1:1" s="295" customFormat="1" ht="12" hidden="1" customHeight="1">
      <c r="A17675" s="294"/>
    </row>
    <row r="17676" spans="1:1" s="295" customFormat="1" ht="12" hidden="1" customHeight="1">
      <c r="A17676" s="294"/>
    </row>
    <row r="17677" spans="1:1" s="295" customFormat="1" ht="12" hidden="1" customHeight="1">
      <c r="A17677" s="294"/>
    </row>
    <row r="17678" spans="1:1" s="295" customFormat="1" ht="12" hidden="1" customHeight="1">
      <c r="A17678" s="294"/>
    </row>
    <row r="17679" spans="1:1" s="295" customFormat="1" ht="12" hidden="1" customHeight="1">
      <c r="A17679" s="294"/>
    </row>
    <row r="17680" spans="1:1" s="295" customFormat="1" ht="12" hidden="1" customHeight="1">
      <c r="A17680" s="294"/>
    </row>
    <row r="17681" spans="1:1" s="295" customFormat="1" ht="12" hidden="1" customHeight="1">
      <c r="A17681" s="294"/>
    </row>
    <row r="17682" spans="1:1" s="295" customFormat="1" ht="12" hidden="1" customHeight="1">
      <c r="A17682" s="294"/>
    </row>
    <row r="17683" spans="1:1" s="295" customFormat="1" ht="12" hidden="1" customHeight="1">
      <c r="A17683" s="294"/>
    </row>
    <row r="17684" spans="1:1" s="295" customFormat="1" ht="12" hidden="1" customHeight="1">
      <c r="A17684" s="294"/>
    </row>
    <row r="17685" spans="1:1" s="295" customFormat="1" ht="12" hidden="1" customHeight="1">
      <c r="A17685" s="294"/>
    </row>
    <row r="17686" spans="1:1" s="295" customFormat="1" ht="12" hidden="1" customHeight="1">
      <c r="A17686" s="294"/>
    </row>
    <row r="17687" spans="1:1" s="295" customFormat="1" ht="12" hidden="1" customHeight="1">
      <c r="A17687" s="294"/>
    </row>
    <row r="17688" spans="1:1" s="295" customFormat="1" ht="12" hidden="1" customHeight="1">
      <c r="A17688" s="294"/>
    </row>
    <row r="17689" spans="1:1" s="295" customFormat="1" ht="12" hidden="1" customHeight="1">
      <c r="A17689" s="294"/>
    </row>
    <row r="17690" spans="1:1" s="295" customFormat="1" ht="12" hidden="1" customHeight="1">
      <c r="A17690" s="294"/>
    </row>
    <row r="17691" spans="1:1" s="295" customFormat="1" ht="12" hidden="1" customHeight="1">
      <c r="A17691" s="294"/>
    </row>
    <row r="17692" spans="1:1" s="295" customFormat="1" ht="12" hidden="1" customHeight="1">
      <c r="A17692" s="294"/>
    </row>
    <row r="17693" spans="1:1" s="295" customFormat="1" ht="12" hidden="1" customHeight="1">
      <c r="A17693" s="294"/>
    </row>
    <row r="17694" spans="1:1" s="295" customFormat="1" ht="12" hidden="1" customHeight="1">
      <c r="A17694" s="294"/>
    </row>
    <row r="17695" spans="1:1" s="295" customFormat="1" ht="12" hidden="1" customHeight="1">
      <c r="A17695" s="294"/>
    </row>
    <row r="17696" spans="1:1" s="295" customFormat="1" ht="12" hidden="1" customHeight="1">
      <c r="A17696" s="294"/>
    </row>
    <row r="17697" spans="1:1" s="295" customFormat="1" ht="12" hidden="1" customHeight="1">
      <c r="A17697" s="294"/>
    </row>
    <row r="17698" spans="1:1" s="295" customFormat="1" ht="12" hidden="1" customHeight="1">
      <c r="A17698" s="294"/>
    </row>
    <row r="17699" spans="1:1" s="295" customFormat="1" ht="12" hidden="1" customHeight="1">
      <c r="A17699" s="294"/>
    </row>
    <row r="17700" spans="1:1" s="295" customFormat="1" ht="12" hidden="1" customHeight="1">
      <c r="A17700" s="294"/>
    </row>
    <row r="17701" spans="1:1" s="295" customFormat="1" ht="12" hidden="1" customHeight="1">
      <c r="A17701" s="294"/>
    </row>
    <row r="17702" spans="1:1" s="295" customFormat="1" ht="12" hidden="1" customHeight="1">
      <c r="A17702" s="294"/>
    </row>
    <row r="17703" spans="1:1" s="295" customFormat="1" ht="12" hidden="1" customHeight="1">
      <c r="A17703" s="294"/>
    </row>
    <row r="17704" spans="1:1" s="295" customFormat="1" ht="12" hidden="1" customHeight="1">
      <c r="A17704" s="294"/>
    </row>
    <row r="17705" spans="1:1" s="295" customFormat="1" ht="12" hidden="1" customHeight="1">
      <c r="A17705" s="294"/>
    </row>
    <row r="17706" spans="1:1" s="295" customFormat="1" ht="12" hidden="1" customHeight="1">
      <c r="A17706" s="294"/>
    </row>
    <row r="17707" spans="1:1" s="295" customFormat="1" ht="12" hidden="1" customHeight="1">
      <c r="A17707" s="294"/>
    </row>
    <row r="17708" spans="1:1" s="295" customFormat="1" ht="12" hidden="1" customHeight="1">
      <c r="A17708" s="294"/>
    </row>
    <row r="17709" spans="1:1" s="295" customFormat="1" ht="12" hidden="1" customHeight="1">
      <c r="A17709" s="294"/>
    </row>
    <row r="17710" spans="1:1" s="295" customFormat="1" ht="12" hidden="1" customHeight="1">
      <c r="A17710" s="294"/>
    </row>
    <row r="17711" spans="1:1" s="295" customFormat="1" ht="12" hidden="1" customHeight="1">
      <c r="A17711" s="294"/>
    </row>
    <row r="17712" spans="1:1" s="295" customFormat="1" ht="12" hidden="1" customHeight="1">
      <c r="A17712" s="294"/>
    </row>
    <row r="17713" spans="1:1" s="295" customFormat="1" ht="12" hidden="1" customHeight="1">
      <c r="A17713" s="294"/>
    </row>
    <row r="17714" spans="1:1" s="295" customFormat="1" ht="12" hidden="1" customHeight="1">
      <c r="A17714" s="294"/>
    </row>
    <row r="17715" spans="1:1" s="295" customFormat="1" ht="12" hidden="1" customHeight="1">
      <c r="A17715" s="294"/>
    </row>
    <row r="17716" spans="1:1" s="295" customFormat="1" ht="12" hidden="1" customHeight="1">
      <c r="A17716" s="294"/>
    </row>
    <row r="17717" spans="1:1" s="295" customFormat="1" ht="12" hidden="1" customHeight="1">
      <c r="A17717" s="294"/>
    </row>
    <row r="17718" spans="1:1" s="295" customFormat="1" ht="12" hidden="1" customHeight="1">
      <c r="A17718" s="294"/>
    </row>
    <row r="17719" spans="1:1" s="295" customFormat="1" ht="12" hidden="1" customHeight="1">
      <c r="A17719" s="294"/>
    </row>
    <row r="17720" spans="1:1" s="295" customFormat="1" ht="12" hidden="1" customHeight="1">
      <c r="A17720" s="294"/>
    </row>
    <row r="17721" spans="1:1" s="295" customFormat="1" ht="12" hidden="1" customHeight="1">
      <c r="A17721" s="294"/>
    </row>
    <row r="17722" spans="1:1" s="295" customFormat="1" ht="12" hidden="1" customHeight="1">
      <c r="A17722" s="294"/>
    </row>
    <row r="17723" spans="1:1" s="295" customFormat="1" ht="12" hidden="1" customHeight="1">
      <c r="A17723" s="294"/>
    </row>
    <row r="17724" spans="1:1" s="295" customFormat="1" ht="12" hidden="1" customHeight="1">
      <c r="A17724" s="294"/>
    </row>
    <row r="17725" spans="1:1" s="295" customFormat="1" ht="12" hidden="1" customHeight="1">
      <c r="A17725" s="294"/>
    </row>
    <row r="17726" spans="1:1" s="295" customFormat="1" ht="12" hidden="1" customHeight="1">
      <c r="A17726" s="294"/>
    </row>
    <row r="17727" spans="1:1" s="295" customFormat="1" ht="12" hidden="1" customHeight="1">
      <c r="A17727" s="294"/>
    </row>
    <row r="17728" spans="1:1" s="295" customFormat="1" ht="12" hidden="1" customHeight="1">
      <c r="A17728" s="294"/>
    </row>
    <row r="17729" spans="1:1" s="295" customFormat="1" ht="12" hidden="1" customHeight="1">
      <c r="A17729" s="294"/>
    </row>
    <row r="17730" spans="1:1" s="295" customFormat="1" ht="12" hidden="1" customHeight="1">
      <c r="A17730" s="294"/>
    </row>
    <row r="17731" spans="1:1" s="295" customFormat="1" ht="12" hidden="1" customHeight="1">
      <c r="A17731" s="294"/>
    </row>
    <row r="17732" spans="1:1" s="295" customFormat="1" ht="12" hidden="1" customHeight="1">
      <c r="A17732" s="294"/>
    </row>
    <row r="17733" spans="1:1" s="295" customFormat="1" ht="12" hidden="1" customHeight="1">
      <c r="A17733" s="294"/>
    </row>
    <row r="17734" spans="1:1" s="295" customFormat="1" ht="12" hidden="1" customHeight="1">
      <c r="A17734" s="294"/>
    </row>
    <row r="17735" spans="1:1" s="295" customFormat="1" ht="12" hidden="1" customHeight="1">
      <c r="A17735" s="294"/>
    </row>
    <row r="17736" spans="1:1" s="295" customFormat="1" ht="12" hidden="1" customHeight="1">
      <c r="A17736" s="294"/>
    </row>
    <row r="17737" spans="1:1" s="295" customFormat="1" ht="12" hidden="1" customHeight="1">
      <c r="A17737" s="294"/>
    </row>
    <row r="17738" spans="1:1" s="295" customFormat="1" ht="12" hidden="1" customHeight="1">
      <c r="A17738" s="294"/>
    </row>
    <row r="17739" spans="1:1" s="295" customFormat="1" ht="12" hidden="1" customHeight="1">
      <c r="A17739" s="294"/>
    </row>
    <row r="17740" spans="1:1" s="295" customFormat="1" ht="12" hidden="1" customHeight="1">
      <c r="A17740" s="294"/>
    </row>
    <row r="17741" spans="1:1" s="295" customFormat="1" ht="12" hidden="1" customHeight="1">
      <c r="A17741" s="294"/>
    </row>
    <row r="17742" spans="1:1" s="295" customFormat="1" ht="12" hidden="1" customHeight="1">
      <c r="A17742" s="294"/>
    </row>
    <row r="17743" spans="1:1" s="295" customFormat="1" ht="12" hidden="1" customHeight="1">
      <c r="A17743" s="294"/>
    </row>
    <row r="17744" spans="1:1" s="295" customFormat="1" ht="12" hidden="1" customHeight="1">
      <c r="A17744" s="294"/>
    </row>
    <row r="17745" spans="1:1" s="295" customFormat="1" ht="12" hidden="1" customHeight="1">
      <c r="A17745" s="294"/>
    </row>
    <row r="17746" spans="1:1" s="295" customFormat="1" ht="12" hidden="1" customHeight="1">
      <c r="A17746" s="294"/>
    </row>
    <row r="17747" spans="1:1" s="295" customFormat="1" ht="12" hidden="1" customHeight="1">
      <c r="A17747" s="294"/>
    </row>
    <row r="17748" spans="1:1" s="295" customFormat="1" ht="12" hidden="1" customHeight="1">
      <c r="A17748" s="294"/>
    </row>
    <row r="17749" spans="1:1" s="295" customFormat="1" ht="12" hidden="1" customHeight="1">
      <c r="A17749" s="294"/>
    </row>
    <row r="17750" spans="1:1" s="295" customFormat="1" ht="12" hidden="1" customHeight="1">
      <c r="A17750" s="294"/>
    </row>
    <row r="17751" spans="1:1" s="295" customFormat="1" ht="12" hidden="1" customHeight="1">
      <c r="A17751" s="294"/>
    </row>
    <row r="17752" spans="1:1" s="295" customFormat="1" ht="12" hidden="1" customHeight="1">
      <c r="A17752" s="294"/>
    </row>
    <row r="17753" spans="1:1" s="295" customFormat="1" ht="12" hidden="1" customHeight="1">
      <c r="A17753" s="294"/>
    </row>
    <row r="17754" spans="1:1" s="295" customFormat="1" ht="12" hidden="1" customHeight="1">
      <c r="A17754" s="294"/>
    </row>
    <row r="17755" spans="1:1" s="295" customFormat="1" ht="12" hidden="1" customHeight="1">
      <c r="A17755" s="294"/>
    </row>
    <row r="17756" spans="1:1" s="295" customFormat="1" ht="12" hidden="1" customHeight="1">
      <c r="A17756" s="294"/>
    </row>
    <row r="17757" spans="1:1" s="295" customFormat="1" ht="12" hidden="1" customHeight="1">
      <c r="A17757" s="294"/>
    </row>
    <row r="17758" spans="1:1" s="295" customFormat="1" ht="12" hidden="1" customHeight="1">
      <c r="A17758" s="294"/>
    </row>
    <row r="17759" spans="1:1" s="295" customFormat="1" ht="12" hidden="1" customHeight="1">
      <c r="A17759" s="294"/>
    </row>
    <row r="17760" spans="1:1" s="295" customFormat="1" ht="12" hidden="1" customHeight="1">
      <c r="A17760" s="294"/>
    </row>
    <row r="17761" spans="1:1" s="295" customFormat="1" ht="12" hidden="1" customHeight="1">
      <c r="A17761" s="294"/>
    </row>
    <row r="17762" spans="1:1" s="295" customFormat="1" ht="12" hidden="1" customHeight="1">
      <c r="A17762" s="294"/>
    </row>
    <row r="17763" spans="1:1" s="295" customFormat="1" ht="12" hidden="1" customHeight="1">
      <c r="A17763" s="294"/>
    </row>
    <row r="17764" spans="1:1" s="295" customFormat="1" ht="12" hidden="1" customHeight="1">
      <c r="A17764" s="294"/>
    </row>
    <row r="17765" spans="1:1" s="295" customFormat="1" ht="12" hidden="1" customHeight="1">
      <c r="A17765" s="294"/>
    </row>
    <row r="17766" spans="1:1" s="295" customFormat="1" ht="12" hidden="1" customHeight="1">
      <c r="A17766" s="294"/>
    </row>
    <row r="17767" spans="1:1" s="295" customFormat="1" ht="12" hidden="1" customHeight="1">
      <c r="A17767" s="294"/>
    </row>
    <row r="17768" spans="1:1" s="295" customFormat="1" ht="12" hidden="1" customHeight="1">
      <c r="A17768" s="294"/>
    </row>
    <row r="17769" spans="1:1" s="295" customFormat="1" ht="12" hidden="1" customHeight="1">
      <c r="A17769" s="294"/>
    </row>
    <row r="17770" spans="1:1" s="295" customFormat="1" ht="12" hidden="1" customHeight="1">
      <c r="A17770" s="294"/>
    </row>
    <row r="17771" spans="1:1" s="295" customFormat="1" ht="12" hidden="1" customHeight="1">
      <c r="A17771" s="294"/>
    </row>
    <row r="17772" spans="1:1" s="295" customFormat="1" ht="12" hidden="1" customHeight="1">
      <c r="A17772" s="294"/>
    </row>
    <row r="17773" spans="1:1" s="295" customFormat="1" ht="12" hidden="1" customHeight="1">
      <c r="A17773" s="294"/>
    </row>
    <row r="17774" spans="1:1" s="295" customFormat="1" ht="12" hidden="1" customHeight="1">
      <c r="A17774" s="294"/>
    </row>
    <row r="17775" spans="1:1" s="295" customFormat="1" ht="12" hidden="1" customHeight="1">
      <c r="A17775" s="294"/>
    </row>
    <row r="17776" spans="1:1" s="295" customFormat="1" ht="12" hidden="1" customHeight="1">
      <c r="A17776" s="294"/>
    </row>
    <row r="17777" spans="1:1" s="295" customFormat="1" ht="12" hidden="1" customHeight="1">
      <c r="A17777" s="294"/>
    </row>
    <row r="17778" spans="1:1" s="295" customFormat="1" ht="12" hidden="1" customHeight="1">
      <c r="A17778" s="294"/>
    </row>
    <row r="17779" spans="1:1" s="295" customFormat="1" ht="12" hidden="1" customHeight="1">
      <c r="A17779" s="294"/>
    </row>
    <row r="17780" spans="1:1" s="295" customFormat="1" ht="12" hidden="1" customHeight="1">
      <c r="A17780" s="294"/>
    </row>
    <row r="17781" spans="1:1" s="295" customFormat="1" ht="12" hidden="1" customHeight="1">
      <c r="A17781" s="294"/>
    </row>
    <row r="17782" spans="1:1" s="295" customFormat="1" ht="12" hidden="1" customHeight="1">
      <c r="A17782" s="294"/>
    </row>
    <row r="17783" spans="1:1" s="295" customFormat="1" ht="12" hidden="1" customHeight="1">
      <c r="A17783" s="294"/>
    </row>
    <row r="17784" spans="1:1" s="295" customFormat="1" ht="12" hidden="1" customHeight="1">
      <c r="A17784" s="294"/>
    </row>
    <row r="17785" spans="1:1" s="295" customFormat="1" ht="12" hidden="1" customHeight="1">
      <c r="A17785" s="294"/>
    </row>
    <row r="17786" spans="1:1" s="295" customFormat="1" ht="12" hidden="1" customHeight="1">
      <c r="A17786" s="294"/>
    </row>
    <row r="17787" spans="1:1" s="295" customFormat="1" ht="12" hidden="1" customHeight="1">
      <c r="A17787" s="294"/>
    </row>
    <row r="17788" spans="1:1" s="295" customFormat="1" ht="12" hidden="1" customHeight="1">
      <c r="A17788" s="294"/>
    </row>
    <row r="17789" spans="1:1" s="295" customFormat="1" ht="12" hidden="1" customHeight="1">
      <c r="A17789" s="294"/>
    </row>
    <row r="17790" spans="1:1" s="295" customFormat="1" ht="12" hidden="1" customHeight="1">
      <c r="A17790" s="294"/>
    </row>
    <row r="17791" spans="1:1" s="295" customFormat="1" ht="12" hidden="1" customHeight="1">
      <c r="A17791" s="294"/>
    </row>
    <row r="17792" spans="1:1" s="295" customFormat="1" ht="12" hidden="1" customHeight="1">
      <c r="A17792" s="294"/>
    </row>
    <row r="17793" spans="1:1" s="295" customFormat="1" ht="12" hidden="1" customHeight="1">
      <c r="A17793" s="294"/>
    </row>
    <row r="17794" spans="1:1" s="295" customFormat="1" ht="12" hidden="1" customHeight="1">
      <c r="A17794" s="294"/>
    </row>
    <row r="17795" spans="1:1" s="295" customFormat="1" ht="12" hidden="1" customHeight="1">
      <c r="A17795" s="294"/>
    </row>
    <row r="17796" spans="1:1" s="295" customFormat="1" ht="12" hidden="1" customHeight="1">
      <c r="A17796" s="294"/>
    </row>
    <row r="17797" spans="1:1" s="295" customFormat="1" ht="12" hidden="1" customHeight="1">
      <c r="A17797" s="294"/>
    </row>
    <row r="17798" spans="1:1" s="295" customFormat="1" ht="12" hidden="1" customHeight="1">
      <c r="A17798" s="294"/>
    </row>
    <row r="17799" spans="1:1" s="295" customFormat="1" ht="12" hidden="1" customHeight="1">
      <c r="A17799" s="294"/>
    </row>
    <row r="17800" spans="1:1" s="295" customFormat="1" ht="12" hidden="1" customHeight="1">
      <c r="A17800" s="294"/>
    </row>
    <row r="17801" spans="1:1" s="295" customFormat="1" ht="12" hidden="1" customHeight="1">
      <c r="A17801" s="294"/>
    </row>
    <row r="17802" spans="1:1" s="295" customFormat="1" ht="12" hidden="1" customHeight="1">
      <c r="A17802" s="294"/>
    </row>
    <row r="17803" spans="1:1" s="295" customFormat="1" ht="12" hidden="1" customHeight="1">
      <c r="A17803" s="294"/>
    </row>
    <row r="17804" spans="1:1" s="295" customFormat="1" ht="12" hidden="1" customHeight="1">
      <c r="A17804" s="294"/>
    </row>
    <row r="17805" spans="1:1" s="295" customFormat="1" ht="12" hidden="1" customHeight="1">
      <c r="A17805" s="294"/>
    </row>
    <row r="17806" spans="1:1" s="295" customFormat="1" ht="12" hidden="1" customHeight="1">
      <c r="A17806" s="294"/>
    </row>
    <row r="17807" spans="1:1" s="295" customFormat="1" ht="12" hidden="1" customHeight="1">
      <c r="A17807" s="294"/>
    </row>
    <row r="17808" spans="1:1" s="295" customFormat="1" ht="12" hidden="1" customHeight="1">
      <c r="A17808" s="294"/>
    </row>
    <row r="17809" spans="1:1" s="295" customFormat="1" ht="12" hidden="1" customHeight="1">
      <c r="A17809" s="294"/>
    </row>
    <row r="17810" spans="1:1" s="295" customFormat="1" ht="12" hidden="1" customHeight="1">
      <c r="A17810" s="294"/>
    </row>
    <row r="17811" spans="1:1" s="295" customFormat="1" ht="12" hidden="1" customHeight="1">
      <c r="A17811" s="294"/>
    </row>
    <row r="17812" spans="1:1" s="295" customFormat="1" ht="12" hidden="1" customHeight="1">
      <c r="A17812" s="294"/>
    </row>
    <row r="17813" spans="1:1" s="295" customFormat="1" ht="12" hidden="1" customHeight="1">
      <c r="A17813" s="294"/>
    </row>
    <row r="17814" spans="1:1" s="295" customFormat="1" ht="12" hidden="1" customHeight="1">
      <c r="A17814" s="294"/>
    </row>
    <row r="17815" spans="1:1" s="295" customFormat="1" ht="12" hidden="1" customHeight="1">
      <c r="A17815" s="294"/>
    </row>
    <row r="17816" spans="1:1" s="295" customFormat="1" ht="12" hidden="1" customHeight="1">
      <c r="A17816" s="294"/>
    </row>
    <row r="17817" spans="1:1" s="295" customFormat="1" ht="12" hidden="1" customHeight="1">
      <c r="A17817" s="294"/>
    </row>
    <row r="17818" spans="1:1" s="295" customFormat="1" ht="12" hidden="1" customHeight="1">
      <c r="A17818" s="294"/>
    </row>
    <row r="17819" spans="1:1" s="295" customFormat="1" ht="12" hidden="1" customHeight="1">
      <c r="A17819" s="294"/>
    </row>
    <row r="17820" spans="1:1" s="295" customFormat="1" ht="12" hidden="1" customHeight="1">
      <c r="A17820" s="294"/>
    </row>
    <row r="17821" spans="1:1" s="295" customFormat="1" ht="12" hidden="1" customHeight="1">
      <c r="A17821" s="294"/>
    </row>
    <row r="17822" spans="1:1" s="295" customFormat="1" ht="12" hidden="1" customHeight="1">
      <c r="A17822" s="294"/>
    </row>
    <row r="17823" spans="1:1" s="295" customFormat="1" ht="12" hidden="1" customHeight="1">
      <c r="A17823" s="294"/>
    </row>
    <row r="17824" spans="1:1" s="295" customFormat="1" ht="12" hidden="1" customHeight="1">
      <c r="A17824" s="294"/>
    </row>
    <row r="17825" spans="1:1" s="295" customFormat="1" ht="12" hidden="1" customHeight="1">
      <c r="A17825" s="294"/>
    </row>
    <row r="17826" spans="1:1" s="295" customFormat="1" ht="12" hidden="1" customHeight="1">
      <c r="A17826" s="294"/>
    </row>
    <row r="17827" spans="1:1" s="295" customFormat="1" ht="12" hidden="1" customHeight="1">
      <c r="A17827" s="294"/>
    </row>
    <row r="17828" spans="1:1" s="295" customFormat="1" ht="12" hidden="1" customHeight="1">
      <c r="A17828" s="294"/>
    </row>
    <row r="17829" spans="1:1" s="295" customFormat="1" ht="12" hidden="1" customHeight="1">
      <c r="A17829" s="294"/>
    </row>
    <row r="17830" spans="1:1" s="295" customFormat="1" ht="12" hidden="1" customHeight="1">
      <c r="A17830" s="294"/>
    </row>
    <row r="17831" spans="1:1" s="295" customFormat="1" ht="12" hidden="1" customHeight="1">
      <c r="A17831" s="294"/>
    </row>
    <row r="17832" spans="1:1" s="295" customFormat="1" ht="12" hidden="1" customHeight="1">
      <c r="A17832" s="294"/>
    </row>
    <row r="17833" spans="1:1" s="295" customFormat="1" ht="12" hidden="1" customHeight="1">
      <c r="A17833" s="294"/>
    </row>
    <row r="17834" spans="1:1" s="295" customFormat="1" ht="12" hidden="1" customHeight="1">
      <c r="A17834" s="294"/>
    </row>
    <row r="17835" spans="1:1" s="295" customFormat="1" ht="12" hidden="1" customHeight="1">
      <c r="A17835" s="294"/>
    </row>
    <row r="17836" spans="1:1" s="295" customFormat="1" ht="12" hidden="1" customHeight="1">
      <c r="A17836" s="294"/>
    </row>
    <row r="17837" spans="1:1" s="295" customFormat="1" ht="12" hidden="1" customHeight="1">
      <c r="A17837" s="294"/>
    </row>
    <row r="17838" spans="1:1" s="295" customFormat="1" ht="12" hidden="1" customHeight="1">
      <c r="A17838" s="294"/>
    </row>
    <row r="17839" spans="1:1" s="295" customFormat="1" ht="12" hidden="1" customHeight="1">
      <c r="A17839" s="294"/>
    </row>
    <row r="17840" spans="1:1" s="295" customFormat="1" ht="12" hidden="1" customHeight="1">
      <c r="A17840" s="294"/>
    </row>
    <row r="17841" spans="1:1" s="295" customFormat="1" ht="12" hidden="1" customHeight="1">
      <c r="A17841" s="294"/>
    </row>
    <row r="17842" spans="1:1" s="295" customFormat="1" ht="12" hidden="1" customHeight="1">
      <c r="A17842" s="294"/>
    </row>
    <row r="17843" spans="1:1" s="295" customFormat="1" ht="12" hidden="1" customHeight="1">
      <c r="A17843" s="294"/>
    </row>
    <row r="17844" spans="1:1" s="295" customFormat="1" ht="12" hidden="1" customHeight="1">
      <c r="A17844" s="294"/>
    </row>
    <row r="17845" spans="1:1" s="295" customFormat="1" ht="12" hidden="1" customHeight="1">
      <c r="A17845" s="294"/>
    </row>
    <row r="17846" spans="1:1" s="295" customFormat="1" ht="12" hidden="1" customHeight="1">
      <c r="A17846" s="294"/>
    </row>
    <row r="17847" spans="1:1" s="295" customFormat="1" ht="12" hidden="1" customHeight="1">
      <c r="A17847" s="294"/>
    </row>
    <row r="17848" spans="1:1" s="295" customFormat="1" ht="12" hidden="1" customHeight="1">
      <c r="A17848" s="294"/>
    </row>
    <row r="17849" spans="1:1" s="295" customFormat="1" ht="12" hidden="1" customHeight="1">
      <c r="A17849" s="294"/>
    </row>
    <row r="17850" spans="1:1" s="295" customFormat="1" ht="12" hidden="1" customHeight="1">
      <c r="A17850" s="294"/>
    </row>
    <row r="17851" spans="1:1" s="295" customFormat="1" ht="12" hidden="1" customHeight="1">
      <c r="A17851" s="294"/>
    </row>
    <row r="17852" spans="1:1" s="295" customFormat="1" ht="12" hidden="1" customHeight="1">
      <c r="A17852" s="294"/>
    </row>
    <row r="17853" spans="1:1" s="295" customFormat="1" ht="12" hidden="1" customHeight="1">
      <c r="A17853" s="294"/>
    </row>
    <row r="17854" spans="1:1" s="295" customFormat="1" ht="12" hidden="1" customHeight="1">
      <c r="A17854" s="294"/>
    </row>
    <row r="17855" spans="1:1" s="295" customFormat="1" ht="12" hidden="1" customHeight="1">
      <c r="A17855" s="294"/>
    </row>
    <row r="17856" spans="1:1" s="295" customFormat="1" ht="12" hidden="1" customHeight="1">
      <c r="A17856" s="294"/>
    </row>
    <row r="17857" spans="1:1" s="295" customFormat="1" ht="12" hidden="1" customHeight="1">
      <c r="A17857" s="294"/>
    </row>
    <row r="17858" spans="1:1" s="295" customFormat="1" ht="12" hidden="1" customHeight="1">
      <c r="A17858" s="294"/>
    </row>
    <row r="17859" spans="1:1" s="295" customFormat="1" ht="12" hidden="1" customHeight="1">
      <c r="A17859" s="294"/>
    </row>
    <row r="17860" spans="1:1" s="295" customFormat="1" ht="12" hidden="1" customHeight="1">
      <c r="A17860" s="294"/>
    </row>
    <row r="17861" spans="1:1" s="295" customFormat="1" ht="12" hidden="1" customHeight="1">
      <c r="A17861" s="294"/>
    </row>
    <row r="17862" spans="1:1" s="295" customFormat="1" ht="12" hidden="1" customHeight="1">
      <c r="A17862" s="294"/>
    </row>
    <row r="17863" spans="1:1" s="295" customFormat="1" ht="12" hidden="1" customHeight="1">
      <c r="A17863" s="294"/>
    </row>
    <row r="17864" spans="1:1" s="295" customFormat="1" ht="12" hidden="1" customHeight="1">
      <c r="A17864" s="294"/>
    </row>
    <row r="17865" spans="1:1" s="295" customFormat="1" ht="12" hidden="1" customHeight="1">
      <c r="A17865" s="294"/>
    </row>
    <row r="17866" spans="1:1" s="295" customFormat="1" ht="12" hidden="1" customHeight="1">
      <c r="A17866" s="294"/>
    </row>
    <row r="17867" spans="1:1" s="295" customFormat="1" ht="12" hidden="1" customHeight="1">
      <c r="A17867" s="294"/>
    </row>
    <row r="17868" spans="1:1" s="295" customFormat="1" ht="12" hidden="1" customHeight="1">
      <c r="A17868" s="294"/>
    </row>
    <row r="17869" spans="1:1" s="295" customFormat="1" ht="12" hidden="1" customHeight="1">
      <c r="A17869" s="294"/>
    </row>
    <row r="17870" spans="1:1" s="295" customFormat="1" ht="12" hidden="1" customHeight="1">
      <c r="A17870" s="294"/>
    </row>
    <row r="17871" spans="1:1" s="295" customFormat="1" ht="12" hidden="1" customHeight="1">
      <c r="A17871" s="294"/>
    </row>
    <row r="17872" spans="1:1" s="295" customFormat="1" ht="12" hidden="1" customHeight="1">
      <c r="A17872" s="294"/>
    </row>
    <row r="17873" spans="1:1" s="295" customFormat="1" ht="12" hidden="1" customHeight="1">
      <c r="A17873" s="294"/>
    </row>
    <row r="17874" spans="1:1" s="295" customFormat="1" ht="12" hidden="1" customHeight="1">
      <c r="A17874" s="294"/>
    </row>
    <row r="17875" spans="1:1" s="295" customFormat="1" ht="12" hidden="1" customHeight="1">
      <c r="A17875" s="294"/>
    </row>
    <row r="17876" spans="1:1" s="295" customFormat="1" ht="12" hidden="1" customHeight="1">
      <c r="A17876" s="294"/>
    </row>
    <row r="17877" spans="1:1" s="295" customFormat="1" ht="12" hidden="1" customHeight="1">
      <c r="A17877" s="294"/>
    </row>
    <row r="17878" spans="1:1" s="295" customFormat="1" ht="12" hidden="1" customHeight="1">
      <c r="A17878" s="294"/>
    </row>
    <row r="17879" spans="1:1" s="295" customFormat="1" ht="12" hidden="1" customHeight="1">
      <c r="A17879" s="294"/>
    </row>
    <row r="17880" spans="1:1" s="295" customFormat="1" ht="12" hidden="1" customHeight="1">
      <c r="A17880" s="294"/>
    </row>
    <row r="17881" spans="1:1" s="295" customFormat="1" ht="12" hidden="1" customHeight="1">
      <c r="A17881" s="294"/>
    </row>
    <row r="17882" spans="1:1" s="295" customFormat="1" ht="12" hidden="1" customHeight="1">
      <c r="A17882" s="294"/>
    </row>
    <row r="17883" spans="1:1" s="295" customFormat="1" ht="12" hidden="1" customHeight="1">
      <c r="A17883" s="294"/>
    </row>
    <row r="17884" spans="1:1" s="295" customFormat="1" ht="12" hidden="1" customHeight="1">
      <c r="A17884" s="294"/>
    </row>
    <row r="17885" spans="1:1" s="295" customFormat="1" ht="12" hidden="1" customHeight="1">
      <c r="A17885" s="294"/>
    </row>
    <row r="17886" spans="1:1" s="295" customFormat="1" ht="12" hidden="1" customHeight="1">
      <c r="A17886" s="294"/>
    </row>
    <row r="17887" spans="1:1" s="295" customFormat="1" ht="12" hidden="1" customHeight="1">
      <c r="A17887" s="294"/>
    </row>
    <row r="17888" spans="1:1" s="295" customFormat="1" ht="12" hidden="1" customHeight="1">
      <c r="A17888" s="294"/>
    </row>
    <row r="17889" spans="1:1" s="295" customFormat="1" ht="12" hidden="1" customHeight="1">
      <c r="A17889" s="294"/>
    </row>
    <row r="17890" spans="1:1" s="295" customFormat="1" ht="12" hidden="1" customHeight="1">
      <c r="A17890" s="294"/>
    </row>
    <row r="17891" spans="1:1" s="295" customFormat="1" ht="12" hidden="1" customHeight="1">
      <c r="A17891" s="294"/>
    </row>
    <row r="17892" spans="1:1" s="295" customFormat="1" ht="12" hidden="1" customHeight="1">
      <c r="A17892" s="294"/>
    </row>
    <row r="17893" spans="1:1" s="295" customFormat="1" ht="12" hidden="1" customHeight="1">
      <c r="A17893" s="294"/>
    </row>
    <row r="17894" spans="1:1" s="295" customFormat="1" ht="12" hidden="1" customHeight="1">
      <c r="A17894" s="294"/>
    </row>
    <row r="17895" spans="1:1" s="295" customFormat="1" ht="12" hidden="1" customHeight="1">
      <c r="A17895" s="294"/>
    </row>
    <row r="17896" spans="1:1" s="295" customFormat="1" ht="12" hidden="1" customHeight="1">
      <c r="A17896" s="294"/>
    </row>
    <row r="17897" spans="1:1" s="295" customFormat="1" ht="12" hidden="1" customHeight="1">
      <c r="A17897" s="294"/>
    </row>
    <row r="17898" spans="1:1" s="295" customFormat="1" ht="12" hidden="1" customHeight="1">
      <c r="A17898" s="294"/>
    </row>
    <row r="17899" spans="1:1" s="295" customFormat="1" ht="12" hidden="1" customHeight="1">
      <c r="A17899" s="294"/>
    </row>
    <row r="17900" spans="1:1" s="295" customFormat="1" ht="12" hidden="1" customHeight="1">
      <c r="A17900" s="294"/>
    </row>
    <row r="17901" spans="1:1" s="295" customFormat="1" ht="12" hidden="1" customHeight="1">
      <c r="A17901" s="294"/>
    </row>
    <row r="17902" spans="1:1" s="295" customFormat="1" ht="12" hidden="1" customHeight="1">
      <c r="A17902" s="294"/>
    </row>
    <row r="17903" spans="1:1" s="295" customFormat="1" ht="12" hidden="1" customHeight="1">
      <c r="A17903" s="294"/>
    </row>
    <row r="17904" spans="1:1" s="295" customFormat="1" ht="12" hidden="1" customHeight="1">
      <c r="A17904" s="294"/>
    </row>
    <row r="17905" spans="1:1" s="295" customFormat="1" ht="12" hidden="1" customHeight="1">
      <c r="A17905" s="294"/>
    </row>
    <row r="17906" spans="1:1" s="295" customFormat="1" ht="12" hidden="1" customHeight="1">
      <c r="A17906" s="294"/>
    </row>
    <row r="17907" spans="1:1" s="295" customFormat="1" ht="12" hidden="1" customHeight="1">
      <c r="A17907" s="294"/>
    </row>
    <row r="17908" spans="1:1" s="295" customFormat="1" ht="12" hidden="1" customHeight="1">
      <c r="A17908" s="294"/>
    </row>
    <row r="17909" spans="1:1" s="295" customFormat="1" ht="12" hidden="1" customHeight="1">
      <c r="A17909" s="294"/>
    </row>
    <row r="17910" spans="1:1" s="295" customFormat="1" ht="12" hidden="1" customHeight="1">
      <c r="A17910" s="294"/>
    </row>
    <row r="17911" spans="1:1" s="295" customFormat="1" ht="12" hidden="1" customHeight="1">
      <c r="A17911" s="294"/>
    </row>
    <row r="17912" spans="1:1" s="295" customFormat="1" ht="12" hidden="1" customHeight="1">
      <c r="A17912" s="294"/>
    </row>
    <row r="17913" spans="1:1" s="295" customFormat="1" ht="12" hidden="1" customHeight="1">
      <c r="A17913" s="294"/>
    </row>
    <row r="17914" spans="1:1" s="295" customFormat="1" ht="12" hidden="1" customHeight="1">
      <c r="A17914" s="294"/>
    </row>
    <row r="17915" spans="1:1" s="295" customFormat="1" ht="12" hidden="1" customHeight="1">
      <c r="A17915" s="294"/>
    </row>
    <row r="17916" spans="1:1" s="295" customFormat="1" ht="12" hidden="1" customHeight="1">
      <c r="A17916" s="294"/>
    </row>
    <row r="17917" spans="1:1" s="295" customFormat="1" ht="12" hidden="1" customHeight="1">
      <c r="A17917" s="294"/>
    </row>
    <row r="17918" spans="1:1" s="295" customFormat="1" ht="12" hidden="1" customHeight="1">
      <c r="A17918" s="294"/>
    </row>
    <row r="17919" spans="1:1" s="295" customFormat="1" ht="12" hidden="1" customHeight="1">
      <c r="A17919" s="294"/>
    </row>
    <row r="17920" spans="1:1" s="295" customFormat="1" ht="12" hidden="1" customHeight="1">
      <c r="A17920" s="294"/>
    </row>
    <row r="17921" spans="1:1" s="295" customFormat="1" ht="12" hidden="1" customHeight="1">
      <c r="A17921" s="294"/>
    </row>
    <row r="17922" spans="1:1" s="295" customFormat="1" ht="12" hidden="1" customHeight="1">
      <c r="A17922" s="294"/>
    </row>
    <row r="17923" spans="1:1" s="295" customFormat="1" ht="12" hidden="1" customHeight="1">
      <c r="A17923" s="294"/>
    </row>
    <row r="17924" spans="1:1" s="295" customFormat="1" ht="12" hidden="1" customHeight="1">
      <c r="A17924" s="294"/>
    </row>
    <row r="17925" spans="1:1" s="295" customFormat="1" ht="12" hidden="1" customHeight="1">
      <c r="A17925" s="294"/>
    </row>
    <row r="17926" spans="1:1" s="295" customFormat="1" ht="12" hidden="1" customHeight="1">
      <c r="A17926" s="294"/>
    </row>
    <row r="17927" spans="1:1" s="295" customFormat="1" ht="12" hidden="1" customHeight="1">
      <c r="A17927" s="294"/>
    </row>
    <row r="17928" spans="1:1" s="295" customFormat="1" ht="12" hidden="1" customHeight="1">
      <c r="A17928" s="294"/>
    </row>
    <row r="17929" spans="1:1" s="295" customFormat="1" ht="12" hidden="1" customHeight="1">
      <c r="A17929" s="294"/>
    </row>
    <row r="17930" spans="1:1" s="295" customFormat="1" ht="12" hidden="1" customHeight="1">
      <c r="A17930" s="294"/>
    </row>
    <row r="17931" spans="1:1" s="295" customFormat="1" ht="12" hidden="1" customHeight="1">
      <c r="A17931" s="294"/>
    </row>
    <row r="17932" spans="1:1" s="295" customFormat="1" ht="12" hidden="1" customHeight="1">
      <c r="A17932" s="294"/>
    </row>
    <row r="17933" spans="1:1" s="295" customFormat="1" ht="12" hidden="1" customHeight="1">
      <c r="A17933" s="294"/>
    </row>
    <row r="17934" spans="1:1" s="295" customFormat="1" ht="12" hidden="1" customHeight="1">
      <c r="A17934" s="294"/>
    </row>
    <row r="17935" spans="1:1" s="295" customFormat="1" ht="12" hidden="1" customHeight="1">
      <c r="A17935" s="294"/>
    </row>
    <row r="17936" spans="1:1" s="295" customFormat="1" ht="12" hidden="1" customHeight="1">
      <c r="A17936" s="294"/>
    </row>
    <row r="17937" spans="1:1" s="295" customFormat="1" ht="12" hidden="1" customHeight="1">
      <c r="A17937" s="294"/>
    </row>
    <row r="17938" spans="1:1" s="295" customFormat="1" ht="12" hidden="1" customHeight="1">
      <c r="A17938" s="294"/>
    </row>
    <row r="17939" spans="1:1" s="295" customFormat="1" ht="12" hidden="1" customHeight="1">
      <c r="A17939" s="294"/>
    </row>
    <row r="17940" spans="1:1" s="295" customFormat="1" ht="12" hidden="1" customHeight="1">
      <c r="A17940" s="294"/>
    </row>
    <row r="17941" spans="1:1" s="295" customFormat="1" ht="12" hidden="1" customHeight="1">
      <c r="A17941" s="294"/>
    </row>
    <row r="17942" spans="1:1" s="295" customFormat="1" ht="12" hidden="1" customHeight="1">
      <c r="A17942" s="294"/>
    </row>
    <row r="17943" spans="1:1" s="295" customFormat="1" ht="12" hidden="1" customHeight="1">
      <c r="A17943" s="294"/>
    </row>
    <row r="17944" spans="1:1" s="295" customFormat="1" ht="12" hidden="1" customHeight="1">
      <c r="A17944" s="294"/>
    </row>
    <row r="17945" spans="1:1" s="295" customFormat="1" ht="12" hidden="1" customHeight="1">
      <c r="A17945" s="294"/>
    </row>
    <row r="17946" spans="1:1" s="295" customFormat="1" ht="12" hidden="1" customHeight="1">
      <c r="A17946" s="294"/>
    </row>
    <row r="17947" spans="1:1" s="295" customFormat="1" ht="12" hidden="1" customHeight="1">
      <c r="A17947" s="294"/>
    </row>
    <row r="17948" spans="1:1" s="295" customFormat="1" ht="12" hidden="1" customHeight="1">
      <c r="A17948" s="294"/>
    </row>
    <row r="17949" spans="1:1" s="295" customFormat="1" ht="12" hidden="1" customHeight="1">
      <c r="A17949" s="294"/>
    </row>
    <row r="17950" spans="1:1" s="295" customFormat="1" ht="12" hidden="1" customHeight="1">
      <c r="A17950" s="294"/>
    </row>
    <row r="17951" spans="1:1" s="295" customFormat="1" ht="12" hidden="1" customHeight="1">
      <c r="A17951" s="294"/>
    </row>
    <row r="17952" spans="1:1" s="295" customFormat="1" ht="12" hidden="1" customHeight="1">
      <c r="A17952" s="294"/>
    </row>
    <row r="17953" spans="1:1" s="295" customFormat="1" ht="12" hidden="1" customHeight="1">
      <c r="A17953" s="294"/>
    </row>
    <row r="17954" spans="1:1" s="295" customFormat="1" ht="12" hidden="1" customHeight="1">
      <c r="A17954" s="294"/>
    </row>
    <row r="17955" spans="1:1" s="295" customFormat="1" ht="12" hidden="1" customHeight="1">
      <c r="A17955" s="294"/>
    </row>
    <row r="17956" spans="1:1" s="295" customFormat="1" ht="12" hidden="1" customHeight="1">
      <c r="A17956" s="294"/>
    </row>
    <row r="17957" spans="1:1" s="295" customFormat="1" ht="12" hidden="1" customHeight="1">
      <c r="A17957" s="294"/>
    </row>
    <row r="17958" spans="1:1" s="295" customFormat="1" ht="12" hidden="1" customHeight="1">
      <c r="A17958" s="294"/>
    </row>
    <row r="17959" spans="1:1" s="295" customFormat="1" ht="12" hidden="1" customHeight="1">
      <c r="A17959" s="294"/>
    </row>
    <row r="17960" spans="1:1" s="295" customFormat="1" ht="12" hidden="1" customHeight="1">
      <c r="A17960" s="294"/>
    </row>
    <row r="17961" spans="1:1" s="295" customFormat="1" ht="12" hidden="1" customHeight="1">
      <c r="A17961" s="294"/>
    </row>
    <row r="17962" spans="1:1" s="295" customFormat="1" ht="12" hidden="1" customHeight="1">
      <c r="A17962" s="294"/>
    </row>
    <row r="17963" spans="1:1" s="295" customFormat="1" ht="12" hidden="1" customHeight="1">
      <c r="A17963" s="294"/>
    </row>
    <row r="17964" spans="1:1" s="295" customFormat="1" ht="12" hidden="1" customHeight="1">
      <c r="A17964" s="294"/>
    </row>
    <row r="17965" spans="1:1" s="295" customFormat="1" ht="12" hidden="1" customHeight="1">
      <c r="A17965" s="294"/>
    </row>
    <row r="17966" spans="1:1" s="295" customFormat="1" ht="12" hidden="1" customHeight="1">
      <c r="A17966" s="294"/>
    </row>
    <row r="17967" spans="1:1" s="295" customFormat="1" ht="12" hidden="1" customHeight="1">
      <c r="A17967" s="294"/>
    </row>
    <row r="17968" spans="1:1" s="295" customFormat="1" ht="12" hidden="1" customHeight="1">
      <c r="A17968" s="294"/>
    </row>
    <row r="17969" spans="1:1" s="295" customFormat="1" ht="12" hidden="1" customHeight="1">
      <c r="A17969" s="294"/>
    </row>
    <row r="17970" spans="1:1" s="295" customFormat="1" ht="12" hidden="1" customHeight="1">
      <c r="A17970" s="294"/>
    </row>
    <row r="17971" spans="1:1" s="295" customFormat="1" ht="12" hidden="1" customHeight="1">
      <c r="A17971" s="294"/>
    </row>
    <row r="17972" spans="1:1" s="295" customFormat="1" ht="12" hidden="1" customHeight="1">
      <c r="A17972" s="294"/>
    </row>
    <row r="17973" spans="1:1" s="295" customFormat="1" ht="12" hidden="1" customHeight="1">
      <c r="A17973" s="294"/>
    </row>
    <row r="17974" spans="1:1" s="295" customFormat="1" ht="12" hidden="1" customHeight="1">
      <c r="A17974" s="294"/>
    </row>
    <row r="17975" spans="1:1" s="295" customFormat="1" ht="12" hidden="1" customHeight="1">
      <c r="A17975" s="294"/>
    </row>
    <row r="17976" spans="1:1" s="295" customFormat="1" ht="12" hidden="1" customHeight="1">
      <c r="A17976" s="294"/>
    </row>
    <row r="17977" spans="1:1" s="295" customFormat="1" ht="12" hidden="1" customHeight="1">
      <c r="A17977" s="294"/>
    </row>
    <row r="17978" spans="1:1" s="295" customFormat="1" ht="12" hidden="1" customHeight="1">
      <c r="A17978" s="294"/>
    </row>
    <row r="17979" spans="1:1" s="295" customFormat="1" ht="12" hidden="1" customHeight="1">
      <c r="A17979" s="294"/>
    </row>
    <row r="17980" spans="1:1" s="295" customFormat="1" ht="12" hidden="1" customHeight="1">
      <c r="A17980" s="294"/>
    </row>
    <row r="17981" spans="1:1" s="295" customFormat="1" ht="12" hidden="1" customHeight="1">
      <c r="A17981" s="294"/>
    </row>
    <row r="17982" spans="1:1" s="295" customFormat="1" ht="12" hidden="1" customHeight="1">
      <c r="A17982" s="294"/>
    </row>
    <row r="17983" spans="1:1" s="295" customFormat="1" ht="12" hidden="1" customHeight="1">
      <c r="A17983" s="294"/>
    </row>
    <row r="17984" spans="1:1" s="295" customFormat="1" ht="12" hidden="1" customHeight="1">
      <c r="A17984" s="294"/>
    </row>
    <row r="17985" spans="1:1" s="295" customFormat="1" ht="12" hidden="1" customHeight="1">
      <c r="A17985" s="294"/>
    </row>
    <row r="17986" spans="1:1" s="295" customFormat="1" ht="12" hidden="1" customHeight="1">
      <c r="A17986" s="294"/>
    </row>
    <row r="17987" spans="1:1" s="295" customFormat="1" ht="12" hidden="1" customHeight="1">
      <c r="A17987" s="294"/>
    </row>
    <row r="17988" spans="1:1" s="295" customFormat="1" ht="12" hidden="1" customHeight="1">
      <c r="A17988" s="294"/>
    </row>
    <row r="17989" spans="1:1" s="295" customFormat="1" ht="12" hidden="1" customHeight="1">
      <c r="A17989" s="294"/>
    </row>
    <row r="17990" spans="1:1" s="295" customFormat="1" ht="12" hidden="1" customHeight="1">
      <c r="A17990" s="294"/>
    </row>
    <row r="17991" spans="1:1" s="295" customFormat="1" ht="12" hidden="1" customHeight="1">
      <c r="A17991" s="294"/>
    </row>
    <row r="17992" spans="1:1" s="295" customFormat="1" ht="12" hidden="1" customHeight="1">
      <c r="A17992" s="294"/>
    </row>
    <row r="17993" spans="1:1" s="295" customFormat="1" ht="12" hidden="1" customHeight="1">
      <c r="A17993" s="294"/>
    </row>
    <row r="17994" spans="1:1" s="295" customFormat="1" ht="12" hidden="1" customHeight="1">
      <c r="A17994" s="294"/>
    </row>
    <row r="17995" spans="1:1" s="295" customFormat="1" ht="12" hidden="1" customHeight="1">
      <c r="A17995" s="294"/>
    </row>
    <row r="17996" spans="1:1" s="295" customFormat="1" ht="12" hidden="1" customHeight="1">
      <c r="A17996" s="294"/>
    </row>
    <row r="17997" spans="1:1" s="295" customFormat="1" ht="12" hidden="1" customHeight="1">
      <c r="A17997" s="294"/>
    </row>
    <row r="17998" spans="1:1" s="295" customFormat="1" ht="12" hidden="1" customHeight="1">
      <c r="A17998" s="294"/>
    </row>
    <row r="17999" spans="1:1" s="295" customFormat="1" ht="12" hidden="1" customHeight="1">
      <c r="A17999" s="294"/>
    </row>
    <row r="18000" spans="1:1" s="295" customFormat="1" ht="12" hidden="1" customHeight="1">
      <c r="A18000" s="294"/>
    </row>
    <row r="18001" spans="1:1" s="295" customFormat="1" ht="12" hidden="1" customHeight="1">
      <c r="A18001" s="294"/>
    </row>
    <row r="18002" spans="1:1" s="295" customFormat="1" ht="12" hidden="1" customHeight="1">
      <c r="A18002" s="294"/>
    </row>
    <row r="18003" spans="1:1" s="295" customFormat="1" ht="12" hidden="1" customHeight="1">
      <c r="A18003" s="294"/>
    </row>
    <row r="18004" spans="1:1" s="295" customFormat="1" ht="12" hidden="1" customHeight="1">
      <c r="A18004" s="294"/>
    </row>
    <row r="18005" spans="1:1" s="295" customFormat="1" ht="12" hidden="1" customHeight="1">
      <c r="A18005" s="294"/>
    </row>
    <row r="18006" spans="1:1" s="295" customFormat="1" ht="12" hidden="1" customHeight="1">
      <c r="A18006" s="294"/>
    </row>
    <row r="18007" spans="1:1" s="295" customFormat="1" ht="12" hidden="1" customHeight="1">
      <c r="A18007" s="294"/>
    </row>
    <row r="18008" spans="1:1" s="295" customFormat="1" ht="12" hidden="1" customHeight="1">
      <c r="A18008" s="294"/>
    </row>
    <row r="18009" spans="1:1" s="295" customFormat="1" ht="12" hidden="1" customHeight="1">
      <c r="A18009" s="294"/>
    </row>
    <row r="18010" spans="1:1" s="295" customFormat="1" ht="12" hidden="1" customHeight="1">
      <c r="A18010" s="294"/>
    </row>
    <row r="18011" spans="1:1" s="295" customFormat="1" ht="12" hidden="1" customHeight="1">
      <c r="A18011" s="294"/>
    </row>
    <row r="18012" spans="1:1" s="295" customFormat="1" ht="12" hidden="1" customHeight="1">
      <c r="A18012" s="294"/>
    </row>
    <row r="18013" spans="1:1" s="295" customFormat="1" ht="12" hidden="1" customHeight="1">
      <c r="A18013" s="294"/>
    </row>
    <row r="18014" spans="1:1" s="295" customFormat="1" ht="12" hidden="1" customHeight="1">
      <c r="A18014" s="294"/>
    </row>
    <row r="18015" spans="1:1" s="295" customFormat="1" ht="12" hidden="1" customHeight="1">
      <c r="A18015" s="294"/>
    </row>
    <row r="18016" spans="1:1" s="295" customFormat="1" ht="12" hidden="1" customHeight="1">
      <c r="A18016" s="294"/>
    </row>
    <row r="18017" spans="1:1" s="295" customFormat="1" ht="12" hidden="1" customHeight="1">
      <c r="A18017" s="294"/>
    </row>
    <row r="18018" spans="1:1" s="295" customFormat="1" ht="12" hidden="1" customHeight="1">
      <c r="A18018" s="294"/>
    </row>
    <row r="18019" spans="1:1" s="295" customFormat="1" ht="12" hidden="1" customHeight="1">
      <c r="A18019" s="294"/>
    </row>
    <row r="18020" spans="1:1" s="295" customFormat="1" ht="12" hidden="1" customHeight="1">
      <c r="A18020" s="294"/>
    </row>
    <row r="18021" spans="1:1" s="295" customFormat="1" ht="12" hidden="1" customHeight="1">
      <c r="A18021" s="294"/>
    </row>
    <row r="18022" spans="1:1" s="295" customFormat="1" ht="12" hidden="1" customHeight="1">
      <c r="A18022" s="294"/>
    </row>
    <row r="18023" spans="1:1" s="295" customFormat="1" ht="12" hidden="1" customHeight="1">
      <c r="A18023" s="294"/>
    </row>
    <row r="18024" spans="1:1" s="295" customFormat="1" ht="12" hidden="1" customHeight="1">
      <c r="A18024" s="294"/>
    </row>
    <row r="18025" spans="1:1" s="295" customFormat="1" ht="12" hidden="1" customHeight="1">
      <c r="A18025" s="294"/>
    </row>
    <row r="18026" spans="1:1" s="295" customFormat="1" ht="12" hidden="1" customHeight="1">
      <c r="A18026" s="294"/>
    </row>
    <row r="18027" spans="1:1" s="295" customFormat="1" ht="12" hidden="1" customHeight="1">
      <c r="A18027" s="294"/>
    </row>
    <row r="18028" spans="1:1" s="295" customFormat="1" ht="12" hidden="1" customHeight="1">
      <c r="A18028" s="294"/>
    </row>
    <row r="18029" spans="1:1" s="295" customFormat="1" ht="12" hidden="1" customHeight="1">
      <c r="A18029" s="294"/>
    </row>
    <row r="18030" spans="1:1" s="295" customFormat="1" ht="12" hidden="1" customHeight="1">
      <c r="A18030" s="294"/>
    </row>
    <row r="18031" spans="1:1" s="295" customFormat="1" ht="12" hidden="1" customHeight="1">
      <c r="A18031" s="294"/>
    </row>
    <row r="18032" spans="1:1" s="295" customFormat="1" ht="12" hidden="1" customHeight="1">
      <c r="A18032" s="294"/>
    </row>
    <row r="18033" spans="1:1" s="295" customFormat="1" ht="12" hidden="1" customHeight="1">
      <c r="A18033" s="294"/>
    </row>
    <row r="18034" spans="1:1" s="295" customFormat="1" ht="12" hidden="1" customHeight="1">
      <c r="A18034" s="294"/>
    </row>
    <row r="18035" spans="1:1" s="295" customFormat="1" ht="12" hidden="1" customHeight="1">
      <c r="A18035" s="294"/>
    </row>
    <row r="18036" spans="1:1" s="295" customFormat="1" ht="12" hidden="1" customHeight="1">
      <c r="A18036" s="294"/>
    </row>
    <row r="18037" spans="1:1" s="295" customFormat="1" ht="12" hidden="1" customHeight="1">
      <c r="A18037" s="294"/>
    </row>
    <row r="18038" spans="1:1" s="295" customFormat="1" ht="12" hidden="1" customHeight="1">
      <c r="A18038" s="294"/>
    </row>
    <row r="18039" spans="1:1" s="295" customFormat="1" ht="12" hidden="1" customHeight="1">
      <c r="A18039" s="294"/>
    </row>
    <row r="18040" spans="1:1" s="295" customFormat="1" ht="12" hidden="1" customHeight="1">
      <c r="A18040" s="294"/>
    </row>
    <row r="18041" spans="1:1" s="295" customFormat="1" ht="12" hidden="1" customHeight="1">
      <c r="A18041" s="294"/>
    </row>
    <row r="18042" spans="1:1" s="295" customFormat="1" ht="12" hidden="1" customHeight="1">
      <c r="A18042" s="294"/>
    </row>
    <row r="18043" spans="1:1" s="295" customFormat="1" ht="12" hidden="1" customHeight="1">
      <c r="A18043" s="294"/>
    </row>
    <row r="18044" spans="1:1" s="295" customFormat="1" ht="12" hidden="1" customHeight="1">
      <c r="A18044" s="294"/>
    </row>
    <row r="18045" spans="1:1" s="295" customFormat="1" ht="12" hidden="1" customHeight="1">
      <c r="A18045" s="294"/>
    </row>
    <row r="18046" spans="1:1" s="295" customFormat="1" ht="12" hidden="1" customHeight="1">
      <c r="A18046" s="294"/>
    </row>
    <row r="18047" spans="1:1" s="295" customFormat="1" ht="12" hidden="1" customHeight="1">
      <c r="A18047" s="294"/>
    </row>
    <row r="18048" spans="1:1" s="295" customFormat="1" ht="12" hidden="1" customHeight="1">
      <c r="A18048" s="294"/>
    </row>
    <row r="18049" spans="1:1" s="295" customFormat="1" ht="12" hidden="1" customHeight="1">
      <c r="A18049" s="294"/>
    </row>
    <row r="18050" spans="1:1" s="295" customFormat="1" ht="12" hidden="1" customHeight="1">
      <c r="A18050" s="294"/>
    </row>
    <row r="18051" spans="1:1" s="295" customFormat="1" ht="12" hidden="1" customHeight="1">
      <c r="A18051" s="294"/>
    </row>
    <row r="18052" spans="1:1" s="295" customFormat="1" ht="12" hidden="1" customHeight="1">
      <c r="A18052" s="294"/>
    </row>
    <row r="18053" spans="1:1" s="295" customFormat="1" ht="12" hidden="1" customHeight="1">
      <c r="A18053" s="294"/>
    </row>
    <row r="18054" spans="1:1" s="295" customFormat="1" ht="12" hidden="1" customHeight="1">
      <c r="A18054" s="294"/>
    </row>
    <row r="18055" spans="1:1" s="295" customFormat="1" ht="12" hidden="1" customHeight="1">
      <c r="A18055" s="294"/>
    </row>
    <row r="18056" spans="1:1" s="295" customFormat="1" ht="12" hidden="1" customHeight="1">
      <c r="A18056" s="294"/>
    </row>
    <row r="18057" spans="1:1" s="295" customFormat="1" ht="12" hidden="1" customHeight="1">
      <c r="A18057" s="294"/>
    </row>
    <row r="18058" spans="1:1" s="295" customFormat="1" ht="12" hidden="1" customHeight="1">
      <c r="A18058" s="294"/>
    </row>
    <row r="18059" spans="1:1" s="295" customFormat="1" ht="12" hidden="1" customHeight="1">
      <c r="A18059" s="294"/>
    </row>
    <row r="18060" spans="1:1" s="295" customFormat="1" ht="12" hidden="1" customHeight="1">
      <c r="A18060" s="294"/>
    </row>
    <row r="18061" spans="1:1" s="295" customFormat="1" ht="12" hidden="1" customHeight="1">
      <c r="A18061" s="294"/>
    </row>
    <row r="18062" spans="1:1" s="295" customFormat="1" ht="12" hidden="1" customHeight="1">
      <c r="A18062" s="294"/>
    </row>
    <row r="18063" spans="1:1" s="295" customFormat="1" ht="12" hidden="1" customHeight="1">
      <c r="A18063" s="294"/>
    </row>
    <row r="18064" spans="1:1" s="295" customFormat="1" ht="12" hidden="1" customHeight="1">
      <c r="A18064" s="294"/>
    </row>
    <row r="18065" spans="1:1" s="295" customFormat="1" ht="12" hidden="1" customHeight="1">
      <c r="A18065" s="294"/>
    </row>
    <row r="18066" spans="1:1" s="295" customFormat="1" ht="12" hidden="1" customHeight="1">
      <c r="A18066" s="294"/>
    </row>
    <row r="18067" spans="1:1" s="295" customFormat="1" ht="12" hidden="1" customHeight="1">
      <c r="A18067" s="294"/>
    </row>
    <row r="18068" spans="1:1" s="295" customFormat="1" ht="12" hidden="1" customHeight="1">
      <c r="A18068" s="294"/>
    </row>
    <row r="18069" spans="1:1" s="295" customFormat="1" ht="12" hidden="1" customHeight="1">
      <c r="A18069" s="294"/>
    </row>
    <row r="18070" spans="1:1" s="295" customFormat="1" ht="12" hidden="1" customHeight="1">
      <c r="A18070" s="294"/>
    </row>
    <row r="18071" spans="1:1" s="295" customFormat="1" ht="12" hidden="1" customHeight="1">
      <c r="A18071" s="294"/>
    </row>
    <row r="18072" spans="1:1" s="295" customFormat="1" ht="12" hidden="1" customHeight="1">
      <c r="A18072" s="294"/>
    </row>
    <row r="18073" spans="1:1" s="295" customFormat="1" ht="12" hidden="1" customHeight="1">
      <c r="A18073" s="294"/>
    </row>
    <row r="18074" spans="1:1" s="295" customFormat="1" ht="12" hidden="1" customHeight="1">
      <c r="A18074" s="294"/>
    </row>
    <row r="18075" spans="1:1" s="295" customFormat="1" ht="12" hidden="1" customHeight="1">
      <c r="A18075" s="294"/>
    </row>
    <row r="18076" spans="1:1" s="295" customFormat="1" ht="12" hidden="1" customHeight="1">
      <c r="A18076" s="294"/>
    </row>
    <row r="18077" spans="1:1" s="295" customFormat="1" ht="12" hidden="1" customHeight="1">
      <c r="A18077" s="294"/>
    </row>
    <row r="18078" spans="1:1" s="295" customFormat="1" ht="12" hidden="1" customHeight="1">
      <c r="A18078" s="294"/>
    </row>
    <row r="18079" spans="1:1" s="295" customFormat="1" ht="12" hidden="1" customHeight="1">
      <c r="A18079" s="294"/>
    </row>
    <row r="18080" spans="1:1" s="295" customFormat="1" ht="12" hidden="1" customHeight="1">
      <c r="A18080" s="294"/>
    </row>
    <row r="18081" spans="1:1" s="295" customFormat="1" ht="12" hidden="1" customHeight="1">
      <c r="A18081" s="294"/>
    </row>
    <row r="18082" spans="1:1" s="295" customFormat="1" ht="12" hidden="1" customHeight="1">
      <c r="A18082" s="294"/>
    </row>
    <row r="18083" spans="1:1" s="295" customFormat="1" ht="12" hidden="1" customHeight="1">
      <c r="A18083" s="294"/>
    </row>
    <row r="18084" spans="1:1" s="295" customFormat="1" ht="12" hidden="1" customHeight="1">
      <c r="A18084" s="294"/>
    </row>
    <row r="18085" spans="1:1" s="295" customFormat="1" ht="12" hidden="1" customHeight="1">
      <c r="A18085" s="294"/>
    </row>
    <row r="18086" spans="1:1" s="295" customFormat="1" ht="12" hidden="1" customHeight="1">
      <c r="A18086" s="294"/>
    </row>
    <row r="18087" spans="1:1" s="295" customFormat="1" ht="12" hidden="1" customHeight="1">
      <c r="A18087" s="294"/>
    </row>
    <row r="18088" spans="1:1" s="295" customFormat="1" ht="12" hidden="1" customHeight="1">
      <c r="A18088" s="294"/>
    </row>
    <row r="18089" spans="1:1" s="295" customFormat="1" ht="12" hidden="1" customHeight="1">
      <c r="A18089" s="294"/>
    </row>
    <row r="18090" spans="1:1" s="295" customFormat="1" ht="12" hidden="1" customHeight="1">
      <c r="A18090" s="294"/>
    </row>
    <row r="18091" spans="1:1" s="295" customFormat="1" ht="12" hidden="1" customHeight="1">
      <c r="A18091" s="294"/>
    </row>
    <row r="18092" spans="1:1" s="295" customFormat="1" ht="12" hidden="1" customHeight="1">
      <c r="A18092" s="294"/>
    </row>
    <row r="18093" spans="1:1" s="295" customFormat="1" ht="12" hidden="1" customHeight="1">
      <c r="A18093" s="294"/>
    </row>
    <row r="18094" spans="1:1" s="295" customFormat="1" ht="12" hidden="1" customHeight="1">
      <c r="A18094" s="294"/>
    </row>
    <row r="18095" spans="1:1" s="295" customFormat="1" ht="12" hidden="1" customHeight="1">
      <c r="A18095" s="294"/>
    </row>
    <row r="18096" spans="1:1" s="295" customFormat="1" ht="12" hidden="1" customHeight="1">
      <c r="A18096" s="294"/>
    </row>
    <row r="18097" spans="1:1" s="295" customFormat="1" ht="12" hidden="1" customHeight="1">
      <c r="A18097" s="294"/>
    </row>
    <row r="18098" spans="1:1" s="295" customFormat="1" ht="12" hidden="1" customHeight="1">
      <c r="A18098" s="294"/>
    </row>
    <row r="18099" spans="1:1" s="295" customFormat="1" ht="12" hidden="1" customHeight="1">
      <c r="A18099" s="294"/>
    </row>
    <row r="18100" spans="1:1" s="295" customFormat="1" ht="12" hidden="1" customHeight="1">
      <c r="A18100" s="294"/>
    </row>
    <row r="18101" spans="1:1" s="295" customFormat="1" ht="12" hidden="1" customHeight="1">
      <c r="A18101" s="294"/>
    </row>
    <row r="18102" spans="1:1" s="295" customFormat="1" ht="12" hidden="1" customHeight="1">
      <c r="A18102" s="294"/>
    </row>
    <row r="18103" spans="1:1" s="295" customFormat="1" ht="12" hidden="1" customHeight="1">
      <c r="A18103" s="294"/>
    </row>
    <row r="18104" spans="1:1" s="295" customFormat="1" ht="12" hidden="1" customHeight="1">
      <c r="A18104" s="294"/>
    </row>
    <row r="18105" spans="1:1" s="295" customFormat="1" ht="12" hidden="1" customHeight="1">
      <c r="A18105" s="294"/>
    </row>
    <row r="18106" spans="1:1" s="295" customFormat="1" ht="12" hidden="1" customHeight="1">
      <c r="A18106" s="294"/>
    </row>
    <row r="18107" spans="1:1" s="295" customFormat="1" ht="12" hidden="1" customHeight="1">
      <c r="A18107" s="294"/>
    </row>
    <row r="18108" spans="1:1" s="295" customFormat="1" ht="12" hidden="1" customHeight="1">
      <c r="A18108" s="294"/>
    </row>
    <row r="18109" spans="1:1" s="295" customFormat="1" ht="12" hidden="1" customHeight="1">
      <c r="A18109" s="294"/>
    </row>
    <row r="18110" spans="1:1" s="295" customFormat="1" ht="12" hidden="1" customHeight="1">
      <c r="A18110" s="294"/>
    </row>
    <row r="18111" spans="1:1" s="295" customFormat="1" ht="12" hidden="1" customHeight="1">
      <c r="A18111" s="294"/>
    </row>
    <row r="18112" spans="1:1" s="295" customFormat="1" ht="12" hidden="1" customHeight="1">
      <c r="A18112" s="294"/>
    </row>
    <row r="18113" spans="1:1" s="295" customFormat="1" ht="12" hidden="1" customHeight="1">
      <c r="A18113" s="294"/>
    </row>
    <row r="18114" spans="1:1" s="295" customFormat="1" ht="12" hidden="1" customHeight="1">
      <c r="A18114" s="294"/>
    </row>
    <row r="18115" spans="1:1" s="295" customFormat="1" ht="12" hidden="1" customHeight="1">
      <c r="A18115" s="294"/>
    </row>
    <row r="18116" spans="1:1" s="295" customFormat="1" ht="12" hidden="1" customHeight="1">
      <c r="A18116" s="294"/>
    </row>
    <row r="18117" spans="1:1" s="295" customFormat="1" ht="12" hidden="1" customHeight="1">
      <c r="A18117" s="294"/>
    </row>
    <row r="18118" spans="1:1" s="295" customFormat="1" ht="12" hidden="1" customHeight="1">
      <c r="A18118" s="294"/>
    </row>
    <row r="18119" spans="1:1" s="295" customFormat="1" ht="12" hidden="1" customHeight="1">
      <c r="A18119" s="294"/>
    </row>
    <row r="18120" spans="1:1" s="295" customFormat="1" ht="12" hidden="1" customHeight="1">
      <c r="A18120" s="294"/>
    </row>
    <row r="18121" spans="1:1" s="295" customFormat="1" ht="12" hidden="1" customHeight="1">
      <c r="A18121" s="294"/>
    </row>
    <row r="18122" spans="1:1" s="295" customFormat="1" ht="12" hidden="1" customHeight="1">
      <c r="A18122" s="294"/>
    </row>
    <row r="18123" spans="1:1" s="295" customFormat="1" ht="12" hidden="1" customHeight="1">
      <c r="A18123" s="294"/>
    </row>
    <row r="18124" spans="1:1" s="295" customFormat="1" ht="12" hidden="1" customHeight="1">
      <c r="A18124" s="294"/>
    </row>
    <row r="18125" spans="1:1" s="295" customFormat="1" ht="12" hidden="1" customHeight="1">
      <c r="A18125" s="294"/>
    </row>
    <row r="18126" spans="1:1" s="295" customFormat="1" ht="12" hidden="1" customHeight="1">
      <c r="A18126" s="294"/>
    </row>
    <row r="18127" spans="1:1" s="295" customFormat="1" ht="12" hidden="1" customHeight="1">
      <c r="A18127" s="294"/>
    </row>
    <row r="18128" spans="1:1" s="295" customFormat="1" ht="12" hidden="1" customHeight="1">
      <c r="A18128" s="294"/>
    </row>
    <row r="18129" spans="1:1" s="295" customFormat="1" ht="12" hidden="1" customHeight="1">
      <c r="A18129" s="294"/>
    </row>
    <row r="18130" spans="1:1" s="295" customFormat="1" ht="12" hidden="1" customHeight="1">
      <c r="A18130" s="294"/>
    </row>
    <row r="18131" spans="1:1" s="295" customFormat="1" ht="12" hidden="1" customHeight="1">
      <c r="A18131" s="294"/>
    </row>
    <row r="18132" spans="1:1" s="295" customFormat="1" ht="12" hidden="1" customHeight="1">
      <c r="A18132" s="294"/>
    </row>
    <row r="18133" spans="1:1" s="295" customFormat="1" ht="12" hidden="1" customHeight="1">
      <c r="A18133" s="294"/>
    </row>
    <row r="18134" spans="1:1" s="295" customFormat="1" ht="12" hidden="1" customHeight="1">
      <c r="A18134" s="294"/>
    </row>
    <row r="18135" spans="1:1" s="295" customFormat="1" ht="12" hidden="1" customHeight="1">
      <c r="A18135" s="294"/>
    </row>
    <row r="18136" spans="1:1" s="295" customFormat="1" ht="12" hidden="1" customHeight="1">
      <c r="A18136" s="294"/>
    </row>
    <row r="18137" spans="1:1" s="295" customFormat="1" ht="12" hidden="1" customHeight="1">
      <c r="A18137" s="294"/>
    </row>
    <row r="18138" spans="1:1" s="295" customFormat="1" ht="12" hidden="1" customHeight="1">
      <c r="A18138" s="294"/>
    </row>
    <row r="18139" spans="1:1" s="295" customFormat="1" ht="12" hidden="1" customHeight="1">
      <c r="A18139" s="294"/>
    </row>
    <row r="18140" spans="1:1" s="295" customFormat="1" ht="12" hidden="1" customHeight="1">
      <c r="A18140" s="294"/>
    </row>
    <row r="18141" spans="1:1" s="295" customFormat="1" ht="12" hidden="1" customHeight="1">
      <c r="A18141" s="294"/>
    </row>
    <row r="18142" spans="1:1" s="295" customFormat="1" ht="12" hidden="1" customHeight="1">
      <c r="A18142" s="294"/>
    </row>
    <row r="18143" spans="1:1" s="295" customFormat="1" ht="12" hidden="1" customHeight="1">
      <c r="A18143" s="294"/>
    </row>
    <row r="18144" spans="1:1" s="295" customFormat="1" ht="12" hidden="1" customHeight="1">
      <c r="A18144" s="294"/>
    </row>
    <row r="18145" spans="1:1" s="295" customFormat="1" ht="12" hidden="1" customHeight="1">
      <c r="A18145" s="294"/>
    </row>
    <row r="18146" spans="1:1" s="295" customFormat="1" ht="12" hidden="1" customHeight="1">
      <c r="A18146" s="294"/>
    </row>
    <row r="18147" spans="1:1" s="295" customFormat="1" ht="12" hidden="1" customHeight="1">
      <c r="A18147" s="294"/>
    </row>
    <row r="18148" spans="1:1" s="295" customFormat="1" ht="12" hidden="1" customHeight="1">
      <c r="A18148" s="294"/>
    </row>
    <row r="18149" spans="1:1" s="295" customFormat="1" ht="12" hidden="1" customHeight="1">
      <c r="A18149" s="294"/>
    </row>
    <row r="18150" spans="1:1" s="295" customFormat="1" ht="12" hidden="1" customHeight="1">
      <c r="A18150" s="294"/>
    </row>
    <row r="18151" spans="1:1" s="295" customFormat="1" ht="12" hidden="1" customHeight="1">
      <c r="A18151" s="294"/>
    </row>
    <row r="18152" spans="1:1" s="295" customFormat="1" ht="12" hidden="1" customHeight="1">
      <c r="A18152" s="294"/>
    </row>
    <row r="18153" spans="1:1" s="295" customFormat="1" ht="12" hidden="1" customHeight="1">
      <c r="A18153" s="294"/>
    </row>
    <row r="18154" spans="1:1" s="295" customFormat="1" ht="12" hidden="1" customHeight="1">
      <c r="A18154" s="294"/>
    </row>
    <row r="18155" spans="1:1" s="295" customFormat="1" ht="12" hidden="1" customHeight="1">
      <c r="A18155" s="294"/>
    </row>
    <row r="18156" spans="1:1" s="295" customFormat="1" ht="12" hidden="1" customHeight="1">
      <c r="A18156" s="294"/>
    </row>
    <row r="18157" spans="1:1" s="295" customFormat="1" ht="12" hidden="1" customHeight="1">
      <c r="A18157" s="294"/>
    </row>
    <row r="18158" spans="1:1" s="295" customFormat="1" ht="12" hidden="1" customHeight="1">
      <c r="A18158" s="294"/>
    </row>
    <row r="18159" spans="1:1" s="295" customFormat="1" ht="12" hidden="1" customHeight="1">
      <c r="A18159" s="294"/>
    </row>
    <row r="18160" spans="1:1" s="295" customFormat="1" ht="12" hidden="1" customHeight="1">
      <c r="A18160" s="294"/>
    </row>
    <row r="18161" spans="1:1" s="295" customFormat="1" ht="12" hidden="1" customHeight="1">
      <c r="A18161" s="294"/>
    </row>
    <row r="18162" spans="1:1" s="295" customFormat="1" ht="12" hidden="1" customHeight="1">
      <c r="A18162" s="294"/>
    </row>
    <row r="18163" spans="1:1" s="295" customFormat="1" ht="12" hidden="1" customHeight="1">
      <c r="A18163" s="294"/>
    </row>
    <row r="18164" spans="1:1" s="295" customFormat="1" ht="12" hidden="1" customHeight="1">
      <c r="A18164" s="294"/>
    </row>
    <row r="18165" spans="1:1" s="295" customFormat="1" ht="12" hidden="1" customHeight="1">
      <c r="A18165" s="294"/>
    </row>
    <row r="18166" spans="1:1" s="295" customFormat="1" ht="12" hidden="1" customHeight="1">
      <c r="A18166" s="294"/>
    </row>
    <row r="18167" spans="1:1" s="295" customFormat="1" ht="12" hidden="1" customHeight="1">
      <c r="A18167" s="294"/>
    </row>
    <row r="18168" spans="1:1" s="295" customFormat="1" ht="12" hidden="1" customHeight="1">
      <c r="A18168" s="294"/>
    </row>
    <row r="18169" spans="1:1" s="295" customFormat="1" ht="12" hidden="1" customHeight="1">
      <c r="A18169" s="294"/>
    </row>
    <row r="18170" spans="1:1" s="295" customFormat="1" ht="12" hidden="1" customHeight="1">
      <c r="A18170" s="294"/>
    </row>
    <row r="18171" spans="1:1" s="295" customFormat="1" ht="12" hidden="1" customHeight="1">
      <c r="A18171" s="294"/>
    </row>
    <row r="18172" spans="1:1" s="295" customFormat="1" ht="12" hidden="1" customHeight="1">
      <c r="A18172" s="294"/>
    </row>
    <row r="18173" spans="1:1" s="295" customFormat="1" ht="12" hidden="1" customHeight="1">
      <c r="A18173" s="294"/>
    </row>
    <row r="18174" spans="1:1" s="295" customFormat="1" ht="12" hidden="1" customHeight="1">
      <c r="A18174" s="294"/>
    </row>
    <row r="18175" spans="1:1" s="295" customFormat="1" ht="12" hidden="1" customHeight="1">
      <c r="A18175" s="294"/>
    </row>
    <row r="18176" spans="1:1" s="295" customFormat="1" ht="12" hidden="1" customHeight="1">
      <c r="A18176" s="294"/>
    </row>
    <row r="18177" spans="1:1" s="295" customFormat="1" ht="12" hidden="1" customHeight="1">
      <c r="A18177" s="294"/>
    </row>
    <row r="18178" spans="1:1" s="295" customFormat="1" ht="12" hidden="1" customHeight="1">
      <c r="A18178" s="294"/>
    </row>
    <row r="18179" spans="1:1" s="295" customFormat="1" ht="12" hidden="1" customHeight="1">
      <c r="A18179" s="294"/>
    </row>
    <row r="18180" spans="1:1" s="295" customFormat="1" ht="12" hidden="1" customHeight="1">
      <c r="A18180" s="294"/>
    </row>
    <row r="18181" spans="1:1" s="295" customFormat="1" ht="12" hidden="1" customHeight="1">
      <c r="A18181" s="294"/>
    </row>
    <row r="18182" spans="1:1" s="295" customFormat="1" ht="12" hidden="1" customHeight="1">
      <c r="A18182" s="294"/>
    </row>
    <row r="18183" spans="1:1" s="295" customFormat="1" ht="12" hidden="1" customHeight="1">
      <c r="A18183" s="294"/>
    </row>
    <row r="18184" spans="1:1" s="295" customFormat="1" ht="12" hidden="1" customHeight="1">
      <c r="A18184" s="294"/>
    </row>
    <row r="18185" spans="1:1" s="295" customFormat="1" ht="12" hidden="1" customHeight="1">
      <c r="A18185" s="294"/>
    </row>
    <row r="18186" spans="1:1" s="295" customFormat="1" ht="12" hidden="1" customHeight="1">
      <c r="A18186" s="294"/>
    </row>
    <row r="18187" spans="1:1" s="295" customFormat="1" ht="12" hidden="1" customHeight="1">
      <c r="A18187" s="294"/>
    </row>
    <row r="18188" spans="1:1" s="295" customFormat="1" ht="12" hidden="1" customHeight="1">
      <c r="A18188" s="294"/>
    </row>
    <row r="18189" spans="1:1" s="295" customFormat="1" ht="12" hidden="1" customHeight="1">
      <c r="A18189" s="294"/>
    </row>
    <row r="18190" spans="1:1" s="295" customFormat="1" ht="12" hidden="1" customHeight="1">
      <c r="A18190" s="294"/>
    </row>
    <row r="18191" spans="1:1" s="295" customFormat="1" ht="12" hidden="1" customHeight="1">
      <c r="A18191" s="294"/>
    </row>
    <row r="18192" spans="1:1" s="295" customFormat="1" ht="12" hidden="1" customHeight="1">
      <c r="A18192" s="294"/>
    </row>
    <row r="18193" spans="1:1" s="295" customFormat="1" ht="12" hidden="1" customHeight="1">
      <c r="A18193" s="294"/>
    </row>
    <row r="18194" spans="1:1" s="295" customFormat="1" ht="12" hidden="1" customHeight="1">
      <c r="A18194" s="294"/>
    </row>
    <row r="18195" spans="1:1" s="295" customFormat="1" ht="12" hidden="1" customHeight="1">
      <c r="A18195" s="294"/>
    </row>
    <row r="18196" spans="1:1" s="295" customFormat="1" ht="12" hidden="1" customHeight="1">
      <c r="A18196" s="294"/>
    </row>
    <row r="18197" spans="1:1" s="295" customFormat="1" ht="12" hidden="1" customHeight="1">
      <c r="A18197" s="294"/>
    </row>
    <row r="18198" spans="1:1" s="295" customFormat="1" ht="12" hidden="1" customHeight="1">
      <c r="A18198" s="294"/>
    </row>
    <row r="18199" spans="1:1" s="295" customFormat="1" ht="12" hidden="1" customHeight="1">
      <c r="A18199" s="294"/>
    </row>
    <row r="18200" spans="1:1" s="295" customFormat="1" ht="12" hidden="1" customHeight="1">
      <c r="A18200" s="294"/>
    </row>
    <row r="18201" spans="1:1" s="295" customFormat="1" ht="12" hidden="1" customHeight="1">
      <c r="A18201" s="294"/>
    </row>
    <row r="18202" spans="1:1" s="295" customFormat="1" ht="12" hidden="1" customHeight="1">
      <c r="A18202" s="294"/>
    </row>
    <row r="18203" spans="1:1" s="295" customFormat="1" ht="12" hidden="1" customHeight="1">
      <c r="A18203" s="294"/>
    </row>
    <row r="18204" spans="1:1" s="295" customFormat="1" ht="12" hidden="1" customHeight="1">
      <c r="A18204" s="294"/>
    </row>
    <row r="18205" spans="1:1" s="295" customFormat="1" ht="12" hidden="1" customHeight="1">
      <c r="A18205" s="294"/>
    </row>
    <row r="18206" spans="1:1" s="295" customFormat="1" ht="12" hidden="1" customHeight="1">
      <c r="A18206" s="294"/>
    </row>
    <row r="18207" spans="1:1" s="295" customFormat="1" ht="12" hidden="1" customHeight="1">
      <c r="A18207" s="294"/>
    </row>
    <row r="18208" spans="1:1" s="295" customFormat="1" ht="12" hidden="1" customHeight="1">
      <c r="A18208" s="294"/>
    </row>
    <row r="18209" spans="1:1" s="295" customFormat="1" ht="12" hidden="1" customHeight="1">
      <c r="A18209" s="294"/>
    </row>
    <row r="18210" spans="1:1" s="295" customFormat="1" ht="12" hidden="1" customHeight="1">
      <c r="A18210" s="294"/>
    </row>
    <row r="18211" spans="1:1" s="295" customFormat="1" ht="12" hidden="1" customHeight="1">
      <c r="A18211" s="294"/>
    </row>
    <row r="18212" spans="1:1" s="295" customFormat="1" ht="12" hidden="1" customHeight="1">
      <c r="A18212" s="294"/>
    </row>
    <row r="18213" spans="1:1" s="295" customFormat="1" ht="12" hidden="1" customHeight="1">
      <c r="A18213" s="294"/>
    </row>
    <row r="18214" spans="1:1" s="295" customFormat="1" ht="12" hidden="1" customHeight="1">
      <c r="A18214" s="294"/>
    </row>
    <row r="18215" spans="1:1" s="295" customFormat="1" ht="12" hidden="1" customHeight="1">
      <c r="A18215" s="294"/>
    </row>
    <row r="18216" spans="1:1" s="295" customFormat="1" ht="12" hidden="1" customHeight="1">
      <c r="A18216" s="294"/>
    </row>
    <row r="18217" spans="1:1" s="295" customFormat="1" ht="12" hidden="1" customHeight="1">
      <c r="A18217" s="294"/>
    </row>
    <row r="18218" spans="1:1" s="295" customFormat="1" ht="12" hidden="1" customHeight="1">
      <c r="A18218" s="294"/>
    </row>
    <row r="18219" spans="1:1" s="295" customFormat="1" ht="12" hidden="1" customHeight="1">
      <c r="A18219" s="294"/>
    </row>
    <row r="18220" spans="1:1" s="295" customFormat="1" ht="12" hidden="1" customHeight="1">
      <c r="A18220" s="294"/>
    </row>
    <row r="18221" spans="1:1" s="295" customFormat="1" ht="12" hidden="1" customHeight="1">
      <c r="A18221" s="294"/>
    </row>
    <row r="18222" spans="1:1" s="295" customFormat="1" ht="12" hidden="1" customHeight="1">
      <c r="A18222" s="294"/>
    </row>
    <row r="18223" spans="1:1" s="295" customFormat="1" ht="12" hidden="1" customHeight="1">
      <c r="A18223" s="294"/>
    </row>
    <row r="18224" spans="1:1" s="295" customFormat="1" ht="12" hidden="1" customHeight="1">
      <c r="A18224" s="294"/>
    </row>
    <row r="18225" spans="1:1" s="295" customFormat="1" ht="12" hidden="1" customHeight="1">
      <c r="A18225" s="294"/>
    </row>
    <row r="18226" spans="1:1" s="295" customFormat="1" ht="12" hidden="1" customHeight="1">
      <c r="A18226" s="294"/>
    </row>
    <row r="18227" spans="1:1" s="295" customFormat="1" ht="12" hidden="1" customHeight="1">
      <c r="A18227" s="294"/>
    </row>
    <row r="18228" spans="1:1" s="295" customFormat="1" ht="12" hidden="1" customHeight="1">
      <c r="A18228" s="294"/>
    </row>
    <row r="18229" spans="1:1" s="295" customFormat="1" ht="12" hidden="1" customHeight="1">
      <c r="A18229" s="294"/>
    </row>
    <row r="18230" spans="1:1" s="295" customFormat="1" ht="12" hidden="1" customHeight="1">
      <c r="A18230" s="294"/>
    </row>
    <row r="18231" spans="1:1" s="295" customFormat="1" ht="12" hidden="1" customHeight="1">
      <c r="A18231" s="294"/>
    </row>
    <row r="18232" spans="1:1" s="295" customFormat="1" ht="12" hidden="1" customHeight="1">
      <c r="A18232" s="294"/>
    </row>
    <row r="18233" spans="1:1" s="295" customFormat="1" ht="12" hidden="1" customHeight="1">
      <c r="A18233" s="294"/>
    </row>
    <row r="18234" spans="1:1" s="295" customFormat="1" ht="12" hidden="1" customHeight="1">
      <c r="A18234" s="294"/>
    </row>
    <row r="18235" spans="1:1" s="295" customFormat="1" ht="12" hidden="1" customHeight="1">
      <c r="A18235" s="294"/>
    </row>
    <row r="18236" spans="1:1" s="295" customFormat="1" ht="12" hidden="1" customHeight="1">
      <c r="A18236" s="294"/>
    </row>
    <row r="18237" spans="1:1" s="295" customFormat="1" ht="12" hidden="1" customHeight="1">
      <c r="A18237" s="294"/>
    </row>
    <row r="18238" spans="1:1" s="295" customFormat="1" ht="12" hidden="1" customHeight="1">
      <c r="A18238" s="294"/>
    </row>
    <row r="18239" spans="1:1" s="295" customFormat="1" ht="12" hidden="1" customHeight="1">
      <c r="A18239" s="294"/>
    </row>
    <row r="18240" spans="1:1" s="295" customFormat="1" ht="12" hidden="1" customHeight="1">
      <c r="A18240" s="294"/>
    </row>
    <row r="18241" spans="1:1" s="295" customFormat="1" ht="12" hidden="1" customHeight="1">
      <c r="A18241" s="294"/>
    </row>
    <row r="18242" spans="1:1" s="295" customFormat="1" ht="12" hidden="1" customHeight="1">
      <c r="A18242" s="294"/>
    </row>
    <row r="18243" spans="1:1" s="295" customFormat="1" ht="12" hidden="1" customHeight="1">
      <c r="A18243" s="294"/>
    </row>
    <row r="18244" spans="1:1" s="295" customFormat="1" ht="12" hidden="1" customHeight="1">
      <c r="A18244" s="294"/>
    </row>
    <row r="18245" spans="1:1" s="295" customFormat="1" ht="12" hidden="1" customHeight="1">
      <c r="A18245" s="294"/>
    </row>
    <row r="18246" spans="1:1" s="295" customFormat="1" ht="12" hidden="1" customHeight="1">
      <c r="A18246" s="294"/>
    </row>
    <row r="18247" spans="1:1" s="295" customFormat="1" ht="12" hidden="1" customHeight="1">
      <c r="A18247" s="294"/>
    </row>
    <row r="18248" spans="1:1" s="295" customFormat="1" ht="12" hidden="1" customHeight="1">
      <c r="A18248" s="294"/>
    </row>
    <row r="18249" spans="1:1" s="295" customFormat="1" ht="12" hidden="1" customHeight="1">
      <c r="A18249" s="294"/>
    </row>
    <row r="18250" spans="1:1" s="295" customFormat="1" ht="12" hidden="1" customHeight="1">
      <c r="A18250" s="294"/>
    </row>
    <row r="18251" spans="1:1" s="295" customFormat="1" ht="12" hidden="1" customHeight="1">
      <c r="A18251" s="294"/>
    </row>
    <row r="18252" spans="1:1" s="295" customFormat="1" ht="12" hidden="1" customHeight="1">
      <c r="A18252" s="294"/>
    </row>
    <row r="18253" spans="1:1" s="295" customFormat="1" ht="12" hidden="1" customHeight="1">
      <c r="A18253" s="294"/>
    </row>
    <row r="18254" spans="1:1" s="295" customFormat="1" ht="12" hidden="1" customHeight="1">
      <c r="A18254" s="294"/>
    </row>
    <row r="18255" spans="1:1" s="295" customFormat="1" ht="12" hidden="1" customHeight="1">
      <c r="A18255" s="294"/>
    </row>
    <row r="18256" spans="1:1" s="295" customFormat="1" ht="12" hidden="1" customHeight="1">
      <c r="A18256" s="294"/>
    </row>
    <row r="18257" spans="1:1" s="295" customFormat="1" ht="12" hidden="1" customHeight="1">
      <c r="A18257" s="294"/>
    </row>
    <row r="18258" spans="1:1" s="295" customFormat="1" ht="12" hidden="1" customHeight="1">
      <c r="A18258" s="294"/>
    </row>
    <row r="18259" spans="1:1" s="295" customFormat="1" ht="12" hidden="1" customHeight="1">
      <c r="A18259" s="294"/>
    </row>
    <row r="18260" spans="1:1" s="295" customFormat="1" ht="12" hidden="1" customHeight="1">
      <c r="A18260" s="294"/>
    </row>
    <row r="18261" spans="1:1" s="295" customFormat="1" ht="12" hidden="1" customHeight="1">
      <c r="A18261" s="294"/>
    </row>
    <row r="18262" spans="1:1" s="295" customFormat="1" ht="12" hidden="1" customHeight="1">
      <c r="A18262" s="294"/>
    </row>
    <row r="18263" spans="1:1" s="295" customFormat="1" ht="12" hidden="1" customHeight="1">
      <c r="A18263" s="294"/>
    </row>
    <row r="18264" spans="1:1" s="295" customFormat="1" ht="12" hidden="1" customHeight="1">
      <c r="A18264" s="294"/>
    </row>
    <row r="18265" spans="1:1" s="295" customFormat="1" ht="12" hidden="1" customHeight="1">
      <c r="A18265" s="294"/>
    </row>
    <row r="18266" spans="1:1" s="295" customFormat="1" ht="12" hidden="1" customHeight="1">
      <c r="A18266" s="294"/>
    </row>
    <row r="18267" spans="1:1" s="295" customFormat="1" ht="12" hidden="1" customHeight="1">
      <c r="A18267" s="294"/>
    </row>
    <row r="18268" spans="1:1" s="295" customFormat="1" ht="12" hidden="1" customHeight="1">
      <c r="A18268" s="294"/>
    </row>
    <row r="18269" spans="1:1" s="295" customFormat="1" ht="12" hidden="1" customHeight="1">
      <c r="A18269" s="294"/>
    </row>
    <row r="18270" spans="1:1" s="295" customFormat="1" ht="12" hidden="1" customHeight="1">
      <c r="A18270" s="294"/>
    </row>
    <row r="18271" spans="1:1" s="295" customFormat="1" ht="12" hidden="1" customHeight="1">
      <c r="A18271" s="294"/>
    </row>
    <row r="18272" spans="1:1" s="295" customFormat="1" ht="12" hidden="1" customHeight="1">
      <c r="A18272" s="294"/>
    </row>
    <row r="18273" spans="1:1" s="295" customFormat="1" ht="12" hidden="1" customHeight="1">
      <c r="A18273" s="294"/>
    </row>
    <row r="18274" spans="1:1" s="295" customFormat="1" ht="12" hidden="1" customHeight="1">
      <c r="A18274" s="294"/>
    </row>
    <row r="18275" spans="1:1" s="295" customFormat="1" ht="12" hidden="1" customHeight="1">
      <c r="A18275" s="294"/>
    </row>
    <row r="18276" spans="1:1" s="295" customFormat="1" ht="12" hidden="1" customHeight="1">
      <c r="A18276" s="294"/>
    </row>
    <row r="18277" spans="1:1" s="295" customFormat="1" ht="12" hidden="1" customHeight="1">
      <c r="A18277" s="294"/>
    </row>
    <row r="18278" spans="1:1" s="295" customFormat="1" ht="12" hidden="1" customHeight="1">
      <c r="A18278" s="294"/>
    </row>
    <row r="18279" spans="1:1" s="295" customFormat="1" ht="12" hidden="1" customHeight="1">
      <c r="A18279" s="294"/>
    </row>
    <row r="18280" spans="1:1" s="295" customFormat="1" ht="12" hidden="1" customHeight="1">
      <c r="A18280" s="294"/>
    </row>
    <row r="18281" spans="1:1" s="295" customFormat="1" ht="12" hidden="1" customHeight="1">
      <c r="A18281" s="294"/>
    </row>
    <row r="18282" spans="1:1" s="295" customFormat="1" ht="12" hidden="1" customHeight="1">
      <c r="A18282" s="294"/>
    </row>
    <row r="18283" spans="1:1" s="295" customFormat="1" ht="12" hidden="1" customHeight="1">
      <c r="A18283" s="294"/>
    </row>
    <row r="18284" spans="1:1" s="295" customFormat="1" ht="12" hidden="1" customHeight="1">
      <c r="A18284" s="294"/>
    </row>
    <row r="18285" spans="1:1" s="295" customFormat="1" ht="12" hidden="1" customHeight="1">
      <c r="A18285" s="294"/>
    </row>
    <row r="18286" spans="1:1" s="295" customFormat="1" ht="12" hidden="1" customHeight="1">
      <c r="A18286" s="294"/>
    </row>
    <row r="18287" spans="1:1" s="295" customFormat="1" ht="12" hidden="1" customHeight="1">
      <c r="A18287" s="294"/>
    </row>
    <row r="18288" spans="1:1" s="295" customFormat="1" ht="12" hidden="1" customHeight="1">
      <c r="A18288" s="294"/>
    </row>
    <row r="18289" spans="1:1" s="295" customFormat="1" ht="12" hidden="1" customHeight="1">
      <c r="A18289" s="294"/>
    </row>
    <row r="18290" spans="1:1" s="295" customFormat="1" ht="12" hidden="1" customHeight="1">
      <c r="A18290" s="294"/>
    </row>
    <row r="18291" spans="1:1" s="295" customFormat="1" ht="12" hidden="1" customHeight="1">
      <c r="A18291" s="294"/>
    </row>
    <row r="18292" spans="1:1" s="295" customFormat="1" ht="12" hidden="1" customHeight="1">
      <c r="A18292" s="294"/>
    </row>
    <row r="18293" spans="1:1" s="295" customFormat="1" ht="12" hidden="1" customHeight="1">
      <c r="A18293" s="294"/>
    </row>
    <row r="18294" spans="1:1" s="295" customFormat="1" ht="12" hidden="1" customHeight="1">
      <c r="A18294" s="294"/>
    </row>
    <row r="18295" spans="1:1" s="295" customFormat="1" ht="12" hidden="1" customHeight="1">
      <c r="A18295" s="294"/>
    </row>
    <row r="18296" spans="1:1" s="295" customFormat="1" ht="12" hidden="1" customHeight="1">
      <c r="A18296" s="294"/>
    </row>
    <row r="18297" spans="1:1" s="295" customFormat="1" ht="12" hidden="1" customHeight="1">
      <c r="A18297" s="294"/>
    </row>
    <row r="18298" spans="1:1" s="295" customFormat="1" ht="12" hidden="1" customHeight="1">
      <c r="A18298" s="294"/>
    </row>
    <row r="18299" spans="1:1" s="295" customFormat="1" ht="12" hidden="1" customHeight="1">
      <c r="A18299" s="294"/>
    </row>
    <row r="18300" spans="1:1" s="295" customFormat="1" ht="12" hidden="1" customHeight="1">
      <c r="A18300" s="294"/>
    </row>
    <row r="18301" spans="1:1" s="295" customFormat="1" ht="12" hidden="1" customHeight="1">
      <c r="A18301" s="294"/>
    </row>
    <row r="18302" spans="1:1" s="295" customFormat="1" ht="12" hidden="1" customHeight="1">
      <c r="A18302" s="294"/>
    </row>
    <row r="18303" spans="1:1" s="295" customFormat="1" ht="12" hidden="1" customHeight="1">
      <c r="A18303" s="294"/>
    </row>
    <row r="18304" spans="1:1" s="295" customFormat="1" ht="12" hidden="1" customHeight="1">
      <c r="A18304" s="294"/>
    </row>
    <row r="18305" spans="1:1" s="295" customFormat="1" ht="12" hidden="1" customHeight="1">
      <c r="A18305" s="294"/>
    </row>
    <row r="18306" spans="1:1" s="295" customFormat="1" ht="12" hidden="1" customHeight="1">
      <c r="A18306" s="294"/>
    </row>
    <row r="18307" spans="1:1" s="295" customFormat="1" ht="12" hidden="1" customHeight="1">
      <c r="A18307" s="294"/>
    </row>
    <row r="18308" spans="1:1" s="295" customFormat="1" ht="12" hidden="1" customHeight="1">
      <c r="A18308" s="294"/>
    </row>
    <row r="18309" spans="1:1" s="295" customFormat="1" ht="12" hidden="1" customHeight="1">
      <c r="A18309" s="294"/>
    </row>
    <row r="18310" spans="1:1" s="295" customFormat="1" ht="12" hidden="1" customHeight="1">
      <c r="A18310" s="294"/>
    </row>
    <row r="18311" spans="1:1" s="295" customFormat="1" ht="12" hidden="1" customHeight="1">
      <c r="A18311" s="294"/>
    </row>
    <row r="18312" spans="1:1" s="295" customFormat="1" ht="12" hidden="1" customHeight="1">
      <c r="A18312" s="294"/>
    </row>
    <row r="18313" spans="1:1" s="295" customFormat="1" ht="12" hidden="1" customHeight="1">
      <c r="A18313" s="294"/>
    </row>
    <row r="18314" spans="1:1" s="295" customFormat="1" ht="12" hidden="1" customHeight="1">
      <c r="A18314" s="294"/>
    </row>
    <row r="18315" spans="1:1" s="295" customFormat="1" ht="12" hidden="1" customHeight="1">
      <c r="A18315" s="294"/>
    </row>
    <row r="18316" spans="1:1" s="295" customFormat="1" ht="12" hidden="1" customHeight="1">
      <c r="A18316" s="294"/>
    </row>
    <row r="18317" spans="1:1" s="295" customFormat="1" ht="12" hidden="1" customHeight="1">
      <c r="A18317" s="294"/>
    </row>
    <row r="18318" spans="1:1" s="295" customFormat="1" ht="12" hidden="1" customHeight="1">
      <c r="A18318" s="294"/>
    </row>
    <row r="18319" spans="1:1" s="295" customFormat="1" ht="12" hidden="1" customHeight="1">
      <c r="A18319" s="294"/>
    </row>
    <row r="18320" spans="1:1" s="295" customFormat="1" ht="12" hidden="1" customHeight="1">
      <c r="A18320" s="294"/>
    </row>
    <row r="18321" spans="1:1" s="295" customFormat="1" ht="12" hidden="1" customHeight="1">
      <c r="A18321" s="294"/>
    </row>
    <row r="18322" spans="1:1" s="295" customFormat="1" ht="12" hidden="1" customHeight="1">
      <c r="A18322" s="294"/>
    </row>
    <row r="18323" spans="1:1" s="295" customFormat="1" ht="12" hidden="1" customHeight="1">
      <c r="A18323" s="294"/>
    </row>
    <row r="18324" spans="1:1" s="295" customFormat="1" ht="12" hidden="1" customHeight="1">
      <c r="A18324" s="294"/>
    </row>
    <row r="18325" spans="1:1" s="295" customFormat="1" ht="12" hidden="1" customHeight="1">
      <c r="A18325" s="294"/>
    </row>
    <row r="18326" spans="1:1" s="295" customFormat="1" ht="12" hidden="1" customHeight="1">
      <c r="A18326" s="294"/>
    </row>
    <row r="18327" spans="1:1" s="295" customFormat="1" ht="12" hidden="1" customHeight="1">
      <c r="A18327" s="294"/>
    </row>
    <row r="18328" spans="1:1" s="295" customFormat="1" ht="12" hidden="1" customHeight="1">
      <c r="A18328" s="294"/>
    </row>
    <row r="18329" spans="1:1" s="295" customFormat="1" ht="12" hidden="1" customHeight="1">
      <c r="A18329" s="294"/>
    </row>
    <row r="18330" spans="1:1" s="295" customFormat="1" ht="12" hidden="1" customHeight="1">
      <c r="A18330" s="294"/>
    </row>
    <row r="18331" spans="1:1" s="295" customFormat="1" ht="12" hidden="1" customHeight="1">
      <c r="A18331" s="294"/>
    </row>
    <row r="18332" spans="1:1" s="295" customFormat="1" ht="12" hidden="1" customHeight="1">
      <c r="A18332" s="294"/>
    </row>
    <row r="18333" spans="1:1" s="295" customFormat="1" ht="12" hidden="1" customHeight="1">
      <c r="A18333" s="294"/>
    </row>
    <row r="18334" spans="1:1" s="295" customFormat="1" ht="12" hidden="1" customHeight="1">
      <c r="A18334" s="294"/>
    </row>
    <row r="18335" spans="1:1" s="295" customFormat="1" ht="12" hidden="1" customHeight="1">
      <c r="A18335" s="294"/>
    </row>
    <row r="18336" spans="1:1" s="295" customFormat="1" ht="12" hidden="1" customHeight="1">
      <c r="A18336" s="294"/>
    </row>
    <row r="18337" spans="1:1" s="295" customFormat="1" ht="12" hidden="1" customHeight="1">
      <c r="A18337" s="294"/>
    </row>
    <row r="18338" spans="1:1" s="295" customFormat="1" ht="12" hidden="1" customHeight="1">
      <c r="A18338" s="294"/>
    </row>
    <row r="18339" spans="1:1" s="295" customFormat="1" ht="12" hidden="1" customHeight="1">
      <c r="A18339" s="294"/>
    </row>
    <row r="18340" spans="1:1" s="295" customFormat="1" ht="12" hidden="1" customHeight="1">
      <c r="A18340" s="294"/>
    </row>
    <row r="18341" spans="1:1" s="295" customFormat="1" ht="12" hidden="1" customHeight="1">
      <c r="A18341" s="294"/>
    </row>
    <row r="18342" spans="1:1" s="295" customFormat="1" ht="12" hidden="1" customHeight="1">
      <c r="A18342" s="294"/>
    </row>
    <row r="18343" spans="1:1" s="295" customFormat="1" ht="12" hidden="1" customHeight="1">
      <c r="A18343" s="294"/>
    </row>
    <row r="18344" spans="1:1" s="295" customFormat="1" ht="12" hidden="1" customHeight="1">
      <c r="A18344" s="294"/>
    </row>
    <row r="18345" spans="1:1" s="295" customFormat="1" ht="12" hidden="1" customHeight="1">
      <c r="A18345" s="294"/>
    </row>
    <row r="18346" spans="1:1" s="295" customFormat="1" ht="12" hidden="1" customHeight="1">
      <c r="A18346" s="294"/>
    </row>
    <row r="18347" spans="1:1" s="295" customFormat="1" ht="12" hidden="1" customHeight="1">
      <c r="A18347" s="294"/>
    </row>
    <row r="18348" spans="1:1" s="295" customFormat="1" ht="12" hidden="1" customHeight="1">
      <c r="A18348" s="294"/>
    </row>
    <row r="18349" spans="1:1" s="295" customFormat="1" ht="12" hidden="1" customHeight="1">
      <c r="A18349" s="294"/>
    </row>
    <row r="18350" spans="1:1" s="295" customFormat="1" ht="12" hidden="1" customHeight="1">
      <c r="A18350" s="294"/>
    </row>
    <row r="18351" spans="1:1" s="295" customFormat="1" ht="12" hidden="1" customHeight="1">
      <c r="A18351" s="294"/>
    </row>
    <row r="18352" spans="1:1" s="295" customFormat="1" ht="12" hidden="1" customHeight="1">
      <c r="A18352" s="294"/>
    </row>
    <row r="18353" spans="1:1" s="295" customFormat="1" ht="12" hidden="1" customHeight="1">
      <c r="A18353" s="294"/>
    </row>
    <row r="18354" spans="1:1" s="295" customFormat="1" ht="12" hidden="1" customHeight="1">
      <c r="A18354" s="294"/>
    </row>
    <row r="18355" spans="1:1" s="295" customFormat="1" ht="12" hidden="1" customHeight="1">
      <c r="A18355" s="294"/>
    </row>
    <row r="18356" spans="1:1" s="295" customFormat="1" ht="12" hidden="1" customHeight="1">
      <c r="A18356" s="294"/>
    </row>
    <row r="18357" spans="1:1" s="295" customFormat="1" ht="12" hidden="1" customHeight="1">
      <c r="A18357" s="294"/>
    </row>
    <row r="18358" spans="1:1" s="295" customFormat="1" ht="12" hidden="1" customHeight="1">
      <c r="A18358" s="294"/>
    </row>
    <row r="18359" spans="1:1" s="295" customFormat="1" ht="12" hidden="1" customHeight="1">
      <c r="A18359" s="294"/>
    </row>
    <row r="18360" spans="1:1" s="295" customFormat="1" ht="12" hidden="1" customHeight="1">
      <c r="A18360" s="294"/>
    </row>
    <row r="18361" spans="1:1" s="295" customFormat="1" ht="12" hidden="1" customHeight="1">
      <c r="A18361" s="294"/>
    </row>
    <row r="18362" spans="1:1" s="295" customFormat="1" ht="12" hidden="1" customHeight="1">
      <c r="A18362" s="294"/>
    </row>
    <row r="18363" spans="1:1" s="295" customFormat="1" ht="12" hidden="1" customHeight="1">
      <c r="A18363" s="294"/>
    </row>
    <row r="18364" spans="1:1" s="295" customFormat="1" ht="12" hidden="1" customHeight="1">
      <c r="A18364" s="294"/>
    </row>
    <row r="18365" spans="1:1" s="295" customFormat="1" ht="12" hidden="1" customHeight="1">
      <c r="A18365" s="294"/>
    </row>
    <row r="18366" spans="1:1" s="295" customFormat="1" ht="12" hidden="1" customHeight="1">
      <c r="A18366" s="294"/>
    </row>
    <row r="18367" spans="1:1" s="295" customFormat="1" ht="12" hidden="1" customHeight="1">
      <c r="A18367" s="294"/>
    </row>
    <row r="18368" spans="1:1" s="295" customFormat="1" ht="12" hidden="1" customHeight="1">
      <c r="A18368" s="294"/>
    </row>
    <row r="18369" spans="1:1" s="295" customFormat="1" ht="12" hidden="1" customHeight="1">
      <c r="A18369" s="294"/>
    </row>
    <row r="18370" spans="1:1" s="295" customFormat="1" ht="12" hidden="1" customHeight="1">
      <c r="A18370" s="294"/>
    </row>
    <row r="18371" spans="1:1" s="295" customFormat="1" ht="12" hidden="1" customHeight="1">
      <c r="A18371" s="294"/>
    </row>
    <row r="18372" spans="1:1" s="295" customFormat="1" ht="12" hidden="1" customHeight="1">
      <c r="A18372" s="294"/>
    </row>
    <row r="18373" spans="1:1" s="295" customFormat="1" ht="12" hidden="1" customHeight="1">
      <c r="A18373" s="294"/>
    </row>
    <row r="18374" spans="1:1" s="295" customFormat="1" ht="12" hidden="1" customHeight="1">
      <c r="A18374" s="294"/>
    </row>
    <row r="18375" spans="1:1" s="295" customFormat="1" ht="12" hidden="1" customHeight="1">
      <c r="A18375" s="294"/>
    </row>
    <row r="18376" spans="1:1" s="295" customFormat="1" ht="12" hidden="1" customHeight="1">
      <c r="A18376" s="294"/>
    </row>
    <row r="18377" spans="1:1" s="295" customFormat="1" ht="12" hidden="1" customHeight="1">
      <c r="A18377" s="294"/>
    </row>
    <row r="18378" spans="1:1" s="295" customFormat="1" ht="12" hidden="1" customHeight="1">
      <c r="A18378" s="294"/>
    </row>
    <row r="18379" spans="1:1" s="295" customFormat="1" ht="12" hidden="1" customHeight="1">
      <c r="A18379" s="294"/>
    </row>
    <row r="18380" spans="1:1" s="295" customFormat="1" ht="12" hidden="1" customHeight="1">
      <c r="A18380" s="294"/>
    </row>
    <row r="18381" spans="1:1" s="295" customFormat="1" ht="12" hidden="1" customHeight="1">
      <c r="A18381" s="294"/>
    </row>
    <row r="18382" spans="1:1" s="295" customFormat="1" ht="12" hidden="1" customHeight="1">
      <c r="A18382" s="294"/>
    </row>
    <row r="18383" spans="1:1" s="295" customFormat="1" ht="12" hidden="1" customHeight="1">
      <c r="A18383" s="294"/>
    </row>
    <row r="18384" spans="1:1" s="295" customFormat="1" ht="12" hidden="1" customHeight="1">
      <c r="A18384" s="294"/>
    </row>
    <row r="18385" spans="1:1" s="295" customFormat="1" ht="12" hidden="1" customHeight="1">
      <c r="A18385" s="294"/>
    </row>
    <row r="18386" spans="1:1" s="295" customFormat="1" ht="12" hidden="1" customHeight="1">
      <c r="A18386" s="294"/>
    </row>
    <row r="18387" spans="1:1" s="295" customFormat="1" ht="12" hidden="1" customHeight="1">
      <c r="A18387" s="294"/>
    </row>
    <row r="18388" spans="1:1" s="295" customFormat="1" ht="12" hidden="1" customHeight="1">
      <c r="A18388" s="294"/>
    </row>
    <row r="18389" spans="1:1" s="295" customFormat="1" ht="12" hidden="1" customHeight="1">
      <c r="A18389" s="294"/>
    </row>
    <row r="18390" spans="1:1" s="295" customFormat="1" ht="12" hidden="1" customHeight="1">
      <c r="A18390" s="294"/>
    </row>
    <row r="18391" spans="1:1" s="295" customFormat="1" ht="12" hidden="1" customHeight="1">
      <c r="A18391" s="294"/>
    </row>
    <row r="18392" spans="1:1" s="295" customFormat="1" ht="12" hidden="1" customHeight="1">
      <c r="A18392" s="294"/>
    </row>
    <row r="18393" spans="1:1" s="295" customFormat="1" ht="12" hidden="1" customHeight="1">
      <c r="A18393" s="294"/>
    </row>
    <row r="18394" spans="1:1" s="295" customFormat="1" ht="12" hidden="1" customHeight="1">
      <c r="A18394" s="294"/>
    </row>
    <row r="18395" spans="1:1" s="295" customFormat="1" ht="12" hidden="1" customHeight="1">
      <c r="A18395" s="294"/>
    </row>
    <row r="18396" spans="1:1" s="295" customFormat="1" ht="12" hidden="1" customHeight="1">
      <c r="A18396" s="294"/>
    </row>
    <row r="18397" spans="1:1" s="295" customFormat="1" ht="12" hidden="1" customHeight="1">
      <c r="A18397" s="294"/>
    </row>
    <row r="18398" spans="1:1" s="295" customFormat="1" ht="12" hidden="1" customHeight="1">
      <c r="A18398" s="294"/>
    </row>
    <row r="18399" spans="1:1" s="295" customFormat="1" ht="12" hidden="1" customHeight="1">
      <c r="A18399" s="294"/>
    </row>
    <row r="18400" spans="1:1" s="295" customFormat="1" ht="12" hidden="1" customHeight="1">
      <c r="A18400" s="294"/>
    </row>
    <row r="18401" spans="1:1" s="295" customFormat="1" ht="12" hidden="1" customHeight="1">
      <c r="A18401" s="294"/>
    </row>
    <row r="18402" spans="1:1" s="295" customFormat="1" ht="12" hidden="1" customHeight="1">
      <c r="A18402" s="294"/>
    </row>
    <row r="18403" spans="1:1" s="295" customFormat="1" ht="12" hidden="1" customHeight="1">
      <c r="A18403" s="294"/>
    </row>
    <row r="18404" spans="1:1" s="295" customFormat="1" ht="12" hidden="1" customHeight="1">
      <c r="A18404" s="294"/>
    </row>
    <row r="18405" spans="1:1" s="295" customFormat="1" ht="12" hidden="1" customHeight="1">
      <c r="A18405" s="294"/>
    </row>
    <row r="18406" spans="1:1" s="295" customFormat="1" ht="12" hidden="1" customHeight="1">
      <c r="A18406" s="294"/>
    </row>
    <row r="18407" spans="1:1" s="295" customFormat="1" ht="12" hidden="1" customHeight="1">
      <c r="A18407" s="294"/>
    </row>
    <row r="18408" spans="1:1" s="295" customFormat="1" ht="12" hidden="1" customHeight="1">
      <c r="A18408" s="294"/>
    </row>
    <row r="18409" spans="1:1" s="295" customFormat="1" ht="12" hidden="1" customHeight="1">
      <c r="A18409" s="294"/>
    </row>
    <row r="18410" spans="1:1" s="295" customFormat="1" ht="12" hidden="1" customHeight="1">
      <c r="A18410" s="294"/>
    </row>
    <row r="18411" spans="1:1" s="295" customFormat="1" ht="12" hidden="1" customHeight="1">
      <c r="A18411" s="294"/>
    </row>
    <row r="18412" spans="1:1" s="295" customFormat="1" ht="12" hidden="1" customHeight="1">
      <c r="A18412" s="294"/>
    </row>
    <row r="18413" spans="1:1" s="295" customFormat="1" ht="12" hidden="1" customHeight="1">
      <c r="A18413" s="294"/>
    </row>
    <row r="18414" spans="1:1" s="295" customFormat="1" ht="12" hidden="1" customHeight="1">
      <c r="A18414" s="294"/>
    </row>
    <row r="18415" spans="1:1" s="295" customFormat="1" ht="12" hidden="1" customHeight="1">
      <c r="A18415" s="294"/>
    </row>
    <row r="18416" spans="1:1" s="295" customFormat="1" ht="12" hidden="1" customHeight="1">
      <c r="A18416" s="294"/>
    </row>
    <row r="18417" spans="1:1" s="295" customFormat="1" ht="12" hidden="1" customHeight="1">
      <c r="A18417" s="294"/>
    </row>
    <row r="18418" spans="1:1" s="295" customFormat="1" ht="12" hidden="1" customHeight="1">
      <c r="A18418" s="294"/>
    </row>
    <row r="18419" spans="1:1" s="295" customFormat="1" ht="12" hidden="1" customHeight="1">
      <c r="A18419" s="294"/>
    </row>
    <row r="18420" spans="1:1" s="295" customFormat="1" ht="12" hidden="1" customHeight="1">
      <c r="A18420" s="294"/>
    </row>
    <row r="18421" spans="1:1" s="295" customFormat="1" ht="12" hidden="1" customHeight="1">
      <c r="A18421" s="294"/>
    </row>
    <row r="18422" spans="1:1" s="295" customFormat="1" ht="12" hidden="1" customHeight="1">
      <c r="A18422" s="294"/>
    </row>
    <row r="18423" spans="1:1" s="295" customFormat="1" ht="12" hidden="1" customHeight="1">
      <c r="A18423" s="294"/>
    </row>
    <row r="18424" spans="1:1" s="295" customFormat="1" ht="12" hidden="1" customHeight="1">
      <c r="A18424" s="294"/>
    </row>
    <row r="18425" spans="1:1" s="295" customFormat="1" ht="12" hidden="1" customHeight="1">
      <c r="A18425" s="294"/>
    </row>
    <row r="18426" spans="1:1" s="295" customFormat="1" ht="12" hidden="1" customHeight="1">
      <c r="A18426" s="294"/>
    </row>
    <row r="18427" spans="1:1" s="295" customFormat="1" ht="12" hidden="1" customHeight="1">
      <c r="A18427" s="294"/>
    </row>
    <row r="18428" spans="1:1" s="295" customFormat="1" ht="12" hidden="1" customHeight="1">
      <c r="A18428" s="294"/>
    </row>
    <row r="18429" spans="1:1" s="295" customFormat="1" ht="12" hidden="1" customHeight="1">
      <c r="A18429" s="294"/>
    </row>
    <row r="18430" spans="1:1" s="295" customFormat="1" ht="12" hidden="1" customHeight="1">
      <c r="A18430" s="294"/>
    </row>
    <row r="18431" spans="1:1" s="295" customFormat="1" ht="12" hidden="1" customHeight="1">
      <c r="A18431" s="294"/>
    </row>
    <row r="18432" spans="1:1" s="295" customFormat="1" ht="12" hidden="1" customHeight="1">
      <c r="A18432" s="294"/>
    </row>
    <row r="18433" spans="1:1" s="295" customFormat="1" ht="12" hidden="1" customHeight="1">
      <c r="A18433" s="294"/>
    </row>
    <row r="18434" spans="1:1" s="295" customFormat="1" ht="12" hidden="1" customHeight="1">
      <c r="A18434" s="294"/>
    </row>
    <row r="18435" spans="1:1" s="295" customFormat="1" ht="12" hidden="1" customHeight="1">
      <c r="A18435" s="294"/>
    </row>
    <row r="18436" spans="1:1" s="295" customFormat="1" ht="12" hidden="1" customHeight="1">
      <c r="A18436" s="294"/>
    </row>
    <row r="18437" spans="1:1" s="295" customFormat="1" ht="12" hidden="1" customHeight="1">
      <c r="A18437" s="294"/>
    </row>
    <row r="18438" spans="1:1" s="295" customFormat="1" ht="12" hidden="1" customHeight="1">
      <c r="A18438" s="294"/>
    </row>
    <row r="18439" spans="1:1" s="295" customFormat="1" ht="12" hidden="1" customHeight="1">
      <c r="A18439" s="294"/>
    </row>
    <row r="18440" spans="1:1" s="295" customFormat="1" ht="12" hidden="1" customHeight="1">
      <c r="A18440" s="294"/>
    </row>
    <row r="18441" spans="1:1" s="295" customFormat="1" ht="12" hidden="1" customHeight="1">
      <c r="A18441" s="294"/>
    </row>
    <row r="18442" spans="1:1" s="295" customFormat="1" ht="12" hidden="1" customHeight="1">
      <c r="A18442" s="294"/>
    </row>
    <row r="18443" spans="1:1" s="295" customFormat="1" ht="12" hidden="1" customHeight="1">
      <c r="A18443" s="294"/>
    </row>
    <row r="18444" spans="1:1" s="295" customFormat="1" ht="12" hidden="1" customHeight="1">
      <c r="A18444" s="294"/>
    </row>
    <row r="18445" spans="1:1" s="295" customFormat="1" ht="12" hidden="1" customHeight="1">
      <c r="A18445" s="294"/>
    </row>
    <row r="18446" spans="1:1" s="295" customFormat="1" ht="12" hidden="1" customHeight="1">
      <c r="A18446" s="294"/>
    </row>
    <row r="18447" spans="1:1" s="295" customFormat="1" ht="12" hidden="1" customHeight="1">
      <c r="A18447" s="294"/>
    </row>
    <row r="18448" spans="1:1" s="295" customFormat="1" ht="12" hidden="1" customHeight="1">
      <c r="A18448" s="294"/>
    </row>
    <row r="18449" spans="1:1" s="295" customFormat="1" ht="12" hidden="1" customHeight="1">
      <c r="A18449" s="294"/>
    </row>
    <row r="18450" spans="1:1" s="295" customFormat="1" ht="12" hidden="1" customHeight="1">
      <c r="A18450" s="294"/>
    </row>
    <row r="18451" spans="1:1" s="295" customFormat="1" ht="12" hidden="1" customHeight="1">
      <c r="A18451" s="294"/>
    </row>
    <row r="18452" spans="1:1" s="295" customFormat="1" ht="12" hidden="1" customHeight="1">
      <c r="A18452" s="294"/>
    </row>
    <row r="18453" spans="1:1" s="295" customFormat="1" ht="12" hidden="1" customHeight="1">
      <c r="A18453" s="294"/>
    </row>
    <row r="18454" spans="1:1" s="295" customFormat="1" ht="12" hidden="1" customHeight="1">
      <c r="A18454" s="294"/>
    </row>
    <row r="18455" spans="1:1" s="295" customFormat="1" ht="12" hidden="1" customHeight="1">
      <c r="A18455" s="294"/>
    </row>
    <row r="18456" spans="1:1" s="295" customFormat="1" ht="12" hidden="1" customHeight="1">
      <c r="A18456" s="294"/>
    </row>
    <row r="18457" spans="1:1" s="295" customFormat="1" ht="12" hidden="1" customHeight="1">
      <c r="A18457" s="294"/>
    </row>
    <row r="18458" spans="1:1" s="295" customFormat="1" ht="12" hidden="1" customHeight="1">
      <c r="A18458" s="294"/>
    </row>
    <row r="18459" spans="1:1" s="295" customFormat="1" ht="12" hidden="1" customHeight="1">
      <c r="A18459" s="294"/>
    </row>
    <row r="18460" spans="1:1" s="295" customFormat="1" ht="12" hidden="1" customHeight="1">
      <c r="A18460" s="294"/>
    </row>
    <row r="18461" spans="1:1" s="295" customFormat="1" ht="12" hidden="1" customHeight="1">
      <c r="A18461" s="294"/>
    </row>
    <row r="18462" spans="1:1" s="295" customFormat="1" ht="12" hidden="1" customHeight="1">
      <c r="A18462" s="294"/>
    </row>
    <row r="18463" spans="1:1" s="295" customFormat="1" ht="12" hidden="1" customHeight="1">
      <c r="A18463" s="294"/>
    </row>
    <row r="18464" spans="1:1" s="295" customFormat="1" ht="12" hidden="1" customHeight="1">
      <c r="A18464" s="294"/>
    </row>
    <row r="18465" spans="1:1" s="295" customFormat="1" ht="12" hidden="1" customHeight="1">
      <c r="A18465" s="294"/>
    </row>
    <row r="18466" spans="1:1" s="295" customFormat="1" ht="12" hidden="1" customHeight="1">
      <c r="A18466" s="294"/>
    </row>
    <row r="18467" spans="1:1" s="295" customFormat="1" ht="12" hidden="1" customHeight="1">
      <c r="A18467" s="294"/>
    </row>
    <row r="18468" spans="1:1" s="295" customFormat="1" ht="12" hidden="1" customHeight="1">
      <c r="A18468" s="294"/>
    </row>
    <row r="18469" spans="1:1" s="295" customFormat="1" ht="12" hidden="1" customHeight="1">
      <c r="A18469" s="294"/>
    </row>
    <row r="18470" spans="1:1" s="295" customFormat="1" ht="12" hidden="1" customHeight="1">
      <c r="A18470" s="294"/>
    </row>
    <row r="18471" spans="1:1" s="295" customFormat="1" ht="12" hidden="1" customHeight="1">
      <c r="A18471" s="294"/>
    </row>
    <row r="18472" spans="1:1" s="295" customFormat="1" ht="12" hidden="1" customHeight="1">
      <c r="A18472" s="294"/>
    </row>
    <row r="18473" spans="1:1" s="295" customFormat="1" ht="12" hidden="1" customHeight="1">
      <c r="A18473" s="294"/>
    </row>
    <row r="18474" spans="1:1" s="295" customFormat="1" ht="12" hidden="1" customHeight="1">
      <c r="A18474" s="294"/>
    </row>
    <row r="18475" spans="1:1" s="295" customFormat="1" ht="12" hidden="1" customHeight="1">
      <c r="A18475" s="294"/>
    </row>
    <row r="18476" spans="1:1" s="295" customFormat="1" ht="12" hidden="1" customHeight="1">
      <c r="A18476" s="294"/>
    </row>
    <row r="18477" spans="1:1" s="295" customFormat="1" ht="12" hidden="1" customHeight="1">
      <c r="A18477" s="294"/>
    </row>
    <row r="18478" spans="1:1" s="295" customFormat="1" ht="12" hidden="1" customHeight="1">
      <c r="A18478" s="294"/>
    </row>
    <row r="18479" spans="1:1" s="295" customFormat="1" ht="12" hidden="1" customHeight="1">
      <c r="A18479" s="294"/>
    </row>
    <row r="18480" spans="1:1" s="295" customFormat="1" ht="12" hidden="1" customHeight="1">
      <c r="A18480" s="294"/>
    </row>
    <row r="18481" spans="1:1" s="295" customFormat="1" ht="12" hidden="1" customHeight="1">
      <c r="A18481" s="294"/>
    </row>
    <row r="18482" spans="1:1" s="295" customFormat="1" ht="12" hidden="1" customHeight="1">
      <c r="A18482" s="294"/>
    </row>
    <row r="18483" spans="1:1" s="295" customFormat="1" ht="12" hidden="1" customHeight="1">
      <c r="A18483" s="294"/>
    </row>
    <row r="18484" spans="1:1" s="295" customFormat="1" ht="12" hidden="1" customHeight="1">
      <c r="A18484" s="294"/>
    </row>
    <row r="18485" spans="1:1" s="295" customFormat="1" ht="12" hidden="1" customHeight="1">
      <c r="A18485" s="294"/>
    </row>
    <row r="18486" spans="1:1" s="295" customFormat="1" ht="12" hidden="1" customHeight="1">
      <c r="A18486" s="294"/>
    </row>
    <row r="18487" spans="1:1" s="295" customFormat="1" ht="12" hidden="1" customHeight="1">
      <c r="A18487" s="294"/>
    </row>
    <row r="18488" spans="1:1" s="295" customFormat="1" ht="12" hidden="1" customHeight="1">
      <c r="A18488" s="294"/>
    </row>
    <row r="18489" spans="1:1" s="295" customFormat="1" ht="12" hidden="1" customHeight="1">
      <c r="A18489" s="294"/>
    </row>
    <row r="18490" spans="1:1" s="295" customFormat="1" ht="12" hidden="1" customHeight="1">
      <c r="A18490" s="294"/>
    </row>
    <row r="18491" spans="1:1" s="295" customFormat="1" ht="12" hidden="1" customHeight="1">
      <c r="A18491" s="294"/>
    </row>
    <row r="18492" spans="1:1" s="295" customFormat="1" ht="12" hidden="1" customHeight="1">
      <c r="A18492" s="294"/>
    </row>
    <row r="18493" spans="1:1" s="295" customFormat="1" ht="12" hidden="1" customHeight="1">
      <c r="A18493" s="294"/>
    </row>
    <row r="18494" spans="1:1" s="295" customFormat="1" ht="12" hidden="1" customHeight="1">
      <c r="A18494" s="294"/>
    </row>
    <row r="18495" spans="1:1" s="295" customFormat="1" ht="12" hidden="1" customHeight="1">
      <c r="A18495" s="294"/>
    </row>
    <row r="18496" spans="1:1" s="295" customFormat="1" ht="12" hidden="1" customHeight="1">
      <c r="A18496" s="294"/>
    </row>
    <row r="18497" spans="1:1" s="295" customFormat="1" ht="12" hidden="1" customHeight="1">
      <c r="A18497" s="294"/>
    </row>
    <row r="18498" spans="1:1" s="295" customFormat="1" ht="12" hidden="1" customHeight="1">
      <c r="A18498" s="294"/>
    </row>
    <row r="18499" spans="1:1" s="295" customFormat="1" ht="12" hidden="1" customHeight="1">
      <c r="A18499" s="294"/>
    </row>
    <row r="18500" spans="1:1" s="295" customFormat="1" ht="12" hidden="1" customHeight="1">
      <c r="A18500" s="294"/>
    </row>
    <row r="18501" spans="1:1" s="295" customFormat="1" ht="12" hidden="1" customHeight="1">
      <c r="A18501" s="294"/>
    </row>
    <row r="18502" spans="1:1" s="295" customFormat="1" ht="12" hidden="1" customHeight="1">
      <c r="A18502" s="294"/>
    </row>
    <row r="18503" spans="1:1" s="295" customFormat="1" ht="12" hidden="1" customHeight="1">
      <c r="A18503" s="294"/>
    </row>
    <row r="18504" spans="1:1" s="295" customFormat="1" ht="12" hidden="1" customHeight="1">
      <c r="A18504" s="294"/>
    </row>
    <row r="18505" spans="1:1" s="295" customFormat="1" ht="12" hidden="1" customHeight="1">
      <c r="A18505" s="294"/>
    </row>
    <row r="18506" spans="1:1" s="295" customFormat="1" ht="12" hidden="1" customHeight="1">
      <c r="A18506" s="294"/>
    </row>
    <row r="18507" spans="1:1" s="295" customFormat="1" ht="12" hidden="1" customHeight="1">
      <c r="A18507" s="294"/>
    </row>
    <row r="18508" spans="1:1" s="295" customFormat="1" ht="12" hidden="1" customHeight="1">
      <c r="A18508" s="294"/>
    </row>
    <row r="18509" spans="1:1" s="295" customFormat="1" ht="12" hidden="1" customHeight="1">
      <c r="A18509" s="294"/>
    </row>
    <row r="18510" spans="1:1" s="295" customFormat="1" ht="12" hidden="1" customHeight="1">
      <c r="A18510" s="294"/>
    </row>
    <row r="18511" spans="1:1" s="295" customFormat="1" ht="12" hidden="1" customHeight="1">
      <c r="A18511" s="294"/>
    </row>
    <row r="18512" spans="1:1" s="295" customFormat="1" ht="12" hidden="1" customHeight="1">
      <c r="A18512" s="294"/>
    </row>
    <row r="18513" spans="1:1" s="295" customFormat="1" ht="12" hidden="1" customHeight="1">
      <c r="A18513" s="294"/>
    </row>
    <row r="18514" spans="1:1" s="295" customFormat="1" ht="12" hidden="1" customHeight="1">
      <c r="A18514" s="294"/>
    </row>
    <row r="18515" spans="1:1" s="295" customFormat="1" ht="12" hidden="1" customHeight="1">
      <c r="A18515" s="294"/>
    </row>
    <row r="18516" spans="1:1" s="295" customFormat="1" ht="12" hidden="1" customHeight="1">
      <c r="A18516" s="294"/>
    </row>
    <row r="18517" spans="1:1" s="295" customFormat="1" ht="12" hidden="1" customHeight="1">
      <c r="A18517" s="294"/>
    </row>
    <row r="18518" spans="1:1" s="295" customFormat="1" ht="12" hidden="1" customHeight="1">
      <c r="A18518" s="294"/>
    </row>
    <row r="18519" spans="1:1" s="295" customFormat="1" ht="12" hidden="1" customHeight="1">
      <c r="A18519" s="294"/>
    </row>
    <row r="18520" spans="1:1" s="295" customFormat="1" ht="12" hidden="1" customHeight="1">
      <c r="A18520" s="294"/>
    </row>
    <row r="18521" spans="1:1" s="295" customFormat="1" ht="12" hidden="1" customHeight="1">
      <c r="A18521" s="294"/>
    </row>
    <row r="18522" spans="1:1" s="295" customFormat="1" ht="12" hidden="1" customHeight="1">
      <c r="A18522" s="294"/>
    </row>
    <row r="18523" spans="1:1" s="295" customFormat="1" ht="12" hidden="1" customHeight="1">
      <c r="A18523" s="294"/>
    </row>
    <row r="18524" spans="1:1" s="295" customFormat="1" ht="12" hidden="1" customHeight="1">
      <c r="A18524" s="294"/>
    </row>
    <row r="18525" spans="1:1" s="295" customFormat="1" ht="12" hidden="1" customHeight="1">
      <c r="A18525" s="294"/>
    </row>
    <row r="18526" spans="1:1" s="295" customFormat="1" ht="12" hidden="1" customHeight="1">
      <c r="A18526" s="294"/>
    </row>
    <row r="18527" spans="1:1" s="295" customFormat="1" ht="12" hidden="1" customHeight="1">
      <c r="A18527" s="294"/>
    </row>
    <row r="18528" spans="1:1" s="295" customFormat="1" ht="12" hidden="1" customHeight="1">
      <c r="A18528" s="294"/>
    </row>
    <row r="18529" spans="1:1" s="295" customFormat="1" ht="12" hidden="1" customHeight="1">
      <c r="A18529" s="294"/>
    </row>
    <row r="18530" spans="1:1" s="295" customFormat="1" ht="12" hidden="1" customHeight="1">
      <c r="A18530" s="294"/>
    </row>
    <row r="18531" spans="1:1" s="295" customFormat="1" ht="12" hidden="1" customHeight="1">
      <c r="A18531" s="294"/>
    </row>
    <row r="18532" spans="1:1" s="295" customFormat="1" ht="12" hidden="1" customHeight="1">
      <c r="A18532" s="294"/>
    </row>
    <row r="18533" spans="1:1" s="295" customFormat="1" ht="12" hidden="1" customHeight="1">
      <c r="A18533" s="294"/>
    </row>
    <row r="18534" spans="1:1" s="295" customFormat="1" ht="12" hidden="1" customHeight="1">
      <c r="A18534" s="294"/>
    </row>
    <row r="18535" spans="1:1" s="295" customFormat="1" ht="12" hidden="1" customHeight="1">
      <c r="A18535" s="294"/>
    </row>
    <row r="18536" spans="1:1" s="295" customFormat="1" ht="12" hidden="1" customHeight="1">
      <c r="A18536" s="294"/>
    </row>
    <row r="18537" spans="1:1" s="295" customFormat="1" ht="12" hidden="1" customHeight="1">
      <c r="A18537" s="294"/>
    </row>
    <row r="18538" spans="1:1" s="295" customFormat="1" ht="12" hidden="1" customHeight="1">
      <c r="A18538" s="294"/>
    </row>
    <row r="18539" spans="1:1" s="295" customFormat="1" ht="12" hidden="1" customHeight="1">
      <c r="A18539" s="294"/>
    </row>
    <row r="18540" spans="1:1" s="295" customFormat="1" ht="12" hidden="1" customHeight="1">
      <c r="A18540" s="294"/>
    </row>
    <row r="18541" spans="1:1" s="295" customFormat="1" ht="12" hidden="1" customHeight="1">
      <c r="A18541" s="294"/>
    </row>
    <row r="18542" spans="1:1" s="295" customFormat="1" ht="12" hidden="1" customHeight="1">
      <c r="A18542" s="294"/>
    </row>
    <row r="18543" spans="1:1" s="295" customFormat="1" ht="12" hidden="1" customHeight="1">
      <c r="A18543" s="294"/>
    </row>
    <row r="18544" spans="1:1" s="295" customFormat="1" ht="12" hidden="1" customHeight="1">
      <c r="A18544" s="294"/>
    </row>
    <row r="18545" spans="1:1" s="295" customFormat="1" ht="12" hidden="1" customHeight="1">
      <c r="A18545" s="294"/>
    </row>
    <row r="18546" spans="1:1" s="295" customFormat="1" ht="12" hidden="1" customHeight="1">
      <c r="A18546" s="294"/>
    </row>
    <row r="18547" spans="1:1" s="295" customFormat="1" ht="12" hidden="1" customHeight="1">
      <c r="A18547" s="294"/>
    </row>
    <row r="18548" spans="1:1" s="295" customFormat="1" ht="12" hidden="1" customHeight="1">
      <c r="A18548" s="294"/>
    </row>
    <row r="18549" spans="1:1" s="295" customFormat="1" ht="12" hidden="1" customHeight="1">
      <c r="A18549" s="294"/>
    </row>
    <row r="18550" spans="1:1" s="295" customFormat="1" ht="12" hidden="1" customHeight="1">
      <c r="A18550" s="294"/>
    </row>
    <row r="18551" spans="1:1" s="295" customFormat="1" ht="12" hidden="1" customHeight="1">
      <c r="A18551" s="294"/>
    </row>
    <row r="18552" spans="1:1" s="295" customFormat="1" ht="12" hidden="1" customHeight="1">
      <c r="A18552" s="294"/>
    </row>
    <row r="18553" spans="1:1" s="295" customFormat="1" ht="12" hidden="1" customHeight="1">
      <c r="A18553" s="294"/>
    </row>
    <row r="18554" spans="1:1" s="295" customFormat="1" ht="12" hidden="1" customHeight="1">
      <c r="A18554" s="294"/>
    </row>
    <row r="18555" spans="1:1" s="295" customFormat="1" ht="12" hidden="1" customHeight="1">
      <c r="A18555" s="294"/>
    </row>
    <row r="18556" spans="1:1" s="295" customFormat="1" ht="12" hidden="1" customHeight="1">
      <c r="A18556" s="294"/>
    </row>
    <row r="18557" spans="1:1" s="295" customFormat="1" ht="12" hidden="1" customHeight="1">
      <c r="A18557" s="294"/>
    </row>
    <row r="18558" spans="1:1" s="295" customFormat="1" ht="12" hidden="1" customHeight="1">
      <c r="A18558" s="294"/>
    </row>
    <row r="18559" spans="1:1" s="295" customFormat="1" ht="12" hidden="1" customHeight="1">
      <c r="A18559" s="294"/>
    </row>
    <row r="18560" spans="1:1" s="295" customFormat="1" ht="12" hidden="1" customHeight="1">
      <c r="A18560" s="294"/>
    </row>
    <row r="18561" spans="1:1" s="295" customFormat="1" ht="12" hidden="1" customHeight="1">
      <c r="A18561" s="294"/>
    </row>
    <row r="18562" spans="1:1" s="295" customFormat="1" ht="12" hidden="1" customHeight="1">
      <c r="A18562" s="294"/>
    </row>
    <row r="18563" spans="1:1" s="295" customFormat="1" ht="12" hidden="1" customHeight="1">
      <c r="A18563" s="294"/>
    </row>
    <row r="18564" spans="1:1" s="295" customFormat="1" ht="12" hidden="1" customHeight="1">
      <c r="A18564" s="294"/>
    </row>
    <row r="18565" spans="1:1" s="295" customFormat="1" ht="12" hidden="1" customHeight="1">
      <c r="A18565" s="294"/>
    </row>
    <row r="18566" spans="1:1" s="295" customFormat="1" ht="12" hidden="1" customHeight="1">
      <c r="A18566" s="294"/>
    </row>
    <row r="18567" spans="1:1" s="295" customFormat="1" ht="12" hidden="1" customHeight="1">
      <c r="A18567" s="294"/>
    </row>
    <row r="18568" spans="1:1" s="295" customFormat="1" ht="12" hidden="1" customHeight="1">
      <c r="A18568" s="294"/>
    </row>
    <row r="18569" spans="1:1" s="295" customFormat="1" ht="12" hidden="1" customHeight="1">
      <c r="A18569" s="294"/>
    </row>
    <row r="18570" spans="1:1" s="295" customFormat="1" ht="12" hidden="1" customHeight="1">
      <c r="A18570" s="294"/>
    </row>
    <row r="18571" spans="1:1" s="295" customFormat="1" ht="12" hidden="1" customHeight="1">
      <c r="A18571" s="294"/>
    </row>
    <row r="18572" spans="1:1" s="295" customFormat="1" ht="12" hidden="1" customHeight="1">
      <c r="A18572" s="294"/>
    </row>
    <row r="18573" spans="1:1" s="295" customFormat="1" ht="12" hidden="1" customHeight="1">
      <c r="A18573" s="294"/>
    </row>
    <row r="18574" spans="1:1" s="295" customFormat="1" ht="12" hidden="1" customHeight="1">
      <c r="A18574" s="294"/>
    </row>
    <row r="18575" spans="1:1" s="295" customFormat="1" ht="12" hidden="1" customHeight="1">
      <c r="A18575" s="294"/>
    </row>
    <row r="18576" spans="1:1" s="295" customFormat="1" ht="12" hidden="1" customHeight="1">
      <c r="A18576" s="294"/>
    </row>
    <row r="18577" spans="1:1" s="295" customFormat="1" ht="12" hidden="1" customHeight="1">
      <c r="A18577" s="294"/>
    </row>
    <row r="18578" spans="1:1" s="295" customFormat="1" ht="12" hidden="1" customHeight="1">
      <c r="A18578" s="294"/>
    </row>
    <row r="18579" spans="1:1" s="295" customFormat="1" ht="12" hidden="1" customHeight="1">
      <c r="A18579" s="294"/>
    </row>
    <row r="18580" spans="1:1" s="295" customFormat="1" ht="12" hidden="1" customHeight="1">
      <c r="A18580" s="294"/>
    </row>
    <row r="18581" spans="1:1" s="295" customFormat="1" ht="12" hidden="1" customHeight="1">
      <c r="A18581" s="294"/>
    </row>
    <row r="18582" spans="1:1" s="295" customFormat="1" ht="12" hidden="1" customHeight="1">
      <c r="A18582" s="294"/>
    </row>
    <row r="18583" spans="1:1" s="295" customFormat="1" ht="12" hidden="1" customHeight="1">
      <c r="A18583" s="294"/>
    </row>
    <row r="18584" spans="1:1" s="295" customFormat="1" ht="12" hidden="1" customHeight="1">
      <c r="A18584" s="294"/>
    </row>
    <row r="18585" spans="1:1" s="295" customFormat="1" ht="12" hidden="1" customHeight="1">
      <c r="A18585" s="294"/>
    </row>
    <row r="18586" spans="1:1" s="295" customFormat="1" ht="12" hidden="1" customHeight="1">
      <c r="A18586" s="294"/>
    </row>
    <row r="18587" spans="1:1" s="295" customFormat="1" ht="12" hidden="1" customHeight="1">
      <c r="A18587" s="294"/>
    </row>
    <row r="18588" spans="1:1" s="295" customFormat="1" ht="12" hidden="1" customHeight="1">
      <c r="A18588" s="294"/>
    </row>
    <row r="18589" spans="1:1" s="295" customFormat="1" ht="12" hidden="1" customHeight="1">
      <c r="A18589" s="294"/>
    </row>
    <row r="18590" spans="1:1" s="295" customFormat="1" ht="12" hidden="1" customHeight="1">
      <c r="A18590" s="294"/>
    </row>
    <row r="18591" spans="1:1" s="295" customFormat="1" ht="12" hidden="1" customHeight="1">
      <c r="A18591" s="294"/>
    </row>
    <row r="18592" spans="1:1" s="295" customFormat="1" ht="12" hidden="1" customHeight="1">
      <c r="A18592" s="294"/>
    </row>
    <row r="18593" spans="1:1" s="295" customFormat="1" ht="12" hidden="1" customHeight="1">
      <c r="A18593" s="294"/>
    </row>
    <row r="18594" spans="1:1" s="295" customFormat="1" ht="12" hidden="1" customHeight="1">
      <c r="A18594" s="294"/>
    </row>
    <row r="18595" spans="1:1" s="295" customFormat="1" ht="12" hidden="1" customHeight="1">
      <c r="A18595" s="294"/>
    </row>
    <row r="18596" spans="1:1" s="295" customFormat="1" ht="12" hidden="1" customHeight="1">
      <c r="A18596" s="294"/>
    </row>
    <row r="18597" spans="1:1" s="295" customFormat="1" ht="12" hidden="1" customHeight="1">
      <c r="A18597" s="294"/>
    </row>
    <row r="18598" spans="1:1" s="295" customFormat="1" ht="12" hidden="1" customHeight="1">
      <c r="A18598" s="294"/>
    </row>
    <row r="18599" spans="1:1" s="295" customFormat="1" ht="12" hidden="1" customHeight="1">
      <c r="A18599" s="294"/>
    </row>
    <row r="18600" spans="1:1" s="295" customFormat="1" ht="12" hidden="1" customHeight="1">
      <c r="A18600" s="294"/>
    </row>
    <row r="18601" spans="1:1" s="295" customFormat="1" ht="12" hidden="1" customHeight="1">
      <c r="A18601" s="294"/>
    </row>
    <row r="18602" spans="1:1" s="295" customFormat="1" ht="12" hidden="1" customHeight="1">
      <c r="A18602" s="294"/>
    </row>
    <row r="18603" spans="1:1" s="295" customFormat="1" ht="12" hidden="1" customHeight="1">
      <c r="A18603" s="294"/>
    </row>
    <row r="18604" spans="1:1" s="295" customFormat="1" ht="12" hidden="1" customHeight="1">
      <c r="A18604" s="294"/>
    </row>
    <row r="18605" spans="1:1" s="295" customFormat="1" ht="12" hidden="1" customHeight="1">
      <c r="A18605" s="294"/>
    </row>
    <row r="18606" spans="1:1" s="295" customFormat="1" ht="12" hidden="1" customHeight="1">
      <c r="A18606" s="294"/>
    </row>
    <row r="18607" spans="1:1" s="295" customFormat="1" ht="12" hidden="1" customHeight="1">
      <c r="A18607" s="294"/>
    </row>
    <row r="18608" spans="1:1" s="295" customFormat="1" ht="12" hidden="1" customHeight="1">
      <c r="A18608" s="294"/>
    </row>
    <row r="18609" spans="1:1" s="295" customFormat="1" ht="12" hidden="1" customHeight="1">
      <c r="A18609" s="294"/>
    </row>
    <row r="18610" spans="1:1" s="295" customFormat="1" ht="12" hidden="1" customHeight="1">
      <c r="A18610" s="294"/>
    </row>
    <row r="18611" spans="1:1" s="295" customFormat="1" ht="12" hidden="1" customHeight="1">
      <c r="A18611" s="294"/>
    </row>
    <row r="18612" spans="1:1" s="295" customFormat="1" ht="12" hidden="1" customHeight="1">
      <c r="A18612" s="294"/>
    </row>
    <row r="18613" spans="1:1" s="295" customFormat="1" ht="12" hidden="1" customHeight="1">
      <c r="A18613" s="294"/>
    </row>
    <row r="18614" spans="1:1" s="295" customFormat="1" ht="12" hidden="1" customHeight="1">
      <c r="A18614" s="294"/>
    </row>
    <row r="18615" spans="1:1" s="295" customFormat="1" ht="12" hidden="1" customHeight="1">
      <c r="A18615" s="294"/>
    </row>
    <row r="18616" spans="1:1" s="295" customFormat="1" ht="12" hidden="1" customHeight="1">
      <c r="A18616" s="294"/>
    </row>
    <row r="18617" spans="1:1" s="295" customFormat="1" ht="12" hidden="1" customHeight="1">
      <c r="A18617" s="294"/>
    </row>
    <row r="18618" spans="1:1" s="295" customFormat="1" ht="12" hidden="1" customHeight="1">
      <c r="A18618" s="294"/>
    </row>
    <row r="18619" spans="1:1" s="295" customFormat="1" ht="12" hidden="1" customHeight="1">
      <c r="A18619" s="294"/>
    </row>
    <row r="18620" spans="1:1" s="295" customFormat="1" ht="12" hidden="1" customHeight="1">
      <c r="A18620" s="294"/>
    </row>
    <row r="18621" spans="1:1" s="295" customFormat="1" ht="12" hidden="1" customHeight="1">
      <c r="A18621" s="294"/>
    </row>
    <row r="18622" spans="1:1" s="295" customFormat="1" ht="12" hidden="1" customHeight="1">
      <c r="A18622" s="294"/>
    </row>
    <row r="18623" spans="1:1" s="295" customFormat="1" ht="12" hidden="1" customHeight="1">
      <c r="A18623" s="294"/>
    </row>
    <row r="18624" spans="1:1" s="295" customFormat="1" ht="12" hidden="1" customHeight="1">
      <c r="A18624" s="294"/>
    </row>
    <row r="18625" spans="1:1" s="295" customFormat="1" ht="12" hidden="1" customHeight="1">
      <c r="A18625" s="294"/>
    </row>
    <row r="18626" spans="1:1" s="295" customFormat="1" ht="12" hidden="1" customHeight="1">
      <c r="A18626" s="294"/>
    </row>
    <row r="18627" spans="1:1" s="295" customFormat="1" ht="12" hidden="1" customHeight="1">
      <c r="A18627" s="294"/>
    </row>
    <row r="18628" spans="1:1" s="295" customFormat="1" ht="12" hidden="1" customHeight="1">
      <c r="A18628" s="294"/>
    </row>
    <row r="18629" spans="1:1" s="295" customFormat="1" ht="12" hidden="1" customHeight="1">
      <c r="A18629" s="294"/>
    </row>
    <row r="18630" spans="1:1" s="295" customFormat="1" ht="12" hidden="1" customHeight="1">
      <c r="A18630" s="294"/>
    </row>
    <row r="18631" spans="1:1" s="295" customFormat="1" ht="12" hidden="1" customHeight="1">
      <c r="A18631" s="294"/>
    </row>
    <row r="18632" spans="1:1" s="295" customFormat="1" ht="12" hidden="1" customHeight="1">
      <c r="A18632" s="294"/>
    </row>
    <row r="18633" spans="1:1" s="295" customFormat="1" ht="12" hidden="1" customHeight="1">
      <c r="A18633" s="294"/>
    </row>
    <row r="18634" spans="1:1" s="295" customFormat="1" ht="12" hidden="1" customHeight="1">
      <c r="A18634" s="294"/>
    </row>
    <row r="18635" spans="1:1" s="295" customFormat="1" ht="12" hidden="1" customHeight="1">
      <c r="A18635" s="294"/>
    </row>
    <row r="18636" spans="1:1" s="295" customFormat="1" ht="12" hidden="1" customHeight="1">
      <c r="A18636" s="294"/>
    </row>
    <row r="18637" spans="1:1" s="295" customFormat="1" ht="12" hidden="1" customHeight="1">
      <c r="A18637" s="294"/>
    </row>
    <row r="18638" spans="1:1" s="295" customFormat="1" ht="12" hidden="1" customHeight="1">
      <c r="A18638" s="294"/>
    </row>
    <row r="18639" spans="1:1" s="295" customFormat="1" ht="12" hidden="1" customHeight="1">
      <c r="A18639" s="294"/>
    </row>
    <row r="18640" spans="1:1" s="295" customFormat="1" ht="12" hidden="1" customHeight="1">
      <c r="A18640" s="294"/>
    </row>
    <row r="18641" spans="1:1" s="295" customFormat="1" ht="12" hidden="1" customHeight="1">
      <c r="A18641" s="294"/>
    </row>
    <row r="18642" spans="1:1" s="295" customFormat="1" ht="12" hidden="1" customHeight="1">
      <c r="A18642" s="294"/>
    </row>
    <row r="18643" spans="1:1" s="295" customFormat="1" ht="12" hidden="1" customHeight="1">
      <c r="A18643" s="294"/>
    </row>
    <row r="18644" spans="1:1" s="295" customFormat="1" ht="12" hidden="1" customHeight="1">
      <c r="A18644" s="294"/>
    </row>
    <row r="18645" spans="1:1" s="295" customFormat="1" ht="12" hidden="1" customHeight="1">
      <c r="A18645" s="294"/>
    </row>
    <row r="18646" spans="1:1" s="295" customFormat="1" ht="12" hidden="1" customHeight="1">
      <c r="A18646" s="294"/>
    </row>
    <row r="18647" spans="1:1" s="295" customFormat="1" ht="12" hidden="1" customHeight="1">
      <c r="A18647" s="294"/>
    </row>
    <row r="18648" spans="1:1" s="295" customFormat="1" ht="12" hidden="1" customHeight="1">
      <c r="A18648" s="294"/>
    </row>
    <row r="18649" spans="1:1" s="295" customFormat="1" ht="12" hidden="1" customHeight="1">
      <c r="A18649" s="294"/>
    </row>
    <row r="18650" spans="1:1" s="295" customFormat="1" ht="12" hidden="1" customHeight="1">
      <c r="A18650" s="294"/>
    </row>
    <row r="18651" spans="1:1" s="295" customFormat="1" ht="12" hidden="1" customHeight="1">
      <c r="A18651" s="294"/>
    </row>
    <row r="18652" spans="1:1" s="295" customFormat="1" ht="12" hidden="1" customHeight="1">
      <c r="A18652" s="294"/>
    </row>
    <row r="18653" spans="1:1" s="295" customFormat="1" ht="12" hidden="1" customHeight="1">
      <c r="A18653" s="294"/>
    </row>
    <row r="18654" spans="1:1" s="295" customFormat="1" ht="12" hidden="1" customHeight="1">
      <c r="A18654" s="294"/>
    </row>
    <row r="18655" spans="1:1" s="295" customFormat="1" ht="12" hidden="1" customHeight="1">
      <c r="A18655" s="294"/>
    </row>
    <row r="18656" spans="1:1" s="295" customFormat="1" ht="12" hidden="1" customHeight="1">
      <c r="A18656" s="294"/>
    </row>
    <row r="18657" spans="1:1" s="295" customFormat="1" ht="12" hidden="1" customHeight="1">
      <c r="A18657" s="294"/>
    </row>
    <row r="18658" spans="1:1" s="295" customFormat="1" ht="12" hidden="1" customHeight="1">
      <c r="A18658" s="294"/>
    </row>
    <row r="18659" spans="1:1" s="295" customFormat="1" ht="12" hidden="1" customHeight="1">
      <c r="A18659" s="294"/>
    </row>
    <row r="18660" spans="1:1" s="295" customFormat="1" ht="12" hidden="1" customHeight="1">
      <c r="A18660" s="294"/>
    </row>
    <row r="18661" spans="1:1" s="295" customFormat="1" ht="12" hidden="1" customHeight="1">
      <c r="A18661" s="294"/>
    </row>
    <row r="18662" spans="1:1" s="295" customFormat="1" ht="12" hidden="1" customHeight="1">
      <c r="A18662" s="294"/>
    </row>
    <row r="18663" spans="1:1" s="295" customFormat="1" ht="12" hidden="1" customHeight="1">
      <c r="A18663" s="294"/>
    </row>
    <row r="18664" spans="1:1" s="295" customFormat="1" ht="12" hidden="1" customHeight="1">
      <c r="A18664" s="294"/>
    </row>
    <row r="18665" spans="1:1" s="295" customFormat="1" ht="12" hidden="1" customHeight="1">
      <c r="A18665" s="294"/>
    </row>
    <row r="18666" spans="1:1" s="295" customFormat="1" ht="12" hidden="1" customHeight="1">
      <c r="A18666" s="294"/>
    </row>
    <row r="18667" spans="1:1" s="295" customFormat="1" ht="12" hidden="1" customHeight="1">
      <c r="A18667" s="294"/>
    </row>
    <row r="18668" spans="1:1" s="295" customFormat="1" ht="12" hidden="1" customHeight="1">
      <c r="A18668" s="294"/>
    </row>
    <row r="18669" spans="1:1" s="295" customFormat="1" ht="12" hidden="1" customHeight="1">
      <c r="A18669" s="294"/>
    </row>
    <row r="18670" spans="1:1" s="295" customFormat="1" ht="12" hidden="1" customHeight="1">
      <c r="A18670" s="294"/>
    </row>
    <row r="18671" spans="1:1" s="295" customFormat="1" ht="12" hidden="1" customHeight="1">
      <c r="A18671" s="294"/>
    </row>
    <row r="18672" spans="1:1" s="295" customFormat="1" ht="12" hidden="1" customHeight="1">
      <c r="A18672" s="294"/>
    </row>
    <row r="18673" spans="1:1" s="295" customFormat="1" ht="12" hidden="1" customHeight="1">
      <c r="A18673" s="294"/>
    </row>
    <row r="18674" spans="1:1" s="295" customFormat="1" ht="12" hidden="1" customHeight="1">
      <c r="A18674" s="294"/>
    </row>
    <row r="18675" spans="1:1" s="295" customFormat="1" ht="12" hidden="1" customHeight="1">
      <c r="A18675" s="294"/>
    </row>
    <row r="18676" spans="1:1" s="295" customFormat="1" ht="12" hidden="1" customHeight="1">
      <c r="A18676" s="294"/>
    </row>
    <row r="18677" spans="1:1" s="295" customFormat="1" ht="12" hidden="1" customHeight="1">
      <c r="A18677" s="294"/>
    </row>
    <row r="18678" spans="1:1" s="295" customFormat="1" ht="12" hidden="1" customHeight="1">
      <c r="A18678" s="294"/>
    </row>
    <row r="18679" spans="1:1" s="295" customFormat="1" ht="12" hidden="1" customHeight="1">
      <c r="A18679" s="294"/>
    </row>
    <row r="18680" spans="1:1" s="295" customFormat="1" ht="12" hidden="1" customHeight="1">
      <c r="A18680" s="294"/>
    </row>
    <row r="18681" spans="1:1" s="295" customFormat="1" ht="12" hidden="1" customHeight="1">
      <c r="A18681" s="294"/>
    </row>
    <row r="18682" spans="1:1" s="295" customFormat="1" ht="12" hidden="1" customHeight="1">
      <c r="A18682" s="294"/>
    </row>
    <row r="18683" spans="1:1" s="295" customFormat="1" ht="12" hidden="1" customHeight="1">
      <c r="A18683" s="294"/>
    </row>
    <row r="18684" spans="1:1" s="295" customFormat="1" ht="12" hidden="1" customHeight="1">
      <c r="A18684" s="294"/>
    </row>
    <row r="18685" spans="1:1" s="295" customFormat="1" ht="12" hidden="1" customHeight="1">
      <c r="A18685" s="294"/>
    </row>
    <row r="18686" spans="1:1" s="295" customFormat="1" ht="12" hidden="1" customHeight="1">
      <c r="A18686" s="294"/>
    </row>
    <row r="18687" spans="1:1" s="295" customFormat="1" ht="12" hidden="1" customHeight="1">
      <c r="A18687" s="294"/>
    </row>
    <row r="18688" spans="1:1" s="295" customFormat="1" ht="12" hidden="1" customHeight="1">
      <c r="A18688" s="294"/>
    </row>
    <row r="18689" spans="1:1" s="295" customFormat="1" ht="12" hidden="1" customHeight="1">
      <c r="A18689" s="294"/>
    </row>
    <row r="18690" spans="1:1" s="295" customFormat="1" ht="12" hidden="1" customHeight="1">
      <c r="A18690" s="294"/>
    </row>
    <row r="18691" spans="1:1" s="295" customFormat="1" ht="12" hidden="1" customHeight="1">
      <c r="A18691" s="294"/>
    </row>
    <row r="18692" spans="1:1" s="295" customFormat="1" ht="12" hidden="1" customHeight="1">
      <c r="A18692" s="294"/>
    </row>
    <row r="18693" spans="1:1" s="295" customFormat="1" ht="12" hidden="1" customHeight="1">
      <c r="A18693" s="294"/>
    </row>
    <row r="18694" spans="1:1" s="295" customFormat="1" ht="12" hidden="1" customHeight="1">
      <c r="A18694" s="294"/>
    </row>
    <row r="18695" spans="1:1" s="295" customFormat="1" ht="12" hidden="1" customHeight="1">
      <c r="A18695" s="294"/>
    </row>
    <row r="18696" spans="1:1" s="295" customFormat="1" ht="12" hidden="1" customHeight="1">
      <c r="A18696" s="294"/>
    </row>
    <row r="18697" spans="1:1" s="295" customFormat="1" ht="12" hidden="1" customHeight="1">
      <c r="A18697" s="294"/>
    </row>
    <row r="18698" spans="1:1" s="295" customFormat="1" ht="12" hidden="1" customHeight="1">
      <c r="A18698" s="294"/>
    </row>
    <row r="18699" spans="1:1" s="295" customFormat="1" ht="12" hidden="1" customHeight="1">
      <c r="A18699" s="294"/>
    </row>
    <row r="18700" spans="1:1" s="295" customFormat="1" ht="12" hidden="1" customHeight="1">
      <c r="A18700" s="294"/>
    </row>
    <row r="18701" spans="1:1" s="295" customFormat="1" ht="12" hidden="1" customHeight="1">
      <c r="A18701" s="294"/>
    </row>
    <row r="18702" spans="1:1" s="295" customFormat="1" ht="12" hidden="1" customHeight="1">
      <c r="A18702" s="294"/>
    </row>
    <row r="18703" spans="1:1" s="295" customFormat="1" ht="12" hidden="1" customHeight="1">
      <c r="A18703" s="294"/>
    </row>
    <row r="18704" spans="1:1" s="295" customFormat="1" ht="12" hidden="1" customHeight="1">
      <c r="A18704" s="294"/>
    </row>
    <row r="18705" spans="1:1" s="295" customFormat="1" ht="12" hidden="1" customHeight="1">
      <c r="A18705" s="294"/>
    </row>
    <row r="18706" spans="1:1" s="295" customFormat="1" ht="12" hidden="1" customHeight="1">
      <c r="A18706" s="294"/>
    </row>
    <row r="18707" spans="1:1" s="295" customFormat="1" ht="12" hidden="1" customHeight="1">
      <c r="A18707" s="294"/>
    </row>
    <row r="18708" spans="1:1" s="295" customFormat="1" ht="12" hidden="1" customHeight="1">
      <c r="A18708" s="294"/>
    </row>
    <row r="18709" spans="1:1" s="295" customFormat="1" ht="12" hidden="1" customHeight="1">
      <c r="A18709" s="294"/>
    </row>
    <row r="18710" spans="1:1" s="295" customFormat="1" ht="12" hidden="1" customHeight="1">
      <c r="A18710" s="294"/>
    </row>
    <row r="18711" spans="1:1" s="295" customFormat="1" ht="12" hidden="1" customHeight="1">
      <c r="A18711" s="294"/>
    </row>
    <row r="18712" spans="1:1" s="295" customFormat="1" ht="12" hidden="1" customHeight="1">
      <c r="A18712" s="294"/>
    </row>
    <row r="18713" spans="1:1" s="295" customFormat="1" ht="12" hidden="1" customHeight="1">
      <c r="A18713" s="294"/>
    </row>
    <row r="18714" spans="1:1" s="295" customFormat="1" ht="12" hidden="1" customHeight="1">
      <c r="A18714" s="294"/>
    </row>
    <row r="18715" spans="1:1" s="295" customFormat="1" ht="12" hidden="1" customHeight="1">
      <c r="A18715" s="294"/>
    </row>
    <row r="18716" spans="1:1" s="295" customFormat="1" ht="12" hidden="1" customHeight="1">
      <c r="A18716" s="294"/>
    </row>
    <row r="18717" spans="1:1" s="295" customFormat="1" ht="12" hidden="1" customHeight="1">
      <c r="A18717" s="294"/>
    </row>
    <row r="18718" spans="1:1" s="295" customFormat="1" ht="12" hidden="1" customHeight="1">
      <c r="A18718" s="294"/>
    </row>
    <row r="18719" spans="1:1" s="295" customFormat="1" ht="12" hidden="1" customHeight="1">
      <c r="A18719" s="294"/>
    </row>
    <row r="18720" spans="1:1" s="295" customFormat="1" ht="12" hidden="1" customHeight="1">
      <c r="A18720" s="294"/>
    </row>
    <row r="18721" spans="1:1" s="295" customFormat="1" ht="12" hidden="1" customHeight="1">
      <c r="A18721" s="294"/>
    </row>
    <row r="18722" spans="1:1" s="295" customFormat="1" ht="12" hidden="1" customHeight="1">
      <c r="A18722" s="294"/>
    </row>
    <row r="18723" spans="1:1" s="295" customFormat="1" ht="12" hidden="1" customHeight="1">
      <c r="A18723" s="294"/>
    </row>
    <row r="18724" spans="1:1" s="295" customFormat="1" ht="12" hidden="1" customHeight="1">
      <c r="A18724" s="294"/>
    </row>
    <row r="18725" spans="1:1" s="295" customFormat="1" ht="12" hidden="1" customHeight="1">
      <c r="A18725" s="294"/>
    </row>
    <row r="18726" spans="1:1" s="295" customFormat="1" ht="12" hidden="1" customHeight="1">
      <c r="A18726" s="294"/>
    </row>
    <row r="18727" spans="1:1" s="295" customFormat="1" ht="12" hidden="1" customHeight="1">
      <c r="A18727" s="294"/>
    </row>
    <row r="18728" spans="1:1" s="295" customFormat="1" ht="12" hidden="1" customHeight="1">
      <c r="A18728" s="294"/>
    </row>
    <row r="18729" spans="1:1" s="295" customFormat="1" ht="12" hidden="1" customHeight="1">
      <c r="A18729" s="294"/>
    </row>
    <row r="18730" spans="1:1" s="295" customFormat="1" ht="12" hidden="1" customHeight="1">
      <c r="A18730" s="294"/>
    </row>
    <row r="18731" spans="1:1" s="295" customFormat="1" ht="12" hidden="1" customHeight="1">
      <c r="A18731" s="294"/>
    </row>
    <row r="18732" spans="1:1" s="295" customFormat="1" ht="12" hidden="1" customHeight="1">
      <c r="A18732" s="294"/>
    </row>
    <row r="18733" spans="1:1" s="295" customFormat="1" ht="12" hidden="1" customHeight="1">
      <c r="A18733" s="294"/>
    </row>
    <row r="18734" spans="1:1" s="295" customFormat="1" ht="12" hidden="1" customHeight="1">
      <c r="A18734" s="294"/>
    </row>
    <row r="18735" spans="1:1" s="295" customFormat="1" ht="12" hidden="1" customHeight="1">
      <c r="A18735" s="294"/>
    </row>
    <row r="18736" spans="1:1" s="295" customFormat="1" ht="12" hidden="1" customHeight="1">
      <c r="A18736" s="294"/>
    </row>
    <row r="18737" spans="1:1" s="295" customFormat="1" ht="12" hidden="1" customHeight="1">
      <c r="A18737" s="294"/>
    </row>
    <row r="18738" spans="1:1" s="295" customFormat="1" ht="12" hidden="1" customHeight="1">
      <c r="A18738" s="294"/>
    </row>
    <row r="18739" spans="1:1" s="295" customFormat="1" ht="12" hidden="1" customHeight="1">
      <c r="A18739" s="294"/>
    </row>
    <row r="18740" spans="1:1" s="295" customFormat="1" ht="12" hidden="1" customHeight="1">
      <c r="A18740" s="294"/>
    </row>
    <row r="18741" spans="1:1" s="295" customFormat="1" ht="12" hidden="1" customHeight="1">
      <c r="A18741" s="294"/>
    </row>
    <row r="18742" spans="1:1" s="295" customFormat="1" ht="12" hidden="1" customHeight="1">
      <c r="A18742" s="294"/>
    </row>
    <row r="18743" spans="1:1" s="295" customFormat="1" ht="12" hidden="1" customHeight="1">
      <c r="A18743" s="294"/>
    </row>
    <row r="18744" spans="1:1" s="295" customFormat="1" ht="12" hidden="1" customHeight="1">
      <c r="A18744" s="294"/>
    </row>
    <row r="18745" spans="1:1" s="295" customFormat="1" ht="12" hidden="1" customHeight="1">
      <c r="A18745" s="294"/>
    </row>
    <row r="18746" spans="1:1" s="295" customFormat="1" ht="12" hidden="1" customHeight="1">
      <c r="A18746" s="294"/>
    </row>
    <row r="18747" spans="1:1" s="295" customFormat="1" ht="12" hidden="1" customHeight="1">
      <c r="A18747" s="294"/>
    </row>
    <row r="18748" spans="1:1" s="295" customFormat="1" ht="12" hidden="1" customHeight="1">
      <c r="A18748" s="294"/>
    </row>
    <row r="18749" spans="1:1" s="295" customFormat="1" ht="12" hidden="1" customHeight="1">
      <c r="A18749" s="294"/>
    </row>
    <row r="18750" spans="1:1" s="295" customFormat="1" ht="12" hidden="1" customHeight="1">
      <c r="A18750" s="294"/>
    </row>
    <row r="18751" spans="1:1" s="295" customFormat="1" ht="12" hidden="1" customHeight="1">
      <c r="A18751" s="294"/>
    </row>
    <row r="18752" spans="1:1" s="295" customFormat="1" ht="12" hidden="1" customHeight="1">
      <c r="A18752" s="294"/>
    </row>
    <row r="18753" spans="1:1" s="295" customFormat="1" ht="12" hidden="1" customHeight="1">
      <c r="A18753" s="294"/>
    </row>
    <row r="18754" spans="1:1" s="295" customFormat="1" ht="12" hidden="1" customHeight="1">
      <c r="A18754" s="294"/>
    </row>
    <row r="18755" spans="1:1" s="295" customFormat="1" ht="12" hidden="1" customHeight="1">
      <c r="A18755" s="294"/>
    </row>
    <row r="18756" spans="1:1" s="295" customFormat="1" ht="12" hidden="1" customHeight="1">
      <c r="A18756" s="294"/>
    </row>
    <row r="18757" spans="1:1" s="295" customFormat="1" ht="12" hidden="1" customHeight="1">
      <c r="A18757" s="294"/>
    </row>
    <row r="18758" spans="1:1" s="295" customFormat="1" ht="12" hidden="1" customHeight="1">
      <c r="A18758" s="294"/>
    </row>
    <row r="18759" spans="1:1" s="295" customFormat="1" ht="12" hidden="1" customHeight="1">
      <c r="A18759" s="294"/>
    </row>
    <row r="18760" spans="1:1" s="295" customFormat="1" ht="12" hidden="1" customHeight="1">
      <c r="A18760" s="294"/>
    </row>
    <row r="18761" spans="1:1" s="295" customFormat="1" ht="12" hidden="1" customHeight="1">
      <c r="A18761" s="294"/>
    </row>
    <row r="18762" spans="1:1" s="295" customFormat="1" ht="12" hidden="1" customHeight="1">
      <c r="A18762" s="294"/>
    </row>
    <row r="18763" spans="1:1" s="295" customFormat="1" ht="12" hidden="1" customHeight="1">
      <c r="A18763" s="294"/>
    </row>
    <row r="18764" spans="1:1" s="295" customFormat="1" ht="12" hidden="1" customHeight="1">
      <c r="A18764" s="294"/>
    </row>
    <row r="18765" spans="1:1" s="295" customFormat="1" ht="12" hidden="1" customHeight="1">
      <c r="A18765" s="294"/>
    </row>
    <row r="18766" spans="1:1" s="295" customFormat="1" ht="12" hidden="1" customHeight="1">
      <c r="A18766" s="294"/>
    </row>
    <row r="18767" spans="1:1" s="295" customFormat="1" ht="12" hidden="1" customHeight="1">
      <c r="A18767" s="294"/>
    </row>
    <row r="18768" spans="1:1" s="295" customFormat="1" ht="12" hidden="1" customHeight="1">
      <c r="A18768" s="294"/>
    </row>
    <row r="18769" spans="1:1" s="295" customFormat="1" ht="12" hidden="1" customHeight="1">
      <c r="A18769" s="294"/>
    </row>
    <row r="18770" spans="1:1" s="295" customFormat="1" ht="12" hidden="1" customHeight="1">
      <c r="A18770" s="294"/>
    </row>
    <row r="18771" spans="1:1" s="295" customFormat="1" ht="12" hidden="1" customHeight="1">
      <c r="A18771" s="294"/>
    </row>
    <row r="18772" spans="1:1" s="295" customFormat="1" ht="12" hidden="1" customHeight="1">
      <c r="A18772" s="294"/>
    </row>
    <row r="18773" spans="1:1" s="295" customFormat="1" ht="12" hidden="1" customHeight="1">
      <c r="A18773" s="294"/>
    </row>
    <row r="18774" spans="1:1" s="295" customFormat="1" ht="12" hidden="1" customHeight="1">
      <c r="A18774" s="294"/>
    </row>
    <row r="18775" spans="1:1" s="295" customFormat="1" ht="12" hidden="1" customHeight="1">
      <c r="A18775" s="294"/>
    </row>
    <row r="18776" spans="1:1" s="295" customFormat="1" ht="12" hidden="1" customHeight="1">
      <c r="A18776" s="294"/>
    </row>
    <row r="18777" spans="1:1" s="295" customFormat="1" ht="12" hidden="1" customHeight="1">
      <c r="A18777" s="294"/>
    </row>
    <row r="18778" spans="1:1" s="295" customFormat="1" ht="12" hidden="1" customHeight="1">
      <c r="A18778" s="294"/>
    </row>
    <row r="18779" spans="1:1" s="295" customFormat="1" ht="12" hidden="1" customHeight="1">
      <c r="A18779" s="294"/>
    </row>
    <row r="18780" spans="1:1" s="295" customFormat="1" ht="12" hidden="1" customHeight="1">
      <c r="A18780" s="294"/>
    </row>
    <row r="18781" spans="1:1" s="295" customFormat="1" ht="12" hidden="1" customHeight="1">
      <c r="A18781" s="294"/>
    </row>
    <row r="18782" spans="1:1" s="295" customFormat="1" ht="12" hidden="1" customHeight="1">
      <c r="A18782" s="294"/>
    </row>
    <row r="18783" spans="1:1" s="295" customFormat="1" ht="12" hidden="1" customHeight="1">
      <c r="A18783" s="294"/>
    </row>
    <row r="18784" spans="1:1" s="295" customFormat="1" ht="12" hidden="1" customHeight="1">
      <c r="A18784" s="294"/>
    </row>
    <row r="18785" spans="1:1" s="295" customFormat="1" ht="12" hidden="1" customHeight="1">
      <c r="A18785" s="294"/>
    </row>
    <row r="18786" spans="1:1" s="295" customFormat="1" ht="12" hidden="1" customHeight="1">
      <c r="A18786" s="294"/>
    </row>
    <row r="18787" spans="1:1" s="295" customFormat="1" ht="12" hidden="1" customHeight="1">
      <c r="A18787" s="294"/>
    </row>
    <row r="18788" spans="1:1" s="295" customFormat="1" ht="12" hidden="1" customHeight="1">
      <c r="A18788" s="294"/>
    </row>
    <row r="18789" spans="1:1" s="295" customFormat="1" ht="12" hidden="1" customHeight="1">
      <c r="A18789" s="294"/>
    </row>
    <row r="18790" spans="1:1" s="295" customFormat="1" ht="12" hidden="1" customHeight="1">
      <c r="A18790" s="294"/>
    </row>
    <row r="18791" spans="1:1" s="295" customFormat="1" ht="12" hidden="1" customHeight="1">
      <c r="A18791" s="294"/>
    </row>
    <row r="18792" spans="1:1" s="295" customFormat="1" ht="12" hidden="1" customHeight="1">
      <c r="A18792" s="294"/>
    </row>
    <row r="18793" spans="1:1" s="295" customFormat="1" ht="12" hidden="1" customHeight="1">
      <c r="A18793" s="294"/>
    </row>
    <row r="18794" spans="1:1" s="295" customFormat="1" ht="12" hidden="1" customHeight="1">
      <c r="A18794" s="294"/>
    </row>
    <row r="18795" spans="1:1" s="295" customFormat="1" ht="12" hidden="1" customHeight="1">
      <c r="A18795" s="294"/>
    </row>
    <row r="18796" spans="1:1" s="295" customFormat="1" ht="12" hidden="1" customHeight="1">
      <c r="A18796" s="294"/>
    </row>
    <row r="18797" spans="1:1" s="295" customFormat="1" ht="12" hidden="1" customHeight="1">
      <c r="A18797" s="294"/>
    </row>
    <row r="18798" spans="1:1" s="295" customFormat="1" ht="12" hidden="1" customHeight="1">
      <c r="A18798" s="294"/>
    </row>
    <row r="18799" spans="1:1" s="295" customFormat="1" ht="12" hidden="1" customHeight="1">
      <c r="A18799" s="294"/>
    </row>
    <row r="18800" spans="1:1" s="295" customFormat="1" ht="12" hidden="1" customHeight="1">
      <c r="A18800" s="294"/>
    </row>
    <row r="18801" spans="1:1" s="295" customFormat="1" ht="12" hidden="1" customHeight="1">
      <c r="A18801" s="294"/>
    </row>
    <row r="18802" spans="1:1" s="295" customFormat="1" ht="12" hidden="1" customHeight="1">
      <c r="A18802" s="294"/>
    </row>
    <row r="18803" spans="1:1" s="295" customFormat="1" ht="12" hidden="1" customHeight="1">
      <c r="A18803" s="294"/>
    </row>
    <row r="18804" spans="1:1" s="295" customFormat="1" ht="12" hidden="1" customHeight="1">
      <c r="A18804" s="294"/>
    </row>
    <row r="18805" spans="1:1" s="295" customFormat="1" ht="12" hidden="1" customHeight="1">
      <c r="A18805" s="294"/>
    </row>
    <row r="18806" spans="1:1" s="295" customFormat="1" ht="12" hidden="1" customHeight="1">
      <c r="A18806" s="294"/>
    </row>
    <row r="18807" spans="1:1" s="295" customFormat="1" ht="12" hidden="1" customHeight="1">
      <c r="A18807" s="294"/>
    </row>
    <row r="18808" spans="1:1" s="295" customFormat="1" ht="12" hidden="1" customHeight="1">
      <c r="A18808" s="294"/>
    </row>
    <row r="18809" spans="1:1" s="295" customFormat="1" ht="12" hidden="1" customHeight="1">
      <c r="A18809" s="294"/>
    </row>
    <row r="18810" spans="1:1" s="295" customFormat="1" ht="12" hidden="1" customHeight="1">
      <c r="A18810" s="294"/>
    </row>
    <row r="18811" spans="1:1" s="295" customFormat="1" ht="12" hidden="1" customHeight="1">
      <c r="A18811" s="294"/>
    </row>
    <row r="18812" spans="1:1" s="295" customFormat="1" ht="12" hidden="1" customHeight="1">
      <c r="A18812" s="294"/>
    </row>
    <row r="18813" spans="1:1" s="295" customFormat="1" ht="12" hidden="1" customHeight="1">
      <c r="A18813" s="294"/>
    </row>
    <row r="18814" spans="1:1" s="295" customFormat="1" ht="12" hidden="1" customHeight="1">
      <c r="A18814" s="294"/>
    </row>
    <row r="18815" spans="1:1" s="295" customFormat="1" ht="12" hidden="1" customHeight="1">
      <c r="A18815" s="294"/>
    </row>
    <row r="18816" spans="1:1" s="295" customFormat="1" ht="12" hidden="1" customHeight="1">
      <c r="A18816" s="294"/>
    </row>
    <row r="18817" spans="1:1" s="295" customFormat="1" ht="12" hidden="1" customHeight="1">
      <c r="A18817" s="294"/>
    </row>
    <row r="18818" spans="1:1" s="295" customFormat="1" ht="12" hidden="1" customHeight="1">
      <c r="A18818" s="294"/>
    </row>
    <row r="18819" spans="1:1" s="295" customFormat="1" ht="12" hidden="1" customHeight="1">
      <c r="A18819" s="294"/>
    </row>
    <row r="18820" spans="1:1" s="295" customFormat="1" ht="12" hidden="1" customHeight="1">
      <c r="A18820" s="294"/>
    </row>
    <row r="18821" spans="1:1" s="295" customFormat="1" ht="12" hidden="1" customHeight="1">
      <c r="A18821" s="294"/>
    </row>
    <row r="18822" spans="1:1" s="295" customFormat="1" ht="12" hidden="1" customHeight="1">
      <c r="A18822" s="294"/>
    </row>
    <row r="18823" spans="1:1" s="295" customFormat="1" ht="12" hidden="1" customHeight="1">
      <c r="A18823" s="294"/>
    </row>
    <row r="18824" spans="1:1" s="295" customFormat="1" ht="12" hidden="1" customHeight="1">
      <c r="A18824" s="294"/>
    </row>
    <row r="18825" spans="1:1" s="295" customFormat="1" ht="12" hidden="1" customHeight="1">
      <c r="A18825" s="294"/>
    </row>
    <row r="18826" spans="1:1" s="295" customFormat="1" ht="12" hidden="1" customHeight="1">
      <c r="A18826" s="294"/>
    </row>
    <row r="18827" spans="1:1" s="295" customFormat="1" ht="12" hidden="1" customHeight="1">
      <c r="A18827" s="294"/>
    </row>
    <row r="18828" spans="1:1" s="295" customFormat="1" ht="12" hidden="1" customHeight="1">
      <c r="A18828" s="294"/>
    </row>
    <row r="18829" spans="1:1" s="295" customFormat="1" ht="12" hidden="1" customHeight="1">
      <c r="A18829" s="294"/>
    </row>
    <row r="18830" spans="1:1" s="295" customFormat="1" ht="12" hidden="1" customHeight="1">
      <c r="A18830" s="294"/>
    </row>
    <row r="18831" spans="1:1" s="295" customFormat="1" ht="12" hidden="1" customHeight="1">
      <c r="A18831" s="294"/>
    </row>
    <row r="18832" spans="1:1" s="295" customFormat="1" ht="12" hidden="1" customHeight="1">
      <c r="A18832" s="294"/>
    </row>
    <row r="18833" spans="1:1" s="295" customFormat="1" ht="12" hidden="1" customHeight="1">
      <c r="A18833" s="294"/>
    </row>
    <row r="18834" spans="1:1" s="295" customFormat="1" ht="12" hidden="1" customHeight="1">
      <c r="A18834" s="294"/>
    </row>
    <row r="18835" spans="1:1" s="295" customFormat="1" ht="12" hidden="1" customHeight="1">
      <c r="A18835" s="294"/>
    </row>
    <row r="18836" spans="1:1" s="295" customFormat="1" ht="12" hidden="1" customHeight="1">
      <c r="A18836" s="294"/>
    </row>
    <row r="18837" spans="1:1" s="295" customFormat="1" ht="12" hidden="1" customHeight="1">
      <c r="A18837" s="294"/>
    </row>
    <row r="18838" spans="1:1" s="295" customFormat="1" ht="12" hidden="1" customHeight="1">
      <c r="A18838" s="294"/>
    </row>
    <row r="18839" spans="1:1" s="295" customFormat="1" ht="12" hidden="1" customHeight="1">
      <c r="A18839" s="294"/>
    </row>
    <row r="18840" spans="1:1" s="295" customFormat="1" ht="12" hidden="1" customHeight="1">
      <c r="A18840" s="294"/>
    </row>
    <row r="18841" spans="1:1" s="295" customFormat="1" ht="12" hidden="1" customHeight="1">
      <c r="A18841" s="294"/>
    </row>
    <row r="18842" spans="1:1" s="295" customFormat="1" ht="12" hidden="1" customHeight="1">
      <c r="A18842" s="294"/>
    </row>
    <row r="18843" spans="1:1" s="295" customFormat="1" ht="12" hidden="1" customHeight="1">
      <c r="A18843" s="294"/>
    </row>
    <row r="18844" spans="1:1" s="295" customFormat="1" ht="12" hidden="1" customHeight="1">
      <c r="A18844" s="294"/>
    </row>
    <row r="18845" spans="1:1" s="295" customFormat="1" ht="12" hidden="1" customHeight="1">
      <c r="A18845" s="294"/>
    </row>
    <row r="18846" spans="1:1" s="295" customFormat="1" ht="12" hidden="1" customHeight="1">
      <c r="A18846" s="294"/>
    </row>
    <row r="18847" spans="1:1" s="295" customFormat="1" ht="12" hidden="1" customHeight="1">
      <c r="A18847" s="294"/>
    </row>
    <row r="18848" spans="1:1" s="295" customFormat="1" ht="12" hidden="1" customHeight="1">
      <c r="A18848" s="294"/>
    </row>
    <row r="18849" spans="1:1" s="295" customFormat="1" ht="12" hidden="1" customHeight="1">
      <c r="A18849" s="294"/>
    </row>
    <row r="18850" spans="1:1" s="295" customFormat="1" ht="12" hidden="1" customHeight="1">
      <c r="A18850" s="294"/>
    </row>
    <row r="18851" spans="1:1" s="295" customFormat="1" ht="12" hidden="1" customHeight="1">
      <c r="A18851" s="294"/>
    </row>
    <row r="18852" spans="1:1" s="295" customFormat="1" ht="12" hidden="1" customHeight="1">
      <c r="A18852" s="294"/>
    </row>
    <row r="18853" spans="1:1" s="295" customFormat="1" ht="12" hidden="1" customHeight="1">
      <c r="A18853" s="294"/>
    </row>
    <row r="18854" spans="1:1" s="295" customFormat="1" ht="12" hidden="1" customHeight="1">
      <c r="A18854" s="294"/>
    </row>
    <row r="18855" spans="1:1" s="295" customFormat="1" ht="12" hidden="1" customHeight="1">
      <c r="A18855" s="294"/>
    </row>
    <row r="18856" spans="1:1" s="295" customFormat="1" ht="12" hidden="1" customHeight="1">
      <c r="A18856" s="294"/>
    </row>
    <row r="18857" spans="1:1" s="295" customFormat="1" ht="12" hidden="1" customHeight="1">
      <c r="A18857" s="294"/>
    </row>
    <row r="18858" spans="1:1" s="295" customFormat="1" ht="12" hidden="1" customHeight="1">
      <c r="A18858" s="294"/>
    </row>
    <row r="18859" spans="1:1" s="295" customFormat="1" ht="12" hidden="1" customHeight="1">
      <c r="A18859" s="294"/>
    </row>
    <row r="18860" spans="1:1" s="295" customFormat="1" ht="12" hidden="1" customHeight="1">
      <c r="A18860" s="294"/>
    </row>
    <row r="18861" spans="1:1" s="295" customFormat="1" ht="12" hidden="1" customHeight="1">
      <c r="A18861" s="294"/>
    </row>
    <row r="18862" spans="1:1" s="295" customFormat="1" ht="12" hidden="1" customHeight="1">
      <c r="A18862" s="294"/>
    </row>
    <row r="18863" spans="1:1" s="295" customFormat="1" ht="12" hidden="1" customHeight="1">
      <c r="A18863" s="294"/>
    </row>
    <row r="18864" spans="1:1" s="295" customFormat="1" ht="12" hidden="1" customHeight="1">
      <c r="A18864" s="294"/>
    </row>
    <row r="18865" spans="1:1" s="295" customFormat="1" ht="12" hidden="1" customHeight="1">
      <c r="A18865" s="294"/>
    </row>
    <row r="18866" spans="1:1" s="295" customFormat="1" ht="12" hidden="1" customHeight="1">
      <c r="A18866" s="294"/>
    </row>
    <row r="18867" spans="1:1" s="295" customFormat="1" ht="12" hidden="1" customHeight="1">
      <c r="A18867" s="294"/>
    </row>
    <row r="18868" spans="1:1" s="295" customFormat="1" ht="12" hidden="1" customHeight="1">
      <c r="A18868" s="294"/>
    </row>
    <row r="18869" spans="1:1" s="295" customFormat="1" ht="12" hidden="1" customHeight="1">
      <c r="A18869" s="294"/>
    </row>
    <row r="18870" spans="1:1" s="295" customFormat="1" ht="12" hidden="1" customHeight="1">
      <c r="A18870" s="294"/>
    </row>
    <row r="18871" spans="1:1" s="295" customFormat="1" ht="12" hidden="1" customHeight="1">
      <c r="A18871" s="294"/>
    </row>
    <row r="18872" spans="1:1" s="295" customFormat="1" ht="12" hidden="1" customHeight="1">
      <c r="A18872" s="294"/>
    </row>
    <row r="18873" spans="1:1" s="295" customFormat="1" ht="12" hidden="1" customHeight="1">
      <c r="A18873" s="294"/>
    </row>
    <row r="18874" spans="1:1" s="295" customFormat="1" ht="12" hidden="1" customHeight="1">
      <c r="A18874" s="294"/>
    </row>
    <row r="18875" spans="1:1" s="295" customFormat="1" ht="12" hidden="1" customHeight="1">
      <c r="A18875" s="294"/>
    </row>
    <row r="18876" spans="1:1" s="295" customFormat="1" ht="12" hidden="1" customHeight="1">
      <c r="A18876" s="294"/>
    </row>
    <row r="18877" spans="1:1" s="295" customFormat="1" ht="12" hidden="1" customHeight="1">
      <c r="A18877" s="294"/>
    </row>
    <row r="18878" spans="1:1" s="295" customFormat="1" ht="12" hidden="1" customHeight="1">
      <c r="A18878" s="294"/>
    </row>
    <row r="18879" spans="1:1" s="295" customFormat="1" ht="12" hidden="1" customHeight="1">
      <c r="A18879" s="294"/>
    </row>
    <row r="18880" spans="1:1" s="295" customFormat="1" ht="12" hidden="1" customHeight="1">
      <c r="A18880" s="294"/>
    </row>
    <row r="18881" spans="1:1" s="295" customFormat="1" ht="12" hidden="1" customHeight="1">
      <c r="A18881" s="294"/>
    </row>
    <row r="18882" spans="1:1" s="295" customFormat="1" ht="12" hidden="1" customHeight="1">
      <c r="A18882" s="294"/>
    </row>
    <row r="18883" spans="1:1" s="295" customFormat="1" ht="12" hidden="1" customHeight="1">
      <c r="A18883" s="294"/>
    </row>
    <row r="18884" spans="1:1" s="295" customFormat="1" ht="12" hidden="1" customHeight="1">
      <c r="A18884" s="294"/>
    </row>
    <row r="18885" spans="1:1" s="295" customFormat="1" ht="12" hidden="1" customHeight="1">
      <c r="A18885" s="294"/>
    </row>
    <row r="18886" spans="1:1" s="295" customFormat="1" ht="12" hidden="1" customHeight="1">
      <c r="A18886" s="294"/>
    </row>
    <row r="18887" spans="1:1" s="295" customFormat="1" ht="12" hidden="1" customHeight="1">
      <c r="A18887" s="294"/>
    </row>
    <row r="18888" spans="1:1" s="295" customFormat="1" ht="12" hidden="1" customHeight="1">
      <c r="A18888" s="294"/>
    </row>
    <row r="18889" spans="1:1" s="295" customFormat="1" ht="12" hidden="1" customHeight="1">
      <c r="A18889" s="294"/>
    </row>
    <row r="18890" spans="1:1" s="295" customFormat="1" ht="12" hidden="1" customHeight="1">
      <c r="A18890" s="294"/>
    </row>
    <row r="18891" spans="1:1" s="295" customFormat="1" ht="12" hidden="1" customHeight="1">
      <c r="A18891" s="294"/>
    </row>
    <row r="18892" spans="1:1" s="295" customFormat="1" ht="12" hidden="1" customHeight="1">
      <c r="A18892" s="294"/>
    </row>
    <row r="18893" spans="1:1" s="295" customFormat="1" ht="12" hidden="1" customHeight="1">
      <c r="A18893" s="294"/>
    </row>
    <row r="18894" spans="1:1" s="295" customFormat="1" ht="12" hidden="1" customHeight="1">
      <c r="A18894" s="294"/>
    </row>
    <row r="18895" spans="1:1" s="295" customFormat="1" ht="12" hidden="1" customHeight="1">
      <c r="A18895" s="294"/>
    </row>
    <row r="18896" spans="1:1" s="295" customFormat="1" ht="12" hidden="1" customHeight="1">
      <c r="A18896" s="294"/>
    </row>
    <row r="18897" spans="1:1" s="295" customFormat="1" ht="12" hidden="1" customHeight="1">
      <c r="A18897" s="294"/>
    </row>
    <row r="18898" spans="1:1" s="295" customFormat="1" ht="12" hidden="1" customHeight="1">
      <c r="A18898" s="294"/>
    </row>
    <row r="18899" spans="1:1" s="295" customFormat="1" ht="12" hidden="1" customHeight="1">
      <c r="A18899" s="294"/>
    </row>
    <row r="18900" spans="1:1" s="295" customFormat="1" ht="12" hidden="1" customHeight="1">
      <c r="A18900" s="294"/>
    </row>
    <row r="18901" spans="1:1" s="295" customFormat="1" ht="12" hidden="1" customHeight="1">
      <c r="A18901" s="294"/>
    </row>
    <row r="18902" spans="1:1" s="295" customFormat="1" ht="12" hidden="1" customHeight="1">
      <c r="A18902" s="294"/>
    </row>
    <row r="18903" spans="1:1" s="295" customFormat="1" ht="12" hidden="1" customHeight="1">
      <c r="A18903" s="294"/>
    </row>
    <row r="18904" spans="1:1" s="295" customFormat="1" ht="12" hidden="1" customHeight="1">
      <c r="A18904" s="294"/>
    </row>
    <row r="18905" spans="1:1" s="295" customFormat="1" ht="12" hidden="1" customHeight="1">
      <c r="A18905" s="294"/>
    </row>
    <row r="18906" spans="1:1" s="295" customFormat="1" ht="12" hidden="1" customHeight="1">
      <c r="A18906" s="294"/>
    </row>
    <row r="18907" spans="1:1" s="295" customFormat="1" ht="12" hidden="1" customHeight="1">
      <c r="A18907" s="294"/>
    </row>
    <row r="18908" spans="1:1" s="295" customFormat="1" ht="12" hidden="1" customHeight="1">
      <c r="A18908" s="294"/>
    </row>
    <row r="18909" spans="1:1" s="295" customFormat="1" ht="12" hidden="1" customHeight="1">
      <c r="A18909" s="294"/>
    </row>
    <row r="18910" spans="1:1" s="295" customFormat="1" ht="12" hidden="1" customHeight="1">
      <c r="A18910" s="294"/>
    </row>
    <row r="18911" spans="1:1" s="295" customFormat="1" ht="12" hidden="1" customHeight="1">
      <c r="A18911" s="294"/>
    </row>
    <row r="18912" spans="1:1" s="295" customFormat="1" ht="12" hidden="1" customHeight="1">
      <c r="A18912" s="294"/>
    </row>
    <row r="18913" spans="1:1" s="295" customFormat="1" ht="12" hidden="1" customHeight="1">
      <c r="A18913" s="294"/>
    </row>
    <row r="18914" spans="1:1" s="295" customFormat="1" ht="12" hidden="1" customHeight="1">
      <c r="A18914" s="294"/>
    </row>
    <row r="18915" spans="1:1" s="295" customFormat="1" ht="12" hidden="1" customHeight="1">
      <c r="A18915" s="294"/>
    </row>
    <row r="18916" spans="1:1" s="295" customFormat="1" ht="12" hidden="1" customHeight="1">
      <c r="A18916" s="294"/>
    </row>
    <row r="18917" spans="1:1" s="295" customFormat="1" ht="12" hidden="1" customHeight="1">
      <c r="A18917" s="294"/>
    </row>
    <row r="18918" spans="1:1" s="295" customFormat="1" ht="12" hidden="1" customHeight="1">
      <c r="A18918" s="294"/>
    </row>
    <row r="18919" spans="1:1" s="295" customFormat="1" ht="12" hidden="1" customHeight="1">
      <c r="A18919" s="294"/>
    </row>
    <row r="18920" spans="1:1" s="295" customFormat="1" ht="12" hidden="1" customHeight="1">
      <c r="A18920" s="294"/>
    </row>
    <row r="18921" spans="1:1" s="295" customFormat="1" ht="12" hidden="1" customHeight="1">
      <c r="A18921" s="294"/>
    </row>
    <row r="18922" spans="1:1" s="295" customFormat="1" ht="12" hidden="1" customHeight="1">
      <c r="A18922" s="294"/>
    </row>
    <row r="18923" spans="1:1" s="295" customFormat="1" ht="12" hidden="1" customHeight="1">
      <c r="A18923" s="294"/>
    </row>
    <row r="18924" spans="1:1" s="295" customFormat="1" ht="12" hidden="1" customHeight="1">
      <c r="A18924" s="294"/>
    </row>
    <row r="18925" spans="1:1" s="295" customFormat="1" ht="12" hidden="1" customHeight="1">
      <c r="A18925" s="294"/>
    </row>
    <row r="18926" spans="1:1" s="295" customFormat="1" ht="12" hidden="1" customHeight="1">
      <c r="A18926" s="294"/>
    </row>
    <row r="18927" spans="1:1" s="295" customFormat="1" ht="12" hidden="1" customHeight="1">
      <c r="A18927" s="294"/>
    </row>
    <row r="18928" spans="1:1" s="295" customFormat="1" ht="12" hidden="1" customHeight="1">
      <c r="A18928" s="294"/>
    </row>
    <row r="18929" spans="1:1" s="295" customFormat="1" ht="12" hidden="1" customHeight="1">
      <c r="A18929" s="294"/>
    </row>
    <row r="18930" spans="1:1" s="295" customFormat="1" ht="12" hidden="1" customHeight="1">
      <c r="A18930" s="294"/>
    </row>
    <row r="18931" spans="1:1" s="295" customFormat="1" ht="12" hidden="1" customHeight="1">
      <c r="A18931" s="294"/>
    </row>
    <row r="18932" spans="1:1" s="295" customFormat="1" ht="12" hidden="1" customHeight="1">
      <c r="A18932" s="294"/>
    </row>
    <row r="18933" spans="1:1" s="295" customFormat="1" ht="12" hidden="1" customHeight="1">
      <c r="A18933" s="294"/>
    </row>
    <row r="18934" spans="1:1" s="295" customFormat="1" ht="12" hidden="1" customHeight="1">
      <c r="A18934" s="294"/>
    </row>
    <row r="18935" spans="1:1" s="295" customFormat="1" ht="12" hidden="1" customHeight="1">
      <c r="A18935" s="294"/>
    </row>
    <row r="18936" spans="1:1" s="295" customFormat="1" ht="12" hidden="1" customHeight="1">
      <c r="A18936" s="294"/>
    </row>
    <row r="18937" spans="1:1" s="295" customFormat="1" ht="12" hidden="1" customHeight="1">
      <c r="A18937" s="294"/>
    </row>
    <row r="18938" spans="1:1" s="295" customFormat="1" ht="12" hidden="1" customHeight="1">
      <c r="A18938" s="294"/>
    </row>
    <row r="18939" spans="1:1" s="295" customFormat="1" ht="12" hidden="1" customHeight="1">
      <c r="A18939" s="294"/>
    </row>
    <row r="18940" spans="1:1" s="295" customFormat="1" ht="12" hidden="1" customHeight="1">
      <c r="A18940" s="294"/>
    </row>
    <row r="18941" spans="1:1" s="295" customFormat="1" ht="12" hidden="1" customHeight="1">
      <c r="A18941" s="294"/>
    </row>
    <row r="18942" spans="1:1" s="295" customFormat="1" ht="12" hidden="1" customHeight="1">
      <c r="A18942" s="294"/>
    </row>
    <row r="18943" spans="1:1" s="295" customFormat="1" ht="12" hidden="1" customHeight="1">
      <c r="A18943" s="294"/>
    </row>
    <row r="18944" spans="1:1" s="295" customFormat="1" ht="12" hidden="1" customHeight="1">
      <c r="A18944" s="294"/>
    </row>
    <row r="18945" spans="1:1" s="295" customFormat="1" ht="12" hidden="1" customHeight="1">
      <c r="A18945" s="294"/>
    </row>
    <row r="18946" spans="1:1" s="295" customFormat="1" ht="12" hidden="1" customHeight="1">
      <c r="A18946" s="294"/>
    </row>
    <row r="18947" spans="1:1" s="295" customFormat="1" ht="12" hidden="1" customHeight="1">
      <c r="A18947" s="294"/>
    </row>
    <row r="18948" spans="1:1" s="295" customFormat="1" ht="12" hidden="1" customHeight="1">
      <c r="A18948" s="294"/>
    </row>
    <row r="18949" spans="1:1" s="295" customFormat="1" ht="12" hidden="1" customHeight="1">
      <c r="A18949" s="294"/>
    </row>
    <row r="18950" spans="1:1" s="295" customFormat="1" ht="12" hidden="1" customHeight="1">
      <c r="A18950" s="294"/>
    </row>
    <row r="18951" spans="1:1" s="295" customFormat="1" ht="12" hidden="1" customHeight="1">
      <c r="A18951" s="294"/>
    </row>
    <row r="18952" spans="1:1" s="295" customFormat="1" ht="12" hidden="1" customHeight="1">
      <c r="A18952" s="294"/>
    </row>
    <row r="18953" spans="1:1" s="295" customFormat="1" ht="12" hidden="1" customHeight="1">
      <c r="A18953" s="294"/>
    </row>
    <row r="18954" spans="1:1" s="295" customFormat="1" ht="12" hidden="1" customHeight="1">
      <c r="A18954" s="294"/>
    </row>
    <row r="18955" spans="1:1" s="295" customFormat="1" ht="12" hidden="1" customHeight="1">
      <c r="A18955" s="294"/>
    </row>
    <row r="18956" spans="1:1" s="295" customFormat="1" ht="12" hidden="1" customHeight="1">
      <c r="A18956" s="294"/>
    </row>
    <row r="18957" spans="1:1" s="295" customFormat="1" ht="12" hidden="1" customHeight="1">
      <c r="A18957" s="294"/>
    </row>
    <row r="18958" spans="1:1" s="295" customFormat="1" ht="12" hidden="1" customHeight="1">
      <c r="A18958" s="294"/>
    </row>
    <row r="18959" spans="1:1" s="295" customFormat="1" ht="12" hidden="1" customHeight="1">
      <c r="A18959" s="294"/>
    </row>
    <row r="18960" spans="1:1" s="295" customFormat="1" ht="12" hidden="1" customHeight="1">
      <c r="A18960" s="294"/>
    </row>
    <row r="18961" spans="1:1" s="295" customFormat="1" ht="12" hidden="1" customHeight="1">
      <c r="A18961" s="294"/>
    </row>
    <row r="18962" spans="1:1" s="295" customFormat="1" ht="12" hidden="1" customHeight="1">
      <c r="A18962" s="294"/>
    </row>
    <row r="18963" spans="1:1" s="295" customFormat="1" ht="12" hidden="1" customHeight="1">
      <c r="A18963" s="294"/>
    </row>
    <row r="18964" spans="1:1" s="295" customFormat="1" ht="12" hidden="1" customHeight="1">
      <c r="A18964" s="294"/>
    </row>
    <row r="18965" spans="1:1" s="295" customFormat="1" ht="12" hidden="1" customHeight="1">
      <c r="A18965" s="294"/>
    </row>
    <row r="18966" spans="1:1" s="295" customFormat="1" ht="12" hidden="1" customHeight="1">
      <c r="A18966" s="294"/>
    </row>
    <row r="18967" spans="1:1" s="295" customFormat="1" ht="12" hidden="1" customHeight="1">
      <c r="A18967" s="294"/>
    </row>
    <row r="18968" spans="1:1" s="295" customFormat="1" ht="12" hidden="1" customHeight="1">
      <c r="A18968" s="294"/>
    </row>
    <row r="18969" spans="1:1" s="295" customFormat="1" ht="12" hidden="1" customHeight="1">
      <c r="A18969" s="294"/>
    </row>
    <row r="18970" spans="1:1" s="295" customFormat="1" ht="12" hidden="1" customHeight="1">
      <c r="A18970" s="294"/>
    </row>
    <row r="18971" spans="1:1" s="295" customFormat="1" ht="12" hidden="1" customHeight="1">
      <c r="A18971" s="294"/>
    </row>
    <row r="18972" spans="1:1" s="295" customFormat="1" ht="12" hidden="1" customHeight="1">
      <c r="A18972" s="294"/>
    </row>
    <row r="18973" spans="1:1" s="295" customFormat="1" ht="12" hidden="1" customHeight="1">
      <c r="A18973" s="294"/>
    </row>
    <row r="18974" spans="1:1" s="295" customFormat="1" ht="12" hidden="1" customHeight="1">
      <c r="A18974" s="294"/>
    </row>
    <row r="18975" spans="1:1" s="295" customFormat="1" ht="12" hidden="1" customHeight="1">
      <c r="A18975" s="294"/>
    </row>
    <row r="18976" spans="1:1" s="295" customFormat="1" ht="12" hidden="1" customHeight="1">
      <c r="A18976" s="294"/>
    </row>
    <row r="18977" spans="1:1" s="295" customFormat="1" ht="12" hidden="1" customHeight="1">
      <c r="A18977" s="294"/>
    </row>
    <row r="18978" spans="1:1" s="295" customFormat="1" ht="12" hidden="1" customHeight="1">
      <c r="A18978" s="294"/>
    </row>
    <row r="18979" spans="1:1" s="295" customFormat="1" ht="12" hidden="1" customHeight="1">
      <c r="A18979" s="294"/>
    </row>
    <row r="18980" spans="1:1" s="295" customFormat="1" ht="12" hidden="1" customHeight="1">
      <c r="A18980" s="294"/>
    </row>
    <row r="18981" spans="1:1" s="295" customFormat="1" ht="12" hidden="1" customHeight="1">
      <c r="A18981" s="294"/>
    </row>
    <row r="18982" spans="1:1" s="295" customFormat="1" ht="12" hidden="1" customHeight="1">
      <c r="A18982" s="294"/>
    </row>
    <row r="18983" spans="1:1" s="295" customFormat="1" ht="12" hidden="1" customHeight="1">
      <c r="A18983" s="294"/>
    </row>
    <row r="18984" spans="1:1" s="295" customFormat="1" ht="12" hidden="1" customHeight="1">
      <c r="A18984" s="294"/>
    </row>
    <row r="18985" spans="1:1" s="295" customFormat="1" ht="12" hidden="1" customHeight="1">
      <c r="A18985" s="294"/>
    </row>
    <row r="18986" spans="1:1" s="295" customFormat="1" ht="12" hidden="1" customHeight="1">
      <c r="A18986" s="294"/>
    </row>
    <row r="18987" spans="1:1" s="295" customFormat="1" ht="12" hidden="1" customHeight="1">
      <c r="A18987" s="294"/>
    </row>
    <row r="18988" spans="1:1" s="295" customFormat="1" ht="12" hidden="1" customHeight="1">
      <c r="A18988" s="294"/>
    </row>
    <row r="18989" spans="1:1" s="295" customFormat="1" ht="12" hidden="1" customHeight="1">
      <c r="A18989" s="294"/>
    </row>
    <row r="18990" spans="1:1" s="295" customFormat="1" ht="12" hidden="1" customHeight="1">
      <c r="A18990" s="294"/>
    </row>
    <row r="18991" spans="1:1" s="295" customFormat="1" ht="12" hidden="1" customHeight="1">
      <c r="A18991" s="294"/>
    </row>
    <row r="18992" spans="1:1" s="295" customFormat="1" ht="12" hidden="1" customHeight="1">
      <c r="A18992" s="294"/>
    </row>
    <row r="18993" spans="1:1" s="295" customFormat="1" ht="12" hidden="1" customHeight="1">
      <c r="A18993" s="294"/>
    </row>
    <row r="18994" spans="1:1" s="295" customFormat="1" ht="12" hidden="1" customHeight="1">
      <c r="A18994" s="294"/>
    </row>
    <row r="18995" spans="1:1" s="295" customFormat="1" ht="12" hidden="1" customHeight="1">
      <c r="A18995" s="294"/>
    </row>
    <row r="18996" spans="1:1" s="295" customFormat="1" ht="12" hidden="1" customHeight="1">
      <c r="A18996" s="294"/>
    </row>
    <row r="18997" spans="1:1" s="295" customFormat="1" ht="12" hidden="1" customHeight="1">
      <c r="A18997" s="294"/>
    </row>
    <row r="18998" spans="1:1" s="295" customFormat="1" ht="12" hidden="1" customHeight="1">
      <c r="A18998" s="294"/>
    </row>
    <row r="18999" spans="1:1" s="295" customFormat="1" ht="12" hidden="1" customHeight="1">
      <c r="A18999" s="294"/>
    </row>
    <row r="19000" spans="1:1" s="295" customFormat="1" ht="12" hidden="1" customHeight="1">
      <c r="A19000" s="294"/>
    </row>
    <row r="19001" spans="1:1" s="295" customFormat="1" ht="12" hidden="1" customHeight="1">
      <c r="A19001" s="294"/>
    </row>
    <row r="19002" spans="1:1" s="295" customFormat="1" ht="12" hidden="1" customHeight="1">
      <c r="A19002" s="294"/>
    </row>
    <row r="19003" spans="1:1" s="295" customFormat="1" ht="12" hidden="1" customHeight="1">
      <c r="A19003" s="294"/>
    </row>
    <row r="19004" spans="1:1" s="295" customFormat="1" ht="12" hidden="1" customHeight="1">
      <c r="A19004" s="294"/>
    </row>
    <row r="19005" spans="1:1" s="295" customFormat="1" ht="12" hidden="1" customHeight="1">
      <c r="A19005" s="294"/>
    </row>
    <row r="19006" spans="1:1" s="295" customFormat="1" ht="12" hidden="1" customHeight="1">
      <c r="A19006" s="294"/>
    </row>
    <row r="19007" spans="1:1" s="295" customFormat="1" ht="12" hidden="1" customHeight="1">
      <c r="A19007" s="294"/>
    </row>
    <row r="19008" spans="1:1" s="295" customFormat="1" ht="12" hidden="1" customHeight="1">
      <c r="A19008" s="294"/>
    </row>
    <row r="19009" spans="1:1" s="295" customFormat="1" ht="12" hidden="1" customHeight="1">
      <c r="A19009" s="294"/>
    </row>
    <row r="19010" spans="1:1" s="295" customFormat="1" ht="12" hidden="1" customHeight="1">
      <c r="A19010" s="294"/>
    </row>
    <row r="19011" spans="1:1" s="295" customFormat="1" ht="12" hidden="1" customHeight="1">
      <c r="A19011" s="294"/>
    </row>
    <row r="19012" spans="1:1" s="295" customFormat="1" ht="12" hidden="1" customHeight="1">
      <c r="A19012" s="294"/>
    </row>
    <row r="19013" spans="1:1" s="295" customFormat="1" ht="12" hidden="1" customHeight="1">
      <c r="A19013" s="294"/>
    </row>
    <row r="19014" spans="1:1" s="295" customFormat="1" ht="12" hidden="1" customHeight="1">
      <c r="A19014" s="294"/>
    </row>
    <row r="19015" spans="1:1" s="295" customFormat="1" ht="12" hidden="1" customHeight="1">
      <c r="A19015" s="294"/>
    </row>
    <row r="19016" spans="1:1" s="295" customFormat="1" ht="12" hidden="1" customHeight="1">
      <c r="A19016" s="294"/>
    </row>
    <row r="19017" spans="1:1" s="295" customFormat="1" ht="12" hidden="1" customHeight="1">
      <c r="A19017" s="294"/>
    </row>
    <row r="19018" spans="1:1" s="295" customFormat="1" ht="12" hidden="1" customHeight="1">
      <c r="A19018" s="294"/>
    </row>
    <row r="19019" spans="1:1" s="295" customFormat="1" ht="12" hidden="1" customHeight="1">
      <c r="A19019" s="294"/>
    </row>
    <row r="19020" spans="1:1" s="295" customFormat="1" ht="12" hidden="1" customHeight="1">
      <c r="A19020" s="294"/>
    </row>
    <row r="19021" spans="1:1" s="295" customFormat="1" ht="12" hidden="1" customHeight="1">
      <c r="A19021" s="294"/>
    </row>
    <row r="19022" spans="1:1" s="295" customFormat="1" ht="12" hidden="1" customHeight="1">
      <c r="A19022" s="294"/>
    </row>
    <row r="19023" spans="1:1" s="295" customFormat="1" ht="12" hidden="1" customHeight="1">
      <c r="A19023" s="294"/>
    </row>
    <row r="19024" spans="1:1" s="295" customFormat="1" ht="12" hidden="1" customHeight="1">
      <c r="A19024" s="294"/>
    </row>
    <row r="19025" spans="1:1" s="295" customFormat="1" ht="12" hidden="1" customHeight="1">
      <c r="A19025" s="294"/>
    </row>
    <row r="19026" spans="1:1" s="295" customFormat="1" ht="12" hidden="1" customHeight="1">
      <c r="A19026" s="294"/>
    </row>
    <row r="19027" spans="1:1" s="295" customFormat="1" ht="12" hidden="1" customHeight="1">
      <c r="A19027" s="294"/>
    </row>
    <row r="19028" spans="1:1" s="295" customFormat="1" ht="12" hidden="1" customHeight="1">
      <c r="A19028" s="294"/>
    </row>
    <row r="19029" spans="1:1" s="295" customFormat="1" ht="12" hidden="1" customHeight="1">
      <c r="A19029" s="294"/>
    </row>
    <row r="19030" spans="1:1" s="295" customFormat="1" ht="12" hidden="1" customHeight="1">
      <c r="A19030" s="294"/>
    </row>
    <row r="19031" spans="1:1" s="295" customFormat="1" ht="12" hidden="1" customHeight="1">
      <c r="A19031" s="294"/>
    </row>
    <row r="19032" spans="1:1" s="295" customFormat="1" ht="12" hidden="1" customHeight="1">
      <c r="A19032" s="294"/>
    </row>
    <row r="19033" spans="1:1" s="295" customFormat="1" ht="12" hidden="1" customHeight="1">
      <c r="A19033" s="294"/>
    </row>
    <row r="19034" spans="1:1" s="295" customFormat="1" ht="12" hidden="1" customHeight="1">
      <c r="A19034" s="294"/>
    </row>
    <row r="19035" spans="1:1" s="295" customFormat="1" ht="12" hidden="1" customHeight="1">
      <c r="A19035" s="294"/>
    </row>
    <row r="19036" spans="1:1" s="295" customFormat="1" ht="12" hidden="1" customHeight="1">
      <c r="A19036" s="294"/>
    </row>
    <row r="19037" spans="1:1" s="295" customFormat="1" ht="12" hidden="1" customHeight="1">
      <c r="A19037" s="294"/>
    </row>
    <row r="19038" spans="1:1" s="295" customFormat="1" ht="12" hidden="1" customHeight="1">
      <c r="A19038" s="294"/>
    </row>
    <row r="19039" spans="1:1" s="295" customFormat="1" ht="12" hidden="1" customHeight="1">
      <c r="A19039" s="294"/>
    </row>
    <row r="19040" spans="1:1" s="295" customFormat="1" ht="12" hidden="1" customHeight="1">
      <c r="A19040" s="294"/>
    </row>
    <row r="19041" spans="1:1" s="295" customFormat="1" ht="12" hidden="1" customHeight="1">
      <c r="A19041" s="294"/>
    </row>
    <row r="19042" spans="1:1" s="295" customFormat="1" ht="12" hidden="1" customHeight="1">
      <c r="A19042" s="294"/>
    </row>
    <row r="19043" spans="1:1" s="295" customFormat="1" ht="12" hidden="1" customHeight="1">
      <c r="A19043" s="294"/>
    </row>
    <row r="19044" spans="1:1" s="295" customFormat="1" ht="12" hidden="1" customHeight="1">
      <c r="A19044" s="294"/>
    </row>
    <row r="19045" spans="1:1" s="295" customFormat="1" ht="12" hidden="1" customHeight="1">
      <c r="A19045" s="294"/>
    </row>
    <row r="19046" spans="1:1" s="295" customFormat="1" ht="12" hidden="1" customHeight="1">
      <c r="A19046" s="294"/>
    </row>
    <row r="19047" spans="1:1" s="295" customFormat="1" ht="12" hidden="1" customHeight="1">
      <c r="A19047" s="294"/>
    </row>
    <row r="19048" spans="1:1" s="295" customFormat="1" ht="12" hidden="1" customHeight="1">
      <c r="A19048" s="294"/>
    </row>
    <row r="19049" spans="1:1" s="295" customFormat="1" ht="12" hidden="1" customHeight="1">
      <c r="A19049" s="294"/>
    </row>
    <row r="19050" spans="1:1" s="295" customFormat="1" ht="12" hidden="1" customHeight="1">
      <c r="A19050" s="294"/>
    </row>
    <row r="19051" spans="1:1" s="295" customFormat="1" ht="12" hidden="1" customHeight="1">
      <c r="A19051" s="294"/>
    </row>
    <row r="19052" spans="1:1" s="295" customFormat="1" ht="12" hidden="1" customHeight="1">
      <c r="A19052" s="294"/>
    </row>
    <row r="19053" spans="1:1" s="295" customFormat="1" ht="12" hidden="1" customHeight="1">
      <c r="A19053" s="294"/>
    </row>
    <row r="19054" spans="1:1" s="295" customFormat="1" ht="12" hidden="1" customHeight="1">
      <c r="A19054" s="294"/>
    </row>
    <row r="19055" spans="1:1" s="295" customFormat="1" ht="12" hidden="1" customHeight="1">
      <c r="A19055" s="294"/>
    </row>
    <row r="19056" spans="1:1" s="295" customFormat="1" ht="12" hidden="1" customHeight="1">
      <c r="A19056" s="294"/>
    </row>
    <row r="19057" spans="1:1" s="295" customFormat="1" ht="12" hidden="1" customHeight="1">
      <c r="A19057" s="294"/>
    </row>
    <row r="19058" spans="1:1" s="295" customFormat="1" ht="12" hidden="1" customHeight="1">
      <c r="A19058" s="294"/>
    </row>
    <row r="19059" spans="1:1" s="295" customFormat="1" ht="12" hidden="1" customHeight="1">
      <c r="A19059" s="294"/>
    </row>
    <row r="19060" spans="1:1" s="295" customFormat="1" ht="12" hidden="1" customHeight="1">
      <c r="A19060" s="294"/>
    </row>
    <row r="19061" spans="1:1" s="295" customFormat="1" ht="12" hidden="1" customHeight="1">
      <c r="A19061" s="294"/>
    </row>
    <row r="19062" spans="1:1" s="295" customFormat="1" ht="12" hidden="1" customHeight="1">
      <c r="A19062" s="294"/>
    </row>
    <row r="19063" spans="1:1" s="295" customFormat="1" ht="12" hidden="1" customHeight="1">
      <c r="A19063" s="294"/>
    </row>
    <row r="19064" spans="1:1" s="295" customFormat="1" ht="12" hidden="1" customHeight="1">
      <c r="A19064" s="294"/>
    </row>
    <row r="19065" spans="1:1" s="295" customFormat="1" ht="12" hidden="1" customHeight="1">
      <c r="A19065" s="294"/>
    </row>
    <row r="19066" spans="1:1" s="295" customFormat="1" ht="12" hidden="1" customHeight="1">
      <c r="A19066" s="294"/>
    </row>
    <row r="19067" spans="1:1" s="295" customFormat="1" ht="12" hidden="1" customHeight="1">
      <c r="A19067" s="294"/>
    </row>
    <row r="19068" spans="1:1" s="295" customFormat="1" ht="12" hidden="1" customHeight="1">
      <c r="A19068" s="294"/>
    </row>
    <row r="19069" spans="1:1" s="295" customFormat="1" ht="12" hidden="1" customHeight="1">
      <c r="A19069" s="294"/>
    </row>
    <row r="19070" spans="1:1" s="295" customFormat="1" ht="12" hidden="1" customHeight="1">
      <c r="A19070" s="294"/>
    </row>
    <row r="19071" spans="1:1" s="295" customFormat="1" ht="12" hidden="1" customHeight="1">
      <c r="A19071" s="294"/>
    </row>
    <row r="19072" spans="1:1" s="295" customFormat="1" ht="12" hidden="1" customHeight="1">
      <c r="A19072" s="294"/>
    </row>
    <row r="19073" spans="1:1" s="295" customFormat="1" ht="12" hidden="1" customHeight="1">
      <c r="A19073" s="294"/>
    </row>
    <row r="19074" spans="1:1" s="295" customFormat="1" ht="12" hidden="1" customHeight="1">
      <c r="A19074" s="294"/>
    </row>
    <row r="19075" spans="1:1" s="295" customFormat="1" ht="12" hidden="1" customHeight="1">
      <c r="A19075" s="294"/>
    </row>
    <row r="19076" spans="1:1" s="295" customFormat="1" ht="12" hidden="1" customHeight="1">
      <c r="A19076" s="294"/>
    </row>
    <row r="19077" spans="1:1" s="295" customFormat="1" ht="12" hidden="1" customHeight="1">
      <c r="A19077" s="294"/>
    </row>
    <row r="19078" spans="1:1" s="295" customFormat="1" ht="12" hidden="1" customHeight="1">
      <c r="A19078" s="294"/>
    </row>
    <row r="19079" spans="1:1" s="295" customFormat="1" ht="12" hidden="1" customHeight="1">
      <c r="A19079" s="294"/>
    </row>
    <row r="19080" spans="1:1" s="295" customFormat="1" ht="12" hidden="1" customHeight="1">
      <c r="A19080" s="294"/>
    </row>
    <row r="19081" spans="1:1" s="295" customFormat="1" ht="12" hidden="1" customHeight="1">
      <c r="A19081" s="294"/>
    </row>
    <row r="19082" spans="1:1" s="295" customFormat="1" ht="12" hidden="1" customHeight="1">
      <c r="A19082" s="294"/>
    </row>
    <row r="19083" spans="1:1" s="295" customFormat="1" ht="12" hidden="1" customHeight="1">
      <c r="A19083" s="294"/>
    </row>
    <row r="19084" spans="1:1" s="295" customFormat="1" ht="12" hidden="1" customHeight="1">
      <c r="A19084" s="294"/>
    </row>
    <row r="19085" spans="1:1" s="295" customFormat="1" ht="12" hidden="1" customHeight="1">
      <c r="A19085" s="294"/>
    </row>
    <row r="19086" spans="1:1" s="295" customFormat="1" ht="12" hidden="1" customHeight="1">
      <c r="A19086" s="294"/>
    </row>
    <row r="19087" spans="1:1" s="295" customFormat="1" ht="12" hidden="1" customHeight="1">
      <c r="A19087" s="294"/>
    </row>
    <row r="19088" spans="1:1" s="295" customFormat="1" ht="12" hidden="1" customHeight="1">
      <c r="A19088" s="294"/>
    </row>
    <row r="19089" spans="1:1" s="295" customFormat="1" ht="12" hidden="1" customHeight="1">
      <c r="A19089" s="294"/>
    </row>
    <row r="19090" spans="1:1" s="295" customFormat="1" ht="12" hidden="1" customHeight="1">
      <c r="A19090" s="294"/>
    </row>
    <row r="19091" spans="1:1" s="295" customFormat="1" ht="12" hidden="1" customHeight="1">
      <c r="A19091" s="294"/>
    </row>
    <row r="19092" spans="1:1" s="295" customFormat="1" ht="12" hidden="1" customHeight="1">
      <c r="A19092" s="294"/>
    </row>
    <row r="19093" spans="1:1" s="295" customFormat="1" ht="12" hidden="1" customHeight="1">
      <c r="A19093" s="294"/>
    </row>
    <row r="19094" spans="1:1" s="295" customFormat="1" ht="12" hidden="1" customHeight="1">
      <c r="A19094" s="294"/>
    </row>
    <row r="19095" spans="1:1" s="295" customFormat="1" ht="12" hidden="1" customHeight="1">
      <c r="A19095" s="294"/>
    </row>
    <row r="19096" spans="1:1" s="295" customFormat="1" ht="12" hidden="1" customHeight="1">
      <c r="A19096" s="294"/>
    </row>
    <row r="19097" spans="1:1" s="295" customFormat="1" ht="12" hidden="1" customHeight="1">
      <c r="A19097" s="294"/>
    </row>
    <row r="19098" spans="1:1" s="295" customFormat="1" ht="12" hidden="1" customHeight="1">
      <c r="A19098" s="294"/>
    </row>
    <row r="19099" spans="1:1" s="295" customFormat="1" ht="12" hidden="1" customHeight="1">
      <c r="A19099" s="294"/>
    </row>
    <row r="19100" spans="1:1" s="295" customFormat="1" ht="12" hidden="1" customHeight="1">
      <c r="A19100" s="294"/>
    </row>
    <row r="19101" spans="1:1" s="295" customFormat="1" ht="12" hidden="1" customHeight="1">
      <c r="A19101" s="294"/>
    </row>
    <row r="19102" spans="1:1" s="295" customFormat="1" ht="12" hidden="1" customHeight="1">
      <c r="A19102" s="294"/>
    </row>
    <row r="19103" spans="1:1" s="295" customFormat="1" ht="12" hidden="1" customHeight="1">
      <c r="A19103" s="294"/>
    </row>
    <row r="19104" spans="1:1" s="295" customFormat="1" ht="12" hidden="1" customHeight="1">
      <c r="A19104" s="294"/>
    </row>
    <row r="19105" spans="1:1" s="295" customFormat="1" ht="12" hidden="1" customHeight="1">
      <c r="A19105" s="294"/>
    </row>
    <row r="19106" spans="1:1" s="295" customFormat="1" ht="12" hidden="1" customHeight="1">
      <c r="A19106" s="294"/>
    </row>
    <row r="19107" spans="1:1" s="295" customFormat="1" ht="12" hidden="1" customHeight="1">
      <c r="A19107" s="294"/>
    </row>
    <row r="19108" spans="1:1" s="295" customFormat="1" ht="12" hidden="1" customHeight="1">
      <c r="A19108" s="294"/>
    </row>
    <row r="19109" spans="1:1" s="295" customFormat="1" ht="12" hidden="1" customHeight="1">
      <c r="A19109" s="294"/>
    </row>
    <row r="19110" spans="1:1" s="295" customFormat="1" ht="12" hidden="1" customHeight="1">
      <c r="A19110" s="294"/>
    </row>
    <row r="19111" spans="1:1" s="295" customFormat="1" ht="12" hidden="1" customHeight="1">
      <c r="A19111" s="294"/>
    </row>
    <row r="19112" spans="1:1" s="295" customFormat="1" ht="12" hidden="1" customHeight="1">
      <c r="A19112" s="294"/>
    </row>
    <row r="19113" spans="1:1" s="295" customFormat="1" ht="12" hidden="1" customHeight="1">
      <c r="A19113" s="294"/>
    </row>
    <row r="19114" spans="1:1" s="295" customFormat="1" ht="12" hidden="1" customHeight="1">
      <c r="A19114" s="294"/>
    </row>
    <row r="19115" spans="1:1" s="295" customFormat="1" ht="12" hidden="1" customHeight="1">
      <c r="A19115" s="294"/>
    </row>
    <row r="19116" spans="1:1" s="295" customFormat="1" ht="12" hidden="1" customHeight="1">
      <c r="A19116" s="294"/>
    </row>
    <row r="19117" spans="1:1" s="295" customFormat="1" ht="12" hidden="1" customHeight="1">
      <c r="A19117" s="294"/>
    </row>
    <row r="19118" spans="1:1" s="295" customFormat="1" ht="12" hidden="1" customHeight="1">
      <c r="A19118" s="294"/>
    </row>
    <row r="19119" spans="1:1" s="295" customFormat="1" ht="12" hidden="1" customHeight="1">
      <c r="A19119" s="294"/>
    </row>
    <row r="19120" spans="1:1" s="295" customFormat="1" ht="12" hidden="1" customHeight="1">
      <c r="A19120" s="294"/>
    </row>
    <row r="19121" spans="1:1" s="295" customFormat="1" ht="12" hidden="1" customHeight="1">
      <c r="A19121" s="294"/>
    </row>
    <row r="19122" spans="1:1" s="295" customFormat="1" ht="12" hidden="1" customHeight="1">
      <c r="A19122" s="294"/>
    </row>
    <row r="19123" spans="1:1" s="295" customFormat="1" ht="12" hidden="1" customHeight="1">
      <c r="A19123" s="294"/>
    </row>
    <row r="19124" spans="1:1" s="295" customFormat="1" ht="12" hidden="1" customHeight="1">
      <c r="A19124" s="294"/>
    </row>
    <row r="19125" spans="1:1" s="295" customFormat="1" ht="12" hidden="1" customHeight="1">
      <c r="A19125" s="294"/>
    </row>
    <row r="19126" spans="1:1" s="295" customFormat="1" ht="12" hidden="1" customHeight="1">
      <c r="A19126" s="294"/>
    </row>
    <row r="19127" spans="1:1" s="295" customFormat="1" ht="12" hidden="1" customHeight="1">
      <c r="A19127" s="294"/>
    </row>
    <row r="19128" spans="1:1" s="295" customFormat="1" ht="12" hidden="1" customHeight="1">
      <c r="A19128" s="294"/>
    </row>
    <row r="19129" spans="1:1" s="295" customFormat="1" ht="12" hidden="1" customHeight="1">
      <c r="A19129" s="294"/>
    </row>
    <row r="19130" spans="1:1" s="295" customFormat="1" ht="12" hidden="1" customHeight="1">
      <c r="A19130" s="294"/>
    </row>
    <row r="19131" spans="1:1" s="295" customFormat="1" ht="12" hidden="1" customHeight="1">
      <c r="A19131" s="294"/>
    </row>
    <row r="19132" spans="1:1" s="295" customFormat="1" ht="12" hidden="1" customHeight="1">
      <c r="A19132" s="294"/>
    </row>
    <row r="19133" spans="1:1" s="295" customFormat="1" ht="12" hidden="1" customHeight="1">
      <c r="A19133" s="294"/>
    </row>
    <row r="19134" spans="1:1" s="295" customFormat="1" ht="12" hidden="1" customHeight="1">
      <c r="A19134" s="294"/>
    </row>
    <row r="19135" spans="1:1" s="295" customFormat="1" ht="12" hidden="1" customHeight="1">
      <c r="A19135" s="294"/>
    </row>
    <row r="19136" spans="1:1" s="295" customFormat="1" ht="12" hidden="1" customHeight="1">
      <c r="A19136" s="294"/>
    </row>
    <row r="19137" spans="1:1" s="295" customFormat="1" ht="12" hidden="1" customHeight="1">
      <c r="A19137" s="294"/>
    </row>
    <row r="19138" spans="1:1" s="295" customFormat="1" ht="12" hidden="1" customHeight="1">
      <c r="A19138" s="294"/>
    </row>
    <row r="19139" spans="1:1" s="295" customFormat="1" ht="12" hidden="1" customHeight="1">
      <c r="A19139" s="294"/>
    </row>
    <row r="19140" spans="1:1" s="295" customFormat="1" ht="12" hidden="1" customHeight="1">
      <c r="A19140" s="294"/>
    </row>
    <row r="19141" spans="1:1" s="295" customFormat="1" ht="12" hidden="1" customHeight="1">
      <c r="A19141" s="294"/>
    </row>
    <row r="19142" spans="1:1" s="295" customFormat="1" ht="12" hidden="1" customHeight="1">
      <c r="A19142" s="294"/>
    </row>
    <row r="19143" spans="1:1" s="295" customFormat="1" ht="12" hidden="1" customHeight="1">
      <c r="A19143" s="294"/>
    </row>
    <row r="19144" spans="1:1" s="295" customFormat="1" ht="12" hidden="1" customHeight="1">
      <c r="A19144" s="294"/>
    </row>
    <row r="19145" spans="1:1" s="295" customFormat="1" ht="12" hidden="1" customHeight="1">
      <c r="A19145" s="294"/>
    </row>
    <row r="19146" spans="1:1" s="295" customFormat="1" ht="12" hidden="1" customHeight="1">
      <c r="A19146" s="294"/>
    </row>
    <row r="19147" spans="1:1" s="295" customFormat="1" ht="12" hidden="1" customHeight="1">
      <c r="A19147" s="294"/>
    </row>
    <row r="19148" spans="1:1" s="295" customFormat="1" ht="12" hidden="1" customHeight="1">
      <c r="A19148" s="294"/>
    </row>
    <row r="19149" spans="1:1" s="295" customFormat="1" ht="12" hidden="1" customHeight="1">
      <c r="A19149" s="294"/>
    </row>
    <row r="19150" spans="1:1" s="295" customFormat="1" ht="12" hidden="1" customHeight="1">
      <c r="A19150" s="294"/>
    </row>
    <row r="19151" spans="1:1" s="295" customFormat="1" ht="12" hidden="1" customHeight="1">
      <c r="A19151" s="294"/>
    </row>
    <row r="19152" spans="1:1" s="295" customFormat="1" ht="12" hidden="1" customHeight="1">
      <c r="A19152" s="294"/>
    </row>
    <row r="19153" spans="1:1" s="295" customFormat="1" ht="12" hidden="1" customHeight="1">
      <c r="A19153" s="294"/>
    </row>
    <row r="19154" spans="1:1" s="295" customFormat="1" ht="12" hidden="1" customHeight="1">
      <c r="A19154" s="294"/>
    </row>
    <row r="19155" spans="1:1" s="295" customFormat="1" ht="12" hidden="1" customHeight="1">
      <c r="A19155" s="294"/>
    </row>
    <row r="19156" spans="1:1" s="295" customFormat="1" ht="12" hidden="1" customHeight="1">
      <c r="A19156" s="294"/>
    </row>
    <row r="19157" spans="1:1" s="295" customFormat="1" ht="12" hidden="1" customHeight="1">
      <c r="A19157" s="294"/>
    </row>
    <row r="19158" spans="1:1" s="295" customFormat="1" ht="12" hidden="1" customHeight="1">
      <c r="A19158" s="294"/>
    </row>
    <row r="19159" spans="1:1" s="295" customFormat="1" ht="12" hidden="1" customHeight="1">
      <c r="A19159" s="294"/>
    </row>
    <row r="19160" spans="1:1" s="295" customFormat="1" ht="12" hidden="1" customHeight="1">
      <c r="A19160" s="294"/>
    </row>
    <row r="19161" spans="1:1" s="295" customFormat="1" ht="12" hidden="1" customHeight="1">
      <c r="A19161" s="294"/>
    </row>
    <row r="19162" spans="1:1" s="295" customFormat="1" ht="12" hidden="1" customHeight="1">
      <c r="A19162" s="294"/>
    </row>
    <row r="19163" spans="1:1" s="295" customFormat="1" ht="12" hidden="1" customHeight="1">
      <c r="A19163" s="294"/>
    </row>
    <row r="19164" spans="1:1" s="295" customFormat="1" ht="12" hidden="1" customHeight="1">
      <c r="A19164" s="294"/>
    </row>
    <row r="19165" spans="1:1" s="295" customFormat="1" ht="12" hidden="1" customHeight="1">
      <c r="A19165" s="294"/>
    </row>
    <row r="19166" spans="1:1" s="295" customFormat="1" ht="12" hidden="1" customHeight="1">
      <c r="A19166" s="294"/>
    </row>
    <row r="19167" spans="1:1" s="295" customFormat="1" ht="12" hidden="1" customHeight="1">
      <c r="A19167" s="294"/>
    </row>
    <row r="19168" spans="1:1" s="295" customFormat="1" ht="12" hidden="1" customHeight="1">
      <c r="A19168" s="294"/>
    </row>
    <row r="19169" spans="1:1" s="295" customFormat="1" ht="12" hidden="1" customHeight="1">
      <c r="A19169" s="294"/>
    </row>
    <row r="19170" spans="1:1" s="295" customFormat="1" ht="12" hidden="1" customHeight="1">
      <c r="A19170" s="294"/>
    </row>
    <row r="19171" spans="1:1" s="295" customFormat="1" ht="12" hidden="1" customHeight="1">
      <c r="A19171" s="294"/>
    </row>
    <row r="19172" spans="1:1" s="295" customFormat="1" ht="12" hidden="1" customHeight="1">
      <c r="A19172" s="294"/>
    </row>
    <row r="19173" spans="1:1" s="295" customFormat="1" ht="12" hidden="1" customHeight="1">
      <c r="A19173" s="294"/>
    </row>
    <row r="19174" spans="1:1" s="295" customFormat="1" ht="12" hidden="1" customHeight="1">
      <c r="A19174" s="294"/>
    </row>
    <row r="19175" spans="1:1" s="295" customFormat="1" ht="12" hidden="1" customHeight="1">
      <c r="A19175" s="294"/>
    </row>
    <row r="19176" spans="1:1" s="295" customFormat="1" ht="12" hidden="1" customHeight="1">
      <c r="A19176" s="294"/>
    </row>
    <row r="19177" spans="1:1" s="295" customFormat="1" ht="12" hidden="1" customHeight="1">
      <c r="A19177" s="294"/>
    </row>
    <row r="19178" spans="1:1" s="295" customFormat="1" ht="12" hidden="1" customHeight="1">
      <c r="A19178" s="294"/>
    </row>
    <row r="19179" spans="1:1" s="295" customFormat="1" ht="12" hidden="1" customHeight="1">
      <c r="A19179" s="294"/>
    </row>
    <row r="19180" spans="1:1" s="295" customFormat="1" ht="12" hidden="1" customHeight="1">
      <c r="A19180" s="294"/>
    </row>
    <row r="19181" spans="1:1" s="295" customFormat="1" ht="12" hidden="1" customHeight="1">
      <c r="A19181" s="294"/>
    </row>
    <row r="19182" spans="1:1" s="295" customFormat="1" ht="12" hidden="1" customHeight="1">
      <c r="A19182" s="294"/>
    </row>
    <row r="19183" spans="1:1" s="295" customFormat="1" ht="12" hidden="1" customHeight="1">
      <c r="A19183" s="294"/>
    </row>
    <row r="19184" spans="1:1" s="295" customFormat="1" ht="12" hidden="1" customHeight="1">
      <c r="A19184" s="294"/>
    </row>
    <row r="19185" spans="1:1" s="295" customFormat="1" ht="12" hidden="1" customHeight="1">
      <c r="A19185" s="294"/>
    </row>
    <row r="19186" spans="1:1" s="295" customFormat="1" ht="12" hidden="1" customHeight="1">
      <c r="A19186" s="294"/>
    </row>
    <row r="19187" spans="1:1" s="295" customFormat="1" ht="12" hidden="1" customHeight="1">
      <c r="A19187" s="294"/>
    </row>
    <row r="19188" spans="1:1" s="295" customFormat="1" ht="12" hidden="1" customHeight="1">
      <c r="A19188" s="294"/>
    </row>
    <row r="19189" spans="1:1" s="295" customFormat="1" ht="12" hidden="1" customHeight="1">
      <c r="A19189" s="294"/>
    </row>
    <row r="19190" spans="1:1" s="295" customFormat="1" ht="12" hidden="1" customHeight="1">
      <c r="A19190" s="294"/>
    </row>
    <row r="19191" spans="1:1" s="295" customFormat="1" ht="12" hidden="1" customHeight="1">
      <c r="A19191" s="294"/>
    </row>
    <row r="19192" spans="1:1" s="295" customFormat="1" ht="12" hidden="1" customHeight="1">
      <c r="A19192" s="294"/>
    </row>
    <row r="19193" spans="1:1" s="295" customFormat="1" ht="12" hidden="1" customHeight="1">
      <c r="A19193" s="294"/>
    </row>
    <row r="19194" spans="1:1" s="295" customFormat="1" ht="12" hidden="1" customHeight="1">
      <c r="A19194" s="294"/>
    </row>
    <row r="19195" spans="1:1" s="295" customFormat="1" ht="12" hidden="1" customHeight="1">
      <c r="A19195" s="294"/>
    </row>
    <row r="19196" spans="1:1" s="295" customFormat="1" ht="12" hidden="1" customHeight="1">
      <c r="A19196" s="294"/>
    </row>
    <row r="19197" spans="1:1" s="295" customFormat="1" ht="12" hidden="1" customHeight="1">
      <c r="A19197" s="294"/>
    </row>
    <row r="19198" spans="1:1" s="295" customFormat="1" ht="12" hidden="1" customHeight="1">
      <c r="A19198" s="294"/>
    </row>
    <row r="19199" spans="1:1" s="295" customFormat="1" ht="12" hidden="1" customHeight="1">
      <c r="A19199" s="294"/>
    </row>
    <row r="19200" spans="1:1" s="295" customFormat="1" ht="12" hidden="1" customHeight="1">
      <c r="A19200" s="294"/>
    </row>
    <row r="19201" spans="1:1" s="295" customFormat="1" ht="12" hidden="1" customHeight="1">
      <c r="A19201" s="294"/>
    </row>
    <row r="19202" spans="1:1" s="295" customFormat="1" ht="12" hidden="1" customHeight="1">
      <c r="A19202" s="294"/>
    </row>
    <row r="19203" spans="1:1" s="295" customFormat="1" ht="12" hidden="1" customHeight="1">
      <c r="A19203" s="294"/>
    </row>
    <row r="19204" spans="1:1" s="295" customFormat="1" ht="12" hidden="1" customHeight="1">
      <c r="A19204" s="294"/>
    </row>
    <row r="19205" spans="1:1" s="295" customFormat="1" ht="12" hidden="1" customHeight="1">
      <c r="A19205" s="294"/>
    </row>
    <row r="19206" spans="1:1" s="295" customFormat="1" ht="12" hidden="1" customHeight="1">
      <c r="A19206" s="294"/>
    </row>
    <row r="19207" spans="1:1" s="295" customFormat="1" ht="12" hidden="1" customHeight="1">
      <c r="A19207" s="294"/>
    </row>
    <row r="19208" spans="1:1" s="295" customFormat="1" ht="12" hidden="1" customHeight="1">
      <c r="A19208" s="294"/>
    </row>
    <row r="19209" spans="1:1" s="295" customFormat="1" ht="12" hidden="1" customHeight="1">
      <c r="A19209" s="294"/>
    </row>
    <row r="19210" spans="1:1" s="295" customFormat="1" ht="12" hidden="1" customHeight="1">
      <c r="A19210" s="294"/>
    </row>
    <row r="19211" spans="1:1" s="295" customFormat="1" ht="12" hidden="1" customHeight="1">
      <c r="A19211" s="294"/>
    </row>
    <row r="19212" spans="1:1" s="295" customFormat="1" ht="12" hidden="1" customHeight="1">
      <c r="A19212" s="294"/>
    </row>
    <row r="19213" spans="1:1" s="295" customFormat="1" ht="12" hidden="1" customHeight="1">
      <c r="A19213" s="294"/>
    </row>
    <row r="19214" spans="1:1" s="295" customFormat="1" ht="12" hidden="1" customHeight="1">
      <c r="A19214" s="294"/>
    </row>
    <row r="19215" spans="1:1" s="295" customFormat="1" ht="12" hidden="1" customHeight="1">
      <c r="A19215" s="294"/>
    </row>
    <row r="19216" spans="1:1" s="295" customFormat="1" ht="12" hidden="1" customHeight="1">
      <c r="A19216" s="294"/>
    </row>
    <row r="19217" spans="1:1" s="295" customFormat="1" ht="12" hidden="1" customHeight="1">
      <c r="A19217" s="294"/>
    </row>
    <row r="19218" spans="1:1" s="295" customFormat="1" ht="12" hidden="1" customHeight="1">
      <c r="A19218" s="294"/>
    </row>
    <row r="19219" spans="1:1" s="295" customFormat="1" ht="12" hidden="1" customHeight="1">
      <c r="A19219" s="294"/>
    </row>
    <row r="19220" spans="1:1" s="295" customFormat="1" ht="12" hidden="1" customHeight="1">
      <c r="A19220" s="294"/>
    </row>
    <row r="19221" spans="1:1" s="295" customFormat="1" ht="12" hidden="1" customHeight="1">
      <c r="A19221" s="294"/>
    </row>
    <row r="19222" spans="1:1" s="295" customFormat="1" ht="12" hidden="1" customHeight="1">
      <c r="A19222" s="294"/>
    </row>
    <row r="19223" spans="1:1" s="295" customFormat="1" ht="12" hidden="1" customHeight="1">
      <c r="A19223" s="294"/>
    </row>
    <row r="19224" spans="1:1" s="295" customFormat="1" ht="12" hidden="1" customHeight="1">
      <c r="A19224" s="294"/>
    </row>
    <row r="19225" spans="1:1" s="295" customFormat="1" ht="12" hidden="1" customHeight="1">
      <c r="A19225" s="294"/>
    </row>
    <row r="19226" spans="1:1" s="295" customFormat="1" ht="12" hidden="1" customHeight="1">
      <c r="A19226" s="294"/>
    </row>
    <row r="19227" spans="1:1" s="295" customFormat="1" ht="12" hidden="1" customHeight="1">
      <c r="A19227" s="294"/>
    </row>
    <row r="19228" spans="1:1" s="295" customFormat="1" ht="12" hidden="1" customHeight="1">
      <c r="A19228" s="294"/>
    </row>
    <row r="19229" spans="1:1" s="295" customFormat="1" ht="12" hidden="1" customHeight="1">
      <c r="A19229" s="294"/>
    </row>
    <row r="19230" spans="1:1" s="295" customFormat="1" ht="12" hidden="1" customHeight="1">
      <c r="A19230" s="294"/>
    </row>
    <row r="19231" spans="1:1" s="295" customFormat="1" ht="12" hidden="1" customHeight="1">
      <c r="A19231" s="294"/>
    </row>
    <row r="19232" spans="1:1" s="295" customFormat="1" ht="12" hidden="1" customHeight="1">
      <c r="A19232" s="294"/>
    </row>
    <row r="19233" spans="1:1" s="295" customFormat="1" ht="12" hidden="1" customHeight="1">
      <c r="A19233" s="294"/>
    </row>
    <row r="19234" spans="1:1" s="295" customFormat="1" ht="12" hidden="1" customHeight="1">
      <c r="A19234" s="294"/>
    </row>
    <row r="19235" spans="1:1" s="295" customFormat="1" ht="12" hidden="1" customHeight="1">
      <c r="A19235" s="294"/>
    </row>
    <row r="19236" spans="1:1" s="295" customFormat="1" ht="12" hidden="1" customHeight="1">
      <c r="A19236" s="294"/>
    </row>
    <row r="19237" spans="1:1" s="295" customFormat="1" ht="12" hidden="1" customHeight="1">
      <c r="A19237" s="294"/>
    </row>
    <row r="19238" spans="1:1" s="295" customFormat="1" ht="12" hidden="1" customHeight="1">
      <c r="A19238" s="294"/>
    </row>
    <row r="19239" spans="1:1" s="295" customFormat="1" ht="12" hidden="1" customHeight="1">
      <c r="A19239" s="294"/>
    </row>
    <row r="19240" spans="1:1" s="295" customFormat="1" ht="12" hidden="1" customHeight="1">
      <c r="A19240" s="294"/>
    </row>
    <row r="19241" spans="1:1" s="295" customFormat="1" ht="12" hidden="1" customHeight="1">
      <c r="A19241" s="294"/>
    </row>
    <row r="19242" spans="1:1" s="295" customFormat="1" ht="12" hidden="1" customHeight="1">
      <c r="A19242" s="294"/>
    </row>
    <row r="19243" spans="1:1" s="295" customFormat="1" ht="12" hidden="1" customHeight="1">
      <c r="A19243" s="294"/>
    </row>
    <row r="19244" spans="1:1" s="295" customFormat="1" ht="12" hidden="1" customHeight="1">
      <c r="A19244" s="294"/>
    </row>
    <row r="19245" spans="1:1" s="295" customFormat="1" ht="12" hidden="1" customHeight="1">
      <c r="A19245" s="294"/>
    </row>
    <row r="19246" spans="1:1" s="295" customFormat="1" ht="12" hidden="1" customHeight="1">
      <c r="A19246" s="294"/>
    </row>
    <row r="19247" spans="1:1" s="295" customFormat="1" ht="12" hidden="1" customHeight="1">
      <c r="A19247" s="294"/>
    </row>
    <row r="19248" spans="1:1" s="295" customFormat="1" ht="12" hidden="1" customHeight="1">
      <c r="A19248" s="294"/>
    </row>
    <row r="19249" spans="1:1" s="295" customFormat="1" ht="12" hidden="1" customHeight="1">
      <c r="A19249" s="294"/>
    </row>
    <row r="19250" spans="1:1" s="295" customFormat="1" ht="12" hidden="1" customHeight="1">
      <c r="A19250" s="294"/>
    </row>
    <row r="19251" spans="1:1" s="295" customFormat="1" ht="12" hidden="1" customHeight="1">
      <c r="A19251" s="294"/>
    </row>
    <row r="19252" spans="1:1" s="295" customFormat="1" ht="12" hidden="1" customHeight="1">
      <c r="A19252" s="294"/>
    </row>
    <row r="19253" spans="1:1" s="295" customFormat="1" ht="12" hidden="1" customHeight="1">
      <c r="A19253" s="294"/>
    </row>
    <row r="19254" spans="1:1" s="295" customFormat="1" ht="12" hidden="1" customHeight="1">
      <c r="A19254" s="294"/>
    </row>
    <row r="19255" spans="1:1" s="295" customFormat="1" ht="12" hidden="1" customHeight="1">
      <c r="A19255" s="294"/>
    </row>
    <row r="19256" spans="1:1" s="295" customFormat="1" ht="12" hidden="1" customHeight="1">
      <c r="A19256" s="294"/>
    </row>
    <row r="19257" spans="1:1" s="295" customFormat="1" ht="12" hidden="1" customHeight="1">
      <c r="A19257" s="294"/>
    </row>
    <row r="19258" spans="1:1" s="295" customFormat="1" ht="12" hidden="1" customHeight="1">
      <c r="A19258" s="294"/>
    </row>
    <row r="19259" spans="1:1" s="295" customFormat="1" ht="12" hidden="1" customHeight="1">
      <c r="A19259" s="294"/>
    </row>
    <row r="19260" spans="1:1" s="295" customFormat="1" ht="12" hidden="1" customHeight="1">
      <c r="A19260" s="294"/>
    </row>
    <row r="19261" spans="1:1" s="295" customFormat="1" ht="12" hidden="1" customHeight="1">
      <c r="A19261" s="294"/>
    </row>
    <row r="19262" spans="1:1" s="295" customFormat="1" ht="12" hidden="1" customHeight="1">
      <c r="A19262" s="294"/>
    </row>
    <row r="19263" spans="1:1" s="295" customFormat="1" ht="12" hidden="1" customHeight="1">
      <c r="A19263" s="294"/>
    </row>
    <row r="19264" spans="1:1" s="295" customFormat="1" ht="12" hidden="1" customHeight="1">
      <c r="A19264" s="294"/>
    </row>
    <row r="19265" spans="1:1" s="295" customFormat="1" ht="12" hidden="1" customHeight="1">
      <c r="A19265" s="294"/>
    </row>
    <row r="19266" spans="1:1" s="295" customFormat="1" ht="12" hidden="1" customHeight="1">
      <c r="A19266" s="294"/>
    </row>
    <row r="19267" spans="1:1" s="295" customFormat="1" ht="12" hidden="1" customHeight="1">
      <c r="A19267" s="294"/>
    </row>
    <row r="19268" spans="1:1" s="295" customFormat="1" ht="12" hidden="1" customHeight="1">
      <c r="A19268" s="294"/>
    </row>
    <row r="19269" spans="1:1" s="295" customFormat="1" ht="12" hidden="1" customHeight="1">
      <c r="A19269" s="294"/>
    </row>
    <row r="19270" spans="1:1" s="295" customFormat="1" ht="12" hidden="1" customHeight="1">
      <c r="A19270" s="294"/>
    </row>
    <row r="19271" spans="1:1" s="295" customFormat="1" ht="12" hidden="1" customHeight="1">
      <c r="A19271" s="294"/>
    </row>
    <row r="19272" spans="1:1" s="295" customFormat="1" ht="12" hidden="1" customHeight="1">
      <c r="A19272" s="294"/>
    </row>
    <row r="19273" spans="1:1" s="295" customFormat="1" ht="12" hidden="1" customHeight="1">
      <c r="A19273" s="294"/>
    </row>
    <row r="19274" spans="1:1" s="295" customFormat="1" ht="12" hidden="1" customHeight="1">
      <c r="A19274" s="294"/>
    </row>
    <row r="19275" spans="1:1" s="295" customFormat="1" ht="12" hidden="1" customHeight="1">
      <c r="A19275" s="294"/>
    </row>
    <row r="19276" spans="1:1" s="295" customFormat="1" ht="12" hidden="1" customHeight="1">
      <c r="A19276" s="294"/>
    </row>
    <row r="19277" spans="1:1" s="295" customFormat="1" ht="12" hidden="1" customHeight="1">
      <c r="A19277" s="294"/>
    </row>
    <row r="19278" spans="1:1" s="295" customFormat="1" ht="12" hidden="1" customHeight="1">
      <c r="A19278" s="294"/>
    </row>
    <row r="19279" spans="1:1" s="295" customFormat="1" ht="12" hidden="1" customHeight="1">
      <c r="A19279" s="294"/>
    </row>
    <row r="19280" spans="1:1" s="295" customFormat="1" ht="12" hidden="1" customHeight="1">
      <c r="A19280" s="294"/>
    </row>
    <row r="19281" spans="1:1" s="295" customFormat="1" ht="12" hidden="1" customHeight="1">
      <c r="A19281" s="294"/>
    </row>
    <row r="19282" spans="1:1" s="295" customFormat="1" ht="12" hidden="1" customHeight="1">
      <c r="A19282" s="294"/>
    </row>
    <row r="19283" spans="1:1" s="295" customFormat="1" ht="12" hidden="1" customHeight="1">
      <c r="A19283" s="294"/>
    </row>
    <row r="19284" spans="1:1" s="295" customFormat="1" ht="12" hidden="1" customHeight="1">
      <c r="A19284" s="294"/>
    </row>
    <row r="19285" spans="1:1" s="295" customFormat="1" ht="12" hidden="1" customHeight="1">
      <c r="A19285" s="294"/>
    </row>
    <row r="19286" spans="1:1" s="295" customFormat="1" ht="12" hidden="1" customHeight="1">
      <c r="A19286" s="294"/>
    </row>
    <row r="19287" spans="1:1" s="295" customFormat="1" ht="12" hidden="1" customHeight="1">
      <c r="A19287" s="294"/>
    </row>
    <row r="19288" spans="1:1" s="295" customFormat="1" ht="12" hidden="1" customHeight="1">
      <c r="A19288" s="294"/>
    </row>
    <row r="19289" spans="1:1" s="295" customFormat="1" ht="12" hidden="1" customHeight="1">
      <c r="A19289" s="294"/>
    </row>
    <row r="19290" spans="1:1" s="295" customFormat="1" ht="12" hidden="1" customHeight="1">
      <c r="A19290" s="294"/>
    </row>
    <row r="19291" spans="1:1" s="295" customFormat="1" ht="12" hidden="1" customHeight="1">
      <c r="A19291" s="294"/>
    </row>
    <row r="19292" spans="1:1" s="295" customFormat="1" ht="12" hidden="1" customHeight="1">
      <c r="A19292" s="294"/>
    </row>
    <row r="19293" spans="1:1" s="295" customFormat="1" ht="12" hidden="1" customHeight="1">
      <c r="A19293" s="294"/>
    </row>
    <row r="19294" spans="1:1" s="295" customFormat="1" ht="12" hidden="1" customHeight="1">
      <c r="A19294" s="294"/>
    </row>
    <row r="19295" spans="1:1" s="295" customFormat="1" ht="12" hidden="1" customHeight="1">
      <c r="A19295" s="294"/>
    </row>
    <row r="19296" spans="1:1" s="295" customFormat="1" ht="12" hidden="1" customHeight="1">
      <c r="A19296" s="294"/>
    </row>
    <row r="19297" spans="1:1" s="295" customFormat="1" ht="12" hidden="1" customHeight="1">
      <c r="A19297" s="294"/>
    </row>
    <row r="19298" spans="1:1" s="295" customFormat="1" ht="12" hidden="1" customHeight="1">
      <c r="A19298" s="294"/>
    </row>
    <row r="19299" spans="1:1" s="295" customFormat="1" ht="12" hidden="1" customHeight="1">
      <c r="A19299" s="294"/>
    </row>
    <row r="19300" spans="1:1" s="295" customFormat="1" ht="12" hidden="1" customHeight="1">
      <c r="A19300" s="294"/>
    </row>
    <row r="19301" spans="1:1" s="295" customFormat="1" ht="12" hidden="1" customHeight="1">
      <c r="A19301" s="294"/>
    </row>
    <row r="19302" spans="1:1" s="295" customFormat="1" ht="12" hidden="1" customHeight="1">
      <c r="A19302" s="294"/>
    </row>
    <row r="19303" spans="1:1" s="295" customFormat="1" ht="12" hidden="1" customHeight="1">
      <c r="A19303" s="294"/>
    </row>
    <row r="19304" spans="1:1" s="295" customFormat="1" ht="12" hidden="1" customHeight="1">
      <c r="A19304" s="294"/>
    </row>
    <row r="19305" spans="1:1" s="295" customFormat="1" ht="12" hidden="1" customHeight="1">
      <c r="A19305" s="294"/>
    </row>
    <row r="19306" spans="1:1" s="295" customFormat="1" ht="12" hidden="1" customHeight="1">
      <c r="A19306" s="294"/>
    </row>
    <row r="19307" spans="1:1" s="295" customFormat="1" ht="12" hidden="1" customHeight="1">
      <c r="A19307" s="294"/>
    </row>
    <row r="19308" spans="1:1" s="295" customFormat="1" ht="12" hidden="1" customHeight="1">
      <c r="A19308" s="294"/>
    </row>
    <row r="19309" spans="1:1" s="295" customFormat="1" ht="12" hidden="1" customHeight="1">
      <c r="A19309" s="294"/>
    </row>
    <row r="19310" spans="1:1" s="295" customFormat="1" ht="12" hidden="1" customHeight="1">
      <c r="A19310" s="294"/>
    </row>
    <row r="19311" spans="1:1" s="295" customFormat="1" ht="12" hidden="1" customHeight="1">
      <c r="A19311" s="294"/>
    </row>
    <row r="19312" spans="1:1" s="295" customFormat="1" ht="12" hidden="1" customHeight="1">
      <c r="A19312" s="294"/>
    </row>
    <row r="19313" spans="1:1" s="295" customFormat="1" ht="12" hidden="1" customHeight="1">
      <c r="A19313" s="294"/>
    </row>
    <row r="19314" spans="1:1" s="295" customFormat="1" ht="12" hidden="1" customHeight="1">
      <c r="A19314" s="294"/>
    </row>
    <row r="19315" spans="1:1" s="295" customFormat="1" ht="12" hidden="1" customHeight="1">
      <c r="A19315" s="294"/>
    </row>
    <row r="19316" spans="1:1" s="295" customFormat="1" ht="12" hidden="1" customHeight="1">
      <c r="A19316" s="294"/>
    </row>
    <row r="19317" spans="1:1" s="295" customFormat="1" ht="12" hidden="1" customHeight="1">
      <c r="A19317" s="294"/>
    </row>
    <row r="19318" spans="1:1" s="295" customFormat="1" ht="12" hidden="1" customHeight="1">
      <c r="A19318" s="294"/>
    </row>
    <row r="19319" spans="1:1" s="295" customFormat="1" ht="12" hidden="1" customHeight="1">
      <c r="A19319" s="294"/>
    </row>
    <row r="19320" spans="1:1" s="295" customFormat="1" ht="12" hidden="1" customHeight="1">
      <c r="A19320" s="294"/>
    </row>
    <row r="19321" spans="1:1" s="295" customFormat="1" ht="12" hidden="1" customHeight="1">
      <c r="A19321" s="294"/>
    </row>
    <row r="19322" spans="1:1" s="295" customFormat="1" ht="12" hidden="1" customHeight="1">
      <c r="A19322" s="294"/>
    </row>
    <row r="19323" spans="1:1" s="295" customFormat="1" ht="12" hidden="1" customHeight="1">
      <c r="A19323" s="294"/>
    </row>
    <row r="19324" spans="1:1" s="295" customFormat="1" ht="12" hidden="1" customHeight="1">
      <c r="A19324" s="294"/>
    </row>
    <row r="19325" spans="1:1" s="295" customFormat="1" ht="12" hidden="1" customHeight="1">
      <c r="A19325" s="294"/>
    </row>
    <row r="19326" spans="1:1" s="295" customFormat="1" ht="12" hidden="1" customHeight="1">
      <c r="A19326" s="294"/>
    </row>
    <row r="19327" spans="1:1" s="295" customFormat="1" ht="12" hidden="1" customHeight="1">
      <c r="A19327" s="294"/>
    </row>
    <row r="19328" spans="1:1" s="295" customFormat="1" ht="12" hidden="1" customHeight="1">
      <c r="A19328" s="294"/>
    </row>
    <row r="19329" spans="1:1" s="295" customFormat="1" ht="12" hidden="1" customHeight="1">
      <c r="A19329" s="294"/>
    </row>
    <row r="19330" spans="1:1" s="295" customFormat="1" ht="12" hidden="1" customHeight="1">
      <c r="A19330" s="294"/>
    </row>
    <row r="19331" spans="1:1" s="295" customFormat="1" ht="12" hidden="1" customHeight="1">
      <c r="A19331" s="294"/>
    </row>
    <row r="19332" spans="1:1" s="295" customFormat="1" ht="12" hidden="1" customHeight="1">
      <c r="A19332" s="294"/>
    </row>
    <row r="19333" spans="1:1" s="295" customFormat="1" ht="12" hidden="1" customHeight="1">
      <c r="A19333" s="294"/>
    </row>
    <row r="19334" spans="1:1" s="295" customFormat="1" ht="12" hidden="1" customHeight="1">
      <c r="A19334" s="294"/>
    </row>
    <row r="19335" spans="1:1" s="295" customFormat="1" ht="12" hidden="1" customHeight="1">
      <c r="A19335" s="294"/>
    </row>
    <row r="19336" spans="1:1" s="295" customFormat="1" ht="12" hidden="1" customHeight="1">
      <c r="A19336" s="294"/>
    </row>
    <row r="19337" spans="1:1" s="295" customFormat="1" ht="12" hidden="1" customHeight="1">
      <c r="A19337" s="294"/>
    </row>
    <row r="19338" spans="1:1" s="295" customFormat="1" ht="12" hidden="1" customHeight="1">
      <c r="A19338" s="294"/>
    </row>
    <row r="19339" spans="1:1" s="295" customFormat="1" ht="12" hidden="1" customHeight="1">
      <c r="A19339" s="294"/>
    </row>
    <row r="19340" spans="1:1" s="295" customFormat="1" ht="12" hidden="1" customHeight="1">
      <c r="A19340" s="294"/>
    </row>
    <row r="19341" spans="1:1" s="295" customFormat="1" ht="12" hidden="1" customHeight="1">
      <c r="A19341" s="294"/>
    </row>
    <row r="19342" spans="1:1" s="295" customFormat="1" ht="12" hidden="1" customHeight="1">
      <c r="A19342" s="294"/>
    </row>
    <row r="19343" spans="1:1" s="295" customFormat="1" ht="12" hidden="1" customHeight="1">
      <c r="A19343" s="294"/>
    </row>
    <row r="19344" spans="1:1" s="295" customFormat="1" ht="12" hidden="1" customHeight="1">
      <c r="A19344" s="294"/>
    </row>
    <row r="19345" spans="1:1" s="295" customFormat="1" ht="12" hidden="1" customHeight="1">
      <c r="A19345" s="294"/>
    </row>
    <row r="19346" spans="1:1" s="295" customFormat="1" ht="12" hidden="1" customHeight="1">
      <c r="A19346" s="294"/>
    </row>
    <row r="19347" spans="1:1" s="295" customFormat="1" ht="12" hidden="1" customHeight="1">
      <c r="A19347" s="294"/>
    </row>
    <row r="19348" spans="1:1" s="295" customFormat="1" ht="12" hidden="1" customHeight="1">
      <c r="A19348" s="294"/>
    </row>
    <row r="19349" spans="1:1" s="295" customFormat="1" ht="12" hidden="1" customHeight="1">
      <c r="A19349" s="294"/>
    </row>
    <row r="19350" spans="1:1" s="295" customFormat="1" ht="12" hidden="1" customHeight="1">
      <c r="A19350" s="294"/>
    </row>
    <row r="19351" spans="1:1" s="295" customFormat="1" ht="12" hidden="1" customHeight="1">
      <c r="A19351" s="294"/>
    </row>
    <row r="19352" spans="1:1" s="295" customFormat="1" ht="12" hidden="1" customHeight="1">
      <c r="A19352" s="294"/>
    </row>
    <row r="19353" spans="1:1" s="295" customFormat="1" ht="12" hidden="1" customHeight="1">
      <c r="A19353" s="294"/>
    </row>
    <row r="19354" spans="1:1" s="295" customFormat="1" ht="12" hidden="1" customHeight="1">
      <c r="A19354" s="294"/>
    </row>
    <row r="19355" spans="1:1" s="295" customFormat="1" ht="12" hidden="1" customHeight="1">
      <c r="A19355" s="294"/>
    </row>
    <row r="19356" spans="1:1" s="295" customFormat="1" ht="12" hidden="1" customHeight="1">
      <c r="A19356" s="294"/>
    </row>
    <row r="19357" spans="1:1" s="295" customFormat="1" ht="12" hidden="1" customHeight="1">
      <c r="A19357" s="294"/>
    </row>
    <row r="19358" spans="1:1" s="295" customFormat="1" ht="12" hidden="1" customHeight="1">
      <c r="A19358" s="294"/>
    </row>
    <row r="19359" spans="1:1" s="295" customFormat="1" ht="12" hidden="1" customHeight="1">
      <c r="A19359" s="294"/>
    </row>
    <row r="19360" spans="1:1" s="295" customFormat="1" ht="12" hidden="1" customHeight="1">
      <c r="A19360" s="294"/>
    </row>
    <row r="19361" spans="1:1" s="295" customFormat="1" ht="12" hidden="1" customHeight="1">
      <c r="A19361" s="294"/>
    </row>
    <row r="19362" spans="1:1" s="295" customFormat="1" ht="12" hidden="1" customHeight="1">
      <c r="A19362" s="294"/>
    </row>
    <row r="19363" spans="1:1" s="295" customFormat="1" ht="12" hidden="1" customHeight="1">
      <c r="A19363" s="294"/>
    </row>
    <row r="19364" spans="1:1" s="295" customFormat="1" ht="12" hidden="1" customHeight="1">
      <c r="A19364" s="294"/>
    </row>
    <row r="19365" spans="1:1" s="295" customFormat="1" ht="12" hidden="1" customHeight="1">
      <c r="A19365" s="294"/>
    </row>
    <row r="19366" spans="1:1" s="295" customFormat="1" ht="12" hidden="1" customHeight="1">
      <c r="A19366" s="294"/>
    </row>
    <row r="19367" spans="1:1" s="295" customFormat="1" ht="12" hidden="1" customHeight="1">
      <c r="A19367" s="294"/>
    </row>
    <row r="19368" spans="1:1" s="295" customFormat="1" ht="12" hidden="1" customHeight="1">
      <c r="A19368" s="294"/>
    </row>
    <row r="19369" spans="1:1" s="295" customFormat="1" ht="12" hidden="1" customHeight="1">
      <c r="A19369" s="294"/>
    </row>
    <row r="19370" spans="1:1" s="295" customFormat="1" ht="12" hidden="1" customHeight="1">
      <c r="A19370" s="294"/>
    </row>
    <row r="19371" spans="1:1" s="295" customFormat="1" ht="12" hidden="1" customHeight="1">
      <c r="A19371" s="294"/>
    </row>
    <row r="19372" spans="1:1" s="295" customFormat="1" ht="12" hidden="1" customHeight="1">
      <c r="A19372" s="294"/>
    </row>
    <row r="19373" spans="1:1" s="295" customFormat="1" ht="12" hidden="1" customHeight="1">
      <c r="A19373" s="294"/>
    </row>
    <row r="19374" spans="1:1" s="295" customFormat="1" ht="12" hidden="1" customHeight="1">
      <c r="A19374" s="294"/>
    </row>
    <row r="19375" spans="1:1" s="295" customFormat="1" ht="12" hidden="1" customHeight="1">
      <c r="A19375" s="294"/>
    </row>
    <row r="19376" spans="1:1" s="295" customFormat="1" ht="12" hidden="1" customHeight="1">
      <c r="A19376" s="294"/>
    </row>
    <row r="19377" spans="1:1" s="295" customFormat="1" ht="12" hidden="1" customHeight="1">
      <c r="A19377" s="294"/>
    </row>
    <row r="19378" spans="1:1" s="295" customFormat="1" ht="12" hidden="1" customHeight="1">
      <c r="A19378" s="294"/>
    </row>
    <row r="19379" spans="1:1" s="295" customFormat="1" ht="12" hidden="1" customHeight="1">
      <c r="A19379" s="294"/>
    </row>
    <row r="19380" spans="1:1" s="295" customFormat="1" ht="12" hidden="1" customHeight="1">
      <c r="A19380" s="294"/>
    </row>
    <row r="19381" spans="1:1" s="295" customFormat="1" ht="12" hidden="1" customHeight="1">
      <c r="A19381" s="294"/>
    </row>
    <row r="19382" spans="1:1" s="295" customFormat="1" ht="12" hidden="1" customHeight="1">
      <c r="A19382" s="294"/>
    </row>
    <row r="19383" spans="1:1" s="295" customFormat="1" ht="12" hidden="1" customHeight="1">
      <c r="A19383" s="294"/>
    </row>
    <row r="19384" spans="1:1" s="295" customFormat="1" ht="12" hidden="1" customHeight="1">
      <c r="A19384" s="294"/>
    </row>
    <row r="19385" spans="1:1" s="295" customFormat="1" ht="12" hidden="1" customHeight="1">
      <c r="A19385" s="294"/>
    </row>
    <row r="19386" spans="1:1" s="295" customFormat="1" ht="12" hidden="1" customHeight="1">
      <c r="A19386" s="294"/>
    </row>
    <row r="19387" spans="1:1" s="295" customFormat="1" ht="12" hidden="1" customHeight="1">
      <c r="A19387" s="294"/>
    </row>
    <row r="19388" spans="1:1" s="295" customFormat="1" ht="12" hidden="1" customHeight="1">
      <c r="A19388" s="294"/>
    </row>
    <row r="19389" spans="1:1" s="295" customFormat="1" ht="12" hidden="1" customHeight="1">
      <c r="A19389" s="294"/>
    </row>
    <row r="19390" spans="1:1" s="295" customFormat="1" ht="12" hidden="1" customHeight="1">
      <c r="A19390" s="294"/>
    </row>
    <row r="19391" spans="1:1" s="295" customFormat="1" ht="12" hidden="1" customHeight="1">
      <c r="A19391" s="294"/>
    </row>
    <row r="19392" spans="1:1" s="295" customFormat="1" ht="12" hidden="1" customHeight="1">
      <c r="A19392" s="294"/>
    </row>
    <row r="19393" spans="1:1" s="295" customFormat="1" ht="12" hidden="1" customHeight="1">
      <c r="A19393" s="294"/>
    </row>
    <row r="19394" spans="1:1" s="295" customFormat="1" ht="12" hidden="1" customHeight="1">
      <c r="A19394" s="294"/>
    </row>
    <row r="19395" spans="1:1" s="295" customFormat="1" ht="12" hidden="1" customHeight="1">
      <c r="A19395" s="294"/>
    </row>
    <row r="19396" spans="1:1" s="295" customFormat="1" ht="12" hidden="1" customHeight="1">
      <c r="A19396" s="294"/>
    </row>
    <row r="19397" spans="1:1" s="295" customFormat="1" ht="12" hidden="1" customHeight="1">
      <c r="A19397" s="294"/>
    </row>
    <row r="19398" spans="1:1" s="295" customFormat="1" ht="12" hidden="1" customHeight="1">
      <c r="A19398" s="294"/>
    </row>
    <row r="19399" spans="1:1" s="295" customFormat="1" ht="12" hidden="1" customHeight="1">
      <c r="A19399" s="294"/>
    </row>
    <row r="19400" spans="1:1" s="295" customFormat="1" ht="12" hidden="1" customHeight="1">
      <c r="A19400" s="294"/>
    </row>
    <row r="19401" spans="1:1" s="295" customFormat="1" ht="12" hidden="1" customHeight="1">
      <c r="A19401" s="294"/>
    </row>
    <row r="19402" spans="1:1" s="295" customFormat="1" ht="12" hidden="1" customHeight="1">
      <c r="A19402" s="294"/>
    </row>
    <row r="19403" spans="1:1" s="295" customFormat="1" ht="12" hidden="1" customHeight="1">
      <c r="A19403" s="294"/>
    </row>
    <row r="19404" spans="1:1" s="295" customFormat="1" ht="12" hidden="1" customHeight="1">
      <c r="A19404" s="294"/>
    </row>
    <row r="19405" spans="1:1" s="295" customFormat="1" ht="12" hidden="1" customHeight="1">
      <c r="A19405" s="294"/>
    </row>
    <row r="19406" spans="1:1" s="295" customFormat="1" ht="12" hidden="1" customHeight="1">
      <c r="A19406" s="294"/>
    </row>
    <row r="19407" spans="1:1" s="295" customFormat="1" ht="12" hidden="1" customHeight="1">
      <c r="A19407" s="294"/>
    </row>
    <row r="19408" spans="1:1" s="295" customFormat="1" ht="12" hidden="1" customHeight="1">
      <c r="A19408" s="294"/>
    </row>
    <row r="19409" spans="1:1" s="295" customFormat="1" ht="12" hidden="1" customHeight="1">
      <c r="A19409" s="294"/>
    </row>
    <row r="19410" spans="1:1" s="295" customFormat="1" ht="12" hidden="1" customHeight="1">
      <c r="A19410" s="294"/>
    </row>
    <row r="19411" spans="1:1" s="295" customFormat="1" ht="12" hidden="1" customHeight="1">
      <c r="A19411" s="294"/>
    </row>
    <row r="19412" spans="1:1" s="295" customFormat="1" ht="12" hidden="1" customHeight="1">
      <c r="A19412" s="294"/>
    </row>
    <row r="19413" spans="1:1" s="295" customFormat="1" ht="12" hidden="1" customHeight="1">
      <c r="A19413" s="294"/>
    </row>
    <row r="19414" spans="1:1" s="295" customFormat="1" ht="12" hidden="1" customHeight="1">
      <c r="A19414" s="294"/>
    </row>
    <row r="19415" spans="1:1" s="295" customFormat="1" ht="12" hidden="1" customHeight="1">
      <c r="A19415" s="294"/>
    </row>
    <row r="19416" spans="1:1" s="295" customFormat="1" ht="12" hidden="1" customHeight="1">
      <c r="A19416" s="294"/>
    </row>
    <row r="19417" spans="1:1" s="295" customFormat="1" ht="12" hidden="1" customHeight="1">
      <c r="A19417" s="294"/>
    </row>
    <row r="19418" spans="1:1" s="295" customFormat="1" ht="12" hidden="1" customHeight="1">
      <c r="A19418" s="294"/>
    </row>
    <row r="19419" spans="1:1" s="295" customFormat="1" ht="12" hidden="1" customHeight="1">
      <c r="A19419" s="294"/>
    </row>
    <row r="19420" spans="1:1" s="295" customFormat="1" ht="12" hidden="1" customHeight="1">
      <c r="A19420" s="294"/>
    </row>
    <row r="19421" spans="1:1" s="295" customFormat="1" ht="12" hidden="1" customHeight="1">
      <c r="A19421" s="294"/>
    </row>
    <row r="19422" spans="1:1" s="295" customFormat="1" ht="12" hidden="1" customHeight="1">
      <c r="A19422" s="294"/>
    </row>
    <row r="19423" spans="1:1" s="295" customFormat="1" ht="12" hidden="1" customHeight="1">
      <c r="A19423" s="294"/>
    </row>
    <row r="19424" spans="1:1" s="295" customFormat="1" ht="12" hidden="1" customHeight="1">
      <c r="A19424" s="294"/>
    </row>
    <row r="19425" spans="1:1" s="295" customFormat="1" ht="12" hidden="1" customHeight="1">
      <c r="A19425" s="294"/>
    </row>
    <row r="19426" spans="1:1" s="295" customFormat="1" ht="12" hidden="1" customHeight="1">
      <c r="A19426" s="294"/>
    </row>
    <row r="19427" spans="1:1" s="295" customFormat="1" ht="12" hidden="1" customHeight="1">
      <c r="A19427" s="294"/>
    </row>
    <row r="19428" spans="1:1" s="295" customFormat="1" ht="12" hidden="1" customHeight="1">
      <c r="A19428" s="294"/>
    </row>
    <row r="19429" spans="1:1" s="295" customFormat="1" ht="12" hidden="1" customHeight="1">
      <c r="A19429" s="294"/>
    </row>
    <row r="19430" spans="1:1" s="295" customFormat="1" ht="12" hidden="1" customHeight="1">
      <c r="A19430" s="294"/>
    </row>
    <row r="19431" spans="1:1" s="295" customFormat="1" ht="12" hidden="1" customHeight="1">
      <c r="A19431" s="294"/>
    </row>
    <row r="19432" spans="1:1" s="295" customFormat="1" ht="12" hidden="1" customHeight="1">
      <c r="A19432" s="294"/>
    </row>
    <row r="19433" spans="1:1" s="295" customFormat="1" ht="12" hidden="1" customHeight="1">
      <c r="A19433" s="294"/>
    </row>
    <row r="19434" spans="1:1" s="295" customFormat="1" ht="12" hidden="1" customHeight="1">
      <c r="A19434" s="294"/>
    </row>
    <row r="19435" spans="1:1" s="295" customFormat="1" ht="12" hidden="1" customHeight="1">
      <c r="A19435" s="294"/>
    </row>
    <row r="19436" spans="1:1" s="295" customFormat="1" ht="12" hidden="1" customHeight="1">
      <c r="A19436" s="294"/>
    </row>
    <row r="19437" spans="1:1" s="295" customFormat="1" ht="12" hidden="1" customHeight="1">
      <c r="A19437" s="294"/>
    </row>
    <row r="19438" spans="1:1" s="295" customFormat="1" ht="12" hidden="1" customHeight="1">
      <c r="A19438" s="294"/>
    </row>
    <row r="19439" spans="1:1" s="295" customFormat="1" ht="12" hidden="1" customHeight="1">
      <c r="A19439" s="294"/>
    </row>
    <row r="19440" spans="1:1" s="295" customFormat="1" ht="12" hidden="1" customHeight="1">
      <c r="A19440" s="294"/>
    </row>
    <row r="19441" spans="1:1" s="295" customFormat="1" ht="12" hidden="1" customHeight="1">
      <c r="A19441" s="294"/>
    </row>
    <row r="19442" spans="1:1" s="295" customFormat="1" ht="12" hidden="1" customHeight="1">
      <c r="A19442" s="294"/>
    </row>
    <row r="19443" spans="1:1" s="295" customFormat="1" ht="12" hidden="1" customHeight="1">
      <c r="A19443" s="294"/>
    </row>
    <row r="19444" spans="1:1" s="295" customFormat="1" ht="12" hidden="1" customHeight="1">
      <c r="A19444" s="294"/>
    </row>
    <row r="19445" spans="1:1" s="295" customFormat="1" ht="12" hidden="1" customHeight="1">
      <c r="A19445" s="294"/>
    </row>
    <row r="19446" spans="1:1" s="295" customFormat="1" ht="12" hidden="1" customHeight="1">
      <c r="A19446" s="294"/>
    </row>
    <row r="19447" spans="1:1" s="295" customFormat="1" ht="12" hidden="1" customHeight="1">
      <c r="A19447" s="294"/>
    </row>
    <row r="19448" spans="1:1" s="295" customFormat="1" ht="12" hidden="1" customHeight="1">
      <c r="A19448" s="294"/>
    </row>
    <row r="19449" spans="1:1" s="295" customFormat="1" ht="12" hidden="1" customHeight="1">
      <c r="A19449" s="294"/>
    </row>
    <row r="19450" spans="1:1" s="295" customFormat="1" ht="12" hidden="1" customHeight="1">
      <c r="A19450" s="294"/>
    </row>
    <row r="19451" spans="1:1" s="295" customFormat="1" ht="12" hidden="1" customHeight="1">
      <c r="A19451" s="294"/>
    </row>
    <row r="19452" spans="1:1" s="295" customFormat="1" ht="12" hidden="1" customHeight="1">
      <c r="A19452" s="294"/>
    </row>
    <row r="19453" spans="1:1" s="295" customFormat="1" ht="12" hidden="1" customHeight="1">
      <c r="A19453" s="294"/>
    </row>
    <row r="19454" spans="1:1" s="295" customFormat="1" ht="12" hidden="1" customHeight="1">
      <c r="A19454" s="294"/>
    </row>
    <row r="19455" spans="1:1" s="295" customFormat="1" ht="12" hidden="1" customHeight="1">
      <c r="A19455" s="294"/>
    </row>
    <row r="19456" spans="1:1" s="295" customFormat="1" ht="12" hidden="1" customHeight="1">
      <c r="A19456" s="294"/>
    </row>
    <row r="19457" spans="1:1" s="295" customFormat="1" ht="12" hidden="1" customHeight="1">
      <c r="A19457" s="294"/>
    </row>
    <row r="19458" spans="1:1" s="295" customFormat="1" ht="12" hidden="1" customHeight="1">
      <c r="A19458" s="294"/>
    </row>
    <row r="19459" spans="1:1" s="295" customFormat="1" ht="12" hidden="1" customHeight="1">
      <c r="A19459" s="294"/>
    </row>
    <row r="19460" spans="1:1" s="295" customFormat="1" ht="12" hidden="1" customHeight="1">
      <c r="A19460" s="294"/>
    </row>
    <row r="19461" spans="1:1" s="295" customFormat="1" ht="12" hidden="1" customHeight="1">
      <c r="A19461" s="294"/>
    </row>
    <row r="19462" spans="1:1" s="295" customFormat="1" ht="12" hidden="1" customHeight="1">
      <c r="A19462" s="294"/>
    </row>
    <row r="19463" spans="1:1" s="295" customFormat="1" ht="12" hidden="1" customHeight="1">
      <c r="A19463" s="294"/>
    </row>
    <row r="19464" spans="1:1" s="295" customFormat="1" ht="12" hidden="1" customHeight="1">
      <c r="A19464" s="294"/>
    </row>
    <row r="19465" spans="1:1" s="295" customFormat="1" ht="12" hidden="1" customHeight="1">
      <c r="A19465" s="294"/>
    </row>
    <row r="19466" spans="1:1" s="295" customFormat="1" ht="12" hidden="1" customHeight="1">
      <c r="A19466" s="294"/>
    </row>
    <row r="19467" spans="1:1" s="295" customFormat="1" ht="12" hidden="1" customHeight="1">
      <c r="A19467" s="294"/>
    </row>
    <row r="19468" spans="1:1" s="295" customFormat="1" ht="12" hidden="1" customHeight="1">
      <c r="A19468" s="294"/>
    </row>
    <row r="19469" spans="1:1" s="295" customFormat="1" ht="12" hidden="1" customHeight="1">
      <c r="A19469" s="294"/>
    </row>
    <row r="19470" spans="1:1" s="295" customFormat="1" ht="12" hidden="1" customHeight="1">
      <c r="A19470" s="294"/>
    </row>
    <row r="19471" spans="1:1" s="295" customFormat="1" ht="12" hidden="1" customHeight="1">
      <c r="A19471" s="294"/>
    </row>
    <row r="19472" spans="1:1" s="295" customFormat="1" ht="12" hidden="1" customHeight="1">
      <c r="A19472" s="294"/>
    </row>
    <row r="19473" spans="1:1" s="295" customFormat="1" ht="12" hidden="1" customHeight="1">
      <c r="A19473" s="294"/>
    </row>
    <row r="19474" spans="1:1" s="295" customFormat="1" ht="12" hidden="1" customHeight="1">
      <c r="A19474" s="294"/>
    </row>
    <row r="19475" spans="1:1" s="295" customFormat="1" ht="12" hidden="1" customHeight="1">
      <c r="A19475" s="294"/>
    </row>
    <row r="19476" spans="1:1" s="295" customFormat="1" ht="12" hidden="1" customHeight="1">
      <c r="A19476" s="294"/>
    </row>
    <row r="19477" spans="1:1" s="295" customFormat="1" ht="12" hidden="1" customHeight="1">
      <c r="A19477" s="294"/>
    </row>
    <row r="19478" spans="1:1" s="295" customFormat="1" ht="12" hidden="1" customHeight="1">
      <c r="A19478" s="294"/>
    </row>
    <row r="19479" spans="1:1" s="295" customFormat="1" ht="12" hidden="1" customHeight="1">
      <c r="A19479" s="294"/>
    </row>
    <row r="19480" spans="1:1" s="295" customFormat="1" ht="12" hidden="1" customHeight="1">
      <c r="A19480" s="294"/>
    </row>
    <row r="19481" spans="1:1" s="295" customFormat="1" ht="12" hidden="1" customHeight="1">
      <c r="A19481" s="294"/>
    </row>
    <row r="19482" spans="1:1" s="295" customFormat="1" ht="12" hidden="1" customHeight="1">
      <c r="A19482" s="294"/>
    </row>
    <row r="19483" spans="1:1" s="295" customFormat="1" ht="12" hidden="1" customHeight="1">
      <c r="A19483" s="294"/>
    </row>
    <row r="19484" spans="1:1" s="295" customFormat="1" ht="12" hidden="1" customHeight="1">
      <c r="A19484" s="294"/>
    </row>
    <row r="19485" spans="1:1" s="295" customFormat="1" ht="12" hidden="1" customHeight="1">
      <c r="A19485" s="294"/>
    </row>
    <row r="19486" spans="1:1" s="295" customFormat="1" ht="12" hidden="1" customHeight="1">
      <c r="A19486" s="294"/>
    </row>
    <row r="19487" spans="1:1" s="295" customFormat="1" ht="12" hidden="1" customHeight="1">
      <c r="A19487" s="294"/>
    </row>
    <row r="19488" spans="1:1" s="295" customFormat="1" ht="12" hidden="1" customHeight="1">
      <c r="A19488" s="294"/>
    </row>
    <row r="19489" spans="1:1" s="295" customFormat="1" ht="12" hidden="1" customHeight="1">
      <c r="A19489" s="294"/>
    </row>
    <row r="19490" spans="1:1" s="295" customFormat="1" ht="12" hidden="1" customHeight="1">
      <c r="A19490" s="294"/>
    </row>
    <row r="19491" spans="1:1" s="295" customFormat="1" ht="12" hidden="1" customHeight="1">
      <c r="A19491" s="294"/>
    </row>
    <row r="19492" spans="1:1" s="295" customFormat="1" ht="12" hidden="1" customHeight="1">
      <c r="A19492" s="294"/>
    </row>
    <row r="19493" spans="1:1" s="295" customFormat="1" ht="12" hidden="1" customHeight="1">
      <c r="A19493" s="294"/>
    </row>
    <row r="19494" spans="1:1" s="295" customFormat="1" ht="12" hidden="1" customHeight="1">
      <c r="A19494" s="294"/>
    </row>
    <row r="19495" spans="1:1" s="295" customFormat="1" ht="12" hidden="1" customHeight="1">
      <c r="A19495" s="294"/>
    </row>
    <row r="19496" spans="1:1" s="295" customFormat="1" ht="12" hidden="1" customHeight="1">
      <c r="A19496" s="294"/>
    </row>
    <row r="19497" spans="1:1" s="295" customFormat="1" ht="12" hidden="1" customHeight="1">
      <c r="A19497" s="294"/>
    </row>
    <row r="19498" spans="1:1" s="295" customFormat="1" ht="12" hidden="1" customHeight="1">
      <c r="A19498" s="294"/>
    </row>
    <row r="19499" spans="1:1" s="295" customFormat="1" ht="12" hidden="1" customHeight="1">
      <c r="A19499" s="294"/>
    </row>
    <row r="19500" spans="1:1" s="295" customFormat="1" ht="12" hidden="1" customHeight="1">
      <c r="A19500" s="294"/>
    </row>
    <row r="19501" spans="1:1" s="295" customFormat="1" ht="12" hidden="1" customHeight="1">
      <c r="A19501" s="294"/>
    </row>
    <row r="19502" spans="1:1" s="295" customFormat="1" ht="12" hidden="1" customHeight="1">
      <c r="A19502" s="294"/>
    </row>
    <row r="19503" spans="1:1" s="295" customFormat="1" ht="12" hidden="1" customHeight="1">
      <c r="A19503" s="294"/>
    </row>
    <row r="19504" spans="1:1" s="295" customFormat="1" ht="12" hidden="1" customHeight="1">
      <c r="A19504" s="294"/>
    </row>
    <row r="19505" spans="1:1" s="295" customFormat="1" ht="12" hidden="1" customHeight="1">
      <c r="A19505" s="294"/>
    </row>
    <row r="19506" spans="1:1" s="295" customFormat="1" ht="12" hidden="1" customHeight="1">
      <c r="A19506" s="294"/>
    </row>
    <row r="19507" spans="1:1" s="295" customFormat="1" ht="12" hidden="1" customHeight="1">
      <c r="A19507" s="294"/>
    </row>
    <row r="19508" spans="1:1" s="295" customFormat="1" ht="12" hidden="1" customHeight="1">
      <c r="A19508" s="294"/>
    </row>
    <row r="19509" spans="1:1" s="295" customFormat="1" ht="12" hidden="1" customHeight="1">
      <c r="A19509" s="294"/>
    </row>
    <row r="19510" spans="1:1" s="295" customFormat="1" ht="12" hidden="1" customHeight="1">
      <c r="A19510" s="294"/>
    </row>
    <row r="19511" spans="1:1" s="295" customFormat="1" ht="12" hidden="1" customHeight="1">
      <c r="A19511" s="294"/>
    </row>
    <row r="19512" spans="1:1" s="295" customFormat="1" ht="12" hidden="1" customHeight="1">
      <c r="A19512" s="294"/>
    </row>
    <row r="19513" spans="1:1" s="295" customFormat="1" ht="12" hidden="1" customHeight="1">
      <c r="A19513" s="294"/>
    </row>
    <row r="19514" spans="1:1" s="295" customFormat="1" ht="12" hidden="1" customHeight="1">
      <c r="A19514" s="294"/>
    </row>
    <row r="19515" spans="1:1" s="295" customFormat="1" ht="12" hidden="1" customHeight="1">
      <c r="A19515" s="294"/>
    </row>
    <row r="19516" spans="1:1" s="295" customFormat="1" ht="12" hidden="1" customHeight="1">
      <c r="A19516" s="294"/>
    </row>
    <row r="19517" spans="1:1" s="295" customFormat="1" ht="12" hidden="1" customHeight="1">
      <c r="A19517" s="294"/>
    </row>
    <row r="19518" spans="1:1" s="295" customFormat="1" ht="12" hidden="1" customHeight="1">
      <c r="A19518" s="294"/>
    </row>
    <row r="19519" spans="1:1" s="295" customFormat="1" ht="12" hidden="1" customHeight="1">
      <c r="A19519" s="294"/>
    </row>
    <row r="19520" spans="1:1" s="295" customFormat="1" ht="12" hidden="1" customHeight="1">
      <c r="A19520" s="294"/>
    </row>
    <row r="19521" spans="1:1" s="295" customFormat="1" ht="12" hidden="1" customHeight="1">
      <c r="A19521" s="294"/>
    </row>
    <row r="19522" spans="1:1" s="295" customFormat="1" ht="12" hidden="1" customHeight="1">
      <c r="A19522" s="294"/>
    </row>
    <row r="19523" spans="1:1" s="295" customFormat="1" ht="12" hidden="1" customHeight="1">
      <c r="A19523" s="294"/>
    </row>
    <row r="19524" spans="1:1" s="295" customFormat="1" ht="12" hidden="1" customHeight="1">
      <c r="A19524" s="294"/>
    </row>
    <row r="19525" spans="1:1" s="295" customFormat="1" ht="12" hidden="1" customHeight="1">
      <c r="A19525" s="294"/>
    </row>
    <row r="19526" spans="1:1" s="295" customFormat="1" ht="12" hidden="1" customHeight="1">
      <c r="A19526" s="294"/>
    </row>
    <row r="19527" spans="1:1" s="295" customFormat="1" ht="12" hidden="1" customHeight="1">
      <c r="A19527" s="294"/>
    </row>
    <row r="19528" spans="1:1" s="295" customFormat="1" ht="12" hidden="1" customHeight="1">
      <c r="A19528" s="294"/>
    </row>
    <row r="19529" spans="1:1" s="295" customFormat="1" ht="12" hidden="1" customHeight="1">
      <c r="A19529" s="294"/>
    </row>
    <row r="19530" spans="1:1" s="295" customFormat="1" ht="12" hidden="1" customHeight="1">
      <c r="A19530" s="294"/>
    </row>
    <row r="19531" spans="1:1" s="295" customFormat="1" ht="12" hidden="1" customHeight="1">
      <c r="A19531" s="294"/>
    </row>
    <row r="19532" spans="1:1" s="295" customFormat="1" ht="12" hidden="1" customHeight="1">
      <c r="A19532" s="294"/>
    </row>
    <row r="19533" spans="1:1" s="295" customFormat="1" ht="12" hidden="1" customHeight="1">
      <c r="A19533" s="294"/>
    </row>
    <row r="19534" spans="1:1" s="295" customFormat="1" ht="12" hidden="1" customHeight="1">
      <c r="A19534" s="294"/>
    </row>
    <row r="19535" spans="1:1" s="295" customFormat="1" ht="12" hidden="1" customHeight="1">
      <c r="A19535" s="294"/>
    </row>
    <row r="19536" spans="1:1" s="295" customFormat="1" ht="12" hidden="1" customHeight="1">
      <c r="A19536" s="294"/>
    </row>
    <row r="19537" spans="1:1" s="295" customFormat="1" ht="12" hidden="1" customHeight="1">
      <c r="A19537" s="294"/>
    </row>
    <row r="19538" spans="1:1" s="295" customFormat="1" ht="12" hidden="1" customHeight="1">
      <c r="A19538" s="294"/>
    </row>
    <row r="19539" spans="1:1" s="295" customFormat="1" ht="12" hidden="1" customHeight="1">
      <c r="A19539" s="294"/>
    </row>
    <row r="19540" spans="1:1" s="295" customFormat="1" ht="12" hidden="1" customHeight="1">
      <c r="A19540" s="294"/>
    </row>
    <row r="19541" spans="1:1" s="295" customFormat="1" ht="12" hidden="1" customHeight="1">
      <c r="A19541" s="294"/>
    </row>
    <row r="19542" spans="1:1" s="295" customFormat="1" ht="12" hidden="1" customHeight="1">
      <c r="A19542" s="294"/>
    </row>
    <row r="19543" spans="1:1" s="295" customFormat="1" ht="12" hidden="1" customHeight="1">
      <c r="A19543" s="294"/>
    </row>
    <row r="19544" spans="1:1" s="295" customFormat="1" ht="12" hidden="1" customHeight="1">
      <c r="A19544" s="294"/>
    </row>
    <row r="19545" spans="1:1" s="295" customFormat="1" ht="12" hidden="1" customHeight="1">
      <c r="A19545" s="294"/>
    </row>
    <row r="19546" spans="1:1" s="295" customFormat="1" ht="12" hidden="1" customHeight="1">
      <c r="A19546" s="294"/>
    </row>
    <row r="19547" spans="1:1" s="295" customFormat="1" ht="12" hidden="1" customHeight="1">
      <c r="A19547" s="294"/>
    </row>
    <row r="19548" spans="1:1" s="295" customFormat="1" ht="12" hidden="1" customHeight="1">
      <c r="A19548" s="294"/>
    </row>
    <row r="19549" spans="1:1" s="295" customFormat="1" ht="12" hidden="1" customHeight="1">
      <c r="A19549" s="294"/>
    </row>
    <row r="19550" spans="1:1" s="295" customFormat="1" ht="12" hidden="1" customHeight="1">
      <c r="A19550" s="294"/>
    </row>
    <row r="19551" spans="1:1" s="295" customFormat="1" ht="12" hidden="1" customHeight="1">
      <c r="A19551" s="294"/>
    </row>
    <row r="19552" spans="1:1" s="295" customFormat="1" ht="12" hidden="1" customHeight="1">
      <c r="A19552" s="294"/>
    </row>
    <row r="19553" spans="1:1" s="295" customFormat="1" ht="12" hidden="1" customHeight="1">
      <c r="A19553" s="294"/>
    </row>
    <row r="19554" spans="1:1" s="295" customFormat="1" ht="12" hidden="1" customHeight="1">
      <c r="A19554" s="294"/>
    </row>
    <row r="19555" spans="1:1" s="295" customFormat="1" ht="12" hidden="1" customHeight="1">
      <c r="A19555" s="294"/>
    </row>
    <row r="19556" spans="1:1" s="295" customFormat="1" ht="12" hidden="1" customHeight="1">
      <c r="A19556" s="294"/>
    </row>
    <row r="19557" spans="1:1" s="295" customFormat="1" ht="12" hidden="1" customHeight="1">
      <c r="A19557" s="294"/>
    </row>
    <row r="19558" spans="1:1" s="295" customFormat="1" ht="12" hidden="1" customHeight="1">
      <c r="A19558" s="294"/>
    </row>
    <row r="19559" spans="1:1" s="295" customFormat="1" ht="12" hidden="1" customHeight="1">
      <c r="A19559" s="294"/>
    </row>
    <row r="19560" spans="1:1" s="295" customFormat="1" ht="12" hidden="1" customHeight="1">
      <c r="A19560" s="294"/>
    </row>
    <row r="19561" spans="1:1" s="295" customFormat="1" ht="12" hidden="1" customHeight="1">
      <c r="A19561" s="294"/>
    </row>
    <row r="19562" spans="1:1" s="295" customFormat="1" ht="12" hidden="1" customHeight="1">
      <c r="A19562" s="294"/>
    </row>
    <row r="19563" spans="1:1" s="295" customFormat="1" ht="12" hidden="1" customHeight="1">
      <c r="A19563" s="294"/>
    </row>
    <row r="19564" spans="1:1" s="295" customFormat="1" ht="12" hidden="1" customHeight="1">
      <c r="A19564" s="294"/>
    </row>
    <row r="19565" spans="1:1" s="295" customFormat="1" ht="12" hidden="1" customHeight="1">
      <c r="A19565" s="294"/>
    </row>
    <row r="19566" spans="1:1" s="295" customFormat="1" ht="12" hidden="1" customHeight="1">
      <c r="A19566" s="294"/>
    </row>
    <row r="19567" spans="1:1" s="295" customFormat="1" ht="12" hidden="1" customHeight="1">
      <c r="A19567" s="294"/>
    </row>
    <row r="19568" spans="1:1" s="295" customFormat="1" ht="12" hidden="1" customHeight="1">
      <c r="A19568" s="294"/>
    </row>
    <row r="19569" spans="1:1" s="295" customFormat="1" ht="12" hidden="1" customHeight="1">
      <c r="A19569" s="294"/>
    </row>
    <row r="19570" spans="1:1" s="295" customFormat="1" ht="12" hidden="1" customHeight="1">
      <c r="A19570" s="294"/>
    </row>
    <row r="19571" spans="1:1" s="295" customFormat="1" ht="12" hidden="1" customHeight="1">
      <c r="A19571" s="294"/>
    </row>
    <row r="19572" spans="1:1" s="295" customFormat="1" ht="12" hidden="1" customHeight="1">
      <c r="A19572" s="294"/>
    </row>
    <row r="19573" spans="1:1" s="295" customFormat="1" ht="12" hidden="1" customHeight="1">
      <c r="A19573" s="294"/>
    </row>
    <row r="19574" spans="1:1" s="295" customFormat="1" ht="12" hidden="1" customHeight="1">
      <c r="A19574" s="294"/>
    </row>
    <row r="19575" spans="1:1" s="295" customFormat="1" ht="12" hidden="1" customHeight="1">
      <c r="A19575" s="294"/>
    </row>
    <row r="19576" spans="1:1" s="295" customFormat="1" ht="12" hidden="1" customHeight="1">
      <c r="A19576" s="294"/>
    </row>
    <row r="19577" spans="1:1" s="295" customFormat="1" ht="12" hidden="1" customHeight="1">
      <c r="A19577" s="294"/>
    </row>
    <row r="19578" spans="1:1" s="295" customFormat="1" ht="12" hidden="1" customHeight="1">
      <c r="A19578" s="294"/>
    </row>
    <row r="19579" spans="1:1" s="295" customFormat="1" ht="12" hidden="1" customHeight="1">
      <c r="A19579" s="294"/>
    </row>
    <row r="19580" spans="1:1" s="295" customFormat="1" ht="12" hidden="1" customHeight="1">
      <c r="A19580" s="294"/>
    </row>
    <row r="19581" spans="1:1" s="295" customFormat="1" ht="12" hidden="1" customHeight="1">
      <c r="A19581" s="294"/>
    </row>
    <row r="19582" spans="1:1" s="295" customFormat="1" ht="12" hidden="1" customHeight="1">
      <c r="A19582" s="294"/>
    </row>
    <row r="19583" spans="1:1" s="295" customFormat="1" ht="12" hidden="1" customHeight="1">
      <c r="A19583" s="294"/>
    </row>
    <row r="19584" spans="1:1" s="295" customFormat="1" ht="12" hidden="1" customHeight="1">
      <c r="A19584" s="294"/>
    </row>
    <row r="19585" spans="1:1" s="295" customFormat="1" ht="12" hidden="1" customHeight="1">
      <c r="A19585" s="294"/>
    </row>
    <row r="19586" spans="1:1" s="295" customFormat="1" ht="12" hidden="1" customHeight="1">
      <c r="A19586" s="294"/>
    </row>
    <row r="19587" spans="1:1" s="295" customFormat="1" ht="12" hidden="1" customHeight="1">
      <c r="A19587" s="294"/>
    </row>
    <row r="19588" spans="1:1" s="295" customFormat="1" ht="12" hidden="1" customHeight="1">
      <c r="A19588" s="294"/>
    </row>
    <row r="19589" spans="1:1" s="295" customFormat="1" ht="12" hidden="1" customHeight="1">
      <c r="A19589" s="294"/>
    </row>
    <row r="19590" spans="1:1" s="295" customFormat="1" ht="12" hidden="1" customHeight="1">
      <c r="A19590" s="294"/>
    </row>
    <row r="19591" spans="1:1" s="295" customFormat="1" ht="12" hidden="1" customHeight="1">
      <c r="A19591" s="294"/>
    </row>
    <row r="19592" spans="1:1" s="295" customFormat="1" ht="12" hidden="1" customHeight="1">
      <c r="A19592" s="294"/>
    </row>
    <row r="19593" spans="1:1" s="295" customFormat="1" ht="12" hidden="1" customHeight="1">
      <c r="A19593" s="294"/>
    </row>
    <row r="19594" spans="1:1" s="295" customFormat="1" ht="12" hidden="1" customHeight="1">
      <c r="A19594" s="294"/>
    </row>
    <row r="19595" spans="1:1" s="295" customFormat="1" ht="12" hidden="1" customHeight="1">
      <c r="A19595" s="294"/>
    </row>
    <row r="19596" spans="1:1" s="295" customFormat="1" ht="12" hidden="1" customHeight="1">
      <c r="A19596" s="294"/>
    </row>
    <row r="19597" spans="1:1" s="295" customFormat="1" ht="12" hidden="1" customHeight="1">
      <c r="A19597" s="294"/>
    </row>
    <row r="19598" spans="1:1" s="295" customFormat="1" ht="12" hidden="1" customHeight="1">
      <c r="A19598" s="294"/>
    </row>
    <row r="19599" spans="1:1" s="295" customFormat="1" ht="12" hidden="1" customHeight="1">
      <c r="A19599" s="294"/>
    </row>
    <row r="19600" spans="1:1" s="295" customFormat="1" ht="12" hidden="1" customHeight="1">
      <c r="A19600" s="294"/>
    </row>
    <row r="19601" spans="1:1" s="295" customFormat="1" ht="12" hidden="1" customHeight="1">
      <c r="A19601" s="294"/>
    </row>
    <row r="19602" spans="1:1" s="295" customFormat="1" ht="12" hidden="1" customHeight="1">
      <c r="A19602" s="294"/>
    </row>
    <row r="19603" spans="1:1" s="295" customFormat="1" ht="12" hidden="1" customHeight="1">
      <c r="A19603" s="294"/>
    </row>
    <row r="19604" spans="1:1" s="295" customFormat="1" ht="12" hidden="1" customHeight="1">
      <c r="A19604" s="294"/>
    </row>
    <row r="19605" spans="1:1" s="295" customFormat="1" ht="12" hidden="1" customHeight="1">
      <c r="A19605" s="294"/>
    </row>
    <row r="19606" spans="1:1" s="295" customFormat="1" ht="12" hidden="1" customHeight="1">
      <c r="A19606" s="294"/>
    </row>
    <row r="19607" spans="1:1" s="295" customFormat="1" ht="12" hidden="1" customHeight="1">
      <c r="A19607" s="294"/>
    </row>
    <row r="19608" spans="1:1" s="295" customFormat="1" ht="12" hidden="1" customHeight="1">
      <c r="A19608" s="294"/>
    </row>
    <row r="19609" spans="1:1" s="295" customFormat="1" ht="12" hidden="1" customHeight="1">
      <c r="A19609" s="294"/>
    </row>
    <row r="19610" spans="1:1" s="295" customFormat="1" ht="12" hidden="1" customHeight="1">
      <c r="A19610" s="294"/>
    </row>
    <row r="19611" spans="1:1" s="295" customFormat="1" ht="12" hidden="1" customHeight="1">
      <c r="A19611" s="294"/>
    </row>
    <row r="19612" spans="1:1" s="295" customFormat="1" ht="12" hidden="1" customHeight="1">
      <c r="A19612" s="294"/>
    </row>
    <row r="19613" spans="1:1" s="295" customFormat="1" ht="12" hidden="1" customHeight="1">
      <c r="A19613" s="294"/>
    </row>
    <row r="19614" spans="1:1" s="295" customFormat="1" ht="12" hidden="1" customHeight="1">
      <c r="A19614" s="294"/>
    </row>
    <row r="19615" spans="1:1" s="295" customFormat="1" ht="12" hidden="1" customHeight="1">
      <c r="A19615" s="294"/>
    </row>
    <row r="19616" spans="1:1" s="295" customFormat="1" ht="12" hidden="1" customHeight="1">
      <c r="A19616" s="294"/>
    </row>
    <row r="19617" spans="1:1" s="295" customFormat="1" ht="12" hidden="1" customHeight="1">
      <c r="A19617" s="294"/>
    </row>
    <row r="19618" spans="1:1" s="295" customFormat="1" ht="12" hidden="1" customHeight="1">
      <c r="A19618" s="294"/>
    </row>
    <row r="19619" spans="1:1" s="295" customFormat="1" ht="12" hidden="1" customHeight="1">
      <c r="A19619" s="294"/>
    </row>
    <row r="19620" spans="1:1" s="295" customFormat="1" ht="12" hidden="1" customHeight="1">
      <c r="A19620" s="294"/>
    </row>
    <row r="19621" spans="1:1" s="295" customFormat="1" ht="12" hidden="1" customHeight="1">
      <c r="A19621" s="294"/>
    </row>
    <row r="19622" spans="1:1" s="295" customFormat="1" ht="12" hidden="1" customHeight="1">
      <c r="A19622" s="294"/>
    </row>
    <row r="19623" spans="1:1" s="295" customFormat="1" ht="12" hidden="1" customHeight="1">
      <c r="A19623" s="294"/>
    </row>
    <row r="19624" spans="1:1" s="295" customFormat="1" ht="12" hidden="1" customHeight="1">
      <c r="A19624" s="294"/>
    </row>
    <row r="19625" spans="1:1" s="295" customFormat="1" ht="12" hidden="1" customHeight="1">
      <c r="A19625" s="294"/>
    </row>
    <row r="19626" spans="1:1" s="295" customFormat="1" ht="12" hidden="1" customHeight="1">
      <c r="A19626" s="294"/>
    </row>
    <row r="19627" spans="1:1" s="295" customFormat="1" ht="12" hidden="1" customHeight="1">
      <c r="A19627" s="294"/>
    </row>
    <row r="19628" spans="1:1" s="295" customFormat="1" ht="12" hidden="1" customHeight="1">
      <c r="A19628" s="294"/>
    </row>
    <row r="19629" spans="1:1" s="295" customFormat="1" ht="12" hidden="1" customHeight="1">
      <c r="A19629" s="294"/>
    </row>
    <row r="19630" spans="1:1" s="295" customFormat="1" ht="12" hidden="1" customHeight="1">
      <c r="A19630" s="294"/>
    </row>
    <row r="19631" spans="1:1" s="295" customFormat="1" ht="12" hidden="1" customHeight="1">
      <c r="A19631" s="294"/>
    </row>
    <row r="19632" spans="1:1" s="295" customFormat="1" ht="12" hidden="1" customHeight="1">
      <c r="A19632" s="294"/>
    </row>
    <row r="19633" spans="1:1" s="295" customFormat="1" ht="12" hidden="1" customHeight="1">
      <c r="A19633" s="294"/>
    </row>
    <row r="19634" spans="1:1" s="295" customFormat="1" ht="12" hidden="1" customHeight="1">
      <c r="A19634" s="294"/>
    </row>
    <row r="19635" spans="1:1" s="295" customFormat="1" ht="12" hidden="1" customHeight="1">
      <c r="A19635" s="294"/>
    </row>
    <row r="19636" spans="1:1" s="295" customFormat="1" ht="12" hidden="1" customHeight="1">
      <c r="A19636" s="294"/>
    </row>
    <row r="19637" spans="1:1" s="295" customFormat="1" ht="12" hidden="1" customHeight="1">
      <c r="A19637" s="294"/>
    </row>
    <row r="19638" spans="1:1" s="295" customFormat="1" ht="12" hidden="1" customHeight="1">
      <c r="A19638" s="294"/>
    </row>
    <row r="19639" spans="1:1" s="295" customFormat="1" ht="12" hidden="1" customHeight="1">
      <c r="A19639" s="294"/>
    </row>
    <row r="19640" spans="1:1" s="295" customFormat="1" ht="12" hidden="1" customHeight="1">
      <c r="A19640" s="294"/>
    </row>
    <row r="19641" spans="1:1" s="295" customFormat="1" ht="12" hidden="1" customHeight="1">
      <c r="A19641" s="294"/>
    </row>
    <row r="19642" spans="1:1" s="295" customFormat="1" ht="12" hidden="1" customHeight="1">
      <c r="A19642" s="294"/>
    </row>
    <row r="19643" spans="1:1" s="295" customFormat="1" ht="12" hidden="1" customHeight="1">
      <c r="A19643" s="294"/>
    </row>
    <row r="19644" spans="1:1" s="295" customFormat="1" ht="12" hidden="1" customHeight="1">
      <c r="A19644" s="294"/>
    </row>
    <row r="19645" spans="1:1" s="295" customFormat="1" ht="12" hidden="1" customHeight="1">
      <c r="A19645" s="294"/>
    </row>
    <row r="19646" spans="1:1" s="295" customFormat="1" ht="12" hidden="1" customHeight="1">
      <c r="A19646" s="294"/>
    </row>
    <row r="19647" spans="1:1" s="295" customFormat="1" ht="12" hidden="1" customHeight="1">
      <c r="A19647" s="294"/>
    </row>
    <row r="19648" spans="1:1" s="295" customFormat="1" ht="12" hidden="1" customHeight="1">
      <c r="A19648" s="294"/>
    </row>
    <row r="19649" spans="1:1" s="295" customFormat="1" ht="12" hidden="1" customHeight="1">
      <c r="A19649" s="294"/>
    </row>
    <row r="19650" spans="1:1" s="295" customFormat="1" ht="12" hidden="1" customHeight="1">
      <c r="A19650" s="294"/>
    </row>
    <row r="19651" spans="1:1" s="295" customFormat="1" ht="12" hidden="1" customHeight="1">
      <c r="A19651" s="294"/>
    </row>
    <row r="19652" spans="1:1" s="295" customFormat="1" ht="12" hidden="1" customHeight="1">
      <c r="A19652" s="294"/>
    </row>
    <row r="19653" spans="1:1" s="295" customFormat="1" ht="12" hidden="1" customHeight="1">
      <c r="A19653" s="294"/>
    </row>
    <row r="19654" spans="1:1" s="295" customFormat="1" ht="12" hidden="1" customHeight="1">
      <c r="A19654" s="294"/>
    </row>
    <row r="19655" spans="1:1" s="295" customFormat="1" ht="12" hidden="1" customHeight="1">
      <c r="A19655" s="294"/>
    </row>
    <row r="19656" spans="1:1" s="295" customFormat="1" ht="12" hidden="1" customHeight="1">
      <c r="A19656" s="294"/>
    </row>
    <row r="19657" spans="1:1" s="295" customFormat="1" ht="12" hidden="1" customHeight="1">
      <c r="A19657" s="294"/>
    </row>
    <row r="19658" spans="1:1" s="295" customFormat="1" ht="12" hidden="1" customHeight="1">
      <c r="A19658" s="294"/>
    </row>
    <row r="19659" spans="1:1" s="295" customFormat="1" ht="12" hidden="1" customHeight="1">
      <c r="A19659" s="294"/>
    </row>
    <row r="19660" spans="1:1" s="295" customFormat="1" ht="12" hidden="1" customHeight="1">
      <c r="A19660" s="294"/>
    </row>
    <row r="19661" spans="1:1" s="295" customFormat="1" ht="12" hidden="1" customHeight="1">
      <c r="A19661" s="294"/>
    </row>
    <row r="19662" spans="1:1" s="295" customFormat="1" ht="12" hidden="1" customHeight="1">
      <c r="A19662" s="294"/>
    </row>
    <row r="19663" spans="1:1" s="295" customFormat="1" ht="12" hidden="1" customHeight="1">
      <c r="A19663" s="294"/>
    </row>
    <row r="19664" spans="1:1" s="295" customFormat="1" ht="12" hidden="1" customHeight="1">
      <c r="A19664" s="294"/>
    </row>
    <row r="19665" spans="1:1" s="295" customFormat="1" ht="12" hidden="1" customHeight="1">
      <c r="A19665" s="294"/>
    </row>
    <row r="19666" spans="1:1" s="295" customFormat="1" ht="12" hidden="1" customHeight="1">
      <c r="A19666" s="294"/>
    </row>
    <row r="19667" spans="1:1" s="295" customFormat="1" ht="12" hidden="1" customHeight="1">
      <c r="A19667" s="294"/>
    </row>
    <row r="19668" spans="1:1" s="295" customFormat="1" ht="12" hidden="1" customHeight="1">
      <c r="A19668" s="294"/>
    </row>
    <row r="19669" spans="1:1" s="295" customFormat="1" ht="12" hidden="1" customHeight="1">
      <c r="A19669" s="294"/>
    </row>
    <row r="19670" spans="1:1" s="295" customFormat="1" ht="12" hidden="1" customHeight="1">
      <c r="A19670" s="294"/>
    </row>
    <row r="19671" spans="1:1" s="295" customFormat="1" ht="12" hidden="1" customHeight="1">
      <c r="A19671" s="294"/>
    </row>
    <row r="19672" spans="1:1" s="295" customFormat="1" ht="12" hidden="1" customHeight="1">
      <c r="A19672" s="294"/>
    </row>
    <row r="19673" spans="1:1" s="295" customFormat="1" ht="12" hidden="1" customHeight="1">
      <c r="A19673" s="294"/>
    </row>
    <row r="19674" spans="1:1" s="295" customFormat="1" ht="12" hidden="1" customHeight="1">
      <c r="A19674" s="294"/>
    </row>
    <row r="19675" spans="1:1" s="295" customFormat="1" ht="12" hidden="1" customHeight="1">
      <c r="A19675" s="294"/>
    </row>
    <row r="19676" spans="1:1" s="295" customFormat="1" ht="12" hidden="1" customHeight="1">
      <c r="A19676" s="294"/>
    </row>
    <row r="19677" spans="1:1" s="295" customFormat="1" ht="12" hidden="1" customHeight="1">
      <c r="A19677" s="294"/>
    </row>
    <row r="19678" spans="1:1" s="295" customFormat="1" ht="12" hidden="1" customHeight="1">
      <c r="A19678" s="294"/>
    </row>
    <row r="19679" spans="1:1" s="295" customFormat="1" ht="12" hidden="1" customHeight="1">
      <c r="A19679" s="294"/>
    </row>
    <row r="19680" spans="1:1" s="295" customFormat="1" ht="12" hidden="1" customHeight="1">
      <c r="A19680" s="294"/>
    </row>
    <row r="19681" spans="1:1" s="295" customFormat="1" ht="12" hidden="1" customHeight="1">
      <c r="A19681" s="294"/>
    </row>
    <row r="19682" spans="1:1" s="295" customFormat="1" ht="12" hidden="1" customHeight="1">
      <c r="A19682" s="294"/>
    </row>
    <row r="19683" spans="1:1" s="295" customFormat="1" ht="12" hidden="1" customHeight="1">
      <c r="A19683" s="294"/>
    </row>
    <row r="19684" spans="1:1" s="295" customFormat="1" ht="12" hidden="1" customHeight="1">
      <c r="A19684" s="294"/>
    </row>
    <row r="19685" spans="1:1" s="295" customFormat="1" ht="12" hidden="1" customHeight="1">
      <c r="A19685" s="294"/>
    </row>
    <row r="19686" spans="1:1" s="295" customFormat="1" ht="12" hidden="1" customHeight="1">
      <c r="A19686" s="294"/>
    </row>
    <row r="19687" spans="1:1" s="295" customFormat="1" ht="12" hidden="1" customHeight="1">
      <c r="A19687" s="294"/>
    </row>
    <row r="19688" spans="1:1" s="295" customFormat="1" ht="12" hidden="1" customHeight="1">
      <c r="A19688" s="294"/>
    </row>
    <row r="19689" spans="1:1" s="295" customFormat="1" ht="12" hidden="1" customHeight="1">
      <c r="A19689" s="294"/>
    </row>
    <row r="19690" spans="1:1" s="295" customFormat="1" ht="12" hidden="1" customHeight="1">
      <c r="A19690" s="294"/>
    </row>
    <row r="19691" spans="1:1" s="295" customFormat="1" ht="12" hidden="1" customHeight="1">
      <c r="A19691" s="294"/>
    </row>
    <row r="19692" spans="1:1" s="295" customFormat="1" ht="12" hidden="1" customHeight="1">
      <c r="A19692" s="294"/>
    </row>
    <row r="19693" spans="1:1" s="295" customFormat="1" ht="12" hidden="1" customHeight="1">
      <c r="A19693" s="294"/>
    </row>
    <row r="19694" spans="1:1" s="295" customFormat="1" ht="12" hidden="1" customHeight="1">
      <c r="A19694" s="294"/>
    </row>
    <row r="19695" spans="1:1" s="295" customFormat="1" ht="12" hidden="1" customHeight="1">
      <c r="A19695" s="294"/>
    </row>
    <row r="19696" spans="1:1" s="295" customFormat="1" ht="12" hidden="1" customHeight="1">
      <c r="A19696" s="294"/>
    </row>
    <row r="19697" spans="1:1" s="295" customFormat="1" ht="12" hidden="1" customHeight="1">
      <c r="A19697" s="294"/>
    </row>
    <row r="19698" spans="1:1" s="295" customFormat="1" ht="12" hidden="1" customHeight="1">
      <c r="A19698" s="294"/>
    </row>
    <row r="19699" spans="1:1" s="295" customFormat="1" ht="12" hidden="1" customHeight="1">
      <c r="A19699" s="294"/>
    </row>
    <row r="19700" spans="1:1" s="295" customFormat="1" ht="12" hidden="1" customHeight="1">
      <c r="A19700" s="294"/>
    </row>
    <row r="19701" spans="1:1" s="295" customFormat="1" ht="12" hidden="1" customHeight="1">
      <c r="A19701" s="294"/>
    </row>
    <row r="19702" spans="1:1" s="295" customFormat="1" ht="12" hidden="1" customHeight="1">
      <c r="A19702" s="294"/>
    </row>
    <row r="19703" spans="1:1" s="295" customFormat="1" ht="12" hidden="1" customHeight="1">
      <c r="A19703" s="294"/>
    </row>
    <row r="19704" spans="1:1" s="295" customFormat="1" ht="12" hidden="1" customHeight="1">
      <c r="A19704" s="294"/>
    </row>
    <row r="19705" spans="1:1" s="295" customFormat="1" ht="12" hidden="1" customHeight="1">
      <c r="A19705" s="294"/>
    </row>
    <row r="19706" spans="1:1" s="295" customFormat="1" ht="12" hidden="1" customHeight="1">
      <c r="A19706" s="294"/>
    </row>
    <row r="19707" spans="1:1" s="295" customFormat="1" ht="12" hidden="1" customHeight="1">
      <c r="A19707" s="294"/>
    </row>
    <row r="19708" spans="1:1" s="295" customFormat="1" ht="12" hidden="1" customHeight="1">
      <c r="A19708" s="294"/>
    </row>
    <row r="19709" spans="1:1" s="295" customFormat="1" ht="12" hidden="1" customHeight="1">
      <c r="A19709" s="294"/>
    </row>
    <row r="19710" spans="1:1" s="295" customFormat="1" ht="12" hidden="1" customHeight="1">
      <c r="A19710" s="294"/>
    </row>
    <row r="19711" spans="1:1" s="295" customFormat="1" ht="12" hidden="1" customHeight="1">
      <c r="A19711" s="294"/>
    </row>
    <row r="19712" spans="1:1" s="295" customFormat="1" ht="12" hidden="1" customHeight="1">
      <c r="A19712" s="294"/>
    </row>
    <row r="19713" spans="1:1" s="295" customFormat="1" ht="12" hidden="1" customHeight="1">
      <c r="A19713" s="294"/>
    </row>
    <row r="19714" spans="1:1" s="295" customFormat="1" ht="12" hidden="1" customHeight="1">
      <c r="A19714" s="294"/>
    </row>
    <row r="19715" spans="1:1" s="295" customFormat="1" ht="12" hidden="1" customHeight="1">
      <c r="A19715" s="294"/>
    </row>
    <row r="19716" spans="1:1" s="295" customFormat="1" ht="12" hidden="1" customHeight="1">
      <c r="A19716" s="294"/>
    </row>
    <row r="19717" spans="1:1" s="295" customFormat="1" ht="12" hidden="1" customHeight="1">
      <c r="A19717" s="294"/>
    </row>
    <row r="19718" spans="1:1" s="295" customFormat="1" ht="12" hidden="1" customHeight="1">
      <c r="A19718" s="294"/>
    </row>
    <row r="19719" spans="1:1" s="295" customFormat="1" ht="12" hidden="1" customHeight="1">
      <c r="A19719" s="294"/>
    </row>
    <row r="19720" spans="1:1" s="295" customFormat="1" ht="12" hidden="1" customHeight="1">
      <c r="A19720" s="294"/>
    </row>
    <row r="19721" spans="1:1" s="295" customFormat="1" ht="12" hidden="1" customHeight="1">
      <c r="A19721" s="294"/>
    </row>
    <row r="19722" spans="1:1" s="295" customFormat="1" ht="12" hidden="1" customHeight="1">
      <c r="A19722" s="294"/>
    </row>
    <row r="19723" spans="1:1" s="295" customFormat="1" ht="12" hidden="1" customHeight="1">
      <c r="A19723" s="294"/>
    </row>
    <row r="19724" spans="1:1" s="295" customFormat="1" ht="12" hidden="1" customHeight="1">
      <c r="A19724" s="294"/>
    </row>
    <row r="19725" spans="1:1" s="295" customFormat="1" ht="12" hidden="1" customHeight="1">
      <c r="A19725" s="294"/>
    </row>
    <row r="19726" spans="1:1" s="295" customFormat="1" ht="12" hidden="1" customHeight="1">
      <c r="A19726" s="294"/>
    </row>
    <row r="19727" spans="1:1" s="295" customFormat="1" ht="12" hidden="1" customHeight="1">
      <c r="A19727" s="294"/>
    </row>
    <row r="19728" spans="1:1" s="295" customFormat="1" ht="12" hidden="1" customHeight="1">
      <c r="A19728" s="294"/>
    </row>
    <row r="19729" spans="1:1" s="295" customFormat="1" ht="12" hidden="1" customHeight="1">
      <c r="A19729" s="294"/>
    </row>
    <row r="19730" spans="1:1" s="295" customFormat="1" ht="12" hidden="1" customHeight="1">
      <c r="A19730" s="294"/>
    </row>
    <row r="19731" spans="1:1" s="295" customFormat="1" ht="12" hidden="1" customHeight="1">
      <c r="A19731" s="294"/>
    </row>
    <row r="19732" spans="1:1" s="295" customFormat="1" ht="12" hidden="1" customHeight="1">
      <c r="A19732" s="294"/>
    </row>
    <row r="19733" spans="1:1" s="295" customFormat="1" ht="12" hidden="1" customHeight="1">
      <c r="A19733" s="294"/>
    </row>
    <row r="19734" spans="1:1" s="295" customFormat="1" ht="12" hidden="1" customHeight="1">
      <c r="A19734" s="294"/>
    </row>
    <row r="19735" spans="1:1" s="295" customFormat="1" ht="12" hidden="1" customHeight="1">
      <c r="A19735" s="294"/>
    </row>
    <row r="19736" spans="1:1" s="295" customFormat="1" ht="12" hidden="1" customHeight="1">
      <c r="A19736" s="294"/>
    </row>
    <row r="19737" spans="1:1" s="295" customFormat="1" ht="12" hidden="1" customHeight="1">
      <c r="A19737" s="294"/>
    </row>
    <row r="19738" spans="1:1" s="295" customFormat="1" ht="12" hidden="1" customHeight="1">
      <c r="A19738" s="294"/>
    </row>
    <row r="19739" spans="1:1" s="295" customFormat="1" ht="12" hidden="1" customHeight="1">
      <c r="A19739" s="294"/>
    </row>
    <row r="19740" spans="1:1" s="295" customFormat="1" ht="12" hidden="1" customHeight="1">
      <c r="A19740" s="294"/>
    </row>
    <row r="19741" spans="1:1" s="295" customFormat="1" ht="12" hidden="1" customHeight="1">
      <c r="A19741" s="294"/>
    </row>
    <row r="19742" spans="1:1" s="295" customFormat="1" ht="12" hidden="1" customHeight="1">
      <c r="A19742" s="294"/>
    </row>
    <row r="19743" spans="1:1" s="295" customFormat="1" ht="12" hidden="1" customHeight="1">
      <c r="A19743" s="294"/>
    </row>
    <row r="19744" spans="1:1" s="295" customFormat="1" ht="12" hidden="1" customHeight="1">
      <c r="A19744" s="294"/>
    </row>
    <row r="19745" spans="1:1" s="295" customFormat="1" ht="12" hidden="1" customHeight="1">
      <c r="A19745" s="294"/>
    </row>
    <row r="19746" spans="1:1" s="295" customFormat="1" ht="12" hidden="1" customHeight="1">
      <c r="A19746" s="294"/>
    </row>
    <row r="19747" spans="1:1" s="295" customFormat="1" ht="12" hidden="1" customHeight="1">
      <c r="A19747" s="294"/>
    </row>
    <row r="19748" spans="1:1" s="295" customFormat="1" ht="12" hidden="1" customHeight="1">
      <c r="A19748" s="294"/>
    </row>
    <row r="19749" spans="1:1" s="295" customFormat="1" ht="12" hidden="1" customHeight="1">
      <c r="A19749" s="294"/>
    </row>
    <row r="19750" spans="1:1" s="295" customFormat="1" ht="12" hidden="1" customHeight="1">
      <c r="A19750" s="294"/>
    </row>
    <row r="19751" spans="1:1" s="295" customFormat="1" ht="12" hidden="1" customHeight="1">
      <c r="A19751" s="294"/>
    </row>
    <row r="19752" spans="1:1" s="295" customFormat="1" ht="12" hidden="1" customHeight="1">
      <c r="A19752" s="294"/>
    </row>
    <row r="19753" spans="1:1" s="295" customFormat="1" ht="12" hidden="1" customHeight="1">
      <c r="A19753" s="294"/>
    </row>
    <row r="19754" spans="1:1" s="295" customFormat="1" ht="12" hidden="1" customHeight="1">
      <c r="A19754" s="294"/>
    </row>
    <row r="19755" spans="1:1" s="295" customFormat="1" ht="12" hidden="1" customHeight="1">
      <c r="A19755" s="294"/>
    </row>
    <row r="19756" spans="1:1" s="295" customFormat="1" ht="12" hidden="1" customHeight="1">
      <c r="A19756" s="294"/>
    </row>
    <row r="19757" spans="1:1" s="295" customFormat="1" ht="12" hidden="1" customHeight="1">
      <c r="A19757" s="294"/>
    </row>
    <row r="19758" spans="1:1" s="295" customFormat="1" ht="12" hidden="1" customHeight="1">
      <c r="A19758" s="294"/>
    </row>
    <row r="19759" spans="1:1" s="295" customFormat="1" ht="12" hidden="1" customHeight="1">
      <c r="A19759" s="294"/>
    </row>
    <row r="19760" spans="1:1" s="295" customFormat="1" ht="12" hidden="1" customHeight="1">
      <c r="A19760" s="294"/>
    </row>
    <row r="19761" spans="1:1" s="295" customFormat="1" ht="12" hidden="1" customHeight="1">
      <c r="A19761" s="294"/>
    </row>
    <row r="19762" spans="1:1" s="295" customFormat="1" ht="12" hidden="1" customHeight="1">
      <c r="A19762" s="294"/>
    </row>
    <row r="19763" spans="1:1" s="295" customFormat="1" ht="12" hidden="1" customHeight="1">
      <c r="A19763" s="294"/>
    </row>
    <row r="19764" spans="1:1" s="295" customFormat="1" ht="12" hidden="1" customHeight="1">
      <c r="A19764" s="294"/>
    </row>
    <row r="19765" spans="1:1" s="295" customFormat="1" ht="12" hidden="1" customHeight="1">
      <c r="A19765" s="294"/>
    </row>
    <row r="19766" spans="1:1" s="295" customFormat="1" ht="12" hidden="1" customHeight="1">
      <c r="A19766" s="294"/>
    </row>
    <row r="19767" spans="1:1" s="295" customFormat="1" ht="12" hidden="1" customHeight="1">
      <c r="A19767" s="294"/>
    </row>
    <row r="19768" spans="1:1" s="295" customFormat="1" ht="12" hidden="1" customHeight="1">
      <c r="A19768" s="294"/>
    </row>
    <row r="19769" spans="1:1" s="295" customFormat="1" ht="12" hidden="1" customHeight="1">
      <c r="A19769" s="294"/>
    </row>
    <row r="19770" spans="1:1" s="295" customFormat="1" ht="12" hidden="1" customHeight="1">
      <c r="A19770" s="294"/>
    </row>
    <row r="19771" spans="1:1" s="295" customFormat="1" ht="12" hidden="1" customHeight="1">
      <c r="A19771" s="294"/>
    </row>
    <row r="19772" spans="1:1" s="295" customFormat="1" ht="12" hidden="1" customHeight="1">
      <c r="A19772" s="294"/>
    </row>
    <row r="19773" spans="1:1" s="295" customFormat="1" ht="12" hidden="1" customHeight="1">
      <c r="A19773" s="294"/>
    </row>
    <row r="19774" spans="1:1" s="295" customFormat="1" ht="12" hidden="1" customHeight="1">
      <c r="A19774" s="294"/>
    </row>
    <row r="19775" spans="1:1" s="295" customFormat="1" ht="12" hidden="1" customHeight="1">
      <c r="A19775" s="294"/>
    </row>
    <row r="19776" spans="1:1" s="295" customFormat="1" ht="12" hidden="1" customHeight="1">
      <c r="A19776" s="294"/>
    </row>
    <row r="19777" spans="1:1" s="295" customFormat="1" ht="12" hidden="1" customHeight="1">
      <c r="A19777" s="294"/>
    </row>
    <row r="19778" spans="1:1" s="295" customFormat="1" ht="12" hidden="1" customHeight="1">
      <c r="A19778" s="294"/>
    </row>
    <row r="19779" spans="1:1" s="295" customFormat="1" ht="12" hidden="1" customHeight="1">
      <c r="A19779" s="294"/>
    </row>
    <row r="19780" spans="1:1" s="295" customFormat="1" ht="12" hidden="1" customHeight="1">
      <c r="A19780" s="294"/>
    </row>
    <row r="19781" spans="1:1" s="295" customFormat="1" ht="12" hidden="1" customHeight="1">
      <c r="A19781" s="294"/>
    </row>
    <row r="19782" spans="1:1" s="295" customFormat="1" ht="12" hidden="1" customHeight="1">
      <c r="A19782" s="294"/>
    </row>
    <row r="19783" spans="1:1" s="295" customFormat="1" ht="12" hidden="1" customHeight="1">
      <c r="A19783" s="294"/>
    </row>
    <row r="19784" spans="1:1" s="295" customFormat="1" ht="12" hidden="1" customHeight="1">
      <c r="A19784" s="294"/>
    </row>
    <row r="19785" spans="1:1" s="295" customFormat="1" ht="12" hidden="1" customHeight="1">
      <c r="A19785" s="294"/>
    </row>
    <row r="19786" spans="1:1" s="295" customFormat="1" ht="12" hidden="1" customHeight="1">
      <c r="A19786" s="294"/>
    </row>
    <row r="19787" spans="1:1" s="295" customFormat="1" ht="12" hidden="1" customHeight="1">
      <c r="A19787" s="294"/>
    </row>
    <row r="19788" spans="1:1" s="295" customFormat="1" ht="12" hidden="1" customHeight="1">
      <c r="A19788" s="294"/>
    </row>
    <row r="19789" spans="1:1" s="295" customFormat="1" ht="12" hidden="1" customHeight="1">
      <c r="A19789" s="294"/>
    </row>
    <row r="19790" spans="1:1" s="295" customFormat="1" ht="12" hidden="1" customHeight="1">
      <c r="A19790" s="294"/>
    </row>
    <row r="19791" spans="1:1" s="295" customFormat="1" ht="12" hidden="1" customHeight="1">
      <c r="A19791" s="294"/>
    </row>
    <row r="19792" spans="1:1" s="295" customFormat="1" ht="12" hidden="1" customHeight="1">
      <c r="A19792" s="294"/>
    </row>
    <row r="19793" spans="1:1" s="295" customFormat="1" ht="12" hidden="1" customHeight="1">
      <c r="A19793" s="294"/>
    </row>
    <row r="19794" spans="1:1" s="295" customFormat="1" ht="12" hidden="1" customHeight="1">
      <c r="A19794" s="294"/>
    </row>
    <row r="19795" spans="1:1" s="295" customFormat="1" ht="12" hidden="1" customHeight="1">
      <c r="A19795" s="294"/>
    </row>
    <row r="19796" spans="1:1" s="295" customFormat="1" ht="12" hidden="1" customHeight="1">
      <c r="A19796" s="294"/>
    </row>
    <row r="19797" spans="1:1" s="295" customFormat="1" ht="12" hidden="1" customHeight="1">
      <c r="A19797" s="294"/>
    </row>
    <row r="19798" spans="1:1" s="295" customFormat="1" ht="12" hidden="1" customHeight="1">
      <c r="A19798" s="294"/>
    </row>
    <row r="19799" spans="1:1" s="295" customFormat="1" ht="12" hidden="1" customHeight="1">
      <c r="A19799" s="294"/>
    </row>
    <row r="19800" spans="1:1" s="295" customFormat="1" ht="12" hidden="1" customHeight="1">
      <c r="A19800" s="294"/>
    </row>
    <row r="19801" spans="1:1" s="295" customFormat="1" ht="12" hidden="1" customHeight="1">
      <c r="A19801" s="294"/>
    </row>
    <row r="19802" spans="1:1" s="295" customFormat="1" ht="12" hidden="1" customHeight="1">
      <c r="A19802" s="294"/>
    </row>
    <row r="19803" spans="1:1" s="295" customFormat="1" ht="12" hidden="1" customHeight="1">
      <c r="A19803" s="294"/>
    </row>
    <row r="19804" spans="1:1" s="295" customFormat="1" ht="12" hidden="1" customHeight="1">
      <c r="A19804" s="294"/>
    </row>
    <row r="19805" spans="1:1" s="295" customFormat="1" ht="12" hidden="1" customHeight="1">
      <c r="A19805" s="294"/>
    </row>
    <row r="19806" spans="1:1" s="295" customFormat="1" ht="12" hidden="1" customHeight="1">
      <c r="A19806" s="294"/>
    </row>
    <row r="19807" spans="1:1" s="295" customFormat="1" ht="12" hidden="1" customHeight="1">
      <c r="A19807" s="294"/>
    </row>
    <row r="19808" spans="1:1" s="295" customFormat="1" ht="12" hidden="1" customHeight="1">
      <c r="A19808" s="294"/>
    </row>
    <row r="19809" spans="1:1" s="295" customFormat="1" ht="12" hidden="1" customHeight="1">
      <c r="A19809" s="294"/>
    </row>
    <row r="19810" spans="1:1" s="295" customFormat="1" ht="12" hidden="1" customHeight="1">
      <c r="A19810" s="294"/>
    </row>
    <row r="19811" spans="1:1" s="295" customFormat="1" ht="12" hidden="1" customHeight="1">
      <c r="A19811" s="294"/>
    </row>
    <row r="19812" spans="1:1" s="295" customFormat="1" ht="12" hidden="1" customHeight="1">
      <c r="A19812" s="294"/>
    </row>
    <row r="19813" spans="1:1" s="295" customFormat="1" ht="12" hidden="1" customHeight="1">
      <c r="A19813" s="294"/>
    </row>
    <row r="19814" spans="1:1" s="295" customFormat="1" ht="12" hidden="1" customHeight="1">
      <c r="A19814" s="294"/>
    </row>
    <row r="19815" spans="1:1" s="295" customFormat="1" ht="12" hidden="1" customHeight="1">
      <c r="A19815" s="294"/>
    </row>
    <row r="19816" spans="1:1" s="295" customFormat="1" ht="12" hidden="1" customHeight="1">
      <c r="A19816" s="294"/>
    </row>
    <row r="19817" spans="1:1" s="295" customFormat="1" ht="12" hidden="1" customHeight="1">
      <c r="A19817" s="294"/>
    </row>
    <row r="19818" spans="1:1" s="295" customFormat="1" ht="12" hidden="1" customHeight="1">
      <c r="A19818" s="294"/>
    </row>
    <row r="19819" spans="1:1" s="295" customFormat="1" ht="12" hidden="1" customHeight="1">
      <c r="A19819" s="294"/>
    </row>
    <row r="19820" spans="1:1" s="295" customFormat="1" ht="12" hidden="1" customHeight="1">
      <c r="A19820" s="294"/>
    </row>
    <row r="19821" spans="1:1" s="295" customFormat="1" ht="12" hidden="1" customHeight="1">
      <c r="A19821" s="294"/>
    </row>
    <row r="19822" spans="1:1" s="295" customFormat="1" ht="12" hidden="1" customHeight="1">
      <c r="A19822" s="294"/>
    </row>
    <row r="19823" spans="1:1" s="295" customFormat="1" ht="12" hidden="1" customHeight="1">
      <c r="A19823" s="294"/>
    </row>
    <row r="19824" spans="1:1" s="295" customFormat="1" ht="12" hidden="1" customHeight="1">
      <c r="A19824" s="294"/>
    </row>
    <row r="19825" spans="1:1" s="295" customFormat="1" ht="12" hidden="1" customHeight="1">
      <c r="A19825" s="294"/>
    </row>
    <row r="19826" spans="1:1" s="295" customFormat="1" ht="12" hidden="1" customHeight="1">
      <c r="A19826" s="294"/>
    </row>
    <row r="19827" spans="1:1" s="295" customFormat="1" ht="12" hidden="1" customHeight="1">
      <c r="A19827" s="294"/>
    </row>
    <row r="19828" spans="1:1" s="295" customFormat="1" ht="12" hidden="1" customHeight="1">
      <c r="A19828" s="294"/>
    </row>
    <row r="19829" spans="1:1" s="295" customFormat="1" ht="12" hidden="1" customHeight="1">
      <c r="A19829" s="294"/>
    </row>
    <row r="19830" spans="1:1" s="295" customFormat="1" ht="12" hidden="1" customHeight="1">
      <c r="A19830" s="294"/>
    </row>
    <row r="19831" spans="1:1" s="295" customFormat="1" ht="12" hidden="1" customHeight="1">
      <c r="A19831" s="294"/>
    </row>
    <row r="19832" spans="1:1" s="295" customFormat="1" ht="12" hidden="1" customHeight="1">
      <c r="A19832" s="294"/>
    </row>
    <row r="19833" spans="1:1" s="295" customFormat="1" ht="12" hidden="1" customHeight="1">
      <c r="A19833" s="294"/>
    </row>
    <row r="19834" spans="1:1" s="295" customFormat="1" ht="12" hidden="1" customHeight="1">
      <c r="A19834" s="294"/>
    </row>
    <row r="19835" spans="1:1" s="295" customFormat="1" ht="12" hidden="1" customHeight="1">
      <c r="A19835" s="294"/>
    </row>
    <row r="19836" spans="1:1" s="295" customFormat="1" ht="12" hidden="1" customHeight="1">
      <c r="A19836" s="294"/>
    </row>
    <row r="19837" spans="1:1" s="295" customFormat="1" ht="12" hidden="1" customHeight="1">
      <c r="A19837" s="294"/>
    </row>
    <row r="19838" spans="1:1" s="295" customFormat="1" ht="12" hidden="1" customHeight="1">
      <c r="A19838" s="294"/>
    </row>
    <row r="19839" spans="1:1" s="295" customFormat="1" ht="12" hidden="1" customHeight="1">
      <c r="A19839" s="294"/>
    </row>
    <row r="19840" spans="1:1" s="295" customFormat="1" ht="12" hidden="1" customHeight="1">
      <c r="A19840" s="294"/>
    </row>
    <row r="19841" spans="1:1" s="295" customFormat="1" ht="12" hidden="1" customHeight="1">
      <c r="A19841" s="294"/>
    </row>
    <row r="19842" spans="1:1" s="295" customFormat="1" ht="12" hidden="1" customHeight="1">
      <c r="A19842" s="294"/>
    </row>
    <row r="19843" spans="1:1" s="295" customFormat="1" ht="12" hidden="1" customHeight="1">
      <c r="A19843" s="294"/>
    </row>
    <row r="19844" spans="1:1" s="295" customFormat="1" ht="12" hidden="1" customHeight="1">
      <c r="A19844" s="294"/>
    </row>
    <row r="19845" spans="1:1" s="295" customFormat="1" ht="12" hidden="1" customHeight="1">
      <c r="A19845" s="294"/>
    </row>
    <row r="19846" spans="1:1" s="295" customFormat="1" ht="12" hidden="1" customHeight="1">
      <c r="A19846" s="294"/>
    </row>
    <row r="19847" spans="1:1" s="295" customFormat="1" ht="12" hidden="1" customHeight="1">
      <c r="A19847" s="294"/>
    </row>
    <row r="19848" spans="1:1" s="295" customFormat="1" ht="12" hidden="1" customHeight="1">
      <c r="A19848" s="294"/>
    </row>
    <row r="19849" spans="1:1" s="295" customFormat="1" ht="12" hidden="1" customHeight="1">
      <c r="A19849" s="294"/>
    </row>
    <row r="19850" spans="1:1" s="295" customFormat="1" ht="12" hidden="1" customHeight="1">
      <c r="A19850" s="294"/>
    </row>
    <row r="19851" spans="1:1" s="295" customFormat="1" ht="12" hidden="1" customHeight="1">
      <c r="A19851" s="294"/>
    </row>
    <row r="19852" spans="1:1" s="295" customFormat="1" ht="12" hidden="1" customHeight="1">
      <c r="A19852" s="294"/>
    </row>
    <row r="19853" spans="1:1" s="295" customFormat="1" ht="12" hidden="1" customHeight="1">
      <c r="A19853" s="294"/>
    </row>
    <row r="19854" spans="1:1" s="295" customFormat="1" ht="12" hidden="1" customHeight="1">
      <c r="A19854" s="294"/>
    </row>
    <row r="19855" spans="1:1" s="295" customFormat="1" ht="12" hidden="1" customHeight="1">
      <c r="A19855" s="294"/>
    </row>
    <row r="19856" spans="1:1" s="295" customFormat="1" ht="12" hidden="1" customHeight="1">
      <c r="A19856" s="294"/>
    </row>
    <row r="19857" spans="1:1" s="295" customFormat="1" ht="12" hidden="1" customHeight="1">
      <c r="A19857" s="294"/>
    </row>
    <row r="19858" spans="1:1" s="295" customFormat="1" ht="12" hidden="1" customHeight="1">
      <c r="A19858" s="294"/>
    </row>
    <row r="19859" spans="1:1" s="295" customFormat="1" ht="12" hidden="1" customHeight="1">
      <c r="A19859" s="294"/>
    </row>
    <row r="19860" spans="1:1" s="295" customFormat="1" ht="12" hidden="1" customHeight="1">
      <c r="A19860" s="294"/>
    </row>
    <row r="19861" spans="1:1" s="295" customFormat="1" ht="12" hidden="1" customHeight="1">
      <c r="A19861" s="294"/>
    </row>
    <row r="19862" spans="1:1" s="295" customFormat="1" ht="12" hidden="1" customHeight="1">
      <c r="A19862" s="294"/>
    </row>
    <row r="19863" spans="1:1" s="295" customFormat="1" ht="12" hidden="1" customHeight="1">
      <c r="A19863" s="294"/>
    </row>
    <row r="19864" spans="1:1" s="295" customFormat="1" ht="12" hidden="1" customHeight="1">
      <c r="A19864" s="294"/>
    </row>
    <row r="19865" spans="1:1" s="295" customFormat="1" ht="12" hidden="1" customHeight="1">
      <c r="A19865" s="294"/>
    </row>
    <row r="19866" spans="1:1" s="295" customFormat="1" ht="12" hidden="1" customHeight="1">
      <c r="A19866" s="294"/>
    </row>
    <row r="19867" spans="1:1" s="295" customFormat="1" ht="12" hidden="1" customHeight="1">
      <c r="A19867" s="294"/>
    </row>
    <row r="19868" spans="1:1" s="295" customFormat="1" ht="12" hidden="1" customHeight="1">
      <c r="A19868" s="294"/>
    </row>
    <row r="19869" spans="1:1" s="295" customFormat="1" ht="12" hidden="1" customHeight="1">
      <c r="A19869" s="294"/>
    </row>
    <row r="19870" spans="1:1" s="295" customFormat="1" ht="12" hidden="1" customHeight="1">
      <c r="A19870" s="294"/>
    </row>
    <row r="19871" spans="1:1" s="295" customFormat="1" ht="12" hidden="1" customHeight="1">
      <c r="A19871" s="294"/>
    </row>
    <row r="19872" spans="1:1" s="295" customFormat="1" ht="12" hidden="1" customHeight="1">
      <c r="A19872" s="294"/>
    </row>
    <row r="19873" spans="1:1" s="295" customFormat="1" ht="12" hidden="1" customHeight="1">
      <c r="A19873" s="294"/>
    </row>
    <row r="19874" spans="1:1" s="295" customFormat="1" ht="12" hidden="1" customHeight="1">
      <c r="A19874" s="294"/>
    </row>
    <row r="19875" spans="1:1" s="295" customFormat="1" ht="12" hidden="1" customHeight="1">
      <c r="A19875" s="294"/>
    </row>
    <row r="19876" spans="1:1" s="295" customFormat="1" ht="12" hidden="1" customHeight="1">
      <c r="A19876" s="294"/>
    </row>
    <row r="19877" spans="1:1" s="295" customFormat="1" ht="12" hidden="1" customHeight="1">
      <c r="A19877" s="294"/>
    </row>
    <row r="19878" spans="1:1" s="295" customFormat="1" ht="12" hidden="1" customHeight="1">
      <c r="A19878" s="294"/>
    </row>
    <row r="19879" spans="1:1" s="295" customFormat="1" ht="12" hidden="1" customHeight="1">
      <c r="A19879" s="294"/>
    </row>
    <row r="19880" spans="1:1" s="295" customFormat="1" ht="12" hidden="1" customHeight="1">
      <c r="A19880" s="294"/>
    </row>
    <row r="19881" spans="1:1" s="295" customFormat="1" ht="12" hidden="1" customHeight="1">
      <c r="A19881" s="294"/>
    </row>
    <row r="19882" spans="1:1" s="295" customFormat="1" ht="12" hidden="1" customHeight="1">
      <c r="A19882" s="294"/>
    </row>
    <row r="19883" spans="1:1" s="295" customFormat="1" ht="12" hidden="1" customHeight="1">
      <c r="A19883" s="294"/>
    </row>
    <row r="19884" spans="1:1" s="295" customFormat="1" ht="12" hidden="1" customHeight="1">
      <c r="A19884" s="294"/>
    </row>
    <row r="19885" spans="1:1" s="295" customFormat="1" ht="12" hidden="1" customHeight="1">
      <c r="A19885" s="294"/>
    </row>
    <row r="19886" spans="1:1" s="295" customFormat="1" ht="12" hidden="1" customHeight="1">
      <c r="A19886" s="294"/>
    </row>
    <row r="19887" spans="1:1" s="295" customFormat="1" ht="12" hidden="1" customHeight="1">
      <c r="A19887" s="294"/>
    </row>
    <row r="19888" spans="1:1" s="295" customFormat="1" ht="12" hidden="1" customHeight="1">
      <c r="A19888" s="294"/>
    </row>
    <row r="19889" spans="1:1" s="295" customFormat="1" ht="12" hidden="1" customHeight="1">
      <c r="A19889" s="294"/>
    </row>
    <row r="19890" spans="1:1" s="295" customFormat="1" ht="12" hidden="1" customHeight="1">
      <c r="A19890" s="294"/>
    </row>
    <row r="19891" spans="1:1" s="295" customFormat="1" ht="12" hidden="1" customHeight="1">
      <c r="A19891" s="294"/>
    </row>
    <row r="19892" spans="1:1" s="295" customFormat="1" ht="12" hidden="1" customHeight="1">
      <c r="A19892" s="294"/>
    </row>
    <row r="19893" spans="1:1" s="295" customFormat="1" ht="12" hidden="1" customHeight="1">
      <c r="A19893" s="294"/>
    </row>
    <row r="19894" spans="1:1" s="295" customFormat="1" ht="12" hidden="1" customHeight="1">
      <c r="A19894" s="294"/>
    </row>
    <row r="19895" spans="1:1" s="295" customFormat="1" ht="12" hidden="1" customHeight="1">
      <c r="A19895" s="294"/>
    </row>
    <row r="19896" spans="1:1" s="295" customFormat="1" ht="12" hidden="1" customHeight="1">
      <c r="A19896" s="294"/>
    </row>
    <row r="19897" spans="1:1" s="295" customFormat="1" ht="12" hidden="1" customHeight="1">
      <c r="A19897" s="294"/>
    </row>
    <row r="19898" spans="1:1" s="295" customFormat="1" ht="12" hidden="1" customHeight="1">
      <c r="A19898" s="294"/>
    </row>
    <row r="19899" spans="1:1" s="295" customFormat="1" ht="12" hidden="1" customHeight="1">
      <c r="A19899" s="294"/>
    </row>
    <row r="19900" spans="1:1" s="295" customFormat="1" ht="12" hidden="1" customHeight="1">
      <c r="A19900" s="294"/>
    </row>
    <row r="19901" spans="1:1" s="295" customFormat="1" ht="12" hidden="1" customHeight="1">
      <c r="A19901" s="294"/>
    </row>
    <row r="19902" spans="1:1" s="295" customFormat="1" ht="12" hidden="1" customHeight="1">
      <c r="A19902" s="294"/>
    </row>
    <row r="19903" spans="1:1" s="295" customFormat="1" ht="12" hidden="1" customHeight="1">
      <c r="A19903" s="294"/>
    </row>
    <row r="19904" spans="1:1" s="295" customFormat="1" ht="12" hidden="1" customHeight="1">
      <c r="A19904" s="294"/>
    </row>
    <row r="19905" spans="1:185" s="295" customFormat="1" ht="12" hidden="1" customHeight="1">
      <c r="A19905" s="294"/>
    </row>
    <row r="19906" spans="1:185" s="295" customFormat="1" ht="12" hidden="1" customHeight="1">
      <c r="A19906" s="294"/>
    </row>
    <row r="19907" spans="1:185" s="295" customFormat="1" ht="12" hidden="1" customHeight="1">
      <c r="A19907" s="294"/>
    </row>
    <row r="19908" spans="1:185" s="295" customFormat="1" ht="12" hidden="1" customHeight="1">
      <c r="A19908" s="294"/>
    </row>
    <row r="19909" spans="1:185" s="295" customFormat="1" ht="12" hidden="1" customHeight="1">
      <c r="A19909" s="294"/>
    </row>
    <row r="19910" spans="1:185" s="295" customFormat="1" ht="12" hidden="1" customHeight="1">
      <c r="A19910" s="294"/>
    </row>
    <row r="19911" spans="1:185" s="295" customFormat="1" ht="12" hidden="1" customHeight="1">
      <c r="A19911" s="294"/>
    </row>
    <row r="19912" spans="1:185" s="295" customFormat="1" ht="12" hidden="1" customHeight="1">
      <c r="A19912" s="294"/>
    </row>
    <row r="19913" spans="1:185" s="295" customFormat="1" ht="12" hidden="1" customHeight="1">
      <c r="A19913" s="294"/>
    </row>
    <row r="19914" spans="1:185" hidden="1">
      <c r="A19914" s="294"/>
      <c r="B19914" s="295"/>
      <c r="C19914" s="295"/>
      <c r="D19914" s="295"/>
      <c r="E19914" s="295"/>
      <c r="F19914" s="295"/>
      <c r="G19914" s="295"/>
      <c r="H19914" s="295"/>
      <c r="I19914" s="295"/>
      <c r="J19914" s="295"/>
      <c r="K19914" s="295"/>
      <c r="L19914" s="295"/>
      <c r="M19914" s="295"/>
      <c r="N19914" s="295"/>
      <c r="O19914" s="295"/>
      <c r="P19914" s="295"/>
      <c r="Q19914" s="295"/>
      <c r="R19914" s="295"/>
      <c r="S19914" s="295"/>
      <c r="T19914" s="295"/>
      <c r="U19914" s="295"/>
      <c r="V19914" s="295"/>
      <c r="W19914" s="295"/>
      <c r="X19914" s="295"/>
      <c r="Y19914" s="295"/>
      <c r="Z19914" s="295"/>
      <c r="AA19914" s="295"/>
      <c r="AB19914" s="295"/>
      <c r="AC19914" s="295"/>
      <c r="AD19914" s="295"/>
      <c r="AE19914" s="295"/>
      <c r="AF19914" s="295"/>
      <c r="AG19914" s="295"/>
      <c r="AH19914" s="295"/>
      <c r="AI19914" s="295"/>
      <c r="AJ19914" s="295"/>
      <c r="AK19914" s="295"/>
      <c r="AL19914" s="295"/>
      <c r="AM19914" s="295"/>
      <c r="AN19914" s="295"/>
      <c r="AO19914" s="295"/>
      <c r="AP19914" s="295"/>
      <c r="AQ19914" s="295"/>
      <c r="AR19914" s="295"/>
      <c r="AS19914" s="295"/>
      <c r="AT19914" s="295"/>
      <c r="AU19914" s="295"/>
      <c r="AV19914" s="295"/>
      <c r="AW19914" s="295"/>
      <c r="AX19914" s="295"/>
      <c r="AY19914" s="295"/>
      <c r="AZ19914" s="295"/>
      <c r="BA19914" s="295"/>
      <c r="BB19914" s="295"/>
      <c r="BC19914" s="295"/>
      <c r="BD19914" s="295"/>
      <c r="BE19914" s="295"/>
      <c r="BF19914" s="295"/>
      <c r="BG19914" s="295"/>
      <c r="BH19914" s="295"/>
      <c r="BI19914" s="295"/>
      <c r="BJ19914" s="295"/>
      <c r="BK19914" s="295"/>
      <c r="BL19914" s="295"/>
      <c r="BM19914" s="295"/>
      <c r="BN19914" s="295"/>
      <c r="BO19914" s="295"/>
      <c r="BP19914" s="295"/>
      <c r="BQ19914" s="295"/>
      <c r="BR19914" s="295"/>
      <c r="BS19914" s="295"/>
      <c r="BT19914" s="295"/>
      <c r="BU19914" s="295"/>
      <c r="BV19914" s="295"/>
      <c r="BW19914" s="295"/>
      <c r="BX19914" s="295"/>
      <c r="BY19914" s="295"/>
      <c r="BZ19914" s="295"/>
      <c r="CA19914" s="295"/>
      <c r="CB19914" s="295"/>
      <c r="CC19914" s="295"/>
      <c r="CD19914" s="295"/>
      <c r="CE19914" s="295"/>
      <c r="CF19914" s="295"/>
      <c r="CG19914" s="295"/>
      <c r="CH19914" s="295"/>
      <c r="CI19914" s="295"/>
      <c r="CJ19914" s="295"/>
      <c r="CK19914" s="295"/>
      <c r="CL19914" s="295"/>
      <c r="CM19914" s="295"/>
      <c r="CN19914" s="295"/>
      <c r="CO19914" s="295"/>
      <c r="CP19914" s="295"/>
      <c r="CQ19914" s="295"/>
      <c r="CR19914" s="295"/>
      <c r="CS19914" s="295"/>
      <c r="CT19914" s="295"/>
      <c r="CU19914" s="295"/>
      <c r="CV19914" s="295"/>
      <c r="CW19914" s="295"/>
      <c r="CX19914" s="295"/>
      <c r="CY19914" s="295"/>
      <c r="CZ19914" s="295"/>
      <c r="DA19914" s="295"/>
      <c r="DB19914" s="295"/>
      <c r="DC19914" s="295"/>
      <c r="DD19914" s="295"/>
      <c r="DE19914" s="295"/>
      <c r="DF19914" s="295"/>
      <c r="DG19914" s="295"/>
      <c r="DH19914" s="295"/>
      <c r="DI19914" s="295"/>
      <c r="DJ19914" s="295"/>
      <c r="DK19914" s="295"/>
      <c r="DL19914" s="295"/>
      <c r="DM19914" s="295"/>
      <c r="DN19914" s="295"/>
      <c r="DO19914" s="295"/>
      <c r="DP19914" s="295"/>
      <c r="DQ19914" s="295"/>
      <c r="DR19914" s="295"/>
      <c r="DS19914" s="295"/>
      <c r="DT19914" s="295"/>
      <c r="DU19914" s="295"/>
      <c r="DV19914" s="295"/>
      <c r="DW19914" s="295"/>
      <c r="DX19914" s="295"/>
      <c r="DY19914" s="295"/>
      <c r="DZ19914" s="295"/>
      <c r="EA19914" s="295"/>
      <c r="EB19914" s="295"/>
      <c r="EC19914" s="295"/>
      <c r="ED19914" s="295"/>
      <c r="EE19914" s="295"/>
      <c r="EF19914" s="295"/>
      <c r="EG19914" s="295"/>
      <c r="EH19914" s="295"/>
      <c r="EI19914" s="295"/>
      <c r="EJ19914" s="295"/>
      <c r="EK19914" s="295"/>
      <c r="EL19914" s="295"/>
      <c r="EM19914" s="295"/>
      <c r="EN19914" s="295"/>
      <c r="EO19914" s="295"/>
      <c r="EP19914" s="295"/>
      <c r="EQ19914" s="295"/>
      <c r="ER19914" s="295"/>
      <c r="ES19914" s="295"/>
      <c r="ET19914" s="295"/>
      <c r="EU19914" s="295"/>
      <c r="EV19914" s="295"/>
      <c r="EW19914" s="295"/>
      <c r="EX19914" s="295"/>
      <c r="EY19914" s="295"/>
      <c r="EZ19914" s="295"/>
      <c r="FA19914" s="295"/>
      <c r="FB19914" s="295"/>
      <c r="FC19914" s="295"/>
      <c r="FD19914" s="295"/>
      <c r="FE19914" s="295"/>
      <c r="FF19914" s="295"/>
      <c r="FG19914" s="295"/>
      <c r="FH19914" s="295"/>
      <c r="FI19914" s="295"/>
      <c r="FJ19914" s="295"/>
      <c r="FK19914" s="295"/>
      <c r="FL19914" s="295"/>
      <c r="FM19914" s="295"/>
      <c r="FN19914" s="295"/>
      <c r="FO19914" s="295"/>
      <c r="FP19914" s="295"/>
      <c r="FQ19914" s="295"/>
      <c r="FR19914" s="295"/>
      <c r="FS19914" s="295"/>
      <c r="FT19914" s="295"/>
      <c r="FU19914" s="295"/>
      <c r="FV19914" s="295"/>
      <c r="FW19914" s="295"/>
      <c r="FX19914" s="295"/>
      <c r="FY19914" s="295"/>
      <c r="FZ19914" s="295"/>
      <c r="GA19914" s="295"/>
      <c r="GB19914" s="295"/>
      <c r="GC19914" s="295"/>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7"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7" t="s">
        <v>308</v>
      </c>
      <c r="D21" s="1288" t="s">
        <v>1153</v>
      </c>
      <c r="E21" s="1288"/>
      <c r="F21" s="1288"/>
    </row>
    <row r="22" spans="1:6" ht="14.25">
      <c r="A22" s="176"/>
      <c r="B22" s="176"/>
      <c r="D22" s="35"/>
    </row>
    <row r="23" spans="1:6" ht="14.25">
      <c r="A23" s="176"/>
      <c r="B23" s="467" t="s">
        <v>308</v>
      </c>
      <c r="D23" s="1264" t="s">
        <v>1154</v>
      </c>
      <c r="E23" s="1264"/>
      <c r="F23" s="1264"/>
    </row>
    <row r="24" spans="1:6" ht="14.25">
      <c r="A24" s="176"/>
      <c r="B24" s="176"/>
      <c r="D24" s="1264"/>
      <c r="E24" s="1264"/>
      <c r="F24" s="1264"/>
    </row>
    <row r="25" spans="1:6"/>
    <row r="26" spans="1:6" ht="14.25">
      <c r="A26" s="176"/>
      <c r="B26" s="467"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7" t="s">
        <v>308</v>
      </c>
      <c r="D32" s="1264" t="s">
        <v>1156</v>
      </c>
      <c r="E32" s="1264"/>
      <c r="F32" s="1264"/>
    </row>
    <row r="33" spans="1:6">
      <c r="D33" s="1264"/>
      <c r="E33" s="1264"/>
      <c r="F33" s="1264"/>
    </row>
    <row r="34" spans="1:6" ht="14.25">
      <c r="A34" s="176"/>
      <c r="B34" s="176"/>
      <c r="D34" s="220"/>
    </row>
    <row r="35" spans="1:6" ht="14.45" customHeight="1">
      <c r="A35" s="176"/>
      <c r="B35" s="467"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7"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3"/>
      <c r="E44" s="473"/>
      <c r="F44" s="473"/>
    </row>
    <row r="45" spans="1:6" ht="14.25">
      <c r="A45" s="176"/>
      <c r="B45" s="467"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7"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4"/>
      <c r="D53" s="3"/>
      <c r="E53" s="3"/>
      <c r="F53" s="3"/>
      <c r="G53" s="3"/>
    </row>
    <row r="54" spans="1:7" ht="14.25">
      <c r="A54" s="176"/>
      <c r="B54" s="467" t="s">
        <v>308</v>
      </c>
      <c r="C54" s="384"/>
      <c r="D54" s="1264" t="s">
        <v>1161</v>
      </c>
      <c r="E54" s="1264"/>
      <c r="F54" s="1264"/>
      <c r="G54" s="3"/>
    </row>
    <row r="55" spans="1:7" ht="14.25">
      <c r="A55" s="176"/>
      <c r="B55" s="176"/>
      <c r="C55" s="384"/>
      <c r="D55" s="1264"/>
      <c r="E55" s="1264"/>
      <c r="F55" s="1264"/>
      <c r="G55" s="3"/>
    </row>
    <row r="56" spans="1:7">
      <c r="D56" s="220"/>
    </row>
    <row r="57" spans="1:7" ht="14.25">
      <c r="A57" s="176"/>
      <c r="B57" s="467" t="s">
        <v>308</v>
      </c>
      <c r="D57" s="1264" t="s">
        <v>1162</v>
      </c>
      <c r="E57" s="1264"/>
      <c r="F57" s="1264"/>
    </row>
    <row r="58" spans="1:7">
      <c r="D58" s="1264"/>
      <c r="E58" s="1264"/>
      <c r="F58" s="1264"/>
    </row>
    <row r="59" spans="1:7">
      <c r="D59" s="1264"/>
      <c r="E59" s="1264"/>
      <c r="F59" s="1264"/>
    </row>
    <row r="60" spans="1:7">
      <c r="D60" s="3"/>
    </row>
    <row r="61" spans="1:7" ht="14.25">
      <c r="A61" s="176"/>
      <c r="B61" s="467" t="s">
        <v>308</v>
      </c>
      <c r="D61" s="1264" t="s">
        <v>1163</v>
      </c>
      <c r="E61" s="1264"/>
      <c r="F61" s="1264"/>
    </row>
    <row r="62" spans="1:7">
      <c r="D62" s="1264"/>
      <c r="E62" s="1264"/>
      <c r="F62" s="1264"/>
    </row>
    <row r="63" spans="1:7"/>
    <row r="64" spans="1:7" ht="14.25">
      <c r="A64" s="176"/>
      <c r="B64" s="467" t="s">
        <v>308</v>
      </c>
      <c r="D64" s="1264" t="s">
        <v>1164</v>
      </c>
      <c r="E64" s="1264"/>
      <c r="F64" s="1264"/>
    </row>
    <row r="65" spans="1:7">
      <c r="D65" s="1264"/>
      <c r="E65" s="1264"/>
      <c r="F65" s="1264"/>
    </row>
    <row r="66" spans="1:7">
      <c r="D66" s="1264"/>
      <c r="E66" s="1264"/>
      <c r="F66" s="1264"/>
    </row>
    <row r="67" spans="1:7">
      <c r="D67"/>
    </row>
    <row r="68" spans="1:7" ht="14.25">
      <c r="A68" s="176"/>
      <c r="B68" s="467"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7"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3"/>
      <c r="E82" s="473"/>
      <c r="F82" s="473"/>
    </row>
    <row r="83" spans="1:6" ht="14.45" customHeight="1">
      <c r="A83" s="176"/>
      <c r="B83" s="467"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7"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3"/>
      <c r="E105" s="473"/>
      <c r="F105" s="473"/>
    </row>
    <row r="106" spans="1:11" ht="14.25">
      <c r="A106" s="176"/>
      <c r="B106" s="467"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29"/>
      <c r="E113"/>
      <c r="F113"/>
      <c r="G113"/>
    </row>
    <row r="114" spans="1:7" ht="14.25">
      <c r="A114" s="176"/>
      <c r="B114" s="467" t="s">
        <v>308</v>
      </c>
      <c r="C114"/>
      <c r="D114" s="1306" t="s">
        <v>1174</v>
      </c>
      <c r="E114" s="1306"/>
      <c r="F114" s="1306"/>
      <c r="G114"/>
    </row>
    <row r="115" spans="1:7" ht="14.25">
      <c r="A115" s="176"/>
      <c r="B115" s="176"/>
      <c r="C115"/>
      <c r="D115" s="1306"/>
      <c r="E115" s="1306"/>
      <c r="F115" s="1306"/>
      <c r="G115"/>
    </row>
    <row r="116" spans="1:7"/>
    <row r="117" spans="1:7" ht="14.25">
      <c r="A117" s="176"/>
      <c r="B117" s="467"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7"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5"/>
      <c r="B128" s="255"/>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7"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5"/>
      <c r="B156" s="467" t="s">
        <v>308</v>
      </c>
      <c r="C156" s="218"/>
      <c r="D156" s="1267" t="s">
        <v>1177</v>
      </c>
      <c r="E156" s="1267"/>
      <c r="F156" s="1267"/>
      <c r="G156" s="218"/>
    </row>
    <row r="157" spans="1:7" ht="13.7" customHeight="1">
      <c r="A157" s="255"/>
      <c r="B157" s="255"/>
      <c r="C157" s="218"/>
      <c r="D157" s="1267"/>
      <c r="E157" s="1267"/>
      <c r="F157" s="1267"/>
      <c r="G157" s="218"/>
    </row>
    <row r="158" spans="1:7" ht="13.7" customHeight="1">
      <c r="A158" s="255"/>
      <c r="B158" s="255"/>
      <c r="C158" s="218"/>
      <c r="D158" s="218"/>
      <c r="E158" s="218"/>
      <c r="F158" s="218"/>
      <c r="G158" s="218"/>
    </row>
    <row r="159" spans="1:7" ht="13.7" customHeight="1">
      <c r="A159" s="255"/>
      <c r="B159" s="467" t="s">
        <v>308</v>
      </c>
      <c r="C159" s="218"/>
      <c r="D159" s="1267" t="s">
        <v>1178</v>
      </c>
      <c r="E159" s="1267"/>
      <c r="F159" s="1267"/>
      <c r="G159" s="218"/>
    </row>
    <row r="160" spans="1:7" ht="13.7" customHeight="1">
      <c r="A160" s="255"/>
      <c r="B160" s="255"/>
      <c r="C160" s="218"/>
      <c r="D160" s="1267"/>
      <c r="E160" s="1267"/>
      <c r="F160" s="1267"/>
      <c r="G160" s="218"/>
    </row>
    <row r="161" spans="1:7" ht="13.7" customHeight="1">
      <c r="A161" s="255"/>
      <c r="B161" s="255"/>
      <c r="C161" s="218"/>
      <c r="D161" s="1267"/>
      <c r="E161" s="1267"/>
      <c r="F161" s="1267"/>
      <c r="G161" s="218"/>
    </row>
    <row r="162" spans="1:7" ht="13.7" customHeight="1">
      <c r="A162" s="255"/>
      <c r="B162" s="255"/>
      <c r="C162" s="218"/>
      <c r="D162" s="1267"/>
      <c r="E162" s="1267"/>
      <c r="F162" s="1267"/>
      <c r="G162" s="218"/>
    </row>
    <row r="163" spans="1:7" ht="13.7" customHeight="1">
      <c r="D163" s="35"/>
      <c r="E163" s="35"/>
      <c r="F163" s="35"/>
    </row>
    <row r="164" spans="1:7" ht="13.7" customHeight="1">
      <c r="B164" s="467"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7"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4"/>
      <c r="E185" s="474"/>
      <c r="F185" s="474"/>
    </row>
    <row r="186" spans="1:7" ht="14.25">
      <c r="A186" s="176"/>
      <c r="B186" s="467" t="s">
        <v>308</v>
      </c>
      <c r="C186" s="384"/>
      <c r="D186" s="1264" t="s">
        <v>1180</v>
      </c>
      <c r="E186" s="1264"/>
      <c r="F186" s="1264"/>
      <c r="G186" s="3"/>
    </row>
    <row r="187" spans="1:7" ht="14.45" customHeight="1">
      <c r="A187" s="176"/>
      <c r="B187"/>
      <c r="C187" s="384"/>
      <c r="D187" s="1264"/>
      <c r="E187" s="1264"/>
      <c r="F187" s="1264"/>
      <c r="G187" s="3"/>
    </row>
    <row r="188" spans="1:7" ht="14.25">
      <c r="A188" s="176"/>
      <c r="B188" s="384"/>
      <c r="C188" s="384"/>
      <c r="D188" s="1264"/>
      <c r="E188" s="1264"/>
      <c r="F188" s="1264"/>
      <c r="G188" s="3"/>
    </row>
    <row r="189" spans="1:7" ht="14.25">
      <c r="A189" s="176"/>
      <c r="B189" s="384"/>
      <c r="C189" s="384"/>
      <c r="D189" s="1264"/>
      <c r="E189" s="1264"/>
      <c r="F189" s="1264"/>
      <c r="G189" s="3"/>
    </row>
    <row r="190" spans="1:7">
      <c r="D190" s="474"/>
      <c r="E190" s="474"/>
      <c r="F190" s="474"/>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7" t="s">
        <v>308</v>
      </c>
      <c r="D197" s="1264" t="s">
        <v>1198</v>
      </c>
      <c r="E197" s="1264"/>
      <c r="F197" s="1264"/>
    </row>
    <row r="198" spans="1:6" ht="14.25">
      <c r="A198" s="176"/>
      <c r="B198" s="176"/>
      <c r="D198" s="1264"/>
      <c r="E198" s="1264"/>
      <c r="F198" s="1264"/>
    </row>
    <row r="199" spans="1:6"/>
    <row r="200" spans="1:6" ht="14.25">
      <c r="A200" s="176"/>
      <c r="B200" s="467"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7"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7"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7"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7"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7"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7"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7"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7" t="s">
        <v>308</v>
      </c>
      <c r="D253" s="1264" t="s">
        <v>1212</v>
      </c>
      <c r="E253" s="1264"/>
      <c r="F253" s="1264"/>
    </row>
    <row r="254" spans="1:7" ht="14.25">
      <c r="A254" s="176"/>
      <c r="B254" s="176"/>
      <c r="D254" s="1264"/>
      <c r="E254" s="1264"/>
      <c r="F254" s="1264"/>
    </row>
    <row r="255" spans="1:7">
      <c r="D255" s="35"/>
      <c r="E255" s="35"/>
      <c r="F255" s="35"/>
    </row>
    <row r="256" spans="1:7" ht="14.25">
      <c r="A256" s="176"/>
      <c r="B256" s="467"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7"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7" t="s">
        <v>308</v>
      </c>
      <c r="D268" s="1284" t="s">
        <v>1216</v>
      </c>
      <c r="E268" s="1284"/>
      <c r="F268" s="1284"/>
    </row>
    <row r="269" spans="1:7" ht="14.25">
      <c r="A269" s="176"/>
      <c r="B269" s="176"/>
      <c r="D269" s="340"/>
      <c r="E269" s="341"/>
      <c r="F269" s="341"/>
    </row>
    <row r="270" spans="1:7" ht="13.15" customHeight="1">
      <c r="B270" s="467"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0"/>
      <c r="E275" s="341"/>
      <c r="F275" s="341"/>
    </row>
    <row r="276" spans="1:6" ht="13.15" customHeight="1">
      <c r="B276" s="467" t="s">
        <v>308</v>
      </c>
      <c r="D276" s="1314" t="s">
        <v>1218</v>
      </c>
      <c r="E276" s="1314"/>
      <c r="F276" s="1314"/>
    </row>
    <row r="277" spans="1:6">
      <c r="D277" s="1314"/>
      <c r="E277" s="1314"/>
      <c r="F277" s="1314"/>
    </row>
    <row r="278" spans="1:6" ht="14.25">
      <c r="A278" s="176"/>
      <c r="B278" s="176"/>
      <c r="D278" s="340"/>
      <c r="E278" s="341"/>
      <c r="F278" s="341"/>
    </row>
    <row r="279" spans="1:6">
      <c r="B279" s="467" t="s">
        <v>308</v>
      </c>
      <c r="D279" s="1284" t="s">
        <v>1219</v>
      </c>
      <c r="E279" s="1284"/>
      <c r="F279" s="1284"/>
    </row>
    <row r="280" spans="1:6">
      <c r="E280" s="35"/>
      <c r="F280" s="35"/>
    </row>
    <row r="281" spans="1:6" ht="14.25">
      <c r="A281" s="176"/>
      <c r="B281" s="467"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7"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7"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3"/>
      <c r="E313" s="473"/>
      <c r="F313" s="473"/>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7" t="s">
        <v>308</v>
      </c>
      <c r="C317" s="218"/>
      <c r="D317" s="1312" t="s">
        <v>1224</v>
      </c>
      <c r="E317" s="1312"/>
      <c r="F317" s="1312"/>
      <c r="G317"/>
    </row>
    <row r="318" spans="1:7">
      <c r="A318" s="218"/>
      <c r="B318" s="218"/>
      <c r="C318" s="218"/>
      <c r="D318" s="220"/>
      <c r="E318" s="220"/>
      <c r="F318" s="35"/>
      <c r="G318"/>
    </row>
    <row r="319" spans="1:7">
      <c r="A319" s="218"/>
      <c r="B319" s="467"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7"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6"/>
      <c r="D357" s="1267"/>
      <c r="E357" s="1267"/>
      <c r="F357" s="1267"/>
      <c r="G357"/>
    </row>
    <row r="358" spans="1:7">
      <c r="A358" s="218"/>
      <c r="B358" s="218"/>
      <c r="C358" s="346"/>
      <c r="D358" s="1267"/>
      <c r="E358" s="1267"/>
      <c r="F358" s="1267"/>
      <c r="G358"/>
    </row>
    <row r="359" spans="1:7">
      <c r="A359" s="218"/>
      <c r="B359" s="218"/>
      <c r="C359" s="218"/>
      <c r="D359" s="1267"/>
      <c r="E359" s="1267"/>
      <c r="F359" s="1267"/>
      <c r="G359"/>
    </row>
    <row r="360" spans="1:7">
      <c r="A360" s="218"/>
      <c r="B360" s="218"/>
      <c r="C360" s="346"/>
      <c r="D360" s="1267"/>
      <c r="E360" s="1267"/>
      <c r="F360" s="1267"/>
      <c r="G360"/>
    </row>
    <row r="361" spans="1:7">
      <c r="A361" s="218"/>
      <c r="B361" s="218"/>
      <c r="C361" s="346"/>
      <c r="D361" s="1267"/>
      <c r="E361" s="1267"/>
      <c r="F361" s="1267"/>
      <c r="G361"/>
    </row>
    <row r="362" spans="1:7">
      <c r="A362" s="218"/>
      <c r="B362" s="218"/>
      <c r="C362" s="346"/>
      <c r="D362" s="1267"/>
      <c r="E362" s="1267"/>
      <c r="F362" s="1267"/>
      <c r="G362"/>
    </row>
    <row r="363" spans="1:7">
      <c r="A363" s="218"/>
      <c r="B363" s="218"/>
      <c r="C363" s="218"/>
      <c r="D363" s="220"/>
      <c r="E363" s="220"/>
      <c r="F363" s="35"/>
      <c r="G363"/>
    </row>
    <row r="364" spans="1:7">
      <c r="A364" s="218"/>
      <c r="B364" s="467"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7" t="s">
        <v>308</v>
      </c>
      <c r="C367" s="218"/>
      <c r="D367" s="1267" t="s">
        <v>1230</v>
      </c>
      <c r="E367" s="1267"/>
      <c r="F367" s="1267"/>
      <c r="G367"/>
    </row>
    <row r="368" spans="1:7" ht="14.25">
      <c r="A368" s="345"/>
      <c r="B368" s="345"/>
      <c r="C368" s="218"/>
      <c r="D368" s="1267"/>
      <c r="E368" s="1267"/>
      <c r="F368" s="1267"/>
      <c r="G368"/>
    </row>
    <row r="369" spans="1:7" ht="14.25">
      <c r="A369" s="345"/>
      <c r="B369" s="345"/>
      <c r="C369" s="218"/>
      <c r="D369" s="1267"/>
      <c r="E369" s="1267"/>
      <c r="F369" s="1267"/>
      <c r="G369"/>
    </row>
    <row r="370" spans="1:7" ht="14.25">
      <c r="A370" s="345"/>
      <c r="B370" s="345"/>
      <c r="C370" s="218"/>
      <c r="D370" s="1267"/>
      <c r="E370" s="1267"/>
      <c r="F370" s="1267"/>
      <c r="G370"/>
    </row>
    <row r="371" spans="1:7" ht="14.25">
      <c r="A371" s="345"/>
      <c r="B371" s="345"/>
      <c r="C371" s="218"/>
      <c r="D371" s="1267"/>
      <c r="E371" s="1267"/>
      <c r="F371" s="1267"/>
      <c r="G371"/>
    </row>
    <row r="372" spans="1:7">
      <c r="D372" s="35"/>
      <c r="E372" s="35"/>
      <c r="F372" s="35"/>
      <c r="G372"/>
    </row>
    <row r="373" spans="1:7" ht="14.25">
      <c r="A373" s="176"/>
      <c r="B373" s="467"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7"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7" t="s">
        <v>308</v>
      </c>
      <c r="C412" s="179"/>
      <c r="D412" s="1264" t="s">
        <v>1234</v>
      </c>
      <c r="E412" s="1264"/>
      <c r="F412" s="1264"/>
      <c r="G412"/>
    </row>
    <row r="413" spans="1:7">
      <c r="D413" s="1264"/>
      <c r="E413" s="1264"/>
      <c r="F413" s="1264"/>
      <c r="G413"/>
    </row>
    <row r="414" spans="1:7">
      <c r="D414" s="1264"/>
      <c r="E414" s="1264"/>
      <c r="F414" s="1264"/>
      <c r="G414"/>
    </row>
    <row r="415" spans="1:7">
      <c r="D415" s="473"/>
      <c r="E415" s="473"/>
      <c r="F415" s="473"/>
      <c r="G415"/>
    </row>
    <row r="416" spans="1:7" ht="14.25">
      <c r="B416" s="467" t="s">
        <v>308</v>
      </c>
      <c r="C416" s="176"/>
      <c r="D416" s="1264" t="s">
        <v>1235</v>
      </c>
      <c r="E416" s="1264"/>
      <c r="F416" s="1264"/>
      <c r="G416"/>
    </row>
    <row r="417" spans="1:7">
      <c r="D417" s="1264"/>
      <c r="E417" s="1264"/>
      <c r="F417" s="1264"/>
      <c r="G417"/>
    </row>
    <row r="418" spans="1:7">
      <c r="D418" s="35"/>
      <c r="E418" s="35"/>
      <c r="F418" s="35"/>
      <c r="G418"/>
    </row>
    <row r="419" spans="1:7" ht="14.25">
      <c r="B419" s="467"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7"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7"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7" t="s">
        <v>308</v>
      </c>
      <c r="C430"/>
      <c r="D430" s="1264"/>
      <c r="E430" s="1264"/>
      <c r="F430" s="1264"/>
      <c r="G430"/>
    </row>
    <row r="431" spans="1:7">
      <c r="A431"/>
      <c r="B431"/>
      <c r="C431"/>
      <c r="D431" s="1264"/>
      <c r="E431" s="1264"/>
      <c r="F431" s="1264"/>
      <c r="G431"/>
    </row>
    <row r="432" spans="1:7">
      <c r="A432"/>
      <c r="B432" s="467" t="s">
        <v>308</v>
      </c>
      <c r="C432"/>
      <c r="D432" s="1264"/>
      <c r="E432" s="1264"/>
      <c r="F432" s="1264"/>
      <c r="G432"/>
    </row>
    <row r="433" spans="1:7">
      <c r="A433"/>
      <c r="B433"/>
      <c r="C433"/>
      <c r="D433" s="473"/>
      <c r="E433" s="473"/>
      <c r="F433" s="473"/>
      <c r="G433"/>
    </row>
    <row r="434" spans="1:7">
      <c r="A434"/>
      <c r="B434" s="467"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7"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0"/>
      <c r="E446" s="3"/>
      <c r="F446" s="3"/>
    </row>
    <row r="447" spans="1:7" ht="14.25">
      <c r="A447" s="176"/>
      <c r="B447" s="467"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7"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7"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7" t="s">
        <v>308</v>
      </c>
      <c r="D459" s="1284" t="s">
        <v>1243</v>
      </c>
      <c r="E459" s="1284"/>
      <c r="F459" s="1284"/>
      <c r="G459"/>
    </row>
    <row r="460" spans="1:7" ht="14.25">
      <c r="A460" s="176"/>
      <c r="B460" s="176"/>
      <c r="D460" s="118"/>
      <c r="E460" s="3"/>
      <c r="F460" s="3"/>
      <c r="G460"/>
    </row>
    <row r="461" spans="1:7" ht="14.25">
      <c r="A461" s="176"/>
      <c r="B461" s="467" t="s">
        <v>308</v>
      </c>
      <c r="D461" s="1264" t="s">
        <v>1244</v>
      </c>
      <c r="E461" s="1264"/>
      <c r="F461" s="1264"/>
      <c r="G461"/>
    </row>
    <row r="462" spans="1:7" ht="14.25">
      <c r="A462" s="176"/>
      <c r="D462" s="1264"/>
      <c r="E462" s="1264"/>
      <c r="F462" s="1264"/>
      <c r="G462"/>
    </row>
    <row r="463" spans="1:7">
      <c r="A463" s="13"/>
      <c r="B463" s="13"/>
      <c r="D463" s="480"/>
      <c r="E463" s="3"/>
      <c r="F463" s="3"/>
      <c r="G463"/>
    </row>
    <row r="464" spans="1:7">
      <c r="A464" s="13"/>
      <c r="B464" s="467"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5"/>
      <c r="F474" s="35"/>
    </row>
    <row r="475" spans="1:7" ht="14.45" customHeight="1">
      <c r="A475" s="176"/>
      <c r="B475" s="467"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7"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7"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4"/>
      <c r="E489" s="474"/>
      <c r="F489" s="474"/>
    </row>
    <row r="490" spans="1:6" ht="14.45" customHeight="1">
      <c r="A490" s="176"/>
      <c r="B490" s="467"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7"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4"/>
      <c r="E505" s="484"/>
      <c r="F505" s="484"/>
    </row>
    <row r="506" spans="1:7" ht="14.45" customHeight="1">
      <c r="A506" s="176"/>
      <c r="B506" s="467"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7" t="s">
        <v>308</v>
      </c>
      <c r="C519" s="179"/>
      <c r="D519" s="1284" t="s">
        <v>897</v>
      </c>
      <c r="E519" s="1284"/>
      <c r="F519" s="1284"/>
      <c r="G519"/>
    </row>
    <row r="520" spans="1:7" ht="13.15" customHeight="1">
      <c r="A520" s="179"/>
      <c r="B520" s="179"/>
      <c r="C520" s="179"/>
      <c r="D520" s="118"/>
      <c r="E520"/>
      <c r="F520"/>
      <c r="G520"/>
    </row>
    <row r="521" spans="1:7" ht="14.25">
      <c r="A521" s="176"/>
      <c r="B521" s="467"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7"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7"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7"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7"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7"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7"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7"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7"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7"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4"/>
    </row>
    <row r="562" spans="1:6">
      <c r="A562" s="175"/>
      <c r="B562" s="467" t="s">
        <v>308</v>
      </c>
      <c r="D562" s="1301" t="s">
        <v>903</v>
      </c>
      <c r="E562" s="1301"/>
      <c r="F562" s="1301"/>
    </row>
    <row r="563" spans="1:6">
      <c r="A563" s="13"/>
      <c r="B563" s="13"/>
      <c r="D563" s="218"/>
    </row>
    <row r="564" spans="1:6">
      <c r="A564" s="13"/>
      <c r="B564" s="467"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4"/>
    </row>
    <row r="568" spans="1:6">
      <c r="A568" s="13"/>
      <c r="B568" s="467"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2"/>
      <c r="E572" s="472"/>
      <c r="F572" s="472"/>
    </row>
    <row r="573" spans="1:6">
      <c r="A573" s="13"/>
      <c r="B573" s="467" t="s">
        <v>308</v>
      </c>
      <c r="D573" s="1301" t="s">
        <v>1102</v>
      </c>
      <c r="E573" s="1301"/>
      <c r="F573" s="1301"/>
    </row>
    <row r="574" spans="1:6">
      <c r="A574" s="13"/>
      <c r="B574" s="13"/>
      <c r="D574" s="1301"/>
      <c r="E574" s="1301"/>
      <c r="F574" s="1301"/>
    </row>
    <row r="575" spans="1:6">
      <c r="A575" s="13"/>
      <c r="B575" s="13"/>
      <c r="D575" s="254"/>
    </row>
    <row r="576" spans="1:6">
      <c r="A576" s="13"/>
      <c r="B576" s="467" t="s">
        <v>308</v>
      </c>
      <c r="D576" s="1301" t="s">
        <v>1103</v>
      </c>
      <c r="E576" s="1301"/>
      <c r="F576" s="1301"/>
    </row>
    <row r="577" spans="1:7">
      <c r="A577" s="13"/>
      <c r="B577" s="13"/>
      <c r="D577" s="1301"/>
      <c r="E577" s="1301"/>
      <c r="F577" s="1301"/>
    </row>
    <row r="578" spans="1:7">
      <c r="A578" s="13"/>
      <c r="B578" s="13"/>
      <c r="D578" s="254"/>
    </row>
    <row r="579" spans="1:7" ht="14.25">
      <c r="A579" s="176"/>
      <c r="B579" s="467" t="s">
        <v>308</v>
      </c>
      <c r="D579" s="1301" t="s">
        <v>898</v>
      </c>
      <c r="E579" s="1301"/>
      <c r="F579" s="1301"/>
    </row>
    <row r="580" spans="1:7" ht="14.25">
      <c r="A580" s="176"/>
      <c r="B580" s="176"/>
      <c r="D580" s="254"/>
    </row>
    <row r="581" spans="1:7" ht="14.25">
      <c r="A581" s="176"/>
      <c r="B581" s="467"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7"/>
      <c r="E592" s="432"/>
      <c r="F592" s="432"/>
    </row>
    <row r="593" spans="1:7" ht="14.25">
      <c r="A593" s="176"/>
      <c r="B593" s="467"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7"/>
      <c r="E602" s="477"/>
      <c r="F602" s="477"/>
    </row>
    <row r="603" spans="1:7">
      <c r="A603" s="13"/>
      <c r="B603" s="467" t="s">
        <v>308</v>
      </c>
      <c r="D603" s="1278" t="s">
        <v>433</v>
      </c>
      <c r="E603" s="1278"/>
      <c r="F603" s="1278"/>
    </row>
    <row r="604" spans="1:7">
      <c r="C604" s="180"/>
      <c r="E604"/>
    </row>
    <row r="605" spans="1:7">
      <c r="A605" s="13"/>
      <c r="B605" s="467" t="s">
        <v>308</v>
      </c>
      <c r="D605" s="1281" t="s">
        <v>1189</v>
      </c>
      <c r="E605" s="1281"/>
      <c r="F605" s="1281"/>
    </row>
    <row r="606" spans="1:7">
      <c r="D606" s="1281"/>
      <c r="E606" s="1281"/>
      <c r="F606" s="1281"/>
    </row>
    <row r="607" spans="1:7">
      <c r="D607"/>
    </row>
    <row r="608" spans="1:7">
      <c r="B608" s="467" t="s">
        <v>308</v>
      </c>
      <c r="D608" s="1281" t="s">
        <v>1190</v>
      </c>
      <c r="E608" s="1281"/>
      <c r="F608" s="1281"/>
    </row>
    <row r="609" spans="1:7">
      <c r="C609" s="180"/>
      <c r="D609" s="1281"/>
      <c r="E609" s="1281"/>
      <c r="F609" s="1281"/>
    </row>
    <row r="610" spans="1:7">
      <c r="C610" s="180"/>
    </row>
    <row r="611" spans="1:7">
      <c r="B611" s="467"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7"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8"/>
      <c r="E624" s="478"/>
      <c r="F624" s="478"/>
    </row>
    <row r="625" spans="1:7" ht="14.25">
      <c r="A625" s="176"/>
      <c r="B625" s="467"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7"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8"/>
      <c r="E632" s="478"/>
      <c r="F632" s="478"/>
    </row>
    <row r="633" spans="1:7">
      <c r="A633" s="179"/>
      <c r="B633" s="467" t="s">
        <v>308</v>
      </c>
      <c r="C633" s="179"/>
      <c r="D633" s="1308" t="s">
        <v>1196</v>
      </c>
      <c r="E633" s="1308"/>
      <c r="F633" s="1308"/>
    </row>
    <row r="634" spans="1:7">
      <c r="A634" s="179"/>
      <c r="B634" s="179"/>
      <c r="C634" s="179"/>
      <c r="D634" s="479"/>
      <c r="E634" s="479"/>
      <c r="F634" s="479"/>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7"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3"/>
      <c r="E645" s="473"/>
      <c r="F645" s="473"/>
    </row>
    <row r="646" spans="1:11" ht="14.25">
      <c r="A646" s="176"/>
      <c r="B646" s="467"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1"/>
      <c r="B655" s="481"/>
      <c r="C655" s="481"/>
      <c r="D655" s="481"/>
      <c r="E655" s="481"/>
      <c r="F655" s="481"/>
      <c r="G655" s="481"/>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7"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7"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7"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7"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3"/>
      <c r="E679" s="473"/>
      <c r="F679" s="473"/>
      <c r="H679" s="181"/>
      <c r="I679" s="181"/>
      <c r="J679" s="181"/>
      <c r="K679" s="181"/>
    </row>
    <row r="680" spans="1:11" ht="14.25">
      <c r="A680" s="176"/>
      <c r="B680" s="467"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3"/>
      <c r="E692" s="473"/>
      <c r="F692" s="473"/>
      <c r="H692" s="181"/>
      <c r="I692" s="181"/>
      <c r="J692" s="181"/>
      <c r="K692" s="181"/>
    </row>
    <row r="693" spans="1:11" ht="14.25">
      <c r="A693" s="176"/>
      <c r="B693" s="467"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3"/>
      <c r="E696" s="473"/>
      <c r="F696" s="473"/>
      <c r="H696" s="181"/>
      <c r="I696" s="181"/>
      <c r="J696" s="181"/>
      <c r="K696" s="181"/>
    </row>
    <row r="697" spans="1:11">
      <c r="A697" s="175"/>
      <c r="B697" s="467"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3"/>
      <c r="E699" s="473"/>
      <c r="F699" s="473"/>
      <c r="H699" s="181"/>
      <c r="I699" s="181"/>
      <c r="J699" s="181"/>
      <c r="K699" s="181"/>
    </row>
    <row r="700" spans="1:11">
      <c r="A700" s="175"/>
      <c r="B700" s="467"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3"/>
      <c r="E703" s="473"/>
      <c r="F703" s="473"/>
      <c r="H703" s="181"/>
      <c r="I703" s="181"/>
      <c r="J703" s="181"/>
      <c r="K703" s="181"/>
    </row>
    <row r="704" spans="1:11">
      <c r="A704" s="175"/>
      <c r="B704" s="467"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7"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7"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7"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8"/>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7"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4"/>
      <c r="E737" s="35"/>
      <c r="F737" s="35"/>
      <c r="G737" s="183"/>
      <c r="H737" s="181"/>
      <c r="I737" s="181"/>
      <c r="J737" s="181"/>
      <c r="K737" s="181"/>
    </row>
    <row r="738" spans="1:11" s="273" customFormat="1" ht="14.25">
      <c r="A738" s="271"/>
      <c r="B738" s="467" t="s">
        <v>308</v>
      </c>
      <c r="C738" s="272"/>
      <c r="D738" s="1264" t="s">
        <v>1108</v>
      </c>
      <c r="E738" s="1264"/>
      <c r="F738" s="1264"/>
      <c r="G738" s="210"/>
    </row>
    <row r="739" spans="1:11" s="273" customFormat="1">
      <c r="A739" s="272"/>
      <c r="B739" s="272"/>
      <c r="C739" s="272"/>
      <c r="D739" s="1264"/>
      <c r="E739" s="1264"/>
      <c r="F739" s="1264"/>
      <c r="G739" s="210"/>
    </row>
    <row r="740" spans="1:11" s="273" customFormat="1">
      <c r="A740" s="272"/>
      <c r="B740" s="272"/>
      <c r="C740" s="272"/>
      <c r="D740" s="1264"/>
      <c r="E740" s="1264"/>
      <c r="F740" s="1264"/>
      <c r="G740" s="210"/>
    </row>
    <row r="741" spans="1:11" s="273" customFormat="1">
      <c r="A741" s="272"/>
      <c r="B741" s="272"/>
      <c r="C741" s="272"/>
      <c r="D741" s="1264"/>
      <c r="E741" s="1264"/>
      <c r="F741" s="1264"/>
      <c r="G741" s="210"/>
    </row>
    <row r="742" spans="1:11" s="273" customFormat="1">
      <c r="A742" s="272"/>
      <c r="B742" s="272"/>
      <c r="C742" s="272"/>
      <c r="D742" s="254"/>
      <c r="E742" s="210"/>
      <c r="F742" s="210"/>
      <c r="G742" s="210"/>
    </row>
    <row r="743" spans="1:11" s="273" customFormat="1" ht="14.25">
      <c r="A743" s="176"/>
      <c r="B743" s="467" t="s">
        <v>308</v>
      </c>
      <c r="C743" s="272"/>
      <c r="D743" s="1297" t="s">
        <v>1109</v>
      </c>
      <c r="E743" s="1297"/>
      <c r="F743" s="1297"/>
      <c r="G743" s="210"/>
    </row>
    <row r="744" spans="1:11" s="273" customFormat="1">
      <c r="A744" s="272"/>
      <c r="B744" s="272"/>
      <c r="C744" s="272"/>
      <c r="D744" s="1297"/>
      <c r="E744" s="1297"/>
      <c r="F744" s="1297"/>
      <c r="G744" s="210"/>
    </row>
    <row r="745" spans="1:11" s="273" customFormat="1">
      <c r="A745" s="272"/>
      <c r="B745" s="272"/>
      <c r="C745" s="272"/>
      <c r="D745" s="1297"/>
      <c r="E745" s="1297"/>
      <c r="F745" s="1297"/>
      <c r="G745" s="210"/>
    </row>
    <row r="746" spans="1:11">
      <c r="D746" s="254"/>
      <c r="E746" s="35"/>
      <c r="F746" s="35"/>
      <c r="G746" s="183"/>
      <c r="H746" s="181"/>
      <c r="I746" s="181"/>
      <c r="J746" s="181"/>
      <c r="K746" s="181"/>
    </row>
    <row r="747" spans="1:11" ht="14.25">
      <c r="A747" s="176"/>
      <c r="B747" s="467"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3"/>
      <c r="E749" s="473"/>
      <c r="F749" s="473"/>
      <c r="G749" s="183"/>
      <c r="H749" s="181"/>
      <c r="I749" s="181"/>
      <c r="J749" s="181"/>
      <c r="K749" s="181"/>
    </row>
    <row r="750" spans="1:11">
      <c r="B750" s="467"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3"/>
      <c r="E753" s="473"/>
      <c r="F753" s="473"/>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4"/>
      <c r="B757" s="344"/>
      <c r="C757" s="344"/>
      <c r="D757" s="1294" t="s">
        <v>1113</v>
      </c>
      <c r="E757" s="1294"/>
      <c r="F757" s="1294"/>
      <c r="G757" s="183"/>
    </row>
    <row r="758" spans="1:11">
      <c r="D758" s="432"/>
      <c r="E758" s="432"/>
      <c r="F758" s="432"/>
      <c r="G758" s="183"/>
    </row>
    <row r="759" spans="1:11" ht="14.25">
      <c r="A759" s="176"/>
      <c r="B759" s="467" t="s">
        <v>308</v>
      </c>
      <c r="D759" s="1294" t="s">
        <v>1006</v>
      </c>
      <c r="E759" s="1294"/>
      <c r="F759" s="1294"/>
      <c r="G759" s="183"/>
    </row>
    <row r="760" spans="1:11">
      <c r="D760" s="432"/>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2" customWidth="1"/>
    <col min="11" max="16384" width="8.85546875" style="432"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6"/>
      <c r="B8" s="446"/>
      <c r="C8" s="446"/>
      <c r="D8" s="446"/>
      <c r="E8" s="446"/>
      <c r="F8" s="446"/>
      <c r="G8" s="446"/>
      <c r="H8" s="446"/>
      <c r="I8" s="446"/>
      <c r="J8" s="446"/>
    </row>
    <row r="9" spans="1:10" ht="12.75" customHeight="1">
      <c r="A9" s="432" t="s">
        <v>2062</v>
      </c>
      <c r="B9" s="446"/>
      <c r="C9" s="446"/>
      <c r="D9" s="446"/>
      <c r="E9" s="446"/>
      <c r="F9" s="446"/>
      <c r="G9" s="446"/>
      <c r="H9" s="446"/>
      <c r="I9" s="446"/>
      <c r="J9" s="446"/>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7"/>
      <c r="B17" s="557"/>
      <c r="C17" s="557"/>
      <c r="D17" s="557"/>
      <c r="E17" s="557"/>
      <c r="F17" s="557"/>
      <c r="G17" s="557"/>
      <c r="H17" s="557"/>
      <c r="I17" s="557"/>
      <c r="J17" s="557"/>
    </row>
    <row r="18" spans="1:10" ht="12.75">
      <c r="A18" s="509" t="s">
        <v>2063</v>
      </c>
      <c r="B18" s="446"/>
      <c r="C18" s="446"/>
      <c r="D18" s="446"/>
      <c r="E18" s="446"/>
      <c r="F18" s="446"/>
      <c r="G18" s="446"/>
      <c r="H18" s="446"/>
      <c r="I18" s="446"/>
      <c r="J18" s="446"/>
    </row>
    <row r="19" spans="1:10" ht="12.75">
      <c r="A19" s="446" t="s">
        <v>251</v>
      </c>
      <c r="B19" s="446"/>
      <c r="C19" s="446"/>
      <c r="D19" s="446"/>
      <c r="E19" s="446"/>
      <c r="F19" s="446"/>
      <c r="G19" s="446"/>
      <c r="H19" s="446"/>
      <c r="I19" s="446"/>
      <c r="J19" s="446"/>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2"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2.75" zeroHeight="1"/>
  <cols>
    <col min="1" max="1" width="3.5703125" style="513" customWidth="1"/>
    <col min="2" max="2" width="13.5703125" style="513" customWidth="1"/>
    <col min="3" max="3" width="2.5703125" style="513" customWidth="1"/>
    <col min="4" max="5" width="3.5703125" style="432" customWidth="1"/>
    <col min="6" max="6" width="65.5703125" style="432" customWidth="1"/>
    <col min="7" max="7" width="1.5703125" style="432" customWidth="1"/>
    <col min="8" max="8" width="3.5703125" style="432" customWidth="1"/>
    <col min="9" max="9" width="24.42578125" style="434" customWidth="1"/>
    <col min="10" max="10" width="8.85546875" style="432" customWidth="1"/>
    <col min="11" max="16384" width="8.85546875" style="432"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3" t="s">
        <v>2070</v>
      </c>
    </row>
    <row r="7" spans="1:13">
      <c r="A7" s="1339"/>
      <c r="B7" s="1339"/>
      <c r="C7" s="1339"/>
      <c r="D7" s="1339"/>
      <c r="E7" s="1339"/>
      <c r="F7" s="1339"/>
      <c r="G7" s="1339"/>
      <c r="I7" s="523" t="s">
        <v>2071</v>
      </c>
    </row>
    <row r="8" spans="1:13">
      <c r="A8" s="514"/>
      <c r="B8" s="514"/>
      <c r="C8" s="515"/>
      <c r="D8" s="515"/>
      <c r="E8" s="515"/>
      <c r="F8" s="515"/>
    </row>
    <row r="9" spans="1:13">
      <c r="A9" s="1285" t="s">
        <v>1169</v>
      </c>
      <c r="B9" s="1285"/>
      <c r="C9" s="1285"/>
      <c r="D9" s="1285"/>
      <c r="E9" s="1285"/>
      <c r="F9" s="1285"/>
      <c r="G9" s="1285"/>
      <c r="H9" s="1062"/>
      <c r="I9" s="1063"/>
    </row>
    <row r="10" spans="1:13">
      <c r="A10" s="515"/>
      <c r="B10" s="515"/>
      <c r="E10" s="434"/>
    </row>
    <row r="11" spans="1:13" ht="13.7" customHeight="1">
      <c r="C11" s="515"/>
      <c r="D11" s="1338" t="s">
        <v>1168</v>
      </c>
      <c r="E11" s="1338"/>
      <c r="F11" s="1338"/>
    </row>
    <row r="12" spans="1:13">
      <c r="C12" s="515"/>
      <c r="D12" s="1338"/>
      <c r="E12" s="1338"/>
      <c r="F12" s="1338"/>
    </row>
    <row r="13" spans="1:13">
      <c r="A13" s="516"/>
      <c r="B13" s="516"/>
      <c r="C13" s="516"/>
      <c r="D13" s="1308" t="s">
        <v>1151</v>
      </c>
      <c r="E13" s="1308"/>
      <c r="F13" s="1308"/>
      <c r="M13" s="96"/>
    </row>
    <row r="14" spans="1:13">
      <c r="A14" s="516"/>
      <c r="B14" s="516"/>
      <c r="C14" s="516"/>
      <c r="D14" s="509"/>
      <c r="L14" s="335"/>
    </row>
    <row r="15" spans="1:13" ht="14.25">
      <c r="A15" s="517"/>
      <c r="B15" s="518" t="s">
        <v>308</v>
      </c>
      <c r="C15" s="516"/>
      <c r="D15" s="1279" t="s">
        <v>2221</v>
      </c>
      <c r="E15" s="1279"/>
      <c r="F15" s="1279"/>
      <c r="I15" s="523" t="s">
        <v>2072</v>
      </c>
    </row>
    <row r="16" spans="1:13">
      <c r="A16" s="516"/>
      <c r="B16" s="516"/>
      <c r="C16" s="516"/>
      <c r="D16" s="1279"/>
      <c r="E16" s="1279"/>
      <c r="F16" s="1279"/>
      <c r="I16" s="523"/>
    </row>
    <row r="17" spans="1:9">
      <c r="A17" s="516"/>
      <c r="B17" s="516"/>
      <c r="C17" s="516"/>
      <c r="D17" s="1279"/>
      <c r="E17" s="1279"/>
      <c r="F17" s="1279"/>
      <c r="I17" s="523"/>
    </row>
    <row r="18" spans="1:9">
      <c r="A18" s="516"/>
      <c r="B18" s="516"/>
      <c r="C18" s="516"/>
      <c r="D18" s="478"/>
      <c r="E18" s="335" t="s">
        <v>2219</v>
      </c>
      <c r="F18" s="478"/>
      <c r="I18" s="523"/>
    </row>
    <row r="19" spans="1:9">
      <c r="A19" s="516"/>
      <c r="B19" s="516"/>
      <c r="C19" s="516"/>
      <c r="I19" s="523"/>
    </row>
    <row r="20" spans="1:9" ht="14.25">
      <c r="A20" s="517"/>
      <c r="B20" s="518" t="s">
        <v>308</v>
      </c>
      <c r="D20" s="1279" t="s">
        <v>2222</v>
      </c>
      <c r="E20" s="1279"/>
      <c r="F20" s="1279"/>
      <c r="I20" s="523" t="s">
        <v>2073</v>
      </c>
    </row>
    <row r="21" spans="1:9" ht="14.25">
      <c r="A21" s="517"/>
      <c r="D21" s="1279"/>
      <c r="E21" s="1279"/>
      <c r="F21" s="1279"/>
      <c r="I21" s="523"/>
    </row>
    <row r="22" spans="1:9" ht="14.25">
      <c r="A22" s="517"/>
      <c r="D22" s="422"/>
      <c r="E22" s="96" t="s">
        <v>2218</v>
      </c>
      <c r="F22" s="422"/>
      <c r="I22" s="523"/>
    </row>
    <row r="23" spans="1:9" ht="14.25">
      <c r="A23" s="517"/>
      <c r="B23" s="517"/>
      <c r="D23" s="479"/>
      <c r="I23" s="523"/>
    </row>
    <row r="24" spans="1:9" ht="14.25">
      <c r="A24" s="517"/>
      <c r="B24" s="518" t="s">
        <v>308</v>
      </c>
      <c r="D24" s="1279" t="s">
        <v>1154</v>
      </c>
      <c r="E24" s="1279"/>
      <c r="F24" s="1279"/>
      <c r="I24" s="523" t="s">
        <v>2073</v>
      </c>
    </row>
    <row r="25" spans="1:9" ht="14.25">
      <c r="A25" s="517"/>
      <c r="B25" s="517"/>
      <c r="D25" s="1279"/>
      <c r="E25" s="1279"/>
      <c r="F25" s="1279"/>
      <c r="I25" s="523"/>
    </row>
    <row r="26" spans="1:9">
      <c r="I26" s="523"/>
    </row>
    <row r="27" spans="1:9" ht="14.25">
      <c r="A27" s="517"/>
      <c r="B27" s="518" t="s">
        <v>308</v>
      </c>
      <c r="D27" s="1279" t="s">
        <v>2361</v>
      </c>
      <c r="E27" s="1279"/>
      <c r="F27" s="1279"/>
      <c r="I27" s="523" t="s">
        <v>2076</v>
      </c>
    </row>
    <row r="28" spans="1:9">
      <c r="D28" s="1279"/>
      <c r="E28" s="1279"/>
      <c r="F28" s="1279"/>
      <c r="I28" s="523"/>
    </row>
    <row r="29" spans="1:9">
      <c r="D29" s="1279"/>
      <c r="E29" s="1279"/>
      <c r="F29" s="1279"/>
      <c r="I29" s="523"/>
    </row>
    <row r="30" spans="1:9">
      <c r="D30" s="1279"/>
      <c r="E30" s="1279"/>
      <c r="F30" s="1279"/>
      <c r="I30" s="523"/>
    </row>
    <row r="31" spans="1:9">
      <c r="D31" s="1279"/>
      <c r="E31" s="1279"/>
      <c r="F31" s="1279"/>
      <c r="I31" s="523"/>
    </row>
    <row r="32" spans="1:9">
      <c r="D32" s="480"/>
      <c r="I32" s="523"/>
    </row>
    <row r="33" spans="1:9">
      <c r="B33" s="518" t="s">
        <v>308</v>
      </c>
      <c r="D33" s="1279" t="s">
        <v>2362</v>
      </c>
      <c r="E33" s="1279"/>
      <c r="F33" s="1279"/>
      <c r="I33" s="523" t="s">
        <v>2072</v>
      </c>
    </row>
    <row r="34" spans="1:9">
      <c r="D34" s="1279"/>
      <c r="E34" s="1279"/>
      <c r="F34" s="1279"/>
      <c r="I34" s="523"/>
    </row>
    <row r="35" spans="1:9" ht="14.25">
      <c r="A35" s="517"/>
      <c r="B35" s="517"/>
      <c r="D35" s="480"/>
      <c r="I35" s="523"/>
    </row>
    <row r="36" spans="1:9" ht="14.45" customHeight="1">
      <c r="A36" s="517"/>
      <c r="B36" s="518" t="s">
        <v>308</v>
      </c>
      <c r="D36" s="1279" t="s">
        <v>1321</v>
      </c>
      <c r="E36" s="1279"/>
      <c r="F36" s="1279"/>
      <c r="I36" s="523" t="s">
        <v>2143</v>
      </c>
    </row>
    <row r="37" spans="1:9" ht="14.25">
      <c r="A37" s="517"/>
      <c r="B37" s="517"/>
      <c r="D37" s="1279"/>
      <c r="E37" s="1279"/>
      <c r="F37" s="1279"/>
      <c r="I37" s="523"/>
    </row>
    <row r="38" spans="1:9" ht="14.25">
      <c r="A38" s="517"/>
      <c r="B38" s="517"/>
      <c r="D38" s="1279"/>
      <c r="E38" s="1279"/>
      <c r="F38" s="1279"/>
      <c r="I38" s="523"/>
    </row>
    <row r="39" spans="1:9" ht="14.25">
      <c r="A39" s="517"/>
      <c r="B39" s="517"/>
      <c r="D39" s="1279"/>
      <c r="E39" s="1279"/>
      <c r="F39" s="1279"/>
      <c r="I39" s="523"/>
    </row>
    <row r="40" spans="1:9" ht="14.25">
      <c r="A40" s="517"/>
      <c r="B40" s="517"/>
      <c r="I40" s="523"/>
    </row>
    <row r="41" spans="1:9" ht="14.25">
      <c r="A41" s="517"/>
      <c r="B41" s="518" t="s">
        <v>308</v>
      </c>
      <c r="D41" s="1279" t="s">
        <v>1158</v>
      </c>
      <c r="E41" s="1279"/>
      <c r="F41" s="1279"/>
      <c r="I41" s="523"/>
    </row>
    <row r="42" spans="1:9" ht="14.25">
      <c r="A42" s="517"/>
      <c r="B42" s="517"/>
      <c r="D42" s="1279"/>
      <c r="E42" s="1279"/>
      <c r="F42" s="1279"/>
      <c r="I42" s="523"/>
    </row>
    <row r="43" spans="1:9" ht="14.25">
      <c r="A43" s="517"/>
      <c r="B43" s="517"/>
      <c r="D43" s="1279"/>
      <c r="E43" s="1279"/>
      <c r="F43" s="1279"/>
      <c r="I43" s="523"/>
    </row>
    <row r="44" spans="1:9" ht="14.25">
      <c r="A44" s="517"/>
      <c r="B44" s="517"/>
      <c r="D44" s="1279"/>
      <c r="E44" s="1279"/>
      <c r="F44" s="1279"/>
      <c r="I44" s="523"/>
    </row>
    <row r="45" spans="1:9" ht="14.25">
      <c r="A45" s="517"/>
      <c r="B45" s="517"/>
      <c r="D45" s="1279"/>
      <c r="E45" s="1279"/>
      <c r="F45" s="1279"/>
      <c r="I45" s="523"/>
    </row>
    <row r="46" spans="1:9" ht="14.25">
      <c r="A46" s="517"/>
      <c r="B46" s="517"/>
      <c r="D46" s="478"/>
      <c r="E46" s="478"/>
      <c r="F46" s="478"/>
      <c r="I46" s="523"/>
    </row>
    <row r="47" spans="1:9" ht="14.25">
      <c r="A47" s="517"/>
      <c r="B47" s="518" t="s">
        <v>308</v>
      </c>
      <c r="D47" s="1279" t="s">
        <v>1159</v>
      </c>
      <c r="E47" s="1279"/>
      <c r="F47" s="1279"/>
      <c r="I47" s="523" t="s">
        <v>2143</v>
      </c>
    </row>
    <row r="48" spans="1:9" ht="14.25">
      <c r="A48" s="517"/>
      <c r="B48" s="517"/>
      <c r="D48" s="1279"/>
      <c r="E48" s="1279"/>
      <c r="F48" s="1279"/>
      <c r="I48" s="523"/>
    </row>
    <row r="49" spans="1:9" ht="14.25">
      <c r="A49" s="517"/>
      <c r="B49" s="517"/>
      <c r="D49" s="1279"/>
      <c r="E49" s="1279"/>
      <c r="F49" s="1279"/>
      <c r="I49" s="523"/>
    </row>
    <row r="50" spans="1:9" ht="23.25" customHeight="1">
      <c r="A50" s="517"/>
      <c r="B50" s="517"/>
      <c r="D50" s="1279"/>
      <c r="E50" s="1279"/>
      <c r="F50" s="1279"/>
      <c r="I50" s="523"/>
    </row>
    <row r="51" spans="1:9" ht="14.25">
      <c r="A51" s="517"/>
      <c r="B51" s="517"/>
      <c r="D51" s="479"/>
      <c r="I51" s="523"/>
    </row>
    <row r="52" spans="1:9" ht="14.45" customHeight="1">
      <c r="A52" s="517"/>
      <c r="B52" s="518" t="s">
        <v>308</v>
      </c>
      <c r="D52" s="1279" t="s">
        <v>1160</v>
      </c>
      <c r="E52" s="1279"/>
      <c r="F52" s="1279"/>
      <c r="I52" s="523" t="s">
        <v>2143</v>
      </c>
    </row>
    <row r="53" spans="1:9" ht="14.25">
      <c r="A53" s="517"/>
      <c r="B53" s="517"/>
      <c r="D53" s="1279"/>
      <c r="E53" s="1279"/>
      <c r="F53" s="1279"/>
      <c r="I53" s="523"/>
    </row>
    <row r="54" spans="1:9" ht="14.25">
      <c r="A54" s="517"/>
      <c r="B54" s="517"/>
      <c r="D54" s="1279"/>
      <c r="E54" s="1279"/>
      <c r="F54" s="1279"/>
      <c r="I54" s="523"/>
    </row>
    <row r="55" spans="1:9" ht="14.25">
      <c r="A55" s="517"/>
      <c r="B55" s="517"/>
      <c r="I55" s="523"/>
    </row>
    <row r="56" spans="1:9" ht="14.25">
      <c r="A56" s="517"/>
      <c r="B56" s="518" t="s">
        <v>308</v>
      </c>
      <c r="D56" s="1335" t="s">
        <v>1161</v>
      </c>
      <c r="E56" s="1335"/>
      <c r="F56" s="1335"/>
      <c r="I56" s="523"/>
    </row>
    <row r="57" spans="1:9" ht="14.25">
      <c r="A57" s="517"/>
      <c r="B57" s="517"/>
      <c r="D57" s="1335"/>
      <c r="E57" s="1335"/>
      <c r="F57" s="1335"/>
      <c r="I57" s="523"/>
    </row>
    <row r="58" spans="1:9" ht="14.25">
      <c r="A58" s="517"/>
      <c r="B58" s="517"/>
      <c r="D58" s="422" t="s">
        <v>2220</v>
      </c>
      <c r="E58" s="478"/>
      <c r="F58" s="478"/>
      <c r="I58" s="523"/>
    </row>
    <row r="59" spans="1:9" ht="14.25">
      <c r="A59" s="517"/>
      <c r="B59" s="517"/>
      <c r="D59" s="478"/>
      <c r="E59" s="335" t="s">
        <v>2219</v>
      </c>
      <c r="F59" s="478"/>
      <c r="I59" s="523"/>
    </row>
    <row r="60" spans="1:9">
      <c r="D60" s="480"/>
      <c r="I60" s="523"/>
    </row>
    <row r="61" spans="1:9" ht="14.25">
      <c r="A61" s="517"/>
      <c r="B61" s="518" t="s">
        <v>308</v>
      </c>
      <c r="D61" s="1279" t="s">
        <v>1162</v>
      </c>
      <c r="E61" s="1279"/>
      <c r="F61" s="1279"/>
      <c r="I61" s="523" t="s">
        <v>2074</v>
      </c>
    </row>
    <row r="62" spans="1:9">
      <c r="D62" s="1279"/>
      <c r="E62" s="1279"/>
      <c r="F62" s="1279"/>
      <c r="I62" s="523"/>
    </row>
    <row r="63" spans="1:9">
      <c r="D63" s="1279"/>
      <c r="E63" s="1279"/>
      <c r="F63" s="1279"/>
      <c r="I63" s="523"/>
    </row>
    <row r="64" spans="1:9">
      <c r="I64" s="523"/>
    </row>
    <row r="65" spans="1:9" ht="14.25">
      <c r="A65" s="517"/>
      <c r="B65" s="518" t="s">
        <v>308</v>
      </c>
      <c r="D65" s="1279" t="s">
        <v>1163</v>
      </c>
      <c r="E65" s="1279"/>
      <c r="F65" s="1279"/>
      <c r="I65" s="523" t="s">
        <v>2075</v>
      </c>
    </row>
    <row r="66" spans="1:9">
      <c r="D66" s="1279"/>
      <c r="E66" s="1279"/>
      <c r="F66" s="1279"/>
      <c r="I66" s="523"/>
    </row>
    <row r="67" spans="1:9">
      <c r="I67" s="523"/>
    </row>
    <row r="68" spans="1:9" ht="14.25">
      <c r="A68" s="517"/>
      <c r="B68" s="518" t="s">
        <v>308</v>
      </c>
      <c r="D68" s="1279" t="s">
        <v>1164</v>
      </c>
      <c r="E68" s="1279"/>
      <c r="F68" s="1279"/>
      <c r="I68" s="523"/>
    </row>
    <row r="69" spans="1:9">
      <c r="D69" s="1279"/>
      <c r="E69" s="1279"/>
      <c r="F69" s="1279"/>
      <c r="I69" s="523" t="s">
        <v>2076</v>
      </c>
    </row>
    <row r="70" spans="1:9">
      <c r="D70" s="1279"/>
      <c r="E70" s="1279"/>
      <c r="F70" s="1279"/>
      <c r="I70" s="523"/>
    </row>
    <row r="71" spans="1:9">
      <c r="I71" s="523"/>
    </row>
    <row r="72" spans="1:9" ht="14.25">
      <c r="A72" s="517"/>
      <c r="B72" s="518" t="s">
        <v>308</v>
      </c>
      <c r="D72" s="1279" t="s">
        <v>1165</v>
      </c>
      <c r="E72" s="1279"/>
      <c r="F72" s="1279"/>
      <c r="I72" s="523" t="s">
        <v>2076</v>
      </c>
    </row>
    <row r="73" spans="1:9">
      <c r="D73" s="1279"/>
      <c r="E73" s="1279"/>
      <c r="F73" s="1279"/>
      <c r="I73" s="523"/>
    </row>
    <row r="74" spans="1:9" ht="14.25">
      <c r="A74" s="517"/>
      <c r="B74" s="517"/>
      <c r="D74" s="479"/>
      <c r="I74" s="523"/>
    </row>
    <row r="75" spans="1:9">
      <c r="A75" s="1285" t="s">
        <v>1072</v>
      </c>
      <c r="B75" s="1285"/>
      <c r="C75" s="1285"/>
      <c r="D75" s="1285"/>
      <c r="E75" s="1285"/>
      <c r="F75" s="1285"/>
      <c r="G75" s="1285"/>
      <c r="H75" s="1062"/>
      <c r="I75" s="1255"/>
    </row>
    <row r="76" spans="1:9">
      <c r="I76" s="523"/>
    </row>
    <row r="77" spans="1:9">
      <c r="C77" s="519"/>
      <c r="D77" s="1307" t="s">
        <v>1170</v>
      </c>
      <c r="E77" s="1307"/>
      <c r="F77" s="1307"/>
      <c r="I77" s="523"/>
    </row>
    <row r="78" spans="1:9">
      <c r="A78" s="479"/>
      <c r="B78" s="479"/>
      <c r="D78" s="1279" t="s">
        <v>1197</v>
      </c>
      <c r="E78" s="1279"/>
      <c r="F78" s="1279"/>
      <c r="I78" s="523"/>
    </row>
    <row r="79" spans="1:9">
      <c r="A79" s="479"/>
      <c r="B79" s="479"/>
      <c r="I79" s="523"/>
    </row>
    <row r="80" spans="1:9" ht="13.7" customHeight="1">
      <c r="A80" s="517"/>
      <c r="B80" s="518" t="s">
        <v>308</v>
      </c>
      <c r="D80" s="1279" t="s">
        <v>1354</v>
      </c>
      <c r="E80" s="1279"/>
      <c r="F80" s="1279"/>
      <c r="I80" s="523" t="s">
        <v>2077</v>
      </c>
    </row>
    <row r="81" spans="1:9" ht="14.25">
      <c r="A81" s="517"/>
      <c r="B81" s="517"/>
      <c r="D81" s="1279"/>
      <c r="E81" s="1279"/>
      <c r="F81" s="1279"/>
      <c r="I81" s="523"/>
    </row>
    <row r="82" spans="1:9" ht="14.25">
      <c r="A82" s="517"/>
      <c r="B82" s="517"/>
      <c r="D82" s="1279"/>
      <c r="E82" s="1279"/>
      <c r="F82" s="1279"/>
      <c r="I82" s="523"/>
    </row>
    <row r="83" spans="1:9" ht="14.25">
      <c r="A83" s="517"/>
      <c r="B83" s="517"/>
      <c r="D83" s="1279"/>
      <c r="E83" s="1279"/>
      <c r="F83" s="1279"/>
      <c r="I83" s="523"/>
    </row>
    <row r="84" spans="1:9" ht="14.25">
      <c r="A84" s="517"/>
      <c r="B84" s="517"/>
      <c r="D84" s="1279"/>
      <c r="E84" s="1279"/>
      <c r="F84" s="1279"/>
      <c r="I84" s="523"/>
    </row>
    <row r="85" spans="1:9" ht="14.25">
      <c r="A85" s="517"/>
      <c r="B85" s="517"/>
      <c r="D85" s="1279"/>
      <c r="E85" s="1279"/>
      <c r="F85" s="1279"/>
      <c r="I85" s="523"/>
    </row>
    <row r="86" spans="1:9" ht="14.25">
      <c r="A86" s="517"/>
      <c r="B86" s="517"/>
      <c r="D86" s="1279"/>
      <c r="E86" s="1279"/>
      <c r="F86" s="1279"/>
      <c r="I86" s="523"/>
    </row>
    <row r="87" spans="1:9" ht="14.25">
      <c r="A87" s="517"/>
      <c r="B87" s="517"/>
      <c r="D87" s="1279"/>
      <c r="E87" s="1279"/>
      <c r="F87" s="1279"/>
      <c r="I87" s="523"/>
    </row>
    <row r="88" spans="1:9" ht="14.25">
      <c r="A88" s="517"/>
      <c r="B88" s="517"/>
      <c r="D88" s="415"/>
      <c r="E88" s="415"/>
      <c r="F88" s="415"/>
      <c r="I88" s="523"/>
    </row>
    <row r="89" spans="1:9" ht="15" customHeight="1">
      <c r="A89" s="517"/>
      <c r="B89" s="518" t="s">
        <v>308</v>
      </c>
      <c r="D89" s="1279" t="s">
        <v>1931</v>
      </c>
      <c r="E89" s="1279"/>
      <c r="F89" s="1279"/>
      <c r="I89" s="523" t="s">
        <v>2078</v>
      </c>
    </row>
    <row r="90" spans="1:9" ht="14.25">
      <c r="A90" s="517"/>
      <c r="B90" s="517"/>
      <c r="D90" s="1279"/>
      <c r="E90" s="1279"/>
      <c r="F90" s="1279"/>
      <c r="I90" s="523"/>
    </row>
    <row r="91" spans="1:9" ht="14.25">
      <c r="A91" s="517"/>
      <c r="B91" s="517"/>
      <c r="D91" s="478"/>
      <c r="E91" s="478"/>
      <c r="F91" s="478"/>
      <c r="I91" s="523"/>
    </row>
    <row r="92" spans="1:9" ht="14.25">
      <c r="A92" s="517"/>
      <c r="B92" s="518" t="s">
        <v>308</v>
      </c>
      <c r="D92" s="1279" t="s">
        <v>1934</v>
      </c>
      <c r="E92" s="1279"/>
      <c r="F92" s="1279"/>
      <c r="I92" s="523" t="s">
        <v>2079</v>
      </c>
    </row>
    <row r="93" spans="1:9" ht="14.25">
      <c r="A93" s="517"/>
      <c r="B93" s="517"/>
      <c r="D93" s="1279"/>
      <c r="E93" s="1279"/>
      <c r="F93" s="1279"/>
      <c r="I93" s="523"/>
    </row>
    <row r="94" spans="1:9" ht="14.25">
      <c r="A94" s="517"/>
      <c r="B94" s="517"/>
      <c r="D94" s="1279"/>
      <c r="E94" s="1279"/>
      <c r="F94" s="1279"/>
      <c r="I94" s="523"/>
    </row>
    <row r="95" spans="1:9" ht="14.25">
      <c r="A95" s="517"/>
      <c r="B95" s="517"/>
      <c r="D95" s="478"/>
      <c r="E95" s="478"/>
      <c r="F95" s="478"/>
      <c r="I95" s="523"/>
    </row>
    <row r="96" spans="1:9" ht="14.25">
      <c r="A96" s="517"/>
      <c r="B96" s="518" t="s">
        <v>308</v>
      </c>
      <c r="D96" s="1279" t="s">
        <v>1933</v>
      </c>
      <c r="E96" s="1279"/>
      <c r="F96" s="1279"/>
      <c r="I96" s="523" t="s">
        <v>2124</v>
      </c>
    </row>
    <row r="97" spans="1:9" s="1021" customFormat="1" ht="14.25">
      <c r="A97" s="1019"/>
      <c r="B97" s="1019"/>
      <c r="C97" s="1020"/>
      <c r="D97" s="1279"/>
      <c r="E97" s="1279"/>
      <c r="F97" s="1279"/>
      <c r="I97" s="1256"/>
    </row>
    <row r="98" spans="1:9" ht="14.25">
      <c r="A98" s="517"/>
      <c r="B98" s="517"/>
      <c r="D98" s="422"/>
      <c r="E98" s="335" t="s">
        <v>2223</v>
      </c>
      <c r="F98" s="478"/>
      <c r="I98" s="523"/>
    </row>
    <row r="99" spans="1:9" ht="14.25">
      <c r="A99" s="517"/>
      <c r="B99" s="517"/>
      <c r="D99" s="415"/>
      <c r="E99" s="415"/>
      <c r="F99" s="415"/>
      <c r="I99" s="523"/>
    </row>
    <row r="100" spans="1:9" ht="14.25">
      <c r="A100" s="517"/>
      <c r="B100" s="518" t="s">
        <v>308</v>
      </c>
      <c r="D100" s="1279" t="s">
        <v>1932</v>
      </c>
      <c r="E100" s="1279"/>
      <c r="F100" s="1279"/>
      <c r="I100" s="523" t="s">
        <v>2080</v>
      </c>
    </row>
    <row r="101" spans="1:9" ht="14.25">
      <c r="A101" s="517"/>
      <c r="B101" s="517"/>
      <c r="D101" s="1279"/>
      <c r="E101" s="1279"/>
      <c r="F101" s="1279"/>
      <c r="I101" s="523"/>
    </row>
    <row r="102" spans="1:9" ht="14.25">
      <c r="A102" s="517"/>
      <c r="B102" s="517"/>
      <c r="D102" s="478"/>
      <c r="E102" s="478"/>
      <c r="F102" s="478"/>
      <c r="I102" s="523"/>
    </row>
    <row r="103" spans="1:9" ht="14.45" customHeight="1">
      <c r="A103" s="517"/>
      <c r="B103" s="518" t="s">
        <v>308</v>
      </c>
      <c r="D103" s="1279" t="s">
        <v>1301</v>
      </c>
      <c r="E103" s="1279"/>
      <c r="F103" s="1279"/>
      <c r="I103" s="523" t="s">
        <v>2081</v>
      </c>
    </row>
    <row r="104" spans="1:9" ht="14.25">
      <c r="A104" s="517"/>
      <c r="B104" s="517"/>
      <c r="D104" s="1279"/>
      <c r="E104" s="1279"/>
      <c r="F104" s="1279"/>
      <c r="I104" s="523"/>
    </row>
    <row r="105" spans="1:9" ht="14.25">
      <c r="A105" s="517"/>
      <c r="B105" s="517"/>
      <c r="D105" s="1279"/>
      <c r="E105" s="1279"/>
      <c r="F105" s="1279"/>
      <c r="I105" s="523"/>
    </row>
    <row r="106" spans="1:9" ht="14.25">
      <c r="A106" s="517"/>
      <c r="B106" s="517"/>
      <c r="D106" s="1279"/>
      <c r="E106" s="1279"/>
      <c r="F106" s="1279"/>
      <c r="I106" s="523"/>
    </row>
    <row r="107" spans="1:9" ht="14.25">
      <c r="A107" s="517"/>
      <c r="B107" s="517"/>
      <c r="D107" s="1279"/>
      <c r="E107" s="1279"/>
      <c r="F107" s="1279"/>
      <c r="I107" s="523"/>
    </row>
    <row r="108" spans="1:9" ht="14.25">
      <c r="A108" s="517"/>
      <c r="B108" s="517"/>
      <c r="D108" s="1279"/>
      <c r="E108" s="1279"/>
      <c r="F108" s="1279"/>
      <c r="I108" s="523"/>
    </row>
    <row r="109" spans="1:9" ht="14.25">
      <c r="A109" s="517"/>
      <c r="B109" s="517"/>
      <c r="D109" s="1279"/>
      <c r="E109" s="1279"/>
      <c r="F109" s="1279"/>
      <c r="I109" s="523"/>
    </row>
    <row r="110" spans="1:9" ht="14.25">
      <c r="A110" s="517"/>
      <c r="B110" s="517"/>
      <c r="D110" s="1279"/>
      <c r="E110" s="1279"/>
      <c r="F110" s="1279"/>
      <c r="I110" s="523"/>
    </row>
    <row r="111" spans="1:9" ht="14.25">
      <c r="A111" s="517"/>
      <c r="B111" s="517"/>
      <c r="D111" s="1279"/>
      <c r="E111" s="1279"/>
      <c r="F111" s="1279"/>
      <c r="I111" s="523"/>
    </row>
    <row r="112" spans="1:9" ht="14.25">
      <c r="A112" s="517"/>
      <c r="B112" s="517"/>
      <c r="D112" s="1279"/>
      <c r="E112" s="1279"/>
      <c r="F112" s="1279"/>
      <c r="I112" s="523"/>
    </row>
    <row r="113" spans="1:9" ht="14.25">
      <c r="A113" s="517"/>
      <c r="B113" s="517"/>
      <c r="D113" s="1279"/>
      <c r="E113" s="1279"/>
      <c r="F113" s="1279"/>
      <c r="I113" s="523"/>
    </row>
    <row r="114" spans="1:9" ht="14.25">
      <c r="A114" s="517"/>
      <c r="B114" s="517"/>
      <c r="D114" s="1279"/>
      <c r="E114" s="1279"/>
      <c r="F114" s="1279"/>
      <c r="I114" s="523"/>
    </row>
    <row r="115" spans="1:9" ht="14.25">
      <c r="A115" s="517"/>
      <c r="B115" s="517"/>
      <c r="D115" s="1279"/>
      <c r="E115" s="1279"/>
      <c r="F115" s="1279"/>
      <c r="I115" s="523"/>
    </row>
    <row r="116" spans="1:9" ht="14.25">
      <c r="A116" s="517"/>
      <c r="B116" s="517"/>
      <c r="D116" s="1279"/>
      <c r="E116" s="1279"/>
      <c r="F116" s="1279"/>
      <c r="I116" s="523"/>
    </row>
    <row r="117" spans="1:9" ht="14.25">
      <c r="A117" s="517"/>
      <c r="B117" s="517"/>
      <c r="D117" s="1279"/>
      <c r="E117" s="1279"/>
      <c r="F117" s="1279"/>
      <c r="I117" s="523"/>
    </row>
    <row r="118" spans="1:9" ht="14.25">
      <c r="A118" s="517"/>
      <c r="B118" s="517"/>
      <c r="D118" s="557"/>
      <c r="E118" s="557"/>
      <c r="F118" s="557"/>
      <c r="I118" s="523"/>
    </row>
    <row r="119" spans="1:9" ht="14.25" customHeight="1">
      <c r="A119" s="517"/>
      <c r="B119" s="518" t="s">
        <v>308</v>
      </c>
      <c r="D119" s="1306" t="s">
        <v>1172</v>
      </c>
      <c r="E119" s="1306"/>
      <c r="F119" s="1306"/>
      <c r="I119" s="523"/>
    </row>
    <row r="120" spans="1:9" ht="14.25">
      <c r="A120" s="517"/>
      <c r="B120" s="517"/>
      <c r="D120" s="1306"/>
      <c r="E120" s="1306"/>
      <c r="F120" s="1306"/>
      <c r="I120" s="523"/>
    </row>
    <row r="121" spans="1:9" ht="14.25">
      <c r="A121" s="517"/>
      <c r="B121" s="517"/>
      <c r="D121" s="1306"/>
      <c r="E121" s="1306"/>
      <c r="F121" s="1306"/>
      <c r="I121" s="523"/>
    </row>
    <row r="122" spans="1:9" ht="14.25">
      <c r="A122" s="517"/>
      <c r="B122" s="517"/>
      <c r="D122" s="1306"/>
      <c r="E122" s="1306"/>
      <c r="F122" s="1306"/>
      <c r="I122" s="523"/>
    </row>
    <row r="123" spans="1:9" ht="14.25">
      <c r="A123" s="517"/>
      <c r="B123" s="517"/>
      <c r="D123" s="1306"/>
      <c r="E123" s="1306"/>
      <c r="F123" s="1306"/>
      <c r="I123" s="523"/>
    </row>
    <row r="124" spans="1:9" ht="14.25">
      <c r="A124" s="517"/>
      <c r="B124" s="517"/>
      <c r="D124" s="1306"/>
      <c r="E124" s="1306"/>
      <c r="F124" s="1306"/>
      <c r="I124" s="523"/>
    </row>
    <row r="125" spans="1:9" ht="14.25">
      <c r="A125" s="517"/>
      <c r="B125" s="517"/>
      <c r="D125" s="1306"/>
      <c r="E125" s="1306"/>
      <c r="F125" s="1306"/>
      <c r="I125" s="523"/>
    </row>
    <row r="126" spans="1:9" ht="14.25">
      <c r="A126" s="517"/>
      <c r="B126" s="517"/>
      <c r="D126" s="1306"/>
      <c r="E126" s="1306"/>
      <c r="F126" s="1306"/>
      <c r="I126" s="523"/>
    </row>
    <row r="127" spans="1:9">
      <c r="C127" s="432"/>
      <c r="D127" s="558"/>
      <c r="E127" s="558"/>
      <c r="F127" s="558"/>
      <c r="I127" s="523"/>
    </row>
    <row r="128" spans="1:9" ht="14.25">
      <c r="A128" s="517"/>
      <c r="B128" s="518" t="s">
        <v>308</v>
      </c>
      <c r="C128" s="432"/>
      <c r="D128" s="1306" t="s">
        <v>2363</v>
      </c>
      <c r="E128" s="1306"/>
      <c r="F128" s="1306"/>
      <c r="I128" s="523" t="s">
        <v>2082</v>
      </c>
    </row>
    <row r="129" spans="1:9" ht="14.25">
      <c r="A129" s="517"/>
      <c r="B129" s="517"/>
      <c r="C129" s="432"/>
      <c r="D129" s="1306"/>
      <c r="E129" s="1306"/>
      <c r="F129" s="1306"/>
      <c r="I129" s="523"/>
    </row>
    <row r="130" spans="1:9">
      <c r="I130" s="523"/>
    </row>
    <row r="131" spans="1:9" ht="14.25">
      <c r="A131" s="517"/>
      <c r="B131" s="518" t="s">
        <v>308</v>
      </c>
      <c r="D131" s="1279" t="s">
        <v>1175</v>
      </c>
      <c r="E131" s="1279"/>
      <c r="F131" s="1279"/>
      <c r="I131" s="523" t="s">
        <v>2082</v>
      </c>
    </row>
    <row r="132" spans="1:9">
      <c r="D132" s="1279"/>
      <c r="E132" s="1279"/>
      <c r="F132" s="1279"/>
      <c r="I132" s="523"/>
    </row>
    <row r="133" spans="1:9">
      <c r="D133" s="1279"/>
      <c r="E133" s="1279"/>
      <c r="F133" s="1279"/>
      <c r="I133" s="523"/>
    </row>
    <row r="134" spans="1:9">
      <c r="D134" s="1279"/>
      <c r="E134" s="1279"/>
      <c r="F134" s="1279"/>
      <c r="I134" s="523"/>
    </row>
    <row r="135" spans="1:9">
      <c r="D135" s="1279"/>
      <c r="E135" s="1279"/>
      <c r="F135" s="1279"/>
      <c r="I135" s="523"/>
    </row>
    <row r="136" spans="1:9">
      <c r="I136" s="523"/>
    </row>
    <row r="137" spans="1:9" ht="14.25">
      <c r="A137" s="517"/>
      <c r="B137" s="518" t="s">
        <v>308</v>
      </c>
      <c r="D137" s="1279" t="s">
        <v>1176</v>
      </c>
      <c r="E137" s="1279"/>
      <c r="F137" s="1279"/>
      <c r="I137" s="523" t="s">
        <v>2083</v>
      </c>
    </row>
    <row r="138" spans="1:9" s="447" customFormat="1" ht="13.7" customHeight="1">
      <c r="A138" s="521"/>
      <c r="B138" s="521"/>
      <c r="C138" s="521"/>
      <c r="D138" s="1279"/>
      <c r="E138" s="1279"/>
      <c r="F138" s="1279"/>
      <c r="I138" s="1257"/>
    </row>
    <row r="139" spans="1:9" ht="13.7" customHeight="1">
      <c r="D139" s="1279"/>
      <c r="E139" s="1279"/>
      <c r="F139" s="1279"/>
      <c r="I139" s="523"/>
    </row>
    <row r="140" spans="1:9" ht="13.7" customHeight="1">
      <c r="D140" s="1279"/>
      <c r="E140" s="1279"/>
      <c r="F140" s="1279"/>
      <c r="I140" s="523"/>
    </row>
    <row r="141" spans="1:9" ht="13.7" customHeight="1">
      <c r="D141" s="1279"/>
      <c r="E141" s="1279"/>
      <c r="F141" s="1279"/>
      <c r="I141" s="523"/>
    </row>
    <row r="142" spans="1:9" ht="13.7" customHeight="1">
      <c r="A142" s="522"/>
      <c r="B142" s="522"/>
      <c r="D142" s="1279"/>
      <c r="E142" s="1279"/>
      <c r="F142" s="1279"/>
      <c r="I142" s="523"/>
    </row>
    <row r="143" spans="1:9" ht="13.7" customHeight="1">
      <c r="D143" s="1279"/>
      <c r="E143" s="1279"/>
      <c r="F143" s="1279"/>
      <c r="I143" s="523"/>
    </row>
    <row r="144" spans="1:9" ht="13.7" customHeight="1">
      <c r="D144" s="1279"/>
      <c r="E144" s="1279"/>
      <c r="F144" s="1279"/>
      <c r="I144" s="523"/>
    </row>
    <row r="145" spans="2:9" ht="13.7" customHeight="1">
      <c r="D145" s="1279"/>
      <c r="E145" s="1279"/>
      <c r="F145" s="1279"/>
      <c r="I145" s="523"/>
    </row>
    <row r="146" spans="2:9" ht="13.7" customHeight="1">
      <c r="D146" s="1279"/>
      <c r="E146" s="1279"/>
      <c r="F146" s="1279"/>
      <c r="I146" s="523"/>
    </row>
    <row r="147" spans="2:9" ht="13.7" customHeight="1">
      <c r="D147" s="1279"/>
      <c r="E147" s="1279"/>
      <c r="F147" s="1279"/>
      <c r="I147" s="523"/>
    </row>
    <row r="148" spans="2:9" ht="13.7" customHeight="1">
      <c r="D148" s="1279"/>
      <c r="E148" s="1279"/>
      <c r="F148" s="1279"/>
      <c r="I148" s="523"/>
    </row>
    <row r="149" spans="2:9" ht="13.7" customHeight="1">
      <c r="D149" s="1279"/>
      <c r="E149" s="1279"/>
      <c r="F149" s="1279"/>
      <c r="I149" s="523"/>
    </row>
    <row r="150" spans="2:9" ht="13.7" customHeight="1">
      <c r="D150" s="509"/>
      <c r="E150" s="479"/>
      <c r="F150" s="479"/>
      <c r="I150" s="523"/>
    </row>
    <row r="151" spans="2:9" ht="13.7" customHeight="1">
      <c r="B151" s="518" t="s">
        <v>308</v>
      </c>
      <c r="D151" s="1279" t="s">
        <v>1284</v>
      </c>
      <c r="E151" s="1279"/>
      <c r="F151" s="1279"/>
      <c r="I151" s="523" t="s">
        <v>2084</v>
      </c>
    </row>
    <row r="152" spans="2:9" ht="13.7" customHeight="1">
      <c r="D152" s="1279"/>
      <c r="E152" s="1279"/>
      <c r="F152" s="1279"/>
      <c r="I152" s="523"/>
    </row>
    <row r="153" spans="2:9" ht="13.7" customHeight="1">
      <c r="D153" s="1279"/>
      <c r="E153" s="1279"/>
      <c r="F153" s="1279"/>
      <c r="I153" s="523"/>
    </row>
    <row r="154" spans="2:9" ht="13.7" customHeight="1">
      <c r="D154" s="1279"/>
      <c r="E154" s="1279"/>
      <c r="F154" s="1279"/>
      <c r="I154" s="523"/>
    </row>
    <row r="155" spans="2:9" ht="13.7" customHeight="1">
      <c r="D155" s="1279"/>
      <c r="E155" s="1279"/>
      <c r="F155" s="1279"/>
      <c r="I155" s="523"/>
    </row>
    <row r="156" spans="2:9" ht="13.7" customHeight="1">
      <c r="D156" s="1279"/>
      <c r="E156" s="1279"/>
      <c r="F156" s="1279"/>
      <c r="I156" s="523"/>
    </row>
    <row r="157" spans="2:9" ht="13.7" customHeight="1">
      <c r="D157" s="1279"/>
      <c r="E157" s="1279"/>
      <c r="F157" s="1279"/>
      <c r="I157" s="523"/>
    </row>
    <row r="158" spans="2:9" ht="13.7" customHeight="1">
      <c r="D158" s="1279"/>
      <c r="E158" s="1279"/>
      <c r="F158" s="1279"/>
      <c r="I158" s="523"/>
    </row>
    <row r="159" spans="2:9" ht="13.7" customHeight="1">
      <c r="D159" s="1279"/>
      <c r="E159" s="1279"/>
      <c r="F159" s="1279"/>
      <c r="I159" s="523"/>
    </row>
    <row r="160" spans="2:9" ht="13.7" customHeight="1">
      <c r="D160" s="1279"/>
      <c r="E160" s="1279"/>
      <c r="F160" s="1279"/>
      <c r="I160" s="523"/>
    </row>
    <row r="161" spans="1:9" ht="13.7" customHeight="1">
      <c r="D161" s="1279"/>
      <c r="E161" s="1279"/>
      <c r="F161" s="1279"/>
      <c r="I161" s="523"/>
    </row>
    <row r="162" spans="1:9" ht="13.7" customHeight="1">
      <c r="D162" s="1279"/>
      <c r="E162" s="1279"/>
      <c r="F162" s="1279"/>
      <c r="I162" s="523"/>
    </row>
    <row r="163" spans="1:9" ht="13.7" customHeight="1">
      <c r="D163" s="1279"/>
      <c r="E163" s="1279"/>
      <c r="F163" s="1279"/>
      <c r="I163" s="523"/>
    </row>
    <row r="164" spans="1:9" ht="13.7" customHeight="1">
      <c r="D164" s="1279"/>
      <c r="E164" s="1279"/>
      <c r="F164" s="1279"/>
      <c r="I164" s="523"/>
    </row>
    <row r="165" spans="1:9" ht="13.7" customHeight="1">
      <c r="D165" s="1279"/>
      <c r="E165" s="1279"/>
      <c r="F165" s="1279"/>
      <c r="I165" s="523"/>
    </row>
    <row r="166" spans="1:9" ht="13.7" customHeight="1">
      <c r="D166" s="1279"/>
      <c r="E166" s="1279"/>
      <c r="F166" s="1279"/>
      <c r="I166" s="523"/>
    </row>
    <row r="167" spans="1:9" ht="13.7" customHeight="1">
      <c r="D167" s="1279"/>
      <c r="E167" s="1279"/>
      <c r="F167" s="1279"/>
      <c r="I167" s="523"/>
    </row>
    <row r="168" spans="1:9" ht="13.7" customHeight="1">
      <c r="D168" s="1279"/>
      <c r="E168" s="1279"/>
      <c r="F168" s="1279"/>
      <c r="I168" s="523"/>
    </row>
    <row r="169" spans="1:9" ht="13.7" customHeight="1">
      <c r="D169" s="1337" t="s">
        <v>2387</v>
      </c>
      <c r="E169" s="1337"/>
      <c r="F169" s="1337"/>
      <c r="G169" s="540"/>
      <c r="I169" s="523"/>
    </row>
    <row r="170" spans="1:9" ht="13.7" customHeight="1">
      <c r="D170" s="1312"/>
      <c r="E170" s="1312"/>
      <c r="F170" s="1312"/>
      <c r="G170" s="1312"/>
      <c r="I170" s="523"/>
    </row>
    <row r="171" spans="1:9" ht="14.45" customHeight="1">
      <c r="A171" s="522"/>
      <c r="B171" s="518" t="s">
        <v>308</v>
      </c>
      <c r="C171" s="509"/>
      <c r="D171" s="1267" t="s">
        <v>2575</v>
      </c>
      <c r="E171" s="1267"/>
      <c r="F171" s="1267"/>
      <c r="G171" s="509"/>
      <c r="I171" s="523" t="s">
        <v>2079</v>
      </c>
    </row>
    <row r="172" spans="1:9" ht="14.45" customHeight="1">
      <c r="A172" s="522"/>
      <c r="B172" s="522"/>
      <c r="C172" s="509"/>
      <c r="D172" s="1267"/>
      <c r="E172" s="1267"/>
      <c r="F172" s="1267"/>
      <c r="G172" s="509"/>
      <c r="I172" s="523"/>
    </row>
    <row r="173" spans="1:9" ht="14.45" customHeight="1">
      <c r="A173" s="522"/>
      <c r="B173" s="522"/>
      <c r="C173" s="509"/>
      <c r="D173" s="1267"/>
      <c r="E173" s="1267"/>
      <c r="F173" s="1267"/>
      <c r="G173" s="509"/>
      <c r="I173" s="523"/>
    </row>
    <row r="174" spans="1:9" ht="14.45" customHeight="1">
      <c r="A174" s="522"/>
      <c r="B174" s="522"/>
      <c r="C174" s="509"/>
      <c r="D174" s="1267"/>
      <c r="E174" s="1267"/>
      <c r="F174" s="1267"/>
      <c r="G174" s="509"/>
      <c r="I174" s="523"/>
    </row>
    <row r="175" spans="1:9" ht="13.7" customHeight="1">
      <c r="A175" s="522"/>
      <c r="B175" s="522"/>
      <c r="C175" s="509"/>
      <c r="D175" s="1267"/>
      <c r="E175" s="1267"/>
      <c r="F175" s="1267"/>
      <c r="G175" s="509"/>
      <c r="I175" s="523"/>
    </row>
    <row r="176" spans="1:9" ht="13.7" customHeight="1">
      <c r="A176" s="522"/>
      <c r="B176" s="522"/>
      <c r="C176" s="509"/>
      <c r="D176" s="509"/>
      <c r="E176" s="509"/>
      <c r="F176" s="509"/>
      <c r="G176" s="509"/>
      <c r="I176" s="523"/>
    </row>
    <row r="177" spans="1:9" ht="13.7" customHeight="1">
      <c r="A177" s="522"/>
      <c r="B177" s="518" t="s">
        <v>308</v>
      </c>
      <c r="C177" s="509"/>
      <c r="D177" s="1267" t="s">
        <v>1178</v>
      </c>
      <c r="E177" s="1267"/>
      <c r="F177" s="1267"/>
      <c r="G177" s="509"/>
      <c r="I177" s="523" t="s">
        <v>2085</v>
      </c>
    </row>
    <row r="178" spans="1:9" ht="13.7" customHeight="1">
      <c r="A178" s="522"/>
      <c r="B178" s="522"/>
      <c r="C178" s="509"/>
      <c r="D178" s="1267"/>
      <c r="E178" s="1267"/>
      <c r="F178" s="1267"/>
      <c r="G178" s="509"/>
      <c r="I178" s="523"/>
    </row>
    <row r="179" spans="1:9" ht="13.7" customHeight="1">
      <c r="A179" s="522"/>
      <c r="B179" s="522"/>
      <c r="C179" s="509"/>
      <c r="D179" s="1267"/>
      <c r="E179" s="1267"/>
      <c r="F179" s="1267"/>
      <c r="G179" s="509"/>
      <c r="I179" s="523"/>
    </row>
    <row r="180" spans="1:9" ht="13.7" customHeight="1">
      <c r="A180" s="522"/>
      <c r="B180" s="522"/>
      <c r="C180" s="509"/>
      <c r="D180" s="1267"/>
      <c r="E180" s="1267"/>
      <c r="F180" s="1267"/>
      <c r="G180" s="509"/>
      <c r="I180" s="523"/>
    </row>
    <row r="181" spans="1:9" ht="13.7" customHeight="1">
      <c r="D181" s="479"/>
      <c r="E181" s="479"/>
      <c r="F181" s="479"/>
      <c r="I181" s="523"/>
    </row>
    <row r="182" spans="1:9" ht="13.7" customHeight="1">
      <c r="B182" s="518" t="s">
        <v>308</v>
      </c>
      <c r="D182" s="1301" t="s">
        <v>2364</v>
      </c>
      <c r="E182" s="1301"/>
      <c r="F182" s="1301"/>
      <c r="I182" s="523" t="s">
        <v>2086</v>
      </c>
    </row>
    <row r="183" spans="1:9" ht="13.7" customHeight="1">
      <c r="D183" s="1301"/>
      <c r="E183" s="1301"/>
      <c r="F183" s="1301"/>
      <c r="I183" s="523"/>
    </row>
    <row r="184" spans="1:9" ht="13.7" customHeight="1">
      <c r="D184" s="1301"/>
      <c r="E184" s="1301"/>
      <c r="F184" s="1301"/>
      <c r="I184" s="523"/>
    </row>
    <row r="185" spans="1:9" ht="13.7" customHeight="1">
      <c r="A185" s="523"/>
      <c r="B185" s="523"/>
      <c r="E185" s="479"/>
      <c r="F185" s="479"/>
      <c r="I185" s="523"/>
    </row>
    <row r="186" spans="1:9">
      <c r="A186" s="1285" t="s">
        <v>2365</v>
      </c>
      <c r="B186" s="1285"/>
      <c r="C186" s="1285"/>
      <c r="D186" s="1285"/>
      <c r="E186" s="1285"/>
      <c r="F186" s="1285"/>
      <c r="G186" s="1285"/>
      <c r="H186" s="1062"/>
      <c r="I186" s="1255"/>
    </row>
    <row r="187" spans="1:9" ht="12" customHeight="1">
      <c r="D187" s="479"/>
      <c r="E187" s="479"/>
      <c r="F187" s="479"/>
      <c r="I187" s="523"/>
    </row>
    <row r="188" spans="1:9">
      <c r="B188" s="1294" t="s">
        <v>449</v>
      </c>
      <c r="C188" s="1294"/>
      <c r="D188" s="1294"/>
      <c r="E188" s="1294"/>
      <c r="F188" s="1294"/>
      <c r="I188" s="523"/>
    </row>
    <row r="189" spans="1:9">
      <c r="B189" s="422" t="s">
        <v>2065</v>
      </c>
      <c r="C189" s="422"/>
      <c r="D189" s="422"/>
      <c r="E189" s="422"/>
      <c r="F189" s="422"/>
      <c r="I189" s="523"/>
    </row>
    <row r="190" spans="1:9" ht="12" customHeight="1">
      <c r="A190" s="515"/>
      <c r="B190" s="515"/>
      <c r="C190" s="515"/>
      <c r="I190" s="523"/>
    </row>
    <row r="191" spans="1:9">
      <c r="A191" s="1285" t="s">
        <v>1074</v>
      </c>
      <c r="B191" s="1285"/>
      <c r="C191" s="1285"/>
      <c r="D191" s="1285"/>
      <c r="E191" s="1285"/>
      <c r="F191" s="1285"/>
      <c r="G191" s="1285"/>
      <c r="H191" s="1062"/>
      <c r="I191" s="1255"/>
    </row>
    <row r="192" spans="1:9" ht="12" customHeight="1">
      <c r="A192" s="434"/>
      <c r="B192" s="434"/>
      <c r="E192" s="434"/>
      <c r="I192" s="523"/>
    </row>
    <row r="193" spans="1:9" ht="13.7" customHeight="1">
      <c r="A193" s="434"/>
      <c r="B193" s="434"/>
      <c r="D193" s="1307" t="s">
        <v>1935</v>
      </c>
      <c r="E193" s="1307"/>
      <c r="F193" s="1307"/>
      <c r="I193" s="523"/>
    </row>
    <row r="194" spans="1:9">
      <c r="A194" s="434"/>
      <c r="B194" s="434"/>
      <c r="D194" s="1307"/>
      <c r="E194" s="1307"/>
      <c r="F194" s="1307"/>
      <c r="I194" s="523"/>
    </row>
    <row r="195" spans="1:9">
      <c r="A195" s="434"/>
      <c r="B195" s="434"/>
      <c r="D195" s="1294" t="s">
        <v>1302</v>
      </c>
      <c r="E195" s="1294"/>
      <c r="F195" s="1294"/>
      <c r="I195" s="523"/>
    </row>
    <row r="196" spans="1:9">
      <c r="A196" s="434"/>
      <c r="B196" s="434"/>
      <c r="D196" s="422"/>
      <c r="E196" s="422"/>
      <c r="F196" s="422"/>
      <c r="I196" s="523"/>
    </row>
    <row r="197" spans="1:9">
      <c r="A197" s="434"/>
      <c r="B197" s="518" t="s">
        <v>308</v>
      </c>
      <c r="D197" s="1284" t="s">
        <v>1936</v>
      </c>
      <c r="E197" s="1284"/>
      <c r="F197" s="1284"/>
      <c r="I197" s="523" t="s">
        <v>2135</v>
      </c>
    </row>
    <row r="198" spans="1:9">
      <c r="A198" s="434"/>
      <c r="B198" s="434"/>
      <c r="D198" s="1288" t="s">
        <v>2201</v>
      </c>
      <c r="E198" s="1288"/>
      <c r="F198" s="1288"/>
      <c r="I198" s="523"/>
    </row>
    <row r="199" spans="1:9">
      <c r="A199" s="434"/>
      <c r="B199" s="434"/>
      <c r="D199" s="96" t="s">
        <v>1937</v>
      </c>
      <c r="E199" s="1336" t="s">
        <v>2224</v>
      </c>
      <c r="F199" s="1336"/>
      <c r="I199" s="523"/>
    </row>
    <row r="200" spans="1:9">
      <c r="A200" s="434"/>
      <c r="B200" s="434"/>
      <c r="D200" s="3"/>
      <c r="E200" s="3"/>
      <c r="F200" s="3"/>
      <c r="I200" s="523"/>
    </row>
    <row r="201" spans="1:9">
      <c r="A201" s="434"/>
      <c r="B201" s="518" t="s">
        <v>308</v>
      </c>
      <c r="D201" s="1288" t="s">
        <v>1938</v>
      </c>
      <c r="E201" s="1288"/>
      <c r="F201" s="1288"/>
      <c r="I201" s="523" t="s">
        <v>2136</v>
      </c>
    </row>
    <row r="202" spans="1:9">
      <c r="A202" s="434"/>
      <c r="B202" s="434"/>
      <c r="D202" s="1284" t="s">
        <v>2201</v>
      </c>
      <c r="E202" s="1284"/>
      <c r="F202" s="1284"/>
      <c r="I202" s="523"/>
    </row>
    <row r="203" spans="1:9">
      <c r="A203" s="434"/>
      <c r="B203" s="434"/>
      <c r="D203" s="57" t="s">
        <v>1939</v>
      </c>
      <c r="E203" s="1336" t="s">
        <v>2225</v>
      </c>
      <c r="F203" s="1336"/>
      <c r="I203" s="523"/>
    </row>
    <row r="204" spans="1:9">
      <c r="A204" s="434"/>
      <c r="B204" s="434"/>
      <c r="D204" s="3"/>
      <c r="E204" s="3"/>
      <c r="F204" s="3"/>
      <c r="I204" s="523"/>
    </row>
    <row r="205" spans="1:9">
      <c r="A205" s="434"/>
      <c r="B205" s="518" t="s">
        <v>308</v>
      </c>
      <c r="D205" s="1288" t="s">
        <v>1940</v>
      </c>
      <c r="E205" s="1288"/>
      <c r="F205" s="1288"/>
      <c r="I205" s="523" t="s">
        <v>2137</v>
      </c>
    </row>
    <row r="206" spans="1:9">
      <c r="A206" s="434"/>
      <c r="B206" s="434"/>
      <c r="D206" s="1284" t="s">
        <v>2201</v>
      </c>
      <c r="E206" s="1284"/>
      <c r="F206" s="1284"/>
      <c r="I206" s="523"/>
    </row>
    <row r="207" spans="1:9">
      <c r="A207" s="434"/>
      <c r="B207" s="434"/>
      <c r="D207" s="57" t="s">
        <v>1937</v>
      </c>
      <c r="E207" s="1336" t="s">
        <v>2226</v>
      </c>
      <c r="F207" s="1336"/>
      <c r="I207" s="523"/>
    </row>
    <row r="208" spans="1:9">
      <c r="A208" s="434"/>
      <c r="B208" s="434"/>
      <c r="D208" s="422"/>
      <c r="E208" s="422"/>
      <c r="F208" s="422"/>
      <c r="I208" s="523"/>
    </row>
    <row r="209" spans="1:9" ht="14.25" customHeight="1">
      <c r="A209" s="517"/>
      <c r="B209" s="518" t="s">
        <v>308</v>
      </c>
      <c r="D209" s="416" t="s">
        <v>2194</v>
      </c>
      <c r="E209" s="415"/>
      <c r="F209" s="415"/>
      <c r="I209" s="523" t="s">
        <v>2138</v>
      </c>
    </row>
    <row r="210" spans="1:9" ht="14.25">
      <c r="A210" s="517"/>
      <c r="B210" s="517"/>
      <c r="D210" s="1284" t="s">
        <v>2201</v>
      </c>
      <c r="E210" s="1284"/>
      <c r="F210" s="1284"/>
      <c r="I210" s="523"/>
    </row>
    <row r="211" spans="1:9">
      <c r="D211" s="415"/>
      <c r="E211" s="1336" t="s">
        <v>2227</v>
      </c>
      <c r="F211" s="1336"/>
      <c r="I211" s="523"/>
    </row>
    <row r="212" spans="1:9">
      <c r="D212" s="480"/>
      <c r="I212" s="523"/>
    </row>
    <row r="213" spans="1:9">
      <c r="B213" s="518" t="s">
        <v>308</v>
      </c>
      <c r="D213" s="1288" t="s">
        <v>1941</v>
      </c>
      <c r="E213" s="1288"/>
      <c r="F213" s="1288"/>
      <c r="I213" s="523" t="s">
        <v>2139</v>
      </c>
    </row>
    <row r="214" spans="1:9">
      <c r="D214" s="1284" t="s">
        <v>2201</v>
      </c>
      <c r="E214" s="1284"/>
      <c r="F214" s="1284"/>
      <c r="I214" s="523"/>
    </row>
    <row r="215" spans="1:9">
      <c r="D215" s="57" t="s">
        <v>1937</v>
      </c>
      <c r="E215" s="1336" t="s">
        <v>2228</v>
      </c>
      <c r="F215" s="1336"/>
      <c r="I215" s="523"/>
    </row>
    <row r="216" spans="1:9">
      <c r="D216" s="484"/>
      <c r="E216" s="484"/>
      <c r="F216" s="484"/>
      <c r="I216" s="523"/>
    </row>
    <row r="217" spans="1:9" ht="14.25">
      <c r="A217" s="517"/>
      <c r="B217" s="518" t="s">
        <v>308</v>
      </c>
      <c r="D217" s="1279" t="s">
        <v>1323</v>
      </c>
      <c r="E217" s="1279"/>
      <c r="F217" s="1279"/>
      <c r="I217" s="523"/>
    </row>
    <row r="218" spans="1:9" ht="14.45" customHeight="1">
      <c r="A218" s="517"/>
      <c r="B218" s="432"/>
      <c r="D218" s="1279"/>
      <c r="E218" s="1279"/>
      <c r="F218" s="1279"/>
      <c r="I218" s="523"/>
    </row>
    <row r="219" spans="1:9" ht="14.25">
      <c r="A219" s="517"/>
      <c r="D219" s="1279"/>
      <c r="E219" s="1279"/>
      <c r="F219" s="1279"/>
      <c r="I219" s="523"/>
    </row>
    <row r="220" spans="1:9" ht="14.25">
      <c r="A220" s="517"/>
      <c r="D220" s="1279"/>
      <c r="E220" s="1279"/>
      <c r="F220" s="1279"/>
      <c r="I220" s="523"/>
    </row>
    <row r="221" spans="1:9">
      <c r="D221" s="484"/>
      <c r="E221" s="484"/>
      <c r="F221" s="484"/>
      <c r="I221" s="523"/>
    </row>
    <row r="222" spans="1:9">
      <c r="A222" s="1285" t="s">
        <v>1075</v>
      </c>
      <c r="B222" s="1285"/>
      <c r="C222" s="1285"/>
      <c r="D222" s="1285"/>
      <c r="E222" s="1285"/>
      <c r="F222" s="1285"/>
      <c r="G222" s="1285"/>
      <c r="H222" s="1062"/>
      <c r="I222" s="1255"/>
    </row>
    <row r="223" spans="1:9" ht="12" customHeight="1">
      <c r="D223" s="479"/>
      <c r="E223" s="479"/>
      <c r="F223" s="479"/>
      <c r="I223" s="523"/>
    </row>
    <row r="224" spans="1:9">
      <c r="C224" s="519"/>
      <c r="D224" s="1277" t="s">
        <v>209</v>
      </c>
      <c r="E224" s="1277"/>
      <c r="F224" s="1277"/>
      <c r="I224" s="523"/>
    </row>
    <row r="225" spans="1:9">
      <c r="A225" s="515"/>
      <c r="B225" s="515"/>
      <c r="C225" s="515"/>
      <c r="D225" s="1308" t="s">
        <v>1204</v>
      </c>
      <c r="E225" s="1308"/>
      <c r="F225" s="1308"/>
      <c r="I225" s="523"/>
    </row>
    <row r="226" spans="1:9" ht="12" customHeight="1">
      <c r="A226" s="523"/>
      <c r="B226" s="523"/>
      <c r="C226" s="523"/>
      <c r="I226" s="523"/>
    </row>
    <row r="227" spans="1:9" ht="13.7" customHeight="1">
      <c r="A227" s="523"/>
      <c r="C227" s="523"/>
      <c r="D227" s="1277" t="s">
        <v>555</v>
      </c>
      <c r="E227" s="1277"/>
      <c r="F227" s="1277"/>
      <c r="I227" s="523" t="s">
        <v>2087</v>
      </c>
    </row>
    <row r="228" spans="1:9" ht="14.25">
      <c r="A228" s="517"/>
      <c r="B228" s="518" t="s">
        <v>308</v>
      </c>
      <c r="D228" s="1279" t="s">
        <v>1942</v>
      </c>
      <c r="E228" s="1279"/>
      <c r="F228" s="1279"/>
      <c r="I228" s="523"/>
    </row>
    <row r="229" spans="1:9" ht="14.25" customHeight="1">
      <c r="A229" s="517"/>
      <c r="B229" s="517"/>
      <c r="D229" s="1279"/>
      <c r="E229" s="1279"/>
      <c r="F229" s="1279"/>
      <c r="I229" s="523"/>
    </row>
    <row r="230" spans="1:9" ht="14.25" customHeight="1">
      <c r="A230" s="517"/>
      <c r="B230" s="517"/>
      <c r="D230" s="1279"/>
      <c r="E230" s="1279"/>
      <c r="F230" s="1279"/>
      <c r="I230" s="523"/>
    </row>
    <row r="231" spans="1:9" ht="14.25">
      <c r="A231" s="517"/>
      <c r="B231" s="517"/>
      <c r="D231" s="1279"/>
      <c r="E231" s="1279"/>
      <c r="F231" s="1279"/>
      <c r="I231" s="523"/>
    </row>
    <row r="232" spans="1:9" ht="14.25">
      <c r="A232" s="517"/>
      <c r="B232" s="517"/>
      <c r="D232" s="478"/>
      <c r="E232" s="478"/>
      <c r="F232" s="478"/>
      <c r="I232" s="523"/>
    </row>
    <row r="233" spans="1:9" ht="14.25">
      <c r="A233" s="517"/>
      <c r="B233" s="518" t="s">
        <v>308</v>
      </c>
      <c r="D233" s="1279" t="s">
        <v>1943</v>
      </c>
      <c r="E233" s="1279"/>
      <c r="F233" s="1279"/>
      <c r="I233" s="523" t="s">
        <v>2088</v>
      </c>
    </row>
    <row r="234" spans="1:9" ht="14.25">
      <c r="A234" s="517"/>
      <c r="B234" s="517"/>
      <c r="D234" s="1279"/>
      <c r="E234" s="1279"/>
      <c r="F234" s="1279"/>
      <c r="I234" s="523"/>
    </row>
    <row r="235" spans="1:9" ht="14.25">
      <c r="A235" s="517"/>
      <c r="B235" s="517"/>
      <c r="D235" s="1279"/>
      <c r="E235" s="1279"/>
      <c r="F235" s="1279"/>
      <c r="I235" s="523"/>
    </row>
    <row r="236" spans="1:9" ht="14.25">
      <c r="A236" s="517"/>
      <c r="B236" s="517"/>
      <c r="D236" s="1279"/>
      <c r="E236" s="1279"/>
      <c r="F236" s="1279"/>
      <c r="I236" s="523"/>
    </row>
    <row r="237" spans="1:9" ht="14.25" customHeight="1">
      <c r="A237" s="517"/>
      <c r="B237" s="517"/>
      <c r="D237" s="1279"/>
      <c r="E237" s="1279"/>
      <c r="F237" s="1279"/>
      <c r="I237" s="523"/>
    </row>
    <row r="238" spans="1:9" ht="14.25" customHeight="1">
      <c r="A238" s="517"/>
      <c r="B238" s="517"/>
      <c r="D238" s="478"/>
      <c r="E238" s="478"/>
      <c r="F238" s="478"/>
      <c r="I238" s="523"/>
    </row>
    <row r="239" spans="1:9" ht="14.25">
      <c r="A239" s="517"/>
      <c r="B239" s="517"/>
      <c r="D239" s="1279" t="s">
        <v>1200</v>
      </c>
      <c r="E239" s="1279"/>
      <c r="F239" s="1279"/>
      <c r="I239" s="523" t="s">
        <v>2087</v>
      </c>
    </row>
    <row r="240" spans="1:9" ht="14.25">
      <c r="A240" s="517"/>
      <c r="B240" s="517"/>
      <c r="D240" s="1279"/>
      <c r="E240" s="1279"/>
      <c r="F240" s="1279"/>
      <c r="I240" s="523"/>
    </row>
    <row r="241" spans="1:9" ht="14.25">
      <c r="A241" s="517"/>
      <c r="B241" s="517"/>
      <c r="D241" s="1279"/>
      <c r="E241" s="1279"/>
      <c r="F241" s="1279"/>
      <c r="I241" s="523"/>
    </row>
    <row r="242" spans="1:9" ht="14.25">
      <c r="A242" s="517"/>
      <c r="B242" s="517"/>
      <c r="D242" s="1279"/>
      <c r="E242" s="1279"/>
      <c r="F242" s="1279"/>
      <c r="I242" s="523"/>
    </row>
    <row r="243" spans="1:9" ht="14.25">
      <c r="A243" s="517"/>
      <c r="B243" s="517"/>
      <c r="D243" s="1279"/>
      <c r="E243" s="1279"/>
      <c r="F243" s="1279"/>
      <c r="I243" s="523"/>
    </row>
    <row r="244" spans="1:9" ht="14.25">
      <c r="A244" s="517"/>
      <c r="B244" s="517"/>
      <c r="D244" s="479"/>
      <c r="E244" s="479"/>
      <c r="F244" s="479"/>
      <c r="I244" s="523"/>
    </row>
    <row r="245" spans="1:9" ht="14.25">
      <c r="A245" s="517"/>
      <c r="B245" s="518" t="s">
        <v>308</v>
      </c>
      <c r="D245" s="1279" t="s">
        <v>2366</v>
      </c>
      <c r="E245" s="1279"/>
      <c r="F245" s="1279"/>
      <c r="I245" s="523" t="s">
        <v>2126</v>
      </c>
    </row>
    <row r="246" spans="1:9" ht="14.25">
      <c r="A246" s="517"/>
      <c r="B246" s="517"/>
      <c r="D246" s="1279"/>
      <c r="E246" s="1279"/>
      <c r="F246" s="1279"/>
      <c r="I246" s="523"/>
    </row>
    <row r="247" spans="1:9" ht="14.25">
      <c r="A247" s="517"/>
      <c r="B247" s="517"/>
      <c r="D247" s="1279"/>
      <c r="E247" s="1279"/>
      <c r="F247" s="1279"/>
      <c r="I247" s="523"/>
    </row>
    <row r="248" spans="1:9" ht="14.25">
      <c r="A248" s="517"/>
      <c r="B248" s="517"/>
      <c r="E248" s="1070" t="s">
        <v>2195</v>
      </c>
      <c r="I248" s="523"/>
    </row>
    <row r="249" spans="1:9" ht="14.25">
      <c r="A249" s="517"/>
      <c r="B249" s="517"/>
      <c r="D249" s="479"/>
      <c r="E249" s="479"/>
      <c r="F249" s="479"/>
      <c r="I249" s="523"/>
    </row>
    <row r="250" spans="1:9" ht="14.45" customHeight="1">
      <c r="A250" s="517"/>
      <c r="B250" s="518" t="s">
        <v>308</v>
      </c>
      <c r="D250" s="1279" t="s">
        <v>2367</v>
      </c>
      <c r="E250" s="1279"/>
      <c r="F250" s="1279"/>
      <c r="I250" s="523" t="s">
        <v>2144</v>
      </c>
    </row>
    <row r="251" spans="1:9" ht="14.25">
      <c r="A251" s="517"/>
      <c r="B251" s="517"/>
      <c r="D251" s="1279"/>
      <c r="E251" s="1279"/>
      <c r="F251" s="1279"/>
      <c r="I251" s="523"/>
    </row>
    <row r="252" spans="1:9" ht="14.25">
      <c r="A252" s="517"/>
      <c r="B252" s="517"/>
      <c r="D252" s="1279"/>
      <c r="E252" s="1279"/>
      <c r="F252" s="1279"/>
      <c r="I252" s="523"/>
    </row>
    <row r="253" spans="1:9" ht="14.25">
      <c r="A253" s="517"/>
      <c r="B253" s="517"/>
      <c r="D253" s="1279"/>
      <c r="E253" s="1279"/>
      <c r="F253" s="1279"/>
      <c r="I253" s="523"/>
    </row>
    <row r="254" spans="1:9" ht="14.25">
      <c r="A254" s="517"/>
      <c r="B254" s="517"/>
      <c r="D254" s="1279"/>
      <c r="E254" s="1279"/>
      <c r="F254" s="1279"/>
      <c r="I254" s="523"/>
    </row>
    <row r="255" spans="1:9" ht="14.25">
      <c r="A255" s="517"/>
      <c r="B255" s="517"/>
      <c r="D255" s="478"/>
      <c r="E255" s="478"/>
      <c r="F255" s="478"/>
      <c r="I255" s="523"/>
    </row>
    <row r="256" spans="1:9" ht="14.25">
      <c r="A256" s="517"/>
      <c r="B256" s="518" t="s">
        <v>308</v>
      </c>
      <c r="D256" s="422" t="s">
        <v>2368</v>
      </c>
      <c r="E256" s="478"/>
      <c r="F256" s="478"/>
      <c r="I256" s="523" t="s">
        <v>2125</v>
      </c>
    </row>
    <row r="257" spans="1:9" ht="14.25">
      <c r="A257" s="517"/>
      <c r="B257" s="517"/>
      <c r="E257" s="1070" t="s">
        <v>2196</v>
      </c>
      <c r="I257" s="523"/>
    </row>
    <row r="258" spans="1:9">
      <c r="D258" s="479"/>
      <c r="E258" s="479"/>
      <c r="F258" s="479"/>
      <c r="I258" s="523"/>
    </row>
    <row r="259" spans="1:9" ht="14.25">
      <c r="A259" s="517"/>
      <c r="B259" s="518" t="s">
        <v>308</v>
      </c>
      <c r="D259" s="1279" t="s">
        <v>1202</v>
      </c>
      <c r="E259" s="1279"/>
      <c r="F259" s="1279"/>
      <c r="I259" s="523"/>
    </row>
    <row r="260" spans="1:9" ht="14.25">
      <c r="A260" s="517"/>
      <c r="B260" s="517"/>
      <c r="D260" s="1279"/>
      <c r="E260" s="1279"/>
      <c r="F260" s="1279"/>
      <c r="I260" s="523"/>
    </row>
    <row r="261" spans="1:9">
      <c r="D261" s="524"/>
      <c r="I261" s="523"/>
    </row>
    <row r="262" spans="1:9">
      <c r="A262" s="1285" t="s">
        <v>1076</v>
      </c>
      <c r="B262" s="1285"/>
      <c r="C262" s="1285"/>
      <c r="D262" s="1285"/>
      <c r="E262" s="1285"/>
      <c r="F262" s="1285"/>
      <c r="G262" s="1285"/>
      <c r="H262" s="1062"/>
      <c r="I262" s="1255"/>
    </row>
    <row r="263" spans="1:9">
      <c r="D263" s="524"/>
      <c r="I263" s="523"/>
    </row>
    <row r="264" spans="1:9">
      <c r="C264" s="519"/>
      <c r="D264" s="1277" t="s">
        <v>1205</v>
      </c>
      <c r="E264" s="1277"/>
      <c r="F264" s="1277"/>
      <c r="I264" s="523"/>
    </row>
    <row r="265" spans="1:9">
      <c r="A265" s="515"/>
      <c r="B265" s="515"/>
      <c r="C265" s="515"/>
      <c r="D265" s="479"/>
      <c r="E265" s="479"/>
      <c r="F265" s="479"/>
      <c r="I265" s="523"/>
    </row>
    <row r="266" spans="1:9">
      <c r="A266" s="516"/>
      <c r="B266" s="516"/>
      <c r="C266" s="516"/>
      <c r="D266" s="1277" t="s">
        <v>270</v>
      </c>
      <c r="E266" s="1277"/>
      <c r="F266" s="1277"/>
      <c r="I266" s="523" t="s">
        <v>2127</v>
      </c>
    </row>
    <row r="267" spans="1:9" ht="14.45" customHeight="1">
      <c r="A267" s="517"/>
      <c r="B267" s="518" t="s">
        <v>308</v>
      </c>
      <c r="D267" s="1279" t="s">
        <v>1303</v>
      </c>
      <c r="E267" s="1279"/>
      <c r="F267" s="1279"/>
      <c r="I267" s="523"/>
    </row>
    <row r="268" spans="1:9">
      <c r="D268" s="1279"/>
      <c r="E268" s="1279"/>
      <c r="F268" s="1279"/>
      <c r="I268" s="523"/>
    </row>
    <row r="269" spans="1:9">
      <c r="E269" s="1070" t="s">
        <v>2197</v>
      </c>
      <c r="I269" s="523"/>
    </row>
    <row r="270" spans="1:9">
      <c r="D270" s="479"/>
      <c r="E270" s="479"/>
      <c r="F270" s="479"/>
      <c r="I270" s="523"/>
    </row>
    <row r="271" spans="1:9" ht="14.45" customHeight="1">
      <c r="A271" s="517"/>
      <c r="B271" s="518" t="s">
        <v>308</v>
      </c>
      <c r="D271" s="1279" t="s">
        <v>2369</v>
      </c>
      <c r="E271" s="1279"/>
      <c r="F271" s="1279"/>
      <c r="I271" s="523" t="s">
        <v>2145</v>
      </c>
    </row>
    <row r="272" spans="1:9">
      <c r="D272" s="1279"/>
      <c r="E272" s="1279"/>
      <c r="F272" s="1279"/>
      <c r="I272" s="523"/>
    </row>
    <row r="273" spans="1:9">
      <c r="D273" s="1279"/>
      <c r="E273" s="1279"/>
      <c r="F273" s="1279"/>
      <c r="I273" s="523"/>
    </row>
    <row r="274" spans="1:9">
      <c r="D274" s="1279"/>
      <c r="E274" s="1279"/>
      <c r="F274" s="1279"/>
      <c r="I274" s="523"/>
    </row>
    <row r="275" spans="1:9">
      <c r="D275" s="1279"/>
      <c r="E275" s="1279"/>
      <c r="F275" s="1279"/>
      <c r="I275" s="523"/>
    </row>
    <row r="276" spans="1:9">
      <c r="D276" s="1279"/>
      <c r="E276" s="1279"/>
      <c r="F276" s="1279"/>
      <c r="I276" s="523"/>
    </row>
    <row r="277" spans="1:9">
      <c r="D277" s="479"/>
      <c r="E277" s="479"/>
      <c r="F277" s="479"/>
      <c r="I277" s="523"/>
    </row>
    <row r="278" spans="1:9" ht="14.25">
      <c r="A278" s="517"/>
      <c r="B278" s="518" t="s">
        <v>308</v>
      </c>
      <c r="D278" s="1279" t="s">
        <v>1208</v>
      </c>
      <c r="E278" s="1279"/>
      <c r="F278" s="1279"/>
      <c r="I278" s="523"/>
    </row>
    <row r="279" spans="1:9">
      <c r="D279" s="1279"/>
      <c r="E279" s="1279"/>
      <c r="F279" s="1279"/>
      <c r="I279" s="523"/>
    </row>
    <row r="280" spans="1:9">
      <c r="D280" s="1279"/>
      <c r="E280" s="1279"/>
      <c r="F280" s="1279"/>
      <c r="I280" s="523"/>
    </row>
    <row r="281" spans="1:9">
      <c r="D281" s="525"/>
      <c r="E281" s="479"/>
      <c r="F281" s="479"/>
      <c r="I281" s="523"/>
    </row>
    <row r="282" spans="1:9">
      <c r="A282" s="1285" t="s">
        <v>1077</v>
      </c>
      <c r="B282" s="1285"/>
      <c r="C282" s="1285"/>
      <c r="D282" s="1285"/>
      <c r="E282" s="1285"/>
      <c r="F282" s="1285"/>
      <c r="G282" s="1285"/>
      <c r="H282" s="1062"/>
      <c r="I282" s="1255"/>
    </row>
    <row r="283" spans="1:9">
      <c r="D283" s="525"/>
      <c r="E283" s="479"/>
      <c r="F283" s="479"/>
      <c r="I283" s="523"/>
    </row>
    <row r="284" spans="1:9">
      <c r="C284" s="515"/>
      <c r="D284" s="1307" t="s">
        <v>1210</v>
      </c>
      <c r="E284" s="1307"/>
      <c r="F284" s="1307"/>
      <c r="I284" s="523"/>
    </row>
    <row r="285" spans="1:9">
      <c r="C285" s="515"/>
      <c r="D285" s="1307"/>
      <c r="E285" s="1307"/>
      <c r="F285" s="1307"/>
      <c r="I285" s="523"/>
    </row>
    <row r="286" spans="1:9">
      <c r="A286" s="516"/>
      <c r="B286" s="516"/>
      <c r="C286" s="516"/>
      <c r="D286" s="434"/>
      <c r="I286" s="523"/>
    </row>
    <row r="287" spans="1:9">
      <c r="C287" s="516"/>
      <c r="D287" s="1277" t="s">
        <v>210</v>
      </c>
      <c r="E287" s="1277"/>
      <c r="F287" s="1277"/>
      <c r="I287" s="523"/>
    </row>
    <row r="288" spans="1:9" ht="15.75" customHeight="1">
      <c r="A288" s="517"/>
      <c r="B288" s="517"/>
      <c r="D288" s="1332" t="s">
        <v>1211</v>
      </c>
      <c r="E288" s="1332"/>
      <c r="F288" s="1332"/>
      <c r="I288" s="523"/>
    </row>
    <row r="289" spans="1:9">
      <c r="E289" s="479"/>
      <c r="F289" s="479"/>
      <c r="I289" s="523"/>
    </row>
    <row r="290" spans="1:9" ht="14.25">
      <c r="A290" s="517"/>
      <c r="B290" s="518" t="s">
        <v>308</v>
      </c>
      <c r="D290" s="1279" t="s">
        <v>1212</v>
      </c>
      <c r="E290" s="1279"/>
      <c r="F290" s="1279"/>
      <c r="I290" s="523" t="s">
        <v>2089</v>
      </c>
    </row>
    <row r="291" spans="1:9" ht="14.25">
      <c r="A291" s="517"/>
      <c r="B291" s="517"/>
      <c r="D291" s="1279"/>
      <c r="E291" s="1279"/>
      <c r="F291" s="1279"/>
      <c r="I291" s="523"/>
    </row>
    <row r="292" spans="1:9">
      <c r="D292" s="479"/>
      <c r="E292" s="479"/>
      <c r="F292" s="479"/>
      <c r="I292" s="523"/>
    </row>
    <row r="293" spans="1:9" ht="14.25">
      <c r="A293" s="517"/>
      <c r="B293" s="518" t="s">
        <v>308</v>
      </c>
      <c r="D293" s="1279" t="s">
        <v>1213</v>
      </c>
      <c r="E293" s="1279"/>
      <c r="F293" s="1279"/>
      <c r="I293" s="523" t="s">
        <v>2089</v>
      </c>
    </row>
    <row r="294" spans="1:9" ht="14.25">
      <c r="A294" s="517"/>
      <c r="B294" s="517"/>
      <c r="D294" s="1279"/>
      <c r="E294" s="1279"/>
      <c r="F294" s="1279"/>
      <c r="I294" s="523"/>
    </row>
    <row r="295" spans="1:9" ht="14.25">
      <c r="A295" s="517"/>
      <c r="B295" s="517"/>
      <c r="D295" s="1279"/>
      <c r="E295" s="1279"/>
      <c r="F295" s="1279"/>
      <c r="I295" s="523"/>
    </row>
    <row r="296" spans="1:9">
      <c r="D296" s="479"/>
      <c r="E296" s="479"/>
      <c r="F296" s="479"/>
      <c r="I296" s="523"/>
    </row>
    <row r="297" spans="1:9" ht="14.25">
      <c r="A297" s="517"/>
      <c r="B297" s="518" t="s">
        <v>308</v>
      </c>
      <c r="D297" s="1279" t="s">
        <v>1214</v>
      </c>
      <c r="E297" s="1279"/>
      <c r="F297" s="1279"/>
      <c r="I297" s="523" t="s">
        <v>2089</v>
      </c>
    </row>
    <row r="298" spans="1:9" ht="14.25">
      <c r="A298" s="517"/>
      <c r="B298" s="517"/>
      <c r="D298" s="1279"/>
      <c r="E298" s="1279"/>
      <c r="F298" s="1279"/>
      <c r="I298" s="523"/>
    </row>
    <row r="299" spans="1:9">
      <c r="A299" s="523"/>
      <c r="B299" s="523"/>
      <c r="E299" s="479"/>
      <c r="F299" s="479"/>
      <c r="I299" s="523"/>
    </row>
    <row r="300" spans="1:9">
      <c r="A300" s="1285" t="s">
        <v>1078</v>
      </c>
      <c r="B300" s="1285"/>
      <c r="C300" s="1285"/>
      <c r="D300" s="1285"/>
      <c r="E300" s="1285"/>
      <c r="F300" s="1285"/>
      <c r="G300" s="1285"/>
      <c r="H300" s="1062"/>
      <c r="I300" s="1255"/>
    </row>
    <row r="301" spans="1:9">
      <c r="A301" s="523"/>
      <c r="B301" s="523"/>
      <c r="D301" s="479"/>
      <c r="E301" s="479"/>
      <c r="F301" s="479"/>
      <c r="I301" s="523"/>
    </row>
    <row r="302" spans="1:9">
      <c r="C302" s="523"/>
      <c r="D302" s="1277" t="s">
        <v>691</v>
      </c>
      <c r="E302" s="1277"/>
      <c r="F302" s="1277"/>
      <c r="I302" s="523"/>
    </row>
    <row r="303" spans="1:9">
      <c r="C303" s="523"/>
      <c r="D303" s="1308" t="s">
        <v>1215</v>
      </c>
      <c r="E303" s="1308"/>
      <c r="F303" s="1308"/>
      <c r="I303" s="523"/>
    </row>
    <row r="304" spans="1:9">
      <c r="C304" s="523"/>
      <c r="D304" s="526"/>
      <c r="I304" s="523"/>
    </row>
    <row r="305" spans="1:9">
      <c r="B305" s="518" t="s">
        <v>308</v>
      </c>
      <c r="D305" s="1308" t="s">
        <v>1216</v>
      </c>
      <c r="E305" s="1308"/>
      <c r="F305" s="1308"/>
      <c r="I305" s="523" t="s">
        <v>2090</v>
      </c>
    </row>
    <row r="306" spans="1:9" ht="14.25">
      <c r="A306" s="517"/>
      <c r="B306" s="517"/>
      <c r="D306" s="527"/>
      <c r="E306" s="528"/>
      <c r="F306" s="528"/>
      <c r="I306" s="523"/>
    </row>
    <row r="307" spans="1:9" ht="13.7" customHeight="1">
      <c r="B307" s="518" t="s">
        <v>308</v>
      </c>
      <c r="D307" s="1329" t="s">
        <v>1326</v>
      </c>
      <c r="E307" s="1329"/>
      <c r="F307" s="1329"/>
      <c r="I307" s="523" t="s">
        <v>2090</v>
      </c>
    </row>
    <row r="308" spans="1:9" ht="14.25">
      <c r="A308" s="517"/>
      <c r="B308" s="517"/>
      <c r="D308" s="1329"/>
      <c r="E308" s="1329"/>
      <c r="F308" s="1329"/>
      <c r="I308" s="523"/>
    </row>
    <row r="309" spans="1:9" ht="14.25">
      <c r="A309" s="517"/>
      <c r="B309" s="517"/>
      <c r="D309" s="1329"/>
      <c r="E309" s="1329"/>
      <c r="F309" s="1329"/>
      <c r="I309" s="523"/>
    </row>
    <row r="310" spans="1:9" ht="14.25">
      <c r="A310" s="517"/>
      <c r="B310" s="517"/>
      <c r="D310" s="1329"/>
      <c r="E310" s="1329"/>
      <c r="F310" s="1329"/>
      <c r="I310" s="523"/>
    </row>
    <row r="311" spans="1:9" ht="14.25">
      <c r="A311" s="517"/>
      <c r="B311" s="517"/>
      <c r="D311" s="1329"/>
      <c r="E311" s="1329"/>
      <c r="F311" s="1329"/>
      <c r="I311" s="523"/>
    </row>
    <row r="312" spans="1:9" ht="14.25">
      <c r="A312" s="517"/>
      <c r="B312" s="517"/>
      <c r="D312" s="527"/>
      <c r="E312" s="528"/>
      <c r="F312" s="528"/>
      <c r="I312" s="523"/>
    </row>
    <row r="313" spans="1:9" ht="13.7" customHeight="1">
      <c r="B313" s="518" t="s">
        <v>308</v>
      </c>
      <c r="D313" s="1329" t="s">
        <v>1218</v>
      </c>
      <c r="E313" s="1329"/>
      <c r="F313" s="1329"/>
      <c r="I313" s="523" t="s">
        <v>2090</v>
      </c>
    </row>
    <row r="314" spans="1:9">
      <c r="D314" s="1329"/>
      <c r="E314" s="1329"/>
      <c r="F314" s="1329"/>
      <c r="I314" s="523"/>
    </row>
    <row r="315" spans="1:9" ht="14.25">
      <c r="A315" s="517"/>
      <c r="B315" s="517"/>
      <c r="D315" s="527"/>
      <c r="E315" s="528"/>
      <c r="F315" s="528"/>
      <c r="I315" s="523"/>
    </row>
    <row r="316" spans="1:9">
      <c r="B316" s="518" t="s">
        <v>308</v>
      </c>
      <c r="D316" s="1308" t="s">
        <v>1219</v>
      </c>
      <c r="E316" s="1308"/>
      <c r="F316" s="1308"/>
      <c r="I316" s="523" t="s">
        <v>2076</v>
      </c>
    </row>
    <row r="317" spans="1:9">
      <c r="E317" s="479"/>
      <c r="F317" s="479"/>
      <c r="I317" s="523"/>
    </row>
    <row r="318" spans="1:9" ht="14.25">
      <c r="A318" s="517"/>
      <c r="B318" s="518" t="s">
        <v>308</v>
      </c>
      <c r="D318" s="1279" t="s">
        <v>2388</v>
      </c>
      <c r="E318" s="1279"/>
      <c r="F318" s="1279"/>
      <c r="I318" s="523" t="s">
        <v>2091</v>
      </c>
    </row>
    <row r="319" spans="1:9" ht="14.25">
      <c r="A319" s="517"/>
      <c r="B319" s="517"/>
      <c r="D319" s="1279"/>
      <c r="E319" s="1279"/>
      <c r="F319" s="1279"/>
      <c r="I319" s="523"/>
    </row>
    <row r="320" spans="1:9" ht="14.25">
      <c r="A320" s="517"/>
      <c r="B320" s="517"/>
      <c r="D320" s="1279"/>
      <c r="E320" s="1279"/>
      <c r="F320" s="1279"/>
      <c r="I320" s="523"/>
    </row>
    <row r="321" spans="1:9" ht="14.25">
      <c r="A321" s="517"/>
      <c r="B321" s="517"/>
      <c r="D321" s="1279"/>
      <c r="E321" s="1279"/>
      <c r="F321" s="1279"/>
      <c r="I321" s="523"/>
    </row>
    <row r="322" spans="1:9" ht="14.25">
      <c r="A322" s="517"/>
      <c r="B322" s="517"/>
      <c r="D322" s="1279"/>
      <c r="E322" s="1279"/>
      <c r="F322" s="1279"/>
      <c r="I322" s="523"/>
    </row>
    <row r="323" spans="1:9" ht="14.25">
      <c r="A323" s="517"/>
      <c r="B323" s="517"/>
      <c r="D323" s="1279"/>
      <c r="E323" s="1279"/>
      <c r="F323" s="1279"/>
      <c r="I323" s="523"/>
    </row>
    <row r="324" spans="1:9" ht="14.25">
      <c r="A324" s="517"/>
      <c r="B324" s="517"/>
      <c r="D324" s="1279"/>
      <c r="E324" s="1279"/>
      <c r="F324" s="1279"/>
      <c r="I324" s="523"/>
    </row>
    <row r="325" spans="1:9" ht="14.25">
      <c r="A325" s="517"/>
      <c r="B325" s="517"/>
      <c r="D325" s="1279"/>
      <c r="E325" s="1279"/>
      <c r="F325" s="1279"/>
      <c r="I325" s="523"/>
    </row>
    <row r="326" spans="1:9" ht="14.25">
      <c r="A326" s="517"/>
      <c r="B326" s="517"/>
      <c r="D326" s="1279"/>
      <c r="E326" s="1279"/>
      <c r="F326" s="1279"/>
      <c r="I326" s="523"/>
    </row>
    <row r="327" spans="1:9" ht="14.25">
      <c r="A327" s="517"/>
      <c r="B327" s="517"/>
      <c r="D327" s="1279"/>
      <c r="E327" s="1279"/>
      <c r="F327" s="1279"/>
      <c r="I327" s="523"/>
    </row>
    <row r="328" spans="1:9" ht="14.25">
      <c r="A328" s="517"/>
      <c r="B328" s="517"/>
      <c r="D328" s="1279"/>
      <c r="E328" s="1279"/>
      <c r="F328" s="1279"/>
      <c r="I328" s="523"/>
    </row>
    <row r="329" spans="1:9" ht="14.25">
      <c r="A329" s="517"/>
      <c r="B329" s="517"/>
      <c r="D329" s="1279"/>
      <c r="E329" s="1279"/>
      <c r="F329" s="1279"/>
      <c r="I329" s="523"/>
    </row>
    <row r="330" spans="1:9" ht="14.25">
      <c r="A330" s="517"/>
      <c r="B330" s="517"/>
      <c r="D330" s="1279"/>
      <c r="E330" s="1279"/>
      <c r="F330" s="1279"/>
      <c r="I330" s="523"/>
    </row>
    <row r="331" spans="1:9" ht="14.25">
      <c r="A331" s="517"/>
      <c r="B331" s="517"/>
      <c r="D331" s="1279"/>
      <c r="E331" s="1279"/>
      <c r="F331" s="1279"/>
      <c r="I331" s="523"/>
    </row>
    <row r="332" spans="1:9" ht="14.25">
      <c r="A332" s="517"/>
      <c r="B332" s="517"/>
      <c r="D332" s="1279"/>
      <c r="E332" s="1279"/>
      <c r="F332" s="1279"/>
      <c r="I332" s="523"/>
    </row>
    <row r="333" spans="1:9">
      <c r="D333" s="479"/>
      <c r="E333" s="479"/>
      <c r="F333" s="479"/>
      <c r="I333" s="523"/>
    </row>
    <row r="334" spans="1:9" ht="14.25">
      <c r="A334" s="517"/>
      <c r="B334" s="518" t="s">
        <v>308</v>
      </c>
      <c r="D334" s="1279" t="s">
        <v>1221</v>
      </c>
      <c r="E334" s="1279"/>
      <c r="F334" s="1279"/>
      <c r="I334" s="523" t="s">
        <v>2091</v>
      </c>
    </row>
    <row r="335" spans="1:9">
      <c r="D335" s="1279"/>
      <c r="E335" s="1279"/>
      <c r="F335" s="1279"/>
      <c r="I335" s="523"/>
    </row>
    <row r="336" spans="1:9">
      <c r="D336" s="1279"/>
      <c r="E336" s="1279"/>
      <c r="F336" s="1279"/>
      <c r="I336" s="523"/>
    </row>
    <row r="337" spans="1:9">
      <c r="D337" s="1279"/>
      <c r="E337" s="1279"/>
      <c r="F337" s="1279"/>
      <c r="I337" s="523"/>
    </row>
    <row r="338" spans="1:9">
      <c r="D338" s="1279"/>
      <c r="E338" s="1279"/>
      <c r="F338" s="1279"/>
      <c r="I338" s="523"/>
    </row>
    <row r="339" spans="1:9">
      <c r="D339" s="1279"/>
      <c r="E339" s="1279"/>
      <c r="F339" s="1279"/>
      <c r="I339" s="523"/>
    </row>
    <row r="340" spans="1:9">
      <c r="D340" s="1279"/>
      <c r="E340" s="1279"/>
      <c r="F340" s="1279"/>
      <c r="I340" s="523"/>
    </row>
    <row r="341" spans="1:9">
      <c r="D341" s="1279"/>
      <c r="E341" s="1279"/>
      <c r="F341" s="1279"/>
      <c r="I341" s="523"/>
    </row>
    <row r="342" spans="1:9">
      <c r="D342" s="1279"/>
      <c r="E342" s="1279"/>
      <c r="F342" s="1279"/>
      <c r="I342" s="523"/>
    </row>
    <row r="343" spans="1:9">
      <c r="D343" s="479"/>
      <c r="E343" s="479"/>
      <c r="F343" s="479"/>
      <c r="I343" s="523"/>
    </row>
    <row r="344" spans="1:9" ht="14.25" customHeight="1">
      <c r="A344" s="517"/>
      <c r="B344" s="518" t="s">
        <v>308</v>
      </c>
      <c r="D344" s="1279" t="s">
        <v>2202</v>
      </c>
      <c r="E344" s="1279"/>
      <c r="F344" s="1279"/>
      <c r="I344" s="523" t="s">
        <v>2128</v>
      </c>
    </row>
    <row r="345" spans="1:9">
      <c r="D345" s="1279"/>
      <c r="E345" s="1279"/>
      <c r="F345" s="1279"/>
      <c r="I345" s="523"/>
    </row>
    <row r="346" spans="1:9">
      <c r="D346" s="1279"/>
      <c r="E346" s="1279"/>
      <c r="F346" s="1279"/>
      <c r="I346" s="523"/>
    </row>
    <row r="347" spans="1:9">
      <c r="D347" s="1279"/>
      <c r="E347" s="1279"/>
      <c r="F347" s="1279"/>
      <c r="I347" s="523"/>
    </row>
    <row r="348" spans="1:9">
      <c r="D348" s="416" t="s">
        <v>2201</v>
      </c>
      <c r="E348" s="415"/>
      <c r="F348" s="415"/>
      <c r="I348" s="523"/>
    </row>
    <row r="349" spans="1:9">
      <c r="D349" s="415"/>
      <c r="E349" s="96" t="s">
        <v>2198</v>
      </c>
      <c r="G349" s="96"/>
      <c r="I349" s="523"/>
    </row>
    <row r="350" spans="1:9">
      <c r="D350" s="478"/>
      <c r="E350" s="478"/>
      <c r="F350" s="478"/>
      <c r="I350" s="523"/>
    </row>
    <row r="351" spans="1:9" ht="13.5" thickBot="1">
      <c r="A351" s="1056"/>
      <c r="B351" s="1056"/>
      <c r="C351" s="1056"/>
      <c r="D351" s="1334" t="s">
        <v>999</v>
      </c>
      <c r="E351" s="1334"/>
      <c r="F351" s="1334"/>
      <c r="G351" s="1061"/>
      <c r="H351" s="1061"/>
      <c r="I351" s="1258"/>
    </row>
    <row r="352" spans="1:9" ht="13.5" thickTop="1">
      <c r="D352" s="1330" t="s">
        <v>1223</v>
      </c>
      <c r="E352" s="1330"/>
      <c r="F352" s="1330"/>
      <c r="I352" s="523"/>
    </row>
    <row r="353" spans="1:9">
      <c r="D353" s="479"/>
      <c r="E353" s="479"/>
      <c r="F353" s="479"/>
      <c r="I353" s="523"/>
    </row>
    <row r="354" spans="1:9">
      <c r="A354" s="509"/>
      <c r="B354" s="509"/>
      <c r="C354" s="509"/>
      <c r="D354" s="480"/>
      <c r="E354" s="480"/>
      <c r="F354" s="479"/>
      <c r="I354" s="523" t="s">
        <v>2092</v>
      </c>
    </row>
    <row r="355" spans="1:9" ht="14.25">
      <c r="A355" s="517"/>
      <c r="B355" s="518" t="s">
        <v>308</v>
      </c>
      <c r="C355" s="520"/>
      <c r="D355" s="1308" t="s">
        <v>2200</v>
      </c>
      <c r="E355" s="1308"/>
      <c r="F355" s="1308"/>
      <c r="I355" s="1326" t="s">
        <v>2142</v>
      </c>
    </row>
    <row r="356" spans="1:9" ht="12.75" customHeight="1">
      <c r="D356" s="1071"/>
      <c r="E356" s="96" t="s">
        <v>2199</v>
      </c>
      <c r="F356" s="1071"/>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7"/>
      <c r="B360" s="518" t="s">
        <v>308</v>
      </c>
      <c r="C360" s="509"/>
      <c r="D360" s="1312" t="s">
        <v>2370</v>
      </c>
      <c r="E360" s="1312"/>
      <c r="F360" s="1312"/>
      <c r="I360" s="513"/>
    </row>
    <row r="361" spans="1:9">
      <c r="A361" s="509"/>
      <c r="B361" s="509"/>
      <c r="C361" s="509"/>
      <c r="D361" s="480"/>
      <c r="E361" s="480"/>
      <c r="F361" s="479"/>
      <c r="I361" s="523"/>
    </row>
    <row r="362" spans="1:9">
      <c r="A362" s="509"/>
      <c r="B362" s="518" t="s">
        <v>308</v>
      </c>
      <c r="C362" s="509"/>
      <c r="D362" s="1267" t="s">
        <v>2371</v>
      </c>
      <c r="E362" s="1267"/>
      <c r="F362" s="1267"/>
      <c r="I362" s="523"/>
    </row>
    <row r="363" spans="1:9">
      <c r="A363" s="509"/>
      <c r="B363" s="509"/>
      <c r="C363" s="509"/>
      <c r="D363" s="1267"/>
      <c r="E363" s="1267"/>
      <c r="F363" s="1267"/>
      <c r="I363" s="523"/>
    </row>
    <row r="364" spans="1:9">
      <c r="A364" s="509"/>
      <c r="B364" s="509"/>
      <c r="C364" s="509"/>
      <c r="D364" s="1267"/>
      <c r="E364" s="1267"/>
      <c r="F364" s="1267"/>
      <c r="I364" s="523"/>
    </row>
    <row r="365" spans="1:9">
      <c r="A365" s="509"/>
      <c r="B365" s="509"/>
      <c r="C365" s="509"/>
      <c r="D365" s="1267"/>
      <c r="E365" s="1267"/>
      <c r="F365" s="1267"/>
      <c r="I365" s="523"/>
    </row>
    <row r="366" spans="1:9">
      <c r="A366" s="509"/>
      <c r="B366" s="509"/>
      <c r="C366" s="509"/>
      <c r="D366" s="1267"/>
      <c r="E366" s="1267"/>
      <c r="F366" s="1267"/>
      <c r="I366" s="523"/>
    </row>
    <row r="367" spans="1:9">
      <c r="A367" s="509"/>
      <c r="B367" s="509"/>
      <c r="C367" s="509"/>
      <c r="D367" s="1267"/>
      <c r="E367" s="1267"/>
      <c r="F367" s="1267"/>
      <c r="I367" s="523"/>
    </row>
    <row r="368" spans="1:9">
      <c r="A368" s="509"/>
      <c r="B368" s="509"/>
      <c r="C368" s="509"/>
      <c r="D368" s="1267"/>
      <c r="E368" s="1267"/>
      <c r="F368" s="1267"/>
      <c r="I368" s="523"/>
    </row>
    <row r="369" spans="1:9">
      <c r="A369" s="509"/>
      <c r="B369" s="509"/>
      <c r="C369" s="509"/>
      <c r="D369" s="1267"/>
      <c r="E369" s="1267"/>
      <c r="F369" s="1267"/>
      <c r="I369" s="523"/>
    </row>
    <row r="370" spans="1:9">
      <c r="A370" s="509"/>
      <c r="B370" s="509"/>
      <c r="C370" s="509"/>
      <c r="D370" s="1267"/>
      <c r="E370" s="1267"/>
      <c r="F370" s="1267"/>
      <c r="I370" s="523"/>
    </row>
    <row r="371" spans="1:9">
      <c r="A371" s="509"/>
      <c r="B371" s="509"/>
      <c r="C371" s="509"/>
      <c r="D371" s="1267"/>
      <c r="E371" s="1267"/>
      <c r="F371" s="1267"/>
      <c r="I371" s="523"/>
    </row>
    <row r="372" spans="1:9">
      <c r="A372" s="509"/>
      <c r="B372" s="509"/>
      <c r="C372" s="509"/>
      <c r="D372" s="1267"/>
      <c r="E372" s="1267"/>
      <c r="F372" s="1267"/>
      <c r="I372" s="523"/>
    </row>
    <row r="373" spans="1:9">
      <c r="A373" s="509"/>
      <c r="B373" s="509"/>
      <c r="C373" s="509"/>
      <c r="D373" s="1267"/>
      <c r="E373" s="1267"/>
      <c r="F373" s="1267"/>
      <c r="I373" s="523"/>
    </row>
    <row r="374" spans="1:9">
      <c r="A374" s="509"/>
      <c r="B374" s="509"/>
      <c r="C374" s="509"/>
      <c r="D374" s="484"/>
      <c r="E374" s="484"/>
      <c r="F374" s="484"/>
      <c r="I374" s="523"/>
    </row>
    <row r="375" spans="1:9" ht="12.4" customHeight="1">
      <c r="A375" s="509"/>
      <c r="B375" s="518" t="s">
        <v>308</v>
      </c>
      <c r="C375" s="509"/>
      <c r="D375" s="1323" t="s">
        <v>1328</v>
      </c>
      <c r="E375" s="1323"/>
      <c r="F375" s="1323"/>
      <c r="I375" s="523"/>
    </row>
    <row r="376" spans="1:9">
      <c r="A376" s="509"/>
      <c r="B376" s="509"/>
      <c r="C376" s="509"/>
      <c r="D376" s="1323"/>
      <c r="E376" s="1323"/>
      <c r="F376" s="1323"/>
      <c r="I376" s="523"/>
    </row>
    <row r="377" spans="1:9">
      <c r="A377" s="509"/>
      <c r="B377" s="509"/>
      <c r="C377" s="509"/>
      <c r="D377" s="1323"/>
      <c r="E377" s="1323"/>
      <c r="F377" s="1323"/>
      <c r="I377" s="523"/>
    </row>
    <row r="378" spans="1:9">
      <c r="A378" s="509"/>
      <c r="B378" s="509"/>
      <c r="C378" s="509"/>
      <c r="D378" s="1323"/>
      <c r="E378" s="1323"/>
      <c r="F378" s="1323"/>
      <c r="I378" s="523"/>
    </row>
    <row r="379" spans="1:9">
      <c r="A379" s="509"/>
      <c r="B379" s="509"/>
      <c r="C379" s="509"/>
      <c r="D379" s="557"/>
      <c r="E379" s="557"/>
      <c r="F379" s="557"/>
      <c r="I379" s="523"/>
    </row>
    <row r="380" spans="1:9">
      <c r="A380" s="509"/>
      <c r="B380" s="518" t="s">
        <v>308</v>
      </c>
      <c r="C380" s="509"/>
      <c r="D380" s="432" t="s">
        <v>2024</v>
      </c>
      <c r="E380" s="557"/>
      <c r="F380" s="557"/>
      <c r="I380" s="523"/>
    </row>
    <row r="381" spans="1:9">
      <c r="A381" s="509"/>
      <c r="B381" s="509"/>
      <c r="C381" s="509"/>
      <c r="D381" s="432" t="s">
        <v>2025</v>
      </c>
      <c r="E381" s="557"/>
      <c r="F381" s="557"/>
      <c r="I381" s="523"/>
    </row>
    <row r="382" spans="1:9">
      <c r="A382" s="509"/>
      <c r="B382" s="509"/>
      <c r="C382" s="509"/>
      <c r="D382" s="432" t="s">
        <v>2026</v>
      </c>
      <c r="E382" s="557"/>
      <c r="F382" s="557"/>
      <c r="I382" s="523"/>
    </row>
    <row r="383" spans="1:9">
      <c r="A383" s="509"/>
      <c r="B383" s="509"/>
      <c r="C383" s="509"/>
      <c r="D383" s="432" t="s">
        <v>2027</v>
      </c>
      <c r="E383" s="557"/>
      <c r="F383" s="557"/>
      <c r="I383" s="523"/>
    </row>
    <row r="384" spans="1:9">
      <c r="A384" s="509"/>
      <c r="B384" s="509"/>
      <c r="C384" s="509"/>
      <c r="D384" s="432" t="s">
        <v>2028</v>
      </c>
      <c r="E384" s="557"/>
      <c r="F384" s="557"/>
      <c r="I384" s="523"/>
    </row>
    <row r="385" spans="1:9">
      <c r="A385" s="509"/>
      <c r="B385" s="509"/>
      <c r="C385" s="509"/>
      <c r="D385" s="432" t="s">
        <v>2029</v>
      </c>
      <c r="E385" s="557"/>
      <c r="F385" s="557"/>
      <c r="I385" s="523"/>
    </row>
    <row r="386" spans="1:9">
      <c r="A386" s="509"/>
      <c r="B386" s="509"/>
      <c r="C386" s="509"/>
      <c r="E386" s="480"/>
      <c r="F386" s="479"/>
      <c r="I386" s="523"/>
    </row>
    <row r="387" spans="1:9" ht="14.25">
      <c r="A387" s="517"/>
      <c r="B387" s="518" t="s">
        <v>308</v>
      </c>
      <c r="C387" s="509"/>
      <c r="D387" s="1267" t="s">
        <v>1226</v>
      </c>
      <c r="E387" s="1267"/>
      <c r="F387" s="1267"/>
      <c r="I387" s="523"/>
    </row>
    <row r="388" spans="1:9">
      <c r="A388" s="509"/>
      <c r="B388" s="509"/>
      <c r="C388" s="509"/>
      <c r="D388" s="1267"/>
      <c r="E388" s="1267"/>
      <c r="F388" s="1267"/>
      <c r="I388" s="523"/>
    </row>
    <row r="389" spans="1:9">
      <c r="A389" s="509"/>
      <c r="B389" s="509"/>
      <c r="C389" s="509"/>
      <c r="D389" s="1267"/>
      <c r="E389" s="1267"/>
      <c r="F389" s="1267"/>
      <c r="I389" s="523"/>
    </row>
    <row r="390" spans="1:9">
      <c r="A390" s="509"/>
      <c r="B390" s="509"/>
      <c r="C390" s="509"/>
      <c r="D390" s="1267"/>
      <c r="E390" s="1267"/>
      <c r="F390" s="1267"/>
      <c r="I390" s="523"/>
    </row>
    <row r="391" spans="1:9">
      <c r="A391" s="509"/>
      <c r="B391" s="509"/>
      <c r="C391" s="509"/>
      <c r="D391" s="480"/>
      <c r="E391" s="480"/>
      <c r="F391" s="479"/>
      <c r="I391" s="523"/>
    </row>
    <row r="392" spans="1:9">
      <c r="A392" s="509"/>
      <c r="B392" s="509"/>
      <c r="C392" s="509"/>
      <c r="D392" s="1267" t="s">
        <v>1227</v>
      </c>
      <c r="E392" s="1267"/>
      <c r="F392" s="1267"/>
      <c r="I392" s="523"/>
    </row>
    <row r="393" spans="1:9">
      <c r="A393" s="509"/>
      <c r="B393" s="509"/>
      <c r="C393" s="509"/>
      <c r="D393" s="1267"/>
      <c r="E393" s="1267"/>
      <c r="F393" s="1267"/>
      <c r="I393" s="523"/>
    </row>
    <row r="394" spans="1:9">
      <c r="A394" s="509"/>
      <c r="B394" s="509"/>
      <c r="C394" s="509"/>
      <c r="D394" s="1267"/>
      <c r="E394" s="1267"/>
      <c r="F394" s="1267"/>
      <c r="I394" s="523"/>
    </row>
    <row r="395" spans="1:9">
      <c r="A395" s="509"/>
      <c r="B395" s="509"/>
      <c r="C395" s="509"/>
      <c r="D395" s="1267"/>
      <c r="E395" s="1267"/>
      <c r="F395" s="1267"/>
      <c r="I395" s="523"/>
    </row>
    <row r="396" spans="1:9" ht="18" customHeight="1">
      <c r="A396" s="509"/>
      <c r="B396" s="509"/>
      <c r="C396" s="509"/>
      <c r="D396" s="1267"/>
      <c r="E396" s="1267"/>
      <c r="F396" s="1267"/>
      <c r="I396" s="523"/>
    </row>
    <row r="397" spans="1:9">
      <c r="A397" s="509"/>
      <c r="B397" s="509"/>
      <c r="C397" s="509"/>
      <c r="D397" s="1267"/>
      <c r="E397" s="1267"/>
      <c r="F397" s="1267"/>
      <c r="I397" s="523"/>
    </row>
    <row r="398" spans="1:9">
      <c r="A398" s="509"/>
      <c r="B398" s="509"/>
      <c r="C398" s="509"/>
      <c r="D398" s="1267"/>
      <c r="E398" s="1267"/>
      <c r="F398" s="1267"/>
      <c r="I398" s="523"/>
    </row>
    <row r="399" spans="1:9">
      <c r="A399" s="509"/>
      <c r="B399" s="509"/>
      <c r="C399" s="509"/>
      <c r="D399" s="1267"/>
      <c r="E399" s="1267"/>
      <c r="F399" s="1267"/>
      <c r="I399" s="523"/>
    </row>
    <row r="400" spans="1:9" ht="8.25" customHeight="1">
      <c r="A400" s="509"/>
      <c r="B400" s="509"/>
      <c r="C400" s="509"/>
      <c r="D400" s="1267"/>
      <c r="E400" s="1267"/>
      <c r="F400" s="1267"/>
      <c r="I400" s="523"/>
    </row>
    <row r="401" spans="1:9" ht="13.7" customHeight="1">
      <c r="A401" s="509"/>
      <c r="B401" s="509"/>
      <c r="C401" s="509"/>
      <c r="D401" s="1267" t="s">
        <v>1228</v>
      </c>
      <c r="E401" s="1267"/>
      <c r="F401" s="1267"/>
      <c r="I401" s="523"/>
    </row>
    <row r="402" spans="1:9">
      <c r="A402" s="509"/>
      <c r="B402" s="509"/>
      <c r="C402" s="509"/>
      <c r="D402" s="1267"/>
      <c r="E402" s="1267"/>
      <c r="F402" s="1267"/>
      <c r="I402" s="523"/>
    </row>
    <row r="403" spans="1:9">
      <c r="A403" s="509"/>
      <c r="B403" s="509"/>
      <c r="C403" s="509"/>
      <c r="D403" s="1267"/>
      <c r="E403" s="1267"/>
      <c r="F403" s="1267"/>
      <c r="I403" s="523"/>
    </row>
    <row r="404" spans="1:9">
      <c r="A404" s="509"/>
      <c r="B404" s="509"/>
      <c r="C404" s="509"/>
      <c r="D404" s="1267"/>
      <c r="E404" s="1267"/>
      <c r="F404" s="1267"/>
      <c r="I404" s="523"/>
    </row>
    <row r="405" spans="1:9">
      <c r="A405" s="509"/>
      <c r="B405" s="509"/>
      <c r="C405" s="509"/>
      <c r="D405" s="1267"/>
      <c r="E405" s="1267"/>
      <c r="F405" s="1267"/>
      <c r="I405" s="523"/>
    </row>
    <row r="406" spans="1:9">
      <c r="A406" s="509"/>
      <c r="B406" s="509"/>
      <c r="C406" s="509"/>
      <c r="D406" s="1267"/>
      <c r="E406" s="1267"/>
      <c r="F406" s="1267"/>
      <c r="I406" s="523"/>
    </row>
    <row r="407" spans="1:9">
      <c r="A407" s="509"/>
      <c r="B407" s="509"/>
      <c r="C407" s="509"/>
      <c r="D407" s="1267"/>
      <c r="E407" s="1267"/>
      <c r="F407" s="1267"/>
      <c r="I407" s="523"/>
    </row>
    <row r="408" spans="1:9">
      <c r="A408" s="509"/>
      <c r="B408" s="509"/>
      <c r="C408" s="509"/>
      <c r="D408" s="1267"/>
      <c r="E408" s="1267"/>
      <c r="F408" s="1267"/>
      <c r="I408" s="523"/>
    </row>
    <row r="409" spans="1:9">
      <c r="A409" s="509"/>
      <c r="B409" s="509"/>
      <c r="C409" s="509"/>
      <c r="D409" s="1267"/>
      <c r="E409" s="1267"/>
      <c r="F409" s="1267"/>
      <c r="I409" s="523"/>
    </row>
    <row r="410" spans="1:9">
      <c r="A410" s="509"/>
      <c r="B410" s="509"/>
      <c r="C410" s="509"/>
      <c r="D410" s="1267"/>
      <c r="E410" s="1267"/>
      <c r="F410" s="1267"/>
      <c r="I410" s="523"/>
    </row>
    <row r="411" spans="1:9">
      <c r="A411" s="509"/>
      <c r="B411" s="509"/>
      <c r="C411" s="509"/>
      <c r="D411" s="1267"/>
      <c r="E411" s="1267"/>
      <c r="F411" s="1267"/>
      <c r="I411" s="523"/>
    </row>
    <row r="412" spans="1:9">
      <c r="A412" s="509"/>
      <c r="B412" s="509"/>
      <c r="C412" s="509"/>
      <c r="D412" s="1267"/>
      <c r="E412" s="1267"/>
      <c r="F412" s="1267"/>
      <c r="I412" s="523"/>
    </row>
    <row r="413" spans="1:9">
      <c r="A413" s="509"/>
      <c r="B413" s="509"/>
      <c r="C413" s="529"/>
      <c r="D413" s="1267"/>
      <c r="E413" s="1267"/>
      <c r="F413" s="1267"/>
      <c r="I413" s="523"/>
    </row>
    <row r="414" spans="1:9">
      <c r="A414" s="509"/>
      <c r="B414" s="509"/>
      <c r="C414" s="529"/>
      <c r="D414" s="1267"/>
      <c r="E414" s="1267"/>
      <c r="F414" s="1267"/>
      <c r="I414" s="523"/>
    </row>
    <row r="415" spans="1:9">
      <c r="A415" s="509"/>
      <c r="B415" s="509"/>
      <c r="C415" s="509"/>
      <c r="D415" s="1267"/>
      <c r="E415" s="1267"/>
      <c r="F415" s="1267"/>
      <c r="I415" s="523"/>
    </row>
    <row r="416" spans="1:9">
      <c r="A416" s="509"/>
      <c r="B416" s="509"/>
      <c r="C416" s="529"/>
      <c r="D416" s="1267"/>
      <c r="E416" s="1267"/>
      <c r="F416" s="1267"/>
      <c r="I416" s="523"/>
    </row>
    <row r="417" spans="1:9">
      <c r="A417" s="509"/>
      <c r="B417" s="509"/>
      <c r="C417" s="529"/>
      <c r="D417" s="1267"/>
      <c r="E417" s="1267"/>
      <c r="F417" s="1267"/>
      <c r="I417" s="523"/>
    </row>
    <row r="418" spans="1:9">
      <c r="A418" s="509"/>
      <c r="B418" s="509"/>
      <c r="C418" s="529"/>
      <c r="D418" s="1267"/>
      <c r="E418" s="1267"/>
      <c r="F418" s="1267"/>
      <c r="I418" s="523"/>
    </row>
    <row r="419" spans="1:9">
      <c r="A419" s="509"/>
      <c r="B419" s="509"/>
      <c r="C419" s="509"/>
      <c r="D419" s="480"/>
      <c r="E419" s="480"/>
      <c r="F419" s="479"/>
      <c r="I419" s="523"/>
    </row>
    <row r="420" spans="1:9">
      <c r="A420" s="509"/>
      <c r="B420" s="518" t="s">
        <v>308</v>
      </c>
      <c r="C420" s="509"/>
      <c r="D420" s="1267" t="s">
        <v>1229</v>
      </c>
      <c r="E420" s="1267"/>
      <c r="F420" s="1267"/>
      <c r="I420" s="523"/>
    </row>
    <row r="421" spans="1:9">
      <c r="A421" s="509"/>
      <c r="B421" s="509"/>
      <c r="C421" s="509"/>
      <c r="D421" s="1267"/>
      <c r="E421" s="1267"/>
      <c r="F421" s="1267"/>
      <c r="I421" s="523"/>
    </row>
    <row r="422" spans="1:9">
      <c r="A422" s="509"/>
      <c r="B422" s="509"/>
      <c r="C422" s="509"/>
      <c r="D422" s="484"/>
      <c r="E422" s="484"/>
      <c r="F422" s="484"/>
      <c r="I422" s="523"/>
    </row>
    <row r="423" spans="1:9" ht="14.45" customHeight="1">
      <c r="A423" s="517"/>
      <c r="B423" s="518" t="s">
        <v>308</v>
      </c>
      <c r="D423" s="1267" t="s">
        <v>2129</v>
      </c>
      <c r="E423" s="1267"/>
      <c r="F423" s="1267"/>
      <c r="I423" s="523"/>
    </row>
    <row r="424" spans="1:9" ht="14.45" customHeight="1">
      <c r="A424" s="517"/>
      <c r="D424" s="1267"/>
      <c r="E424" s="1267"/>
      <c r="F424" s="1267"/>
      <c r="I424" s="523"/>
    </row>
    <row r="425" spans="1:9" ht="14.45" customHeight="1">
      <c r="A425" s="517"/>
      <c r="D425" s="1267"/>
      <c r="E425" s="1267"/>
      <c r="F425" s="1267"/>
      <c r="I425" s="523"/>
    </row>
    <row r="426" spans="1:9" ht="14.45" customHeight="1">
      <c r="A426" s="517"/>
      <c r="D426" s="1267"/>
      <c r="E426" s="1267"/>
      <c r="F426" s="1267"/>
      <c r="I426" s="523"/>
    </row>
    <row r="427" spans="1:9" ht="14.45" customHeight="1">
      <c r="A427" s="517"/>
      <c r="D427" s="1267"/>
      <c r="E427" s="1267"/>
      <c r="F427" s="1267"/>
      <c r="I427" s="523"/>
    </row>
    <row r="428" spans="1:9" ht="14.45" customHeight="1">
      <c r="A428" s="517"/>
      <c r="D428" s="415"/>
      <c r="E428" s="415"/>
      <c r="F428" s="415"/>
      <c r="I428" s="523"/>
    </row>
    <row r="429" spans="1:9" ht="13.7" customHeight="1">
      <c r="A429" s="517"/>
      <c r="B429" s="518" t="s">
        <v>308</v>
      </c>
      <c r="C429" s="509"/>
      <c r="D429" s="1267" t="s">
        <v>1348</v>
      </c>
      <c r="E429" s="1267"/>
      <c r="F429" s="1267"/>
      <c r="I429" s="523"/>
    </row>
    <row r="430" spans="1:9" ht="14.25">
      <c r="A430" s="530"/>
      <c r="B430" s="530"/>
      <c r="C430" s="509"/>
      <c r="D430" s="1267"/>
      <c r="E430" s="1267"/>
      <c r="F430" s="1267"/>
      <c r="I430" s="523"/>
    </row>
    <row r="431" spans="1:9" ht="14.25">
      <c r="A431" s="530"/>
      <c r="B431" s="530"/>
      <c r="C431" s="509"/>
      <c r="D431" s="1267"/>
      <c r="E431" s="1267"/>
      <c r="F431" s="1267"/>
      <c r="I431" s="523"/>
    </row>
    <row r="432" spans="1:9" ht="14.25">
      <c r="A432" s="530"/>
      <c r="B432" s="530"/>
      <c r="C432" s="509"/>
      <c r="D432" s="1267"/>
      <c r="E432" s="1267"/>
      <c r="F432" s="1267"/>
      <c r="I432" s="523"/>
    </row>
    <row r="433" spans="1:9" ht="15.75" customHeight="1">
      <c r="A433" s="530"/>
      <c r="B433" s="530"/>
      <c r="C433" s="509"/>
      <c r="D433" s="1331" t="s">
        <v>2389</v>
      </c>
      <c r="E433" s="1267"/>
      <c r="F433" s="1267"/>
      <c r="I433" s="523"/>
    </row>
    <row r="434" spans="1:9">
      <c r="D434" s="479"/>
      <c r="E434" s="479"/>
      <c r="F434" s="479"/>
      <c r="I434" s="523"/>
    </row>
    <row r="435" spans="1:9" ht="14.25">
      <c r="A435" s="517"/>
      <c r="B435" s="518" t="s">
        <v>308</v>
      </c>
      <c r="C435" s="520"/>
      <c r="D435" s="1279" t="s">
        <v>2372</v>
      </c>
      <c r="E435" s="1279"/>
      <c r="F435" s="1279"/>
      <c r="I435" s="523"/>
    </row>
    <row r="436" spans="1:9" ht="14.25">
      <c r="A436" s="517"/>
      <c r="B436" s="517"/>
      <c r="D436" s="1279"/>
      <c r="E436" s="1279"/>
      <c r="F436" s="1279"/>
      <c r="I436" s="523"/>
    </row>
    <row r="437" spans="1:9">
      <c r="D437" s="1279"/>
      <c r="E437" s="1279"/>
      <c r="F437" s="1279"/>
      <c r="I437" s="523"/>
    </row>
    <row r="438" spans="1:9">
      <c r="D438" s="1279"/>
      <c r="E438" s="1279"/>
      <c r="F438" s="1279"/>
      <c r="I438" s="523"/>
    </row>
    <row r="439" spans="1:9">
      <c r="D439" s="1279"/>
      <c r="E439" s="1279"/>
      <c r="F439" s="1279"/>
      <c r="I439" s="523"/>
    </row>
    <row r="440" spans="1:9">
      <c r="D440" s="1279"/>
      <c r="E440" s="1279"/>
      <c r="F440" s="1279"/>
      <c r="I440" s="523"/>
    </row>
    <row r="441" spans="1:9">
      <c r="D441" s="1279"/>
      <c r="E441" s="1279"/>
      <c r="F441" s="1279"/>
      <c r="I441" s="523"/>
    </row>
    <row r="442" spans="1:9">
      <c r="D442" s="1279"/>
      <c r="E442" s="1279"/>
      <c r="F442" s="1279"/>
      <c r="I442" s="523"/>
    </row>
    <row r="443" spans="1:9">
      <c r="D443" s="1279"/>
      <c r="E443" s="1279"/>
      <c r="F443" s="1279"/>
      <c r="I443" s="523"/>
    </row>
    <row r="444" spans="1:9">
      <c r="D444" s="1279"/>
      <c r="E444" s="1279"/>
      <c r="F444" s="1279"/>
      <c r="I444" s="523"/>
    </row>
    <row r="445" spans="1:9">
      <c r="D445" s="1279"/>
      <c r="E445" s="1279"/>
      <c r="F445" s="1279"/>
      <c r="I445" s="523"/>
    </row>
    <row r="446" spans="1:9">
      <c r="D446" s="1279"/>
      <c r="E446" s="1279"/>
      <c r="F446" s="1279"/>
      <c r="I446" s="523"/>
    </row>
    <row r="447" spans="1:9">
      <c r="D447" s="1279"/>
      <c r="E447" s="1279"/>
      <c r="F447" s="1279"/>
      <c r="I447" s="523"/>
    </row>
    <row r="448" spans="1:9">
      <c r="A448" s="432"/>
      <c r="B448" s="432"/>
      <c r="C448" s="432"/>
      <c r="D448" s="1279"/>
      <c r="E448" s="1279"/>
      <c r="F448" s="1279"/>
      <c r="I448" s="523"/>
    </row>
    <row r="449" spans="1:9">
      <c r="A449" s="432"/>
      <c r="B449" s="432"/>
      <c r="C449" s="432"/>
      <c r="D449" s="1279"/>
      <c r="E449" s="1279"/>
      <c r="F449" s="1279"/>
      <c r="I449" s="523"/>
    </row>
    <row r="450" spans="1:9">
      <c r="A450" s="432"/>
      <c r="B450" s="432"/>
      <c r="C450" s="432"/>
      <c r="D450" s="1279"/>
      <c r="E450" s="1279"/>
      <c r="F450" s="1279"/>
      <c r="I450" s="523"/>
    </row>
    <row r="451" spans="1:9">
      <c r="A451" s="432"/>
      <c r="B451" s="432"/>
      <c r="C451" s="432"/>
      <c r="D451" s="1279"/>
      <c r="E451" s="1279"/>
      <c r="F451" s="1279"/>
      <c r="I451" s="523"/>
    </row>
    <row r="452" spans="1:9">
      <c r="A452" s="432"/>
      <c r="B452" s="432"/>
      <c r="C452" s="432"/>
      <c r="D452" s="1279"/>
      <c r="E452" s="1279"/>
      <c r="F452" s="1279"/>
      <c r="I452" s="523"/>
    </row>
    <row r="453" spans="1:9">
      <c r="A453" s="432"/>
      <c r="B453" s="432"/>
      <c r="C453" s="432"/>
      <c r="D453" s="1279"/>
      <c r="E453" s="1279"/>
      <c r="F453" s="1279"/>
      <c r="I453" s="523"/>
    </row>
    <row r="454" spans="1:9">
      <c r="A454" s="432"/>
      <c r="B454" s="432"/>
      <c r="C454" s="432"/>
      <c r="D454" s="1279"/>
      <c r="E454" s="1279"/>
      <c r="F454" s="1279"/>
      <c r="I454" s="523"/>
    </row>
    <row r="455" spans="1:9">
      <c r="A455" s="432"/>
      <c r="B455" s="432"/>
      <c r="C455" s="432"/>
      <c r="D455" s="1279"/>
      <c r="E455" s="1279"/>
      <c r="F455" s="1279"/>
      <c r="I455" s="523"/>
    </row>
    <row r="456" spans="1:9">
      <c r="A456" s="432"/>
      <c r="B456" s="432"/>
      <c r="C456" s="432"/>
      <c r="D456" s="1279"/>
      <c r="E456" s="1279"/>
      <c r="F456" s="1279"/>
      <c r="I456" s="523"/>
    </row>
    <row r="457" spans="1:9">
      <c r="A457" s="432"/>
      <c r="B457" s="432"/>
      <c r="C457" s="432"/>
      <c r="D457" s="1279"/>
      <c r="E457" s="1279"/>
      <c r="F457" s="1279"/>
      <c r="I457" s="523"/>
    </row>
    <row r="458" spans="1:9">
      <c r="A458" s="432"/>
      <c r="B458" s="432"/>
      <c r="C458" s="432"/>
      <c r="D458" s="1279"/>
      <c r="E458" s="1279"/>
      <c r="F458" s="1279"/>
      <c r="I458" s="523"/>
    </row>
    <row r="459" spans="1:9">
      <c r="A459" s="432"/>
      <c r="B459" s="432"/>
      <c r="C459" s="432"/>
      <c r="D459" s="1279"/>
      <c r="E459" s="1279"/>
      <c r="F459" s="1279"/>
      <c r="I459" s="523"/>
    </row>
    <row r="460" spans="1:9">
      <c r="A460" s="432"/>
      <c r="B460" s="432"/>
      <c r="C460" s="432"/>
      <c r="D460" s="1279"/>
      <c r="E460" s="1279"/>
      <c r="F460" s="1279"/>
      <c r="I460" s="523"/>
    </row>
    <row r="461" spans="1:9">
      <c r="A461" s="432"/>
      <c r="B461" s="432"/>
      <c r="C461" s="432"/>
      <c r="D461" s="1279"/>
      <c r="E461" s="1279"/>
      <c r="F461" s="1279"/>
      <c r="I461" s="523"/>
    </row>
    <row r="462" spans="1:9">
      <c r="A462" s="432"/>
      <c r="B462" s="432"/>
      <c r="C462" s="432"/>
      <c r="D462" s="1279"/>
      <c r="E462" s="1279"/>
      <c r="F462" s="1279"/>
      <c r="I462" s="523"/>
    </row>
    <row r="463" spans="1:9">
      <c r="A463" s="432"/>
      <c r="B463" s="432"/>
      <c r="C463" s="432"/>
      <c r="D463" s="1279"/>
      <c r="E463" s="1279"/>
      <c r="F463" s="1279"/>
      <c r="I463" s="523"/>
    </row>
    <row r="464" spans="1:9">
      <c r="D464" s="1279"/>
      <c r="E464" s="1279"/>
      <c r="F464" s="1279"/>
      <c r="I464" s="523"/>
    </row>
    <row r="465" spans="1:9" ht="40.700000000000003" customHeight="1">
      <c r="D465" s="1279"/>
      <c r="E465" s="1279"/>
      <c r="F465" s="1279"/>
      <c r="I465" s="523"/>
    </row>
    <row r="466" spans="1:9">
      <c r="D466" s="479"/>
      <c r="E466" s="479"/>
      <c r="F466" s="479"/>
      <c r="I466" s="523"/>
    </row>
    <row r="467" spans="1:9" ht="14.25">
      <c r="A467" s="517"/>
      <c r="B467" s="518" t="s">
        <v>308</v>
      </c>
      <c r="C467" s="520"/>
      <c r="D467" s="1279" t="s">
        <v>1234</v>
      </c>
      <c r="E467" s="1279"/>
      <c r="F467" s="1279"/>
      <c r="I467" s="523"/>
    </row>
    <row r="468" spans="1:9">
      <c r="D468" s="1279"/>
      <c r="E468" s="1279"/>
      <c r="F468" s="1279"/>
      <c r="I468" s="523"/>
    </row>
    <row r="469" spans="1:9">
      <c r="D469" s="1279"/>
      <c r="E469" s="1279"/>
      <c r="F469" s="1279"/>
      <c r="I469" s="523"/>
    </row>
    <row r="470" spans="1:9">
      <c r="D470" s="478"/>
      <c r="E470" s="478"/>
      <c r="F470" s="478"/>
      <c r="I470" s="523"/>
    </row>
    <row r="471" spans="1:9" ht="14.25">
      <c r="B471" s="518" t="s">
        <v>308</v>
      </c>
      <c r="C471" s="517"/>
      <c r="D471" s="1279" t="s">
        <v>1304</v>
      </c>
      <c r="E471" s="1279"/>
      <c r="F471" s="1279"/>
      <c r="I471" s="523"/>
    </row>
    <row r="472" spans="1:9">
      <c r="D472" s="1279"/>
      <c r="E472" s="1279"/>
      <c r="F472" s="1279"/>
      <c r="I472" s="523"/>
    </row>
    <row r="473" spans="1:9">
      <c r="D473" s="479"/>
      <c r="E473" s="479"/>
      <c r="F473" s="479"/>
      <c r="I473" s="523"/>
    </row>
    <row r="474" spans="1:9" ht="14.25">
      <c r="B474" s="518" t="s">
        <v>308</v>
      </c>
      <c r="C474" s="517"/>
      <c r="D474" s="1279" t="s">
        <v>1236</v>
      </c>
      <c r="E474" s="1279"/>
      <c r="F474" s="1279"/>
      <c r="I474" s="523"/>
    </row>
    <row r="475" spans="1:9">
      <c r="D475" s="1279"/>
      <c r="E475" s="1279"/>
      <c r="F475" s="1279"/>
      <c r="I475" s="523"/>
    </row>
    <row r="476" spans="1:9">
      <c r="D476" s="1279"/>
      <c r="E476" s="1279"/>
      <c r="F476" s="1279"/>
      <c r="I476" s="523"/>
    </row>
    <row r="477" spans="1:9">
      <c r="D477" s="1279"/>
      <c r="E477" s="1279"/>
      <c r="F477" s="1279"/>
      <c r="I477" s="523"/>
    </row>
    <row r="478" spans="1:9">
      <c r="B478" s="518" t="s">
        <v>308</v>
      </c>
      <c r="D478" s="1279"/>
      <c r="E478" s="1279"/>
      <c r="F478" s="1279"/>
      <c r="I478" s="523"/>
    </row>
    <row r="479" spans="1:9">
      <c r="A479" s="432"/>
      <c r="B479" s="432"/>
      <c r="C479" s="432"/>
      <c r="D479" s="1279"/>
      <c r="E479" s="1279"/>
      <c r="F479" s="1279"/>
      <c r="I479" s="523"/>
    </row>
    <row r="480" spans="1:9">
      <c r="A480" s="432"/>
      <c r="C480" s="432"/>
      <c r="D480" s="1279"/>
      <c r="E480" s="1279"/>
      <c r="F480" s="1279"/>
      <c r="I480" s="523"/>
    </row>
    <row r="481" spans="1:9">
      <c r="A481" s="432"/>
      <c r="B481" s="518" t="s">
        <v>308</v>
      </c>
      <c r="C481" s="432"/>
      <c r="D481" s="1279"/>
      <c r="E481" s="1279"/>
      <c r="F481" s="1279"/>
      <c r="I481" s="523"/>
    </row>
    <row r="482" spans="1:9">
      <c r="A482" s="432"/>
      <c r="B482" s="432"/>
      <c r="C482" s="432"/>
      <c r="D482" s="1279"/>
      <c r="E482" s="1279"/>
      <c r="F482" s="1279"/>
      <c r="I482" s="523"/>
    </row>
    <row r="483" spans="1:9">
      <c r="A483" s="432"/>
      <c r="C483" s="432"/>
      <c r="D483" s="1279"/>
      <c r="E483" s="1279"/>
      <c r="F483" s="1279"/>
      <c r="I483" s="523"/>
    </row>
    <row r="484" spans="1:9">
      <c r="A484" s="432"/>
      <c r="C484" s="432"/>
      <c r="D484" s="1279"/>
      <c r="E484" s="1279"/>
      <c r="F484" s="1279"/>
      <c r="I484" s="523"/>
    </row>
    <row r="485" spans="1:9">
      <c r="A485" s="432"/>
      <c r="C485" s="432"/>
      <c r="D485" s="1279"/>
      <c r="E485" s="1279"/>
      <c r="F485" s="1279"/>
      <c r="I485" s="523"/>
    </row>
    <row r="486" spans="1:9">
      <c r="A486" s="432"/>
      <c r="B486" s="518" t="s">
        <v>308</v>
      </c>
      <c r="C486" s="432"/>
      <c r="D486" s="1279"/>
      <c r="E486" s="1279"/>
      <c r="F486" s="1279"/>
      <c r="I486" s="523"/>
    </row>
    <row r="487" spans="1:9">
      <c r="A487" s="432"/>
      <c r="C487" s="432"/>
      <c r="D487" s="1279"/>
      <c r="E487" s="1279"/>
      <c r="F487" s="1279"/>
      <c r="I487" s="523"/>
    </row>
    <row r="488" spans="1:9">
      <c r="A488" s="432"/>
      <c r="B488" s="518" t="s">
        <v>308</v>
      </c>
      <c r="C488" s="432"/>
      <c r="D488" s="1279" t="s">
        <v>1237</v>
      </c>
      <c r="E488" s="1279"/>
      <c r="F488" s="1279"/>
      <c r="I488" s="523"/>
    </row>
    <row r="489" spans="1:9">
      <c r="A489" s="432"/>
      <c r="B489" s="432"/>
      <c r="C489" s="432"/>
      <c r="D489" s="1279"/>
      <c r="E489" s="1279"/>
      <c r="F489" s="1279"/>
      <c r="I489" s="523"/>
    </row>
    <row r="490" spans="1:9">
      <c r="A490" s="432"/>
      <c r="B490" s="432"/>
      <c r="C490" s="432"/>
      <c r="D490" s="1279"/>
      <c r="E490" s="1279"/>
      <c r="F490" s="1279"/>
      <c r="I490" s="523"/>
    </row>
    <row r="491" spans="1:9">
      <c r="A491" s="432"/>
      <c r="B491" s="432"/>
      <c r="C491" s="432"/>
      <c r="D491" s="1279"/>
      <c r="E491" s="1279"/>
      <c r="F491" s="1279"/>
      <c r="I491" s="523"/>
    </row>
    <row r="492" spans="1:9">
      <c r="D492" s="1279"/>
      <c r="E492" s="1279"/>
      <c r="F492" s="1279"/>
      <c r="I492" s="523"/>
    </row>
    <row r="493" spans="1:9">
      <c r="D493" s="479"/>
      <c r="E493" s="479"/>
      <c r="F493" s="479"/>
      <c r="I493" s="523"/>
    </row>
    <row r="494" spans="1:9">
      <c r="B494" s="518" t="s">
        <v>308</v>
      </c>
      <c r="D494" s="1308" t="s">
        <v>1238</v>
      </c>
      <c r="E494" s="1308"/>
      <c r="F494" s="1308"/>
      <c r="I494" s="523"/>
    </row>
    <row r="495" spans="1:9">
      <c r="A495" s="479"/>
      <c r="B495" s="479"/>
      <c r="I495" s="523"/>
    </row>
    <row r="496" spans="1:9">
      <c r="A496" s="1285" t="s">
        <v>1079</v>
      </c>
      <c r="B496" s="1285"/>
      <c r="C496" s="1285"/>
      <c r="D496" s="1285"/>
      <c r="E496" s="1285"/>
      <c r="F496" s="1285"/>
      <c r="G496" s="1285"/>
      <c r="H496" s="1062"/>
      <c r="I496" s="1255"/>
    </row>
    <row r="497" spans="1:9">
      <c r="A497" s="479"/>
      <c r="B497" s="479"/>
      <c r="I497" s="523"/>
    </row>
    <row r="498" spans="1:9">
      <c r="D498" s="1315" t="s">
        <v>896</v>
      </c>
      <c r="E498" s="1315"/>
      <c r="F498" s="1315"/>
      <c r="I498" s="523"/>
    </row>
    <row r="499" spans="1:9" ht="14.25">
      <c r="A499" s="517"/>
      <c r="B499" s="517"/>
      <c r="D499" s="1312" t="s">
        <v>1239</v>
      </c>
      <c r="E499" s="1312"/>
      <c r="F499" s="1312"/>
      <c r="I499" s="523"/>
    </row>
    <row r="500" spans="1:9" ht="14.25">
      <c r="A500" s="517"/>
      <c r="B500" s="517"/>
      <c r="D500" s="480"/>
      <c r="I500" s="523"/>
    </row>
    <row r="501" spans="1:9" ht="14.25">
      <c r="A501" s="517"/>
      <c r="B501" s="518" t="s">
        <v>308</v>
      </c>
      <c r="D501" s="1267" t="s">
        <v>1240</v>
      </c>
      <c r="E501" s="1267"/>
      <c r="F501" s="1267"/>
      <c r="I501" s="523" t="s">
        <v>2093</v>
      </c>
    </row>
    <row r="502" spans="1:9" ht="14.25">
      <c r="A502" s="517"/>
      <c r="B502" s="517"/>
      <c r="D502" s="1267"/>
      <c r="E502" s="1267"/>
      <c r="F502" s="1267"/>
      <c r="I502" s="523"/>
    </row>
    <row r="503" spans="1:9" ht="14.25">
      <c r="A503" s="517"/>
      <c r="B503" s="517"/>
      <c r="D503" s="479"/>
      <c r="I503" s="523"/>
    </row>
    <row r="504" spans="1:9" ht="12.75" customHeight="1">
      <c r="B504" s="518" t="s">
        <v>308</v>
      </c>
      <c r="D504" s="1301" t="s">
        <v>1382</v>
      </c>
      <c r="E504" s="1301"/>
      <c r="F504" s="1301"/>
      <c r="I504" s="523" t="s">
        <v>2094</v>
      </c>
    </row>
    <row r="505" spans="1:9" ht="14.25">
      <c r="A505" s="517"/>
      <c r="D505" s="1301"/>
      <c r="E505" s="1301"/>
      <c r="F505" s="1301"/>
      <c r="I505" s="523"/>
    </row>
    <row r="506" spans="1:9" ht="14.25">
      <c r="A506" s="517"/>
      <c r="B506" s="517"/>
      <c r="D506" s="1301"/>
      <c r="E506" s="1301"/>
      <c r="F506" s="1301"/>
      <c r="I506" s="523"/>
    </row>
    <row r="507" spans="1:9" ht="14.25">
      <c r="A507" s="517"/>
      <c r="B507" s="517"/>
      <c r="D507" s="1301"/>
      <c r="E507" s="1301"/>
      <c r="F507" s="1301"/>
      <c r="I507" s="523"/>
    </row>
    <row r="508" spans="1:9" ht="14.25">
      <c r="A508" s="517"/>
      <c r="D508" s="553"/>
      <c r="E508" s="553"/>
      <c r="F508" s="553"/>
      <c r="I508" s="523"/>
    </row>
    <row r="509" spans="1:9" ht="14.25">
      <c r="A509" s="517"/>
      <c r="B509" s="518" t="s">
        <v>308</v>
      </c>
      <c r="D509" s="1308" t="s">
        <v>1243</v>
      </c>
      <c r="E509" s="1308"/>
      <c r="F509" s="1308"/>
      <c r="I509" s="523" t="s">
        <v>2095</v>
      </c>
    </row>
    <row r="510" spans="1:9" ht="14.25">
      <c r="A510" s="517"/>
      <c r="B510" s="517"/>
      <c r="D510" s="479"/>
      <c r="I510" s="523"/>
    </row>
    <row r="511" spans="1:9" ht="14.25">
      <c r="A511" s="517"/>
      <c r="B511" s="518" t="s">
        <v>308</v>
      </c>
      <c r="D511" s="1279" t="s">
        <v>1244</v>
      </c>
      <c r="E511" s="1279"/>
      <c r="F511" s="1279"/>
      <c r="I511" s="523" t="s">
        <v>2095</v>
      </c>
    </row>
    <row r="512" spans="1:9" ht="14.25">
      <c r="A512" s="517"/>
      <c r="D512" s="1279"/>
      <c r="E512" s="1279"/>
      <c r="F512" s="1279"/>
      <c r="I512" s="523"/>
    </row>
    <row r="513" spans="1:9">
      <c r="A513" s="523"/>
      <c r="B513" s="523"/>
      <c r="D513" s="480"/>
      <c r="I513" s="523"/>
    </row>
    <row r="514" spans="1:9">
      <c r="A514" s="523"/>
      <c r="B514" s="518" t="s">
        <v>308</v>
      </c>
      <c r="D514" s="1308" t="s">
        <v>1245</v>
      </c>
      <c r="E514" s="1308"/>
      <c r="F514" s="1308"/>
      <c r="I514" s="523" t="s">
        <v>2148</v>
      </c>
    </row>
    <row r="515" spans="1:9" ht="14.25">
      <c r="A515" s="517"/>
      <c r="B515" s="517"/>
      <c r="D515" s="479"/>
      <c r="I515" s="523"/>
    </row>
    <row r="516" spans="1:9">
      <c r="A516" s="1285" t="s">
        <v>1080</v>
      </c>
      <c r="B516" s="1285"/>
      <c r="C516" s="1285"/>
      <c r="D516" s="1285"/>
      <c r="E516" s="1285"/>
      <c r="F516" s="1285"/>
      <c r="G516" s="1285"/>
      <c r="H516" s="1062"/>
      <c r="I516" s="1255"/>
    </row>
    <row r="517" spans="1:9" ht="12" customHeight="1">
      <c r="A517" s="517"/>
      <c r="B517" s="517"/>
      <c r="D517" s="479"/>
      <c r="I517" s="523"/>
    </row>
    <row r="518" spans="1:9">
      <c r="C518" s="515"/>
      <c r="D518" s="1277" t="s">
        <v>803</v>
      </c>
      <c r="E518" s="1277"/>
      <c r="F518" s="1277"/>
      <c r="I518" s="523"/>
    </row>
    <row r="519" spans="1:9">
      <c r="C519" s="515"/>
      <c r="D519" s="539" t="s">
        <v>1306</v>
      </c>
      <c r="E519" s="539"/>
      <c r="F519" s="539"/>
      <c r="I519" s="523"/>
    </row>
    <row r="520" spans="1:9">
      <c r="C520" s="515"/>
      <c r="D520" s="539" t="s">
        <v>1307</v>
      </c>
      <c r="E520" s="539"/>
      <c r="F520" s="539"/>
      <c r="I520" s="523"/>
    </row>
    <row r="521" spans="1:9">
      <c r="C521" s="515"/>
      <c r="D521" s="514"/>
      <c r="E521" s="514"/>
      <c r="F521" s="514"/>
      <c r="I521" s="523"/>
    </row>
    <row r="522" spans="1:9" ht="13.7" customHeight="1">
      <c r="A522" s="516"/>
      <c r="B522" s="518" t="s">
        <v>308</v>
      </c>
      <c r="C522" s="516"/>
      <c r="D522" s="1267" t="s">
        <v>2373</v>
      </c>
      <c r="E522" s="1267"/>
      <c r="F522" s="1267"/>
      <c r="I522" s="523" t="s">
        <v>2130</v>
      </c>
    </row>
    <row r="523" spans="1:9">
      <c r="A523" s="516"/>
      <c r="B523" s="516"/>
      <c r="C523" s="516"/>
      <c r="D523" s="1267"/>
      <c r="E523" s="1267"/>
      <c r="F523" s="1267"/>
      <c r="I523" s="523"/>
    </row>
    <row r="524" spans="1:9">
      <c r="A524" s="516"/>
      <c r="B524" s="516"/>
      <c r="C524" s="516"/>
      <c r="D524" s="484"/>
      <c r="E524" s="484"/>
      <c r="F524" s="484"/>
      <c r="I524" s="513"/>
    </row>
    <row r="525" spans="1:9" ht="12.75" customHeight="1">
      <c r="A525" s="516"/>
      <c r="B525" s="518" t="s">
        <v>308</v>
      </c>
      <c r="D525" s="416" t="s">
        <v>2203</v>
      </c>
      <c r="E525" s="415"/>
      <c r="F525" s="415"/>
      <c r="I525" s="523" t="s">
        <v>2096</v>
      </c>
    </row>
    <row r="526" spans="1:9">
      <c r="A526" s="516"/>
      <c r="B526" s="516"/>
      <c r="C526" s="516"/>
      <c r="D526" s="415"/>
      <c r="E526" s="96" t="s">
        <v>2204</v>
      </c>
      <c r="I526" s="523"/>
    </row>
    <row r="527" spans="1:9">
      <c r="A527" s="516"/>
      <c r="B527" s="516"/>
      <c r="D527" s="1323" t="s">
        <v>2374</v>
      </c>
      <c r="E527" s="1323"/>
      <c r="F527" s="1323"/>
      <c r="I527" s="523"/>
    </row>
    <row r="528" spans="1:9">
      <c r="A528" s="516"/>
      <c r="B528" s="516"/>
      <c r="D528" s="1323"/>
      <c r="E528" s="1323"/>
      <c r="F528" s="1323"/>
      <c r="I528" s="523"/>
    </row>
    <row r="529" spans="1:9">
      <c r="A529" s="516"/>
      <c r="B529" s="516"/>
      <c r="C529" s="516"/>
      <c r="D529" s="1323"/>
      <c r="E529" s="1323"/>
      <c r="F529" s="1323"/>
      <c r="I529" s="523"/>
    </row>
    <row r="530" spans="1:9">
      <c r="A530" s="516"/>
      <c r="B530" s="516"/>
      <c r="C530" s="516"/>
      <c r="D530" s="531"/>
      <c r="F530" s="479"/>
      <c r="I530" s="523"/>
    </row>
    <row r="531" spans="1:9" ht="13.15" customHeight="1">
      <c r="A531" s="516"/>
      <c r="B531" s="518" t="s">
        <v>308</v>
      </c>
      <c r="C531" s="516"/>
      <c r="D531" s="1279" t="s">
        <v>2375</v>
      </c>
      <c r="E531" s="1279"/>
      <c r="F531" s="1279"/>
      <c r="I531" s="523" t="s">
        <v>2096</v>
      </c>
    </row>
    <row r="532" spans="1:9">
      <c r="A532" s="516"/>
      <c r="B532" s="516"/>
      <c r="C532" s="516"/>
      <c r="D532" s="1279"/>
      <c r="E532" s="1279"/>
      <c r="F532" s="1279"/>
      <c r="I532" s="523"/>
    </row>
    <row r="533" spans="1:9" ht="12" customHeight="1">
      <c r="A533" s="479"/>
      <c r="B533" s="479"/>
      <c r="C533" s="520"/>
      <c r="D533" s="479"/>
      <c r="F533" s="481"/>
      <c r="I533" s="523"/>
    </row>
    <row r="534" spans="1:9">
      <c r="A534" s="1285" t="s">
        <v>1081</v>
      </c>
      <c r="B534" s="1285"/>
      <c r="C534" s="1285"/>
      <c r="D534" s="1285"/>
      <c r="E534" s="1285"/>
      <c r="F534" s="1285"/>
      <c r="G534" s="1285"/>
      <c r="H534" s="1062"/>
      <c r="I534" s="1255"/>
    </row>
    <row r="535" spans="1:9">
      <c r="A535" s="479"/>
      <c r="B535" s="479"/>
      <c r="C535" s="520"/>
      <c r="F535" s="481"/>
      <c r="I535" s="523"/>
    </row>
    <row r="536" spans="1:9">
      <c r="B536" s="1294" t="s">
        <v>449</v>
      </c>
      <c r="C536" s="1294"/>
      <c r="D536" s="1294"/>
      <c r="E536" s="1294"/>
      <c r="F536" s="1294"/>
      <c r="I536" s="523"/>
    </row>
    <row r="537" spans="1:9">
      <c r="A537" s="479"/>
      <c r="B537" s="479"/>
      <c r="C537" s="520"/>
      <c r="D537" s="479"/>
      <c r="F537" s="479"/>
      <c r="I537" s="523"/>
    </row>
    <row r="538" spans="1:9">
      <c r="A538" s="1286" t="s">
        <v>1082</v>
      </c>
      <c r="B538" s="1286"/>
      <c r="C538" s="1286"/>
      <c r="D538" s="1286"/>
      <c r="E538" s="1286"/>
      <c r="F538" s="1286"/>
      <c r="G538" s="1286"/>
      <c r="H538" s="1062"/>
      <c r="I538" s="1255"/>
    </row>
    <row r="539" spans="1:9">
      <c r="A539" s="479"/>
      <c r="B539" s="479"/>
      <c r="C539" s="520"/>
      <c r="D539" s="479"/>
      <c r="F539" s="479"/>
      <c r="I539" s="523"/>
    </row>
    <row r="540" spans="1:9">
      <c r="C540" s="520"/>
      <c r="D540" s="1277" t="s">
        <v>692</v>
      </c>
      <c r="E540" s="1277"/>
      <c r="F540" s="1277"/>
      <c r="I540" s="523"/>
    </row>
    <row r="541" spans="1:9">
      <c r="C541" s="520"/>
      <c r="D541" s="1308" t="s">
        <v>1139</v>
      </c>
      <c r="E541" s="1308"/>
      <c r="F541" s="1308"/>
      <c r="I541" s="523"/>
    </row>
    <row r="542" spans="1:9">
      <c r="C542" s="520"/>
      <c r="D542" s="479"/>
      <c r="E542" s="479"/>
      <c r="F542" s="479"/>
      <c r="I542" s="523"/>
    </row>
    <row r="543" spans="1:9" ht="13.7" customHeight="1">
      <c r="A543" s="517"/>
      <c r="B543" s="518" t="s">
        <v>308</v>
      </c>
      <c r="C543" s="520"/>
      <c r="D543" s="1308" t="s">
        <v>897</v>
      </c>
      <c r="E543" s="1308"/>
      <c r="F543" s="1308"/>
      <c r="I543" s="523" t="s">
        <v>2146</v>
      </c>
    </row>
    <row r="544" spans="1:9" ht="13.7" customHeight="1">
      <c r="A544" s="520"/>
      <c r="B544" s="520"/>
      <c r="C544" s="520"/>
      <c r="D544" s="479"/>
      <c r="I544" s="523"/>
    </row>
    <row r="545" spans="1:9" ht="14.25">
      <c r="A545" s="517"/>
      <c r="B545" s="518" t="s">
        <v>308</v>
      </c>
      <c r="C545" s="520"/>
      <c r="D545" s="1279" t="s">
        <v>1140</v>
      </c>
      <c r="E545" s="1279"/>
      <c r="F545" s="1279"/>
      <c r="I545" s="523" t="s">
        <v>2146</v>
      </c>
    </row>
    <row r="546" spans="1:9">
      <c r="A546" s="520"/>
      <c r="B546" s="520"/>
      <c r="C546" s="520"/>
      <c r="D546" s="1279"/>
      <c r="E546" s="1279"/>
      <c r="F546" s="1279"/>
      <c r="I546" s="523"/>
    </row>
    <row r="547" spans="1:9">
      <c r="A547" s="520"/>
      <c r="B547" s="520"/>
      <c r="C547" s="520"/>
      <c r="D547" s="479"/>
      <c r="E547" s="479"/>
      <c r="F547" s="479"/>
      <c r="I547" s="523"/>
    </row>
    <row r="548" spans="1:9" ht="14.25">
      <c r="A548" s="517"/>
      <c r="B548" s="518" t="s">
        <v>308</v>
      </c>
      <c r="C548" s="520"/>
      <c r="D548" s="1279" t="s">
        <v>1141</v>
      </c>
      <c r="E548" s="1279"/>
      <c r="F548" s="1279"/>
      <c r="I548" s="523" t="s">
        <v>2097</v>
      </c>
    </row>
    <row r="549" spans="1:9">
      <c r="A549" s="520"/>
      <c r="B549" s="520"/>
      <c r="C549" s="520"/>
      <c r="D549" s="1279"/>
      <c r="E549" s="1279"/>
      <c r="F549" s="1279"/>
      <c r="I549" s="523"/>
    </row>
    <row r="550" spans="1:9">
      <c r="A550" s="520"/>
      <c r="B550" s="520"/>
      <c r="C550" s="520"/>
      <c r="D550" s="479"/>
      <c r="E550" s="479"/>
      <c r="F550" s="479"/>
      <c r="I550" s="523"/>
    </row>
    <row r="551" spans="1:9" ht="14.25">
      <c r="A551" s="517"/>
      <c r="B551" s="518" t="s">
        <v>308</v>
      </c>
      <c r="C551" s="520"/>
      <c r="D551" s="1279" t="s">
        <v>1142</v>
      </c>
      <c r="E551" s="1279"/>
      <c r="F551" s="1279"/>
      <c r="I551" s="523" t="s">
        <v>2098</v>
      </c>
    </row>
    <row r="552" spans="1:9">
      <c r="A552" s="520"/>
      <c r="B552" s="520"/>
      <c r="C552" s="520"/>
      <c r="D552" s="1279"/>
      <c r="E552" s="1279"/>
      <c r="F552" s="1279"/>
      <c r="I552" s="523"/>
    </row>
    <row r="553" spans="1:9">
      <c r="A553" s="520"/>
      <c r="B553" s="520"/>
      <c r="C553" s="520"/>
      <c r="D553" s="479"/>
      <c r="E553" s="479"/>
      <c r="F553" s="479"/>
      <c r="I553" s="523"/>
    </row>
    <row r="554" spans="1:9" ht="14.25">
      <c r="A554" s="517"/>
      <c r="B554" s="518" t="s">
        <v>308</v>
      </c>
      <c r="C554" s="520"/>
      <c r="D554" s="1279" t="s">
        <v>1143</v>
      </c>
      <c r="E554" s="1279"/>
      <c r="F554" s="1279"/>
      <c r="I554" s="523" t="s">
        <v>2147</v>
      </c>
    </row>
    <row r="555" spans="1:9">
      <c r="A555" s="520"/>
      <c r="B555" s="520"/>
      <c r="C555" s="520"/>
      <c r="D555" s="1279"/>
      <c r="E555" s="1279"/>
      <c r="F555" s="1279"/>
      <c r="I555" s="523"/>
    </row>
    <row r="556" spans="1:9">
      <c r="A556" s="520"/>
      <c r="B556" s="520"/>
      <c r="C556" s="520"/>
      <c r="D556" s="1279"/>
      <c r="E556" s="1279"/>
      <c r="F556" s="1279"/>
      <c r="I556" s="523"/>
    </row>
    <row r="557" spans="1:9">
      <c r="A557" s="520"/>
      <c r="B557" s="520"/>
      <c r="C557" s="520"/>
      <c r="D557" s="479"/>
      <c r="E557" s="479"/>
      <c r="F557" s="479"/>
      <c r="I557" s="523"/>
    </row>
    <row r="558" spans="1:9" ht="14.25">
      <c r="A558" s="517"/>
      <c r="B558" s="518" t="s">
        <v>308</v>
      </c>
      <c r="C558" s="520"/>
      <c r="D558" s="1279" t="s">
        <v>1261</v>
      </c>
      <c r="E558" s="1279"/>
      <c r="F558" s="1279"/>
      <c r="I558" s="523" t="s">
        <v>2146</v>
      </c>
    </row>
    <row r="559" spans="1:9">
      <c r="A559" s="520"/>
      <c r="B559" s="520"/>
      <c r="C559" s="520"/>
      <c r="D559" s="1279"/>
      <c r="E559" s="1279"/>
      <c r="F559" s="1279"/>
      <c r="I559" s="523"/>
    </row>
    <row r="560" spans="1:9">
      <c r="A560" s="520"/>
      <c r="B560" s="520"/>
      <c r="C560" s="520"/>
      <c r="D560" s="479"/>
      <c r="E560" s="479"/>
      <c r="F560" s="479"/>
      <c r="I560" s="523"/>
    </row>
    <row r="561" spans="1:9" ht="14.25">
      <c r="A561" s="517"/>
      <c r="B561" s="518" t="s">
        <v>308</v>
      </c>
      <c r="C561" s="520"/>
      <c r="D561" s="1279" t="s">
        <v>1145</v>
      </c>
      <c r="E561" s="1279"/>
      <c r="F561" s="1279"/>
      <c r="I561" s="523" t="s">
        <v>2146</v>
      </c>
    </row>
    <row r="562" spans="1:9">
      <c r="A562" s="520"/>
      <c r="B562" s="520"/>
      <c r="C562" s="520"/>
      <c r="D562" s="1279"/>
      <c r="E562" s="1279"/>
      <c r="F562" s="1279"/>
      <c r="I562" s="523"/>
    </row>
    <row r="563" spans="1:9">
      <c r="A563" s="520"/>
      <c r="B563" s="520"/>
      <c r="C563" s="520"/>
      <c r="D563" s="479"/>
      <c r="E563" s="479"/>
      <c r="F563" s="479"/>
      <c r="I563" s="523"/>
    </row>
    <row r="564" spans="1:9" ht="14.25">
      <c r="A564" s="517"/>
      <c r="B564" s="518" t="s">
        <v>308</v>
      </c>
      <c r="C564" s="520"/>
      <c r="D564" s="1308" t="s">
        <v>1146</v>
      </c>
      <c r="E564" s="1308"/>
      <c r="F564" s="1308"/>
      <c r="I564" s="523" t="s">
        <v>2149</v>
      </c>
    </row>
    <row r="565" spans="1:9">
      <c r="A565" s="523"/>
      <c r="B565" s="523"/>
      <c r="C565" s="520"/>
      <c r="D565" s="1308" t="s">
        <v>2206</v>
      </c>
      <c r="E565" s="1308"/>
      <c r="F565" s="1308"/>
      <c r="I565" s="523"/>
    </row>
    <row r="566" spans="1:9">
      <c r="A566" s="523"/>
      <c r="B566" s="523"/>
      <c r="C566" s="520"/>
      <c r="E566" s="96" t="s">
        <v>2205</v>
      </c>
      <c r="F566" s="434"/>
      <c r="I566" s="523"/>
    </row>
    <row r="567" spans="1:9" ht="14.25">
      <c r="A567" s="517"/>
      <c r="B567" s="517"/>
      <c r="C567" s="520"/>
      <c r="E567" s="479"/>
      <c r="F567" s="479"/>
      <c r="I567" s="523"/>
    </row>
    <row r="568" spans="1:9" ht="14.25">
      <c r="A568" s="517"/>
      <c r="B568" s="518" t="s">
        <v>308</v>
      </c>
      <c r="C568" s="520"/>
      <c r="D568" s="1308" t="s">
        <v>1148</v>
      </c>
      <c r="E568" s="1308"/>
      <c r="F568" s="1308"/>
      <c r="I568" s="523" t="s">
        <v>2099</v>
      </c>
    </row>
    <row r="569" spans="1:9">
      <c r="C569" s="520"/>
      <c r="D569" s="1279" t="s">
        <v>1149</v>
      </c>
      <c r="E569" s="1279"/>
      <c r="F569" s="1279"/>
      <c r="I569" s="523"/>
    </row>
    <row r="570" spans="1:9">
      <c r="A570" s="520"/>
      <c r="B570" s="520"/>
      <c r="C570" s="520"/>
      <c r="D570" s="1279"/>
      <c r="E570" s="1279"/>
      <c r="F570" s="1279"/>
      <c r="I570" s="523"/>
    </row>
    <row r="571" spans="1:9">
      <c r="A571" s="520"/>
      <c r="B571" s="520"/>
      <c r="C571" s="520"/>
      <c r="D571" s="1279"/>
      <c r="E571" s="1279"/>
      <c r="F571" s="1279"/>
      <c r="I571" s="523"/>
    </row>
    <row r="572" spans="1:9">
      <c r="A572" s="520"/>
      <c r="B572" s="520"/>
      <c r="C572" s="520"/>
      <c r="D572" s="479"/>
      <c r="E572" s="479"/>
      <c r="F572" s="479"/>
      <c r="I572" s="523"/>
    </row>
    <row r="573" spans="1:9" ht="14.25">
      <c r="A573" s="517"/>
      <c r="B573" s="518" t="s">
        <v>308</v>
      </c>
      <c r="C573" s="520"/>
      <c r="D573" s="1279" t="s">
        <v>2376</v>
      </c>
      <c r="E573" s="1279"/>
      <c r="F573" s="1279"/>
      <c r="I573" s="523" t="s">
        <v>2100</v>
      </c>
    </row>
    <row r="574" spans="1:9" ht="14.25">
      <c r="A574" s="517"/>
      <c r="B574" s="517"/>
      <c r="C574" s="520"/>
      <c r="D574" s="1279"/>
      <c r="E574" s="1279"/>
      <c r="F574" s="1279"/>
      <c r="I574" s="523"/>
    </row>
    <row r="575" spans="1:9" ht="14.25">
      <c r="A575" s="517"/>
      <c r="B575" s="517"/>
      <c r="C575" s="520"/>
      <c r="D575" s="1279"/>
      <c r="E575" s="1279"/>
      <c r="F575" s="1279"/>
      <c r="I575" s="523"/>
    </row>
    <row r="576" spans="1:9" ht="14.25">
      <c r="A576" s="517"/>
      <c r="B576" s="517"/>
      <c r="C576" s="520"/>
      <c r="D576" s="1279"/>
      <c r="E576" s="1279"/>
      <c r="F576" s="1279"/>
      <c r="I576" s="523"/>
    </row>
    <row r="577" spans="1:9" ht="14.25">
      <c r="A577" s="517"/>
      <c r="B577" s="517"/>
      <c r="C577" s="520"/>
      <c r="D577" s="479"/>
      <c r="E577" s="479"/>
      <c r="F577" s="479"/>
      <c r="I577" s="523"/>
    </row>
    <row r="578" spans="1:9">
      <c r="A578" s="1285" t="s">
        <v>1083</v>
      </c>
      <c r="B578" s="1285"/>
      <c r="C578" s="1285"/>
      <c r="D578" s="1285"/>
      <c r="E578" s="1285"/>
      <c r="F578" s="1285"/>
      <c r="G578" s="1285"/>
      <c r="H578" s="1062"/>
      <c r="I578" s="1255"/>
    </row>
    <row r="579" spans="1:9">
      <c r="A579" s="520"/>
      <c r="B579" s="520"/>
      <c r="C579" s="520"/>
      <c r="E579" s="479"/>
      <c r="F579" s="479"/>
      <c r="I579" s="523"/>
    </row>
    <row r="580" spans="1:9" ht="12.75" customHeight="1">
      <c r="C580" s="515"/>
      <c r="D580" s="1307" t="s">
        <v>211</v>
      </c>
      <c r="E580" s="1307"/>
      <c r="F580" s="1307"/>
      <c r="I580" s="523"/>
    </row>
    <row r="581" spans="1:9">
      <c r="A581" s="516"/>
      <c r="B581" s="516"/>
      <c r="C581" s="516"/>
      <c r="D581" s="1301" t="s">
        <v>1099</v>
      </c>
      <c r="E581" s="1301"/>
      <c r="F581" s="1301"/>
      <c r="I581" s="523"/>
    </row>
    <row r="582" spans="1:9">
      <c r="A582" s="432"/>
      <c r="B582" s="432"/>
      <c r="C582" s="516"/>
      <c r="D582" s="532"/>
      <c r="I582" s="523" t="s">
        <v>2101</v>
      </c>
    </row>
    <row r="583" spans="1:9">
      <c r="A583" s="516"/>
      <c r="B583" s="518" t="s">
        <v>308</v>
      </c>
      <c r="D583" s="1301" t="s">
        <v>903</v>
      </c>
      <c r="E583" s="1301"/>
      <c r="F583" s="1301"/>
      <c r="I583" s="523"/>
    </row>
    <row r="584" spans="1:9">
      <c r="A584" s="523"/>
      <c r="B584" s="523"/>
      <c r="D584" s="509"/>
      <c r="I584" s="523"/>
    </row>
    <row r="585" spans="1:9">
      <c r="A585" s="523"/>
      <c r="B585" s="518" t="s">
        <v>308</v>
      </c>
      <c r="D585" s="1301" t="s">
        <v>2377</v>
      </c>
      <c r="E585" s="1301"/>
      <c r="F585" s="1301"/>
      <c r="I585" s="523" t="s">
        <v>2103</v>
      </c>
    </row>
    <row r="586" spans="1:9">
      <c r="A586" s="523"/>
      <c r="B586" s="523"/>
      <c r="D586" s="1301"/>
      <c r="E586" s="1301"/>
      <c r="F586" s="1301"/>
      <c r="I586" s="523" t="s">
        <v>2102</v>
      </c>
    </row>
    <row r="587" spans="1:9">
      <c r="A587" s="523"/>
      <c r="B587" s="523"/>
      <c r="D587" s="1301"/>
      <c r="E587" s="1301"/>
      <c r="F587" s="1301"/>
      <c r="I587" s="523"/>
    </row>
    <row r="588" spans="1:9">
      <c r="A588" s="523"/>
      <c r="B588" s="523"/>
      <c r="D588" s="1301"/>
      <c r="E588" s="1301"/>
      <c r="F588" s="1301"/>
      <c r="I588" s="523"/>
    </row>
    <row r="589" spans="1:9">
      <c r="A589" s="523"/>
      <c r="B589" s="518" t="s">
        <v>308</v>
      </c>
      <c r="D589" s="1301" t="s">
        <v>1101</v>
      </c>
      <c r="E589" s="1301"/>
      <c r="F589" s="1301"/>
      <c r="I589" s="523"/>
    </row>
    <row r="590" spans="1:9">
      <c r="A590" s="523"/>
      <c r="B590" s="523"/>
      <c r="D590" s="1301"/>
      <c r="E590" s="1301"/>
      <c r="F590" s="1301"/>
      <c r="I590" s="523"/>
    </row>
    <row r="591" spans="1:9">
      <c r="A591" s="523"/>
      <c r="B591" s="523"/>
      <c r="D591" s="1301"/>
      <c r="E591" s="1301"/>
      <c r="F591" s="1301"/>
      <c r="I591" s="523"/>
    </row>
    <row r="592" spans="1:9">
      <c r="A592" s="523"/>
      <c r="B592" s="523"/>
      <c r="D592" s="1301"/>
      <c r="E592" s="1301"/>
      <c r="F592" s="1301"/>
      <c r="I592" s="523"/>
    </row>
    <row r="593" spans="1:9">
      <c r="A593" s="523"/>
      <c r="B593" s="523"/>
      <c r="D593" s="472"/>
      <c r="E593" s="472"/>
      <c r="F593" s="472"/>
      <c r="I593" s="523"/>
    </row>
    <row r="594" spans="1:9">
      <c r="A594" s="523"/>
      <c r="B594" s="518" t="s">
        <v>308</v>
      </c>
      <c r="D594" s="1301" t="s">
        <v>2378</v>
      </c>
      <c r="E594" s="1301"/>
      <c r="F594" s="1301"/>
      <c r="I594" s="523"/>
    </row>
    <row r="595" spans="1:9">
      <c r="A595" s="523"/>
      <c r="B595" s="523"/>
      <c r="D595" s="1301"/>
      <c r="E595" s="1301"/>
      <c r="F595" s="1301"/>
      <c r="I595" s="523"/>
    </row>
    <row r="596" spans="1:9">
      <c r="A596" s="523"/>
      <c r="B596" s="523"/>
      <c r="D596" s="532"/>
      <c r="I596" s="523"/>
    </row>
    <row r="597" spans="1:9">
      <c r="A597" s="523"/>
      <c r="B597" s="518" t="s">
        <v>308</v>
      </c>
      <c r="D597" s="1301" t="s">
        <v>1103</v>
      </c>
      <c r="E597" s="1301"/>
      <c r="F597" s="1301"/>
      <c r="I597" s="523" t="s">
        <v>2150</v>
      </c>
    </row>
    <row r="598" spans="1:9">
      <c r="A598" s="523"/>
      <c r="B598" s="523"/>
      <c r="D598" s="1301"/>
      <c r="E598" s="1301"/>
      <c r="F598" s="1301"/>
      <c r="I598" s="523"/>
    </row>
    <row r="599" spans="1:9" ht="14.25">
      <c r="A599" s="517"/>
      <c r="B599" s="517"/>
      <c r="D599" s="532"/>
      <c r="I599" s="523"/>
    </row>
    <row r="600" spans="1:9">
      <c r="A600" s="1285" t="s">
        <v>1084</v>
      </c>
      <c r="B600" s="1285"/>
      <c r="C600" s="1285"/>
      <c r="D600" s="1285"/>
      <c r="E600" s="1285"/>
      <c r="F600" s="1285"/>
      <c r="G600" s="1285"/>
      <c r="H600" s="1062"/>
      <c r="I600" s="1255"/>
    </row>
    <row r="601" spans="1:9">
      <c r="I601" s="523"/>
    </row>
    <row r="602" spans="1:9">
      <c r="D602" s="1277" t="s">
        <v>1184</v>
      </c>
      <c r="E602" s="1277"/>
      <c r="F602" s="1277"/>
      <c r="I602" s="523"/>
    </row>
    <row r="603" spans="1:9">
      <c r="D603" s="1278" t="s">
        <v>1185</v>
      </c>
      <c r="E603" s="1278"/>
      <c r="F603" s="1278"/>
      <c r="I603" s="523"/>
    </row>
    <row r="604" spans="1:9">
      <c r="D604" s="477"/>
      <c r="I604" s="523"/>
    </row>
    <row r="605" spans="1:9" ht="14.25" customHeight="1">
      <c r="A605" s="517"/>
      <c r="B605" s="518" t="s">
        <v>308</v>
      </c>
      <c r="D605" s="1342" t="s">
        <v>2207</v>
      </c>
      <c r="E605" s="1342"/>
      <c r="F605" s="1342"/>
      <c r="I605" s="523" t="s">
        <v>2131</v>
      </c>
    </row>
    <row r="606" spans="1:9">
      <c r="D606" s="1342"/>
      <c r="E606" s="1342"/>
      <c r="F606" s="1342"/>
      <c r="I606" s="523"/>
    </row>
    <row r="607" spans="1:9">
      <c r="D607" s="415"/>
      <c r="E607" s="1070" t="s">
        <v>2208</v>
      </c>
      <c r="F607" s="415"/>
      <c r="I607" s="523"/>
    </row>
    <row r="608" spans="1:9">
      <c r="I608" s="523"/>
    </row>
    <row r="609" spans="1:9">
      <c r="A609" s="1285" t="s">
        <v>1085</v>
      </c>
      <c r="B609" s="1285"/>
      <c r="C609" s="1285"/>
      <c r="D609" s="1285"/>
      <c r="E609" s="1285"/>
      <c r="F609" s="1285"/>
      <c r="G609" s="1285"/>
      <c r="H609" s="1062"/>
      <c r="I609" s="1255"/>
    </row>
    <row r="610" spans="1:9">
      <c r="A610" s="479"/>
      <c r="B610" s="479"/>
      <c r="I610" s="523"/>
    </row>
    <row r="611" spans="1:9">
      <c r="A611" s="515"/>
      <c r="B611" s="515"/>
      <c r="C611" s="515"/>
      <c r="D611" s="1280" t="s">
        <v>1187</v>
      </c>
      <c r="E611" s="1280"/>
      <c r="F611" s="1280"/>
      <c r="I611" s="523"/>
    </row>
    <row r="612" spans="1:9">
      <c r="A612" s="515"/>
      <c r="B612" s="515"/>
      <c r="C612" s="515"/>
      <c r="D612" s="1280"/>
      <c r="E612" s="1280"/>
      <c r="F612" s="1280"/>
      <c r="I612" s="523"/>
    </row>
    <row r="613" spans="1:9">
      <c r="C613" s="516"/>
      <c r="D613" s="1278" t="s">
        <v>1188</v>
      </c>
      <c r="E613" s="1278"/>
      <c r="F613" s="1278"/>
      <c r="I613" s="523"/>
    </row>
    <row r="614" spans="1:9">
      <c r="C614" s="516"/>
      <c r="D614" s="477"/>
      <c r="E614" s="477"/>
      <c r="F614" s="477"/>
      <c r="I614" s="523"/>
    </row>
    <row r="615" spans="1:9" ht="12.75" customHeight="1">
      <c r="A615" s="523"/>
      <c r="B615" s="518" t="s">
        <v>308</v>
      </c>
      <c r="D615" s="1281" t="s">
        <v>1189</v>
      </c>
      <c r="E615" s="1281"/>
      <c r="F615" s="1281"/>
      <c r="I615" s="523" t="s">
        <v>2151</v>
      </c>
    </row>
    <row r="616" spans="1:9">
      <c r="D616" s="1281"/>
      <c r="E616" s="1281"/>
      <c r="F616" s="1281"/>
      <c r="I616" s="523"/>
    </row>
    <row r="617" spans="1:9">
      <c r="I617" s="523"/>
    </row>
    <row r="618" spans="1:9">
      <c r="B618" s="518" t="s">
        <v>308</v>
      </c>
      <c r="D618" s="1281" t="s">
        <v>1190</v>
      </c>
      <c r="E618" s="1281"/>
      <c r="F618" s="1281"/>
      <c r="I618" s="523" t="s">
        <v>2104</v>
      </c>
    </row>
    <row r="619" spans="1:9">
      <c r="C619" s="533"/>
      <c r="D619" s="1281"/>
      <c r="E619" s="1281"/>
      <c r="F619" s="1281"/>
      <c r="I619" s="523"/>
    </row>
    <row r="620" spans="1:9">
      <c r="C620" s="533"/>
      <c r="I620" s="523"/>
    </row>
    <row r="621" spans="1:9">
      <c r="B621" s="518" t="s">
        <v>308</v>
      </c>
      <c r="C621" s="533"/>
      <c r="D621" s="1281" t="s">
        <v>1191</v>
      </c>
      <c r="E621" s="1281"/>
      <c r="F621" s="1281"/>
      <c r="I621" s="523" t="s">
        <v>2152</v>
      </c>
    </row>
    <row r="622" spans="1:9">
      <c r="C622" s="533"/>
      <c r="D622" s="1281"/>
      <c r="E622" s="1281"/>
      <c r="F622" s="1281"/>
      <c r="I622" s="533" t="s">
        <v>2153</v>
      </c>
    </row>
    <row r="623" spans="1:9">
      <c r="C623" s="533"/>
      <c r="I623" s="523"/>
    </row>
    <row r="624" spans="1:9">
      <c r="A624" s="1285" t="s">
        <v>1086</v>
      </c>
      <c r="B624" s="1285"/>
      <c r="C624" s="1285"/>
      <c r="D624" s="1285"/>
      <c r="E624" s="1285"/>
      <c r="F624" s="1285"/>
      <c r="G624" s="1285"/>
      <c r="H624" s="1062"/>
      <c r="I624" s="1255"/>
    </row>
    <row r="625" spans="1:9">
      <c r="A625" s="515"/>
      <c r="B625" s="515"/>
      <c r="C625" s="515"/>
      <c r="I625" s="523"/>
    </row>
    <row r="626" spans="1:9">
      <c r="C626" s="523"/>
      <c r="D626" s="1277" t="s">
        <v>1192</v>
      </c>
      <c r="E626" s="1277"/>
      <c r="F626" s="1277"/>
      <c r="I626" s="523"/>
    </row>
    <row r="627" spans="1:9">
      <c r="A627" s="523"/>
      <c r="B627" s="523"/>
      <c r="D627" s="434"/>
      <c r="I627" s="523"/>
    </row>
    <row r="628" spans="1:9" ht="14.25" customHeight="1">
      <c r="A628" s="517"/>
      <c r="B628" s="518" t="s">
        <v>308</v>
      </c>
      <c r="D628" s="1342" t="s">
        <v>2379</v>
      </c>
      <c r="E628" s="1342"/>
      <c r="F628" s="1342"/>
      <c r="I628" s="523" t="s">
        <v>2132</v>
      </c>
    </row>
    <row r="629" spans="1:9">
      <c r="D629" s="1342"/>
      <c r="E629" s="1342"/>
      <c r="F629" s="1342"/>
      <c r="I629" s="523"/>
    </row>
    <row r="630" spans="1:9">
      <c r="D630" s="415"/>
      <c r="E630" s="1070" t="s">
        <v>2210</v>
      </c>
      <c r="F630" s="415"/>
      <c r="I630" s="523"/>
    </row>
    <row r="631" spans="1:9">
      <c r="D631" s="1279" t="s">
        <v>2209</v>
      </c>
      <c r="E631" s="1279"/>
      <c r="F631" s="1279"/>
      <c r="I631" s="523"/>
    </row>
    <row r="632" spans="1:9">
      <c r="D632" s="1279"/>
      <c r="E632" s="1279"/>
      <c r="F632" s="1279"/>
      <c r="I632" s="523"/>
    </row>
    <row r="633" spans="1:9">
      <c r="D633" s="1279"/>
      <c r="E633" s="1279"/>
      <c r="F633" s="1279"/>
      <c r="I633" s="523"/>
    </row>
    <row r="634" spans="1:9">
      <c r="D634" s="478"/>
      <c r="E634" s="478"/>
      <c r="F634" s="478"/>
      <c r="I634" s="523"/>
    </row>
    <row r="635" spans="1:9" ht="14.25">
      <c r="A635" s="517"/>
      <c r="B635" s="518" t="s">
        <v>308</v>
      </c>
      <c r="D635" s="1279" t="s">
        <v>1194</v>
      </c>
      <c r="E635" s="1279"/>
      <c r="F635" s="1279"/>
      <c r="I635" s="523" t="s">
        <v>2154</v>
      </c>
    </row>
    <row r="636" spans="1:9">
      <c r="A636" s="520"/>
      <c r="B636" s="520"/>
      <c r="C636" s="520"/>
      <c r="D636" s="1279"/>
      <c r="E636" s="1279"/>
      <c r="F636" s="1279"/>
      <c r="I636" s="523"/>
    </row>
    <row r="637" spans="1:9">
      <c r="A637" s="520"/>
      <c r="B637" s="520"/>
      <c r="C637" s="520"/>
      <c r="D637" s="479"/>
      <c r="E637" s="479"/>
      <c r="F637" s="479"/>
      <c r="I637" s="523"/>
    </row>
    <row r="638" spans="1:9" ht="14.25">
      <c r="A638" s="517"/>
      <c r="B638" s="518" t="s">
        <v>308</v>
      </c>
      <c r="C638" s="520"/>
      <c r="D638" s="1279" t="s">
        <v>1333</v>
      </c>
      <c r="E638" s="1279"/>
      <c r="F638" s="1279"/>
      <c r="I638" s="523" t="s">
        <v>2105</v>
      </c>
    </row>
    <row r="639" spans="1:9" ht="14.25">
      <c r="A639" s="517"/>
      <c r="B639" s="517"/>
      <c r="C639" s="520"/>
      <c r="D639" s="1279"/>
      <c r="E639" s="1279"/>
      <c r="F639" s="1279"/>
      <c r="I639" s="523"/>
    </row>
    <row r="640" spans="1:9" ht="14.25">
      <c r="A640" s="517"/>
      <c r="B640" s="517"/>
      <c r="C640" s="520"/>
      <c r="D640" s="1279"/>
      <c r="E640" s="1279"/>
      <c r="F640" s="1279"/>
      <c r="I640" s="523"/>
    </row>
    <row r="641" spans="1:9">
      <c r="A641" s="520"/>
      <c r="B641" s="518" t="s">
        <v>308</v>
      </c>
      <c r="C641" s="520"/>
      <c r="D641" s="1308" t="s">
        <v>1196</v>
      </c>
      <c r="E641" s="1308"/>
      <c r="F641" s="1308"/>
      <c r="I641" s="523" t="s">
        <v>2105</v>
      </c>
    </row>
    <row r="642" spans="1:9">
      <c r="A642" s="520"/>
      <c r="B642" s="520"/>
      <c r="C642" s="520"/>
      <c r="D642" s="479"/>
      <c r="E642" s="479"/>
      <c r="F642" s="479"/>
      <c r="I642" s="523"/>
    </row>
    <row r="643" spans="1:9">
      <c r="A643" s="1285" t="s">
        <v>1087</v>
      </c>
      <c r="B643" s="1285"/>
      <c r="C643" s="1285"/>
      <c r="D643" s="1285"/>
      <c r="E643" s="1285"/>
      <c r="F643" s="1285"/>
      <c r="G643" s="1285"/>
      <c r="H643" s="1062"/>
      <c r="I643" s="1255"/>
    </row>
    <row r="644" spans="1:9">
      <c r="A644" s="479"/>
      <c r="B644" s="479"/>
      <c r="C644" s="520"/>
      <c r="D644" s="479"/>
      <c r="E644" s="479"/>
      <c r="F644" s="479"/>
      <c r="I644" s="523"/>
    </row>
    <row r="645" spans="1:9">
      <c r="C645" s="515"/>
      <c r="D645" s="1277" t="s">
        <v>1246</v>
      </c>
      <c r="E645" s="1277"/>
      <c r="F645" s="1277"/>
      <c r="I645" s="523"/>
    </row>
    <row r="646" spans="1:9">
      <c r="A646" s="516"/>
      <c r="B646" s="516"/>
      <c r="C646" s="516"/>
      <c r="D646" s="1308" t="s">
        <v>1247</v>
      </c>
      <c r="E646" s="1308"/>
      <c r="F646" s="1308"/>
      <c r="I646" s="523"/>
    </row>
    <row r="647" spans="1:9">
      <c r="A647" s="516"/>
      <c r="B647" s="516"/>
      <c r="C647" s="516"/>
      <c r="D647" s="479"/>
      <c r="E647" s="479"/>
      <c r="F647" s="479"/>
      <c r="I647" s="523"/>
    </row>
    <row r="648" spans="1:9" ht="12.75" customHeight="1">
      <c r="B648" s="518" t="s">
        <v>308</v>
      </c>
      <c r="C648" s="520"/>
      <c r="D648" s="1279" t="s">
        <v>1390</v>
      </c>
      <c r="E648" s="1279"/>
      <c r="F648" s="1279"/>
      <c r="I648" s="523" t="s">
        <v>2157</v>
      </c>
    </row>
    <row r="649" spans="1:9">
      <c r="D649" s="1279"/>
      <c r="E649" s="1279"/>
      <c r="F649" s="1279"/>
      <c r="I649" s="523"/>
    </row>
    <row r="650" spans="1:9">
      <c r="D650" s="1279"/>
      <c r="E650" s="1279"/>
      <c r="F650" s="1279"/>
      <c r="I650" s="523"/>
    </row>
    <row r="651" spans="1:9">
      <c r="D651" s="1279"/>
      <c r="E651" s="1279"/>
      <c r="F651" s="1279"/>
      <c r="I651" s="523"/>
    </row>
    <row r="652" spans="1:9" ht="14.45" customHeight="1">
      <c r="A652" s="517"/>
      <c r="B652" s="517"/>
      <c r="C652" s="520"/>
      <c r="D652" s="415"/>
      <c r="E652" s="415"/>
      <c r="F652" s="415"/>
      <c r="I652" s="523"/>
    </row>
    <row r="653" spans="1:9" ht="12.75" customHeight="1">
      <c r="A653" s="516"/>
      <c r="B653" s="518" t="s">
        <v>308</v>
      </c>
      <c r="C653" s="520"/>
      <c r="D653" s="1279" t="s">
        <v>1392</v>
      </c>
      <c r="E653" s="1279"/>
      <c r="F653" s="1279"/>
      <c r="I653" s="523" t="s">
        <v>2157</v>
      </c>
    </row>
    <row r="654" spans="1:9" ht="14.25">
      <c r="A654" s="516"/>
      <c r="B654" s="517"/>
      <c r="C654" s="520"/>
      <c r="D654" s="1279"/>
      <c r="E654" s="1279"/>
      <c r="F654" s="1279"/>
      <c r="I654" s="523"/>
    </row>
    <row r="655" spans="1:9" ht="14.25">
      <c r="A655" s="516"/>
      <c r="B655" s="517"/>
      <c r="C655" s="520"/>
      <c r="D655" s="1279"/>
      <c r="E655" s="1279"/>
      <c r="F655" s="1279"/>
      <c r="I655" s="523"/>
    </row>
    <row r="656" spans="1:9" ht="14.25">
      <c r="A656" s="516"/>
      <c r="B656" s="517"/>
      <c r="C656" s="520"/>
      <c r="D656" s="1279"/>
      <c r="E656" s="1279"/>
      <c r="F656" s="1279"/>
      <c r="I656" s="523"/>
    </row>
    <row r="657" spans="1:9" ht="14.25">
      <c r="A657" s="516"/>
      <c r="B657" s="517"/>
      <c r="C657" s="520"/>
      <c r="D657" s="1279"/>
      <c r="E657" s="1279"/>
      <c r="F657" s="1279"/>
      <c r="I657" s="523"/>
    </row>
    <row r="658" spans="1:9" ht="14.25" customHeight="1">
      <c r="A658" s="516"/>
      <c r="B658" s="517"/>
      <c r="C658" s="520"/>
      <c r="F658" s="416"/>
      <c r="I658" s="523"/>
    </row>
    <row r="659" spans="1:9" ht="12.75" customHeight="1">
      <c r="A659" s="516"/>
      <c r="B659" s="518" t="s">
        <v>308</v>
      </c>
      <c r="C659" s="520"/>
      <c r="D659" s="1279" t="s">
        <v>1391</v>
      </c>
      <c r="E659" s="1279"/>
      <c r="F659" s="1279"/>
      <c r="I659" s="523" t="s">
        <v>2157</v>
      </c>
    </row>
    <row r="660" spans="1:9" ht="14.25">
      <c r="A660" s="516"/>
      <c r="B660" s="517"/>
      <c r="C660" s="520"/>
      <c r="D660" s="1279"/>
      <c r="E660" s="1279"/>
      <c r="F660" s="1279"/>
      <c r="I660" s="523"/>
    </row>
    <row r="661" spans="1:9" ht="14.25">
      <c r="A661" s="517"/>
      <c r="B661" s="517"/>
      <c r="C661" s="520"/>
      <c r="D661" s="1279"/>
      <c r="E661" s="1279"/>
      <c r="F661" s="1279"/>
      <c r="I661" s="523"/>
    </row>
    <row r="662" spans="1:9" ht="14.25">
      <c r="A662" s="517"/>
      <c r="B662" s="517"/>
      <c r="C662" s="520"/>
      <c r="D662" s="1279"/>
      <c r="E662" s="1279"/>
      <c r="F662" s="1279"/>
      <c r="I662" s="523"/>
    </row>
    <row r="663" spans="1:9" ht="14.25">
      <c r="A663" s="517"/>
      <c r="B663" s="517"/>
      <c r="C663" s="520"/>
      <c r="D663" s="478"/>
      <c r="E663" s="478"/>
      <c r="F663" s="478"/>
      <c r="I663" s="523"/>
    </row>
    <row r="664" spans="1:9" ht="12.75" customHeight="1">
      <c r="A664" s="516"/>
      <c r="B664" s="518" t="s">
        <v>308</v>
      </c>
      <c r="C664" s="520"/>
      <c r="D664" s="1279" t="s">
        <v>2380</v>
      </c>
      <c r="E664" s="1279"/>
      <c r="F664" s="1279"/>
      <c r="I664" s="523" t="s">
        <v>2157</v>
      </c>
    </row>
    <row r="665" spans="1:9" ht="12.75" customHeight="1">
      <c r="A665" s="516"/>
      <c r="B665" s="517"/>
      <c r="C665" s="520"/>
      <c r="D665" s="1279"/>
      <c r="E665" s="1279"/>
      <c r="F665" s="1279"/>
      <c r="I665" s="523"/>
    </row>
    <row r="666" spans="1:9" ht="12.75" customHeight="1">
      <c r="A666" s="516"/>
      <c r="B666" s="517"/>
      <c r="C666" s="520"/>
      <c r="D666" s="1279"/>
      <c r="E666" s="1279"/>
      <c r="F666" s="1279"/>
      <c r="I666" s="523"/>
    </row>
    <row r="667" spans="1:9" ht="12.75" customHeight="1">
      <c r="A667" s="516"/>
      <c r="B667" s="517"/>
      <c r="C667" s="520"/>
      <c r="D667" s="1279"/>
      <c r="E667" s="1279"/>
      <c r="F667" s="1279"/>
      <c r="I667" s="523"/>
    </row>
    <row r="668" spans="1:9" ht="12.75" customHeight="1">
      <c r="A668" s="516"/>
      <c r="B668" s="517"/>
      <c r="C668" s="520"/>
      <c r="D668" s="1279"/>
      <c r="E668" s="1279"/>
      <c r="F668" s="1279"/>
      <c r="I668" s="523"/>
    </row>
    <row r="669" spans="1:9" ht="12.75" customHeight="1">
      <c r="A669" s="516"/>
      <c r="B669" s="517"/>
      <c r="C669" s="520"/>
      <c r="D669" s="1279"/>
      <c r="E669" s="1279"/>
      <c r="F669" s="1279"/>
      <c r="I669" s="523"/>
    </row>
    <row r="670" spans="1:9" ht="12.75" customHeight="1">
      <c r="A670" s="516"/>
      <c r="B670" s="517"/>
      <c r="C670" s="520"/>
      <c r="D670" s="1279"/>
      <c r="E670" s="1279"/>
      <c r="F670" s="1279"/>
      <c r="I670" s="523"/>
    </row>
    <row r="671" spans="1:9" ht="12.75" customHeight="1">
      <c r="A671" s="516"/>
      <c r="B671" s="517"/>
      <c r="C671" s="520"/>
      <c r="D671" s="1279"/>
      <c r="E671" s="1279"/>
      <c r="F671" s="1279"/>
      <c r="I671" s="523"/>
    </row>
    <row r="672" spans="1:9" ht="12.75" customHeight="1">
      <c r="A672" s="516"/>
      <c r="B672" s="517"/>
      <c r="C672" s="520"/>
      <c r="D672" s="1279"/>
      <c r="E672" s="1279"/>
      <c r="F672" s="1279"/>
      <c r="I672" s="523"/>
    </row>
    <row r="673" spans="1:11">
      <c r="A673" s="520"/>
      <c r="B673" s="520"/>
      <c r="C673" s="520"/>
      <c r="D673" s="479"/>
      <c r="E673" s="479"/>
      <c r="F673" s="479"/>
      <c r="I673" s="523"/>
    </row>
    <row r="674" spans="1:11">
      <c r="A674" s="1285" t="s">
        <v>1088</v>
      </c>
      <c r="B674" s="1285"/>
      <c r="C674" s="1285"/>
      <c r="D674" s="1285"/>
      <c r="E674" s="1285"/>
      <c r="F674" s="1285"/>
      <c r="G674" s="1285"/>
      <c r="H674" s="1064"/>
      <c r="I674" s="1259"/>
      <c r="J674" s="534"/>
      <c r="K674" s="534"/>
    </row>
    <row r="675" spans="1:11">
      <c r="A675" s="481"/>
      <c r="B675" s="481"/>
      <c r="C675" s="481"/>
      <c r="D675" s="481"/>
      <c r="E675" s="481"/>
      <c r="F675" s="481"/>
      <c r="G675" s="481"/>
      <c r="H675" s="534"/>
      <c r="I675" s="516"/>
      <c r="J675" s="534"/>
      <c r="K675" s="534"/>
    </row>
    <row r="676" spans="1:11">
      <c r="C676" s="515"/>
      <c r="D676" s="1277" t="s">
        <v>99</v>
      </c>
      <c r="E676" s="1277"/>
      <c r="F676" s="1277"/>
      <c r="H676" s="534"/>
      <c r="I676" s="516"/>
      <c r="J676" s="534"/>
      <c r="K676" s="534"/>
    </row>
    <row r="677" spans="1:11">
      <c r="A677" s="515"/>
      <c r="B677" s="515"/>
      <c r="C677" s="515"/>
      <c r="D677" s="1277" t="s">
        <v>123</v>
      </c>
      <c r="E677" s="1277"/>
      <c r="F677" s="1277"/>
      <c r="H677" s="534"/>
      <c r="I677" s="516"/>
      <c r="J677" s="534"/>
      <c r="K677" s="534"/>
    </row>
    <row r="678" spans="1:11">
      <c r="A678" s="516"/>
      <c r="B678" s="516"/>
      <c r="C678" s="516"/>
      <c r="D678" s="1308" t="s">
        <v>1124</v>
      </c>
      <c r="E678" s="1308"/>
      <c r="F678" s="1308"/>
      <c r="H678" s="534"/>
      <c r="I678" s="516"/>
      <c r="J678" s="534"/>
      <c r="K678" s="534"/>
    </row>
    <row r="679" spans="1:11">
      <c r="A679" s="516"/>
      <c r="B679" s="516"/>
      <c r="C679" s="516"/>
      <c r="H679" s="534"/>
      <c r="I679" s="516"/>
      <c r="J679" s="534"/>
      <c r="K679" s="534"/>
    </row>
    <row r="680" spans="1:11" ht="14.25">
      <c r="A680" s="517"/>
      <c r="B680" s="518" t="s">
        <v>308</v>
      </c>
      <c r="C680" s="516"/>
      <c r="D680" s="1308" t="s">
        <v>899</v>
      </c>
      <c r="E680" s="1308"/>
      <c r="F680" s="1308"/>
      <c r="H680" s="534"/>
      <c r="I680" s="516" t="s">
        <v>2133</v>
      </c>
      <c r="J680" s="534"/>
      <c r="K680" s="534"/>
    </row>
    <row r="681" spans="1:11">
      <c r="A681" s="516"/>
      <c r="B681" s="516"/>
      <c r="C681" s="516"/>
      <c r="D681" s="1308" t="s">
        <v>909</v>
      </c>
      <c r="E681" s="1308"/>
      <c r="F681" s="1308"/>
      <c r="H681" s="534"/>
      <c r="I681" s="516"/>
      <c r="J681" s="534"/>
      <c r="K681" s="534"/>
    </row>
    <row r="682" spans="1:11" ht="12.75" customHeight="1">
      <c r="A682" s="516"/>
      <c r="B682" s="516"/>
      <c r="C682" s="516"/>
      <c r="E682" s="1070" t="s">
        <v>2212</v>
      </c>
      <c r="F682" s="450"/>
      <c r="H682" s="534"/>
      <c r="I682" s="516"/>
      <c r="J682" s="534"/>
      <c r="K682" s="534"/>
    </row>
    <row r="683" spans="1:11">
      <c r="A683" s="516"/>
      <c r="B683" s="516"/>
      <c r="C683" s="516"/>
      <c r="E683" s="534" t="s">
        <v>2211</v>
      </c>
      <c r="F683" s="450"/>
      <c r="I683" s="516"/>
      <c r="J683" s="534"/>
      <c r="K683" s="534"/>
    </row>
    <row r="684" spans="1:11">
      <c r="A684" s="516"/>
      <c r="B684" s="516"/>
      <c r="C684" s="516"/>
      <c r="D684" s="535"/>
      <c r="E684" s="479"/>
      <c r="H684" s="534"/>
      <c r="I684" s="516"/>
      <c r="J684" s="534"/>
      <c r="K684" s="534"/>
    </row>
    <row r="685" spans="1:11" ht="14.25">
      <c r="A685" s="517"/>
      <c r="B685" s="518" t="s">
        <v>308</v>
      </c>
      <c r="C685" s="516"/>
      <c r="D685" s="1279" t="s">
        <v>2381</v>
      </c>
      <c r="E685" s="1279"/>
      <c r="F685" s="1279"/>
      <c r="H685" s="534"/>
      <c r="I685" s="516" t="s">
        <v>2155</v>
      </c>
      <c r="J685" s="534"/>
      <c r="K685" s="534"/>
    </row>
    <row r="686" spans="1:11">
      <c r="A686" s="523"/>
      <c r="B686" s="523"/>
      <c r="C686" s="516"/>
      <c r="D686" s="1279"/>
      <c r="E686" s="1279"/>
      <c r="F686" s="1279"/>
      <c r="H686" s="534"/>
      <c r="I686" s="516"/>
      <c r="J686" s="534"/>
      <c r="K686" s="534"/>
    </row>
    <row r="687" spans="1:11">
      <c r="A687" s="516"/>
      <c r="B687" s="516"/>
      <c r="C687" s="516"/>
      <c r="D687" s="1279"/>
      <c r="E687" s="1279"/>
      <c r="F687" s="1279"/>
      <c r="H687" s="534"/>
      <c r="I687" s="516"/>
      <c r="J687" s="534"/>
      <c r="K687" s="534"/>
    </row>
    <row r="688" spans="1:11">
      <c r="A688" s="516"/>
      <c r="B688" s="516"/>
      <c r="C688" s="516"/>
      <c r="H688" s="534"/>
      <c r="I688" s="516" t="s">
        <v>2134</v>
      </c>
      <c r="J688" s="534"/>
      <c r="K688" s="534"/>
    </row>
    <row r="689" spans="1:11" ht="14.25">
      <c r="A689" s="517"/>
      <c r="B689" s="518" t="s">
        <v>308</v>
      </c>
      <c r="C689" s="516"/>
      <c r="D689" s="1308" t="s">
        <v>937</v>
      </c>
      <c r="E689" s="1308"/>
      <c r="F689" s="1308"/>
      <c r="H689" s="534"/>
      <c r="I689" s="516"/>
      <c r="J689" s="534"/>
      <c r="K689" s="534"/>
    </row>
    <row r="690" spans="1:11" ht="14.25">
      <c r="A690" s="517"/>
      <c r="B690" s="517"/>
      <c r="C690" s="516"/>
      <c r="D690" s="1308" t="s">
        <v>909</v>
      </c>
      <c r="E690" s="1308"/>
      <c r="F690" s="1308"/>
      <c r="H690" s="534"/>
      <c r="I690" s="516"/>
      <c r="J690" s="534"/>
      <c r="K690" s="534"/>
    </row>
    <row r="691" spans="1:11">
      <c r="A691" s="516"/>
      <c r="B691" s="516"/>
      <c r="C691" s="516"/>
      <c r="E691" s="1070" t="s">
        <v>2213</v>
      </c>
      <c r="F691" s="434"/>
      <c r="H691" s="534"/>
      <c r="I691" s="516"/>
      <c r="J691" s="534"/>
      <c r="K691" s="534"/>
    </row>
    <row r="692" spans="1:11">
      <c r="A692" s="516"/>
      <c r="B692" s="516"/>
      <c r="C692" s="516"/>
      <c r="D692" s="434"/>
      <c r="H692" s="534"/>
      <c r="I692" s="516"/>
      <c r="J692" s="534"/>
      <c r="K692" s="534"/>
    </row>
    <row r="693" spans="1:11" ht="14.25">
      <c r="A693" s="517"/>
      <c r="B693" s="518" t="s">
        <v>308</v>
      </c>
      <c r="C693" s="516"/>
      <c r="D693" s="1279" t="s">
        <v>1137</v>
      </c>
      <c r="E693" s="1279"/>
      <c r="F693" s="1279"/>
      <c r="H693" s="534"/>
      <c r="I693" s="516" t="s">
        <v>2106</v>
      </c>
      <c r="J693" s="534"/>
      <c r="K693" s="534"/>
    </row>
    <row r="694" spans="1:11">
      <c r="A694" s="516"/>
      <c r="B694" s="516"/>
      <c r="C694" s="516"/>
      <c r="D694" s="1279"/>
      <c r="E694" s="1279"/>
      <c r="F694" s="1279"/>
      <c r="H694" s="534"/>
      <c r="I694" s="516"/>
      <c r="J694" s="534"/>
      <c r="K694" s="534"/>
    </row>
    <row r="695" spans="1:11">
      <c r="A695" s="516"/>
      <c r="B695" s="516"/>
      <c r="C695" s="516"/>
      <c r="D695" s="1279"/>
      <c r="E695" s="1279"/>
      <c r="F695" s="1279"/>
      <c r="H695" s="534"/>
      <c r="I695" s="516"/>
      <c r="J695" s="534"/>
      <c r="K695" s="534"/>
    </row>
    <row r="696" spans="1:11">
      <c r="A696" s="516"/>
      <c r="B696" s="516"/>
      <c r="C696" s="516"/>
      <c r="D696" s="1279"/>
      <c r="E696" s="1279"/>
      <c r="F696" s="1279"/>
      <c r="H696" s="534"/>
      <c r="I696" s="516"/>
      <c r="J696" s="534"/>
      <c r="K696" s="534"/>
    </row>
    <row r="697" spans="1:11">
      <c r="A697" s="516"/>
      <c r="B697" s="516"/>
      <c r="C697" s="516"/>
      <c r="D697" s="1279"/>
      <c r="E697" s="1279"/>
      <c r="F697" s="1279"/>
      <c r="H697" s="534"/>
      <c r="I697" s="516"/>
      <c r="J697" s="534"/>
      <c r="K697" s="534"/>
    </row>
    <row r="698" spans="1:11">
      <c r="A698" s="516"/>
      <c r="B698" s="516"/>
      <c r="C698" s="516"/>
      <c r="D698" s="1279"/>
      <c r="E698" s="1279"/>
      <c r="F698" s="1279"/>
      <c r="H698" s="534"/>
      <c r="I698" s="516"/>
      <c r="J698" s="534"/>
      <c r="K698" s="534"/>
    </row>
    <row r="699" spans="1:11">
      <c r="A699" s="516"/>
      <c r="B699" s="516"/>
      <c r="C699" s="516"/>
      <c r="D699" s="478"/>
      <c r="E699" s="478"/>
      <c r="F699" s="478"/>
      <c r="H699" s="534"/>
      <c r="I699" s="516"/>
      <c r="J699" s="534"/>
      <c r="K699" s="534"/>
    </row>
    <row r="700" spans="1:11">
      <c r="A700" s="516"/>
      <c r="B700" s="518" t="s">
        <v>308</v>
      </c>
      <c r="C700" s="516"/>
      <c r="D700" s="1279" t="s">
        <v>1308</v>
      </c>
      <c r="E700" s="1279"/>
      <c r="F700" s="1279"/>
      <c r="H700" s="534"/>
      <c r="I700" s="516" t="s">
        <v>2106</v>
      </c>
      <c r="J700" s="534"/>
      <c r="K700" s="534"/>
    </row>
    <row r="701" spans="1:11">
      <c r="A701" s="516"/>
      <c r="B701" s="516"/>
      <c r="C701" s="516"/>
      <c r="D701" s="1279"/>
      <c r="E701" s="1279"/>
      <c r="F701" s="1279"/>
      <c r="H701" s="534"/>
      <c r="I701" s="516"/>
      <c r="J701" s="534"/>
      <c r="K701" s="534"/>
    </row>
    <row r="702" spans="1:11">
      <c r="A702" s="516"/>
      <c r="B702" s="516"/>
      <c r="C702" s="516"/>
      <c r="D702" s="478"/>
      <c r="E702" s="478"/>
      <c r="F702" s="478"/>
      <c r="H702" s="534"/>
      <c r="I702" s="516"/>
      <c r="J702" s="534"/>
      <c r="K702" s="534"/>
    </row>
    <row r="703" spans="1:11" ht="14.25">
      <c r="A703" s="517"/>
      <c r="B703" s="518" t="s">
        <v>308</v>
      </c>
      <c r="C703" s="516"/>
      <c r="D703" s="1279" t="s">
        <v>1128</v>
      </c>
      <c r="E703" s="1279"/>
      <c r="F703" s="1279"/>
      <c r="H703" s="534"/>
      <c r="I703" s="516" t="s">
        <v>2106</v>
      </c>
      <c r="J703" s="534"/>
      <c r="K703" s="534"/>
    </row>
    <row r="704" spans="1:11">
      <c r="A704" s="516"/>
      <c r="B704" s="516"/>
      <c r="C704" s="516"/>
      <c r="D704" s="1279"/>
      <c r="E704" s="1279"/>
      <c r="F704" s="1279"/>
      <c r="H704" s="534"/>
      <c r="I704" s="516"/>
      <c r="J704" s="534"/>
      <c r="K704" s="534"/>
    </row>
    <row r="705" spans="1:11">
      <c r="A705" s="516"/>
      <c r="B705" s="516"/>
      <c r="C705" s="516"/>
      <c r="D705" s="1279"/>
      <c r="E705" s="1279"/>
      <c r="F705" s="1279"/>
      <c r="H705" s="534"/>
      <c r="I705" s="516"/>
      <c r="J705" s="534"/>
      <c r="K705" s="534"/>
    </row>
    <row r="706" spans="1:11" ht="15" customHeight="1">
      <c r="A706" s="516"/>
      <c r="B706" s="516"/>
      <c r="C706" s="516"/>
      <c r="D706" s="1279"/>
      <c r="E706" s="1279"/>
      <c r="F706" s="1279"/>
      <c r="H706" s="534"/>
      <c r="I706" s="516"/>
      <c r="J706" s="534"/>
      <c r="K706" s="534"/>
    </row>
    <row r="707" spans="1:11" ht="15" customHeight="1">
      <c r="A707" s="516"/>
      <c r="B707" s="516"/>
      <c r="C707" s="516"/>
      <c r="D707" s="1279"/>
      <c r="E707" s="1279"/>
      <c r="F707" s="1279"/>
      <c r="H707" s="534"/>
      <c r="I707" s="516"/>
      <c r="J707" s="534"/>
      <c r="K707" s="534"/>
    </row>
    <row r="708" spans="1:11">
      <c r="A708" s="516"/>
      <c r="B708" s="516"/>
      <c r="C708" s="516"/>
      <c r="D708" s="1279"/>
      <c r="E708" s="1279"/>
      <c r="F708" s="1279"/>
      <c r="H708" s="534"/>
      <c r="I708" s="516"/>
      <c r="J708" s="534"/>
      <c r="K708" s="534"/>
    </row>
    <row r="709" spans="1:11">
      <c r="A709" s="516"/>
      <c r="B709" s="516"/>
      <c r="C709" s="516"/>
      <c r="D709" s="1279"/>
      <c r="E709" s="1279"/>
      <c r="F709" s="1279"/>
      <c r="H709" s="534"/>
      <c r="I709" s="516"/>
      <c r="J709" s="534"/>
      <c r="K709" s="534"/>
    </row>
    <row r="710" spans="1:11">
      <c r="A710" s="516"/>
      <c r="B710" s="516"/>
      <c r="C710" s="516"/>
      <c r="D710" s="1279"/>
      <c r="E710" s="1279"/>
      <c r="F710" s="1279"/>
      <c r="H710" s="534"/>
      <c r="I710" s="516"/>
      <c r="J710" s="534"/>
      <c r="K710" s="534"/>
    </row>
    <row r="711" spans="1:11" ht="15" customHeight="1">
      <c r="A711" s="516"/>
      <c r="B711" s="516"/>
      <c r="C711" s="516"/>
      <c r="D711" s="1279"/>
      <c r="E711" s="1279"/>
      <c r="F711" s="1279"/>
      <c r="H711" s="534"/>
      <c r="I711" s="516"/>
      <c r="J711" s="534"/>
      <c r="K711" s="534"/>
    </row>
    <row r="712" spans="1:11">
      <c r="A712" s="516"/>
      <c r="B712" s="516"/>
      <c r="C712" s="516"/>
      <c r="D712" s="1279"/>
      <c r="E712" s="1279"/>
      <c r="F712" s="1279"/>
      <c r="H712" s="534"/>
      <c r="I712" s="516"/>
      <c r="J712" s="534"/>
      <c r="K712" s="534"/>
    </row>
    <row r="713" spans="1:11">
      <c r="A713" s="516"/>
      <c r="B713" s="516"/>
      <c r="C713" s="516"/>
      <c r="D713" s="1279"/>
      <c r="E713" s="1279"/>
      <c r="F713" s="1279"/>
      <c r="H713" s="534"/>
      <c r="I713" s="516"/>
      <c r="J713" s="534"/>
      <c r="K713" s="534"/>
    </row>
    <row r="714" spans="1:11">
      <c r="A714" s="516"/>
      <c r="B714" s="516"/>
      <c r="C714" s="516"/>
      <c r="D714" s="1279"/>
      <c r="E714" s="1279"/>
      <c r="F714" s="1279"/>
      <c r="H714" s="534"/>
      <c r="I714" s="516"/>
      <c r="J714" s="534"/>
      <c r="K714" s="534"/>
    </row>
    <row r="715" spans="1:11">
      <c r="A715" s="516"/>
      <c r="B715" s="516"/>
      <c r="C715" s="516"/>
      <c r="D715" s="1279"/>
      <c r="E715" s="1279"/>
      <c r="F715" s="1279"/>
      <c r="H715" s="534"/>
      <c r="I715" s="516"/>
      <c r="J715" s="534"/>
      <c r="K715" s="534"/>
    </row>
    <row r="716" spans="1:11">
      <c r="A716" s="516"/>
      <c r="B716" s="518" t="s">
        <v>308</v>
      </c>
      <c r="C716" s="516"/>
      <c r="D716" s="1279" t="s">
        <v>1135</v>
      </c>
      <c r="E716" s="1279"/>
      <c r="F716" s="1279"/>
      <c r="H716" s="534"/>
      <c r="I716" s="516" t="s">
        <v>2156</v>
      </c>
      <c r="J716" s="534"/>
      <c r="K716" s="534"/>
    </row>
    <row r="717" spans="1:11">
      <c r="A717" s="516"/>
      <c r="B717" s="516"/>
      <c r="C717" s="516"/>
      <c r="D717" s="1279"/>
      <c r="E717" s="1279"/>
      <c r="F717" s="1279"/>
      <c r="H717" s="534"/>
      <c r="I717" s="516"/>
      <c r="J717" s="534"/>
      <c r="K717" s="534"/>
    </row>
    <row r="718" spans="1:11">
      <c r="A718" s="516"/>
      <c r="B718" s="516"/>
      <c r="C718" s="516"/>
      <c r="D718" s="478"/>
      <c r="E718" s="478"/>
      <c r="F718" s="478"/>
      <c r="H718" s="534"/>
      <c r="I718" s="516"/>
      <c r="J718" s="534"/>
      <c r="K718" s="534"/>
    </row>
    <row r="719" spans="1:11">
      <c r="A719" s="516"/>
      <c r="B719" s="518" t="s">
        <v>308</v>
      </c>
      <c r="C719" s="516"/>
      <c r="D719" s="1279" t="s">
        <v>1129</v>
      </c>
      <c r="E719" s="1279"/>
      <c r="F719" s="1279"/>
      <c r="H719" s="534"/>
      <c r="I719" s="516" t="s">
        <v>2156</v>
      </c>
      <c r="J719" s="534"/>
      <c r="K719" s="534"/>
    </row>
    <row r="720" spans="1:11">
      <c r="A720" s="516"/>
      <c r="B720" s="516"/>
      <c r="C720" s="516"/>
      <c r="D720" s="1279"/>
      <c r="E720" s="1279"/>
      <c r="F720" s="1279"/>
      <c r="H720" s="534"/>
      <c r="I720" s="516"/>
      <c r="J720" s="534"/>
      <c r="K720" s="534"/>
    </row>
    <row r="721" spans="1:11">
      <c r="A721" s="516"/>
      <c r="B721" s="516"/>
      <c r="C721" s="516"/>
      <c r="D721" s="1279"/>
      <c r="E721" s="1279"/>
      <c r="F721" s="1279"/>
      <c r="H721" s="534"/>
      <c r="I721" s="516"/>
      <c r="J721" s="534"/>
      <c r="K721" s="534"/>
    </row>
    <row r="722" spans="1:11">
      <c r="A722" s="516"/>
      <c r="B722" s="516"/>
      <c r="C722" s="516"/>
      <c r="H722" s="534"/>
      <c r="I722" s="516"/>
      <c r="J722" s="534"/>
      <c r="K722" s="534"/>
    </row>
    <row r="723" spans="1:11">
      <c r="A723" s="516"/>
      <c r="B723" s="518" t="s">
        <v>308</v>
      </c>
      <c r="C723" s="516"/>
      <c r="D723" s="1279" t="s">
        <v>1130</v>
      </c>
      <c r="E723" s="1279"/>
      <c r="F723" s="1279"/>
      <c r="H723" s="534"/>
      <c r="I723" s="516" t="s">
        <v>2156</v>
      </c>
      <c r="J723" s="534"/>
      <c r="K723" s="534"/>
    </row>
    <row r="724" spans="1:11">
      <c r="A724" s="516"/>
      <c r="B724" s="516"/>
      <c r="C724" s="516"/>
      <c r="D724" s="1279"/>
      <c r="E724" s="1279"/>
      <c r="F724" s="1279"/>
      <c r="H724" s="534"/>
      <c r="I724" s="516"/>
      <c r="J724" s="534"/>
      <c r="K724" s="534"/>
    </row>
    <row r="725" spans="1:11">
      <c r="A725" s="516"/>
      <c r="B725" s="516"/>
      <c r="C725" s="516"/>
      <c r="D725" s="1279"/>
      <c r="E725" s="1279"/>
      <c r="F725" s="1279"/>
      <c r="H725" s="534"/>
      <c r="I725" s="516"/>
      <c r="J725" s="534"/>
      <c r="K725" s="534"/>
    </row>
    <row r="726" spans="1:11">
      <c r="A726" s="516"/>
      <c r="B726" s="516"/>
      <c r="C726" s="516"/>
      <c r="H726" s="534"/>
      <c r="I726" s="516"/>
      <c r="J726" s="534"/>
      <c r="K726" s="534"/>
    </row>
    <row r="727" spans="1:11" ht="14.25">
      <c r="A727" s="517"/>
      <c r="B727" s="518" t="s">
        <v>308</v>
      </c>
      <c r="C727" s="516"/>
      <c r="D727" s="1279" t="s">
        <v>1131</v>
      </c>
      <c r="E727" s="1279"/>
      <c r="F727" s="1279"/>
      <c r="H727" s="534"/>
      <c r="I727" s="516" t="s">
        <v>2107</v>
      </c>
      <c r="J727" s="534"/>
      <c r="K727" s="534"/>
    </row>
    <row r="728" spans="1:11">
      <c r="A728" s="516"/>
      <c r="B728" s="516"/>
      <c r="C728" s="516"/>
      <c r="D728" s="1279"/>
      <c r="E728" s="1279"/>
      <c r="F728" s="1279"/>
      <c r="H728" s="534"/>
      <c r="I728" s="516"/>
      <c r="J728" s="534"/>
      <c r="K728" s="534"/>
    </row>
    <row r="729" spans="1:11">
      <c r="A729" s="516"/>
      <c r="B729" s="516"/>
      <c r="C729" s="516"/>
      <c r="D729" s="1279"/>
      <c r="E729" s="1279"/>
      <c r="F729" s="1279"/>
      <c r="H729" s="534"/>
      <c r="I729" s="516"/>
      <c r="J729" s="534"/>
      <c r="K729" s="534"/>
    </row>
    <row r="730" spans="1:11">
      <c r="A730" s="516"/>
      <c r="B730" s="516"/>
      <c r="C730" s="516"/>
      <c r="D730" s="1279"/>
      <c r="E730" s="1279"/>
      <c r="F730" s="1279"/>
      <c r="H730" s="534"/>
      <c r="I730" s="516"/>
      <c r="J730" s="534"/>
      <c r="K730" s="534"/>
    </row>
    <row r="731" spans="1:11">
      <c r="A731" s="516"/>
      <c r="B731" s="516"/>
      <c r="C731" s="516"/>
      <c r="D731" s="525"/>
      <c r="H731" s="534"/>
      <c r="I731" s="516"/>
      <c r="J731" s="534"/>
      <c r="K731" s="534"/>
    </row>
    <row r="732" spans="1:11" ht="14.25">
      <c r="A732" s="517"/>
      <c r="B732" s="518" t="s">
        <v>308</v>
      </c>
      <c r="C732" s="516"/>
      <c r="D732" s="1279" t="s">
        <v>2504</v>
      </c>
      <c r="E732" s="1279"/>
      <c r="F732" s="1279"/>
      <c r="H732" s="534"/>
      <c r="I732" s="516" t="s">
        <v>2123</v>
      </c>
      <c r="J732" s="534"/>
      <c r="K732" s="534"/>
    </row>
    <row r="733" spans="1:11">
      <c r="A733" s="516"/>
      <c r="B733" s="516"/>
      <c r="C733" s="516"/>
      <c r="D733" s="1279"/>
      <c r="E733" s="1279"/>
      <c r="F733" s="1279"/>
      <c r="H733" s="534"/>
      <c r="I733" s="516"/>
      <c r="J733" s="534"/>
      <c r="K733" s="534"/>
    </row>
    <row r="734" spans="1:11">
      <c r="A734" s="516"/>
      <c r="B734" s="516"/>
      <c r="C734" s="516"/>
      <c r="D734" s="1279"/>
      <c r="E734" s="1279"/>
      <c r="F734" s="1279"/>
      <c r="H734" s="534"/>
      <c r="I734" s="516"/>
      <c r="J734" s="534"/>
      <c r="K734" s="534"/>
    </row>
    <row r="735" spans="1:11">
      <c r="A735" s="516"/>
      <c r="B735" s="516"/>
      <c r="C735" s="516"/>
      <c r="D735" s="1279"/>
      <c r="E735" s="1279"/>
      <c r="F735" s="1279"/>
      <c r="H735" s="534"/>
      <c r="I735" s="516"/>
      <c r="J735" s="534"/>
      <c r="K735" s="534"/>
    </row>
    <row r="736" spans="1:11">
      <c r="A736" s="516"/>
      <c r="B736" s="516"/>
      <c r="C736" s="516"/>
      <c r="D736" s="1279"/>
      <c r="E736" s="1279"/>
      <c r="F736" s="1279"/>
      <c r="H736" s="534"/>
      <c r="I736" s="516"/>
      <c r="J736" s="534"/>
      <c r="K736" s="534"/>
    </row>
    <row r="737" spans="1:11">
      <c r="A737" s="516"/>
      <c r="B737" s="516"/>
      <c r="C737" s="516"/>
      <c r="D737" s="1279"/>
      <c r="E737" s="1279"/>
      <c r="F737" s="1279"/>
      <c r="H737" s="534"/>
      <c r="I737" s="516"/>
      <c r="J737" s="534"/>
      <c r="K737" s="534"/>
    </row>
    <row r="738" spans="1:11">
      <c r="A738" s="516"/>
      <c r="B738" s="516"/>
      <c r="C738" s="516"/>
      <c r="D738" s="1279"/>
      <c r="E738" s="1279"/>
      <c r="F738" s="1279"/>
      <c r="H738" s="534"/>
      <c r="I738" s="516"/>
      <c r="J738" s="534"/>
      <c r="K738" s="534"/>
    </row>
    <row r="739" spans="1:11">
      <c r="A739" s="516"/>
      <c r="B739" s="516"/>
      <c r="C739" s="516"/>
      <c r="D739" s="1291" t="s">
        <v>2390</v>
      </c>
      <c r="E739" s="1291"/>
      <c r="F739" s="1291"/>
      <c r="H739" s="534"/>
      <c r="I739" s="516"/>
      <c r="J739" s="534"/>
      <c r="K739" s="534"/>
    </row>
    <row r="740" spans="1:11">
      <c r="A740" s="516"/>
      <c r="B740" s="516"/>
      <c r="C740" s="516"/>
      <c r="D740" s="368"/>
      <c r="H740" s="534"/>
      <c r="I740" s="516"/>
      <c r="J740" s="534"/>
      <c r="K740" s="534"/>
    </row>
    <row r="741" spans="1:11">
      <c r="A741" s="1286" t="s">
        <v>1089</v>
      </c>
      <c r="B741" s="1286"/>
      <c r="C741" s="1286"/>
      <c r="D741" s="1286"/>
      <c r="E741" s="1286"/>
      <c r="F741" s="1286"/>
      <c r="G741" s="1286"/>
      <c r="H741" s="1064"/>
      <c r="I741" s="1259"/>
      <c r="J741" s="534"/>
      <c r="K741" s="534"/>
    </row>
    <row r="742" spans="1:11">
      <c r="A742" s="516"/>
      <c r="B742" s="516"/>
      <c r="C742" s="516"/>
      <c r="D742" s="525"/>
      <c r="G742" s="534"/>
      <c r="H742" s="534"/>
      <c r="I742" s="516"/>
      <c r="J742" s="534"/>
      <c r="K742" s="534"/>
    </row>
    <row r="743" spans="1:11" ht="13.7" customHeight="1">
      <c r="C743" s="516"/>
      <c r="D743" s="1307" t="s">
        <v>1105</v>
      </c>
      <c r="E743" s="1307"/>
      <c r="F743" s="1307"/>
      <c r="G743" s="534"/>
      <c r="H743" s="534"/>
      <c r="I743" s="516"/>
      <c r="J743" s="534"/>
      <c r="K743" s="534"/>
    </row>
    <row r="744" spans="1:11">
      <c r="A744" s="516"/>
      <c r="B744" s="516"/>
      <c r="C744" s="516"/>
      <c r="D744" s="1294" t="s">
        <v>1106</v>
      </c>
      <c r="E744" s="1294"/>
      <c r="F744" s="1294"/>
      <c r="G744" s="534"/>
      <c r="H744" s="534"/>
      <c r="I744" s="516"/>
      <c r="J744" s="534"/>
      <c r="K744" s="534"/>
    </row>
    <row r="745" spans="1:11">
      <c r="A745" s="516"/>
      <c r="B745" s="516"/>
      <c r="C745" s="516"/>
      <c r="G745" s="534"/>
      <c r="H745" s="534"/>
      <c r="I745" s="516"/>
      <c r="J745" s="534"/>
      <c r="K745" s="534"/>
    </row>
    <row r="746" spans="1:11" ht="14.25">
      <c r="A746" s="517"/>
      <c r="B746" s="518" t="s">
        <v>308</v>
      </c>
      <c r="D746" s="1279" t="s">
        <v>1107</v>
      </c>
      <c r="E746" s="1279"/>
      <c r="F746" s="1279"/>
      <c r="G746" s="534"/>
      <c r="H746" s="534"/>
      <c r="I746" s="516" t="s">
        <v>2108</v>
      </c>
      <c r="J746" s="534"/>
      <c r="K746" s="534"/>
    </row>
    <row r="747" spans="1:11" ht="10.5" customHeight="1">
      <c r="D747" s="1279"/>
      <c r="E747" s="1279"/>
      <c r="F747" s="1279"/>
      <c r="G747" s="534"/>
      <c r="H747" s="534"/>
      <c r="I747" s="516"/>
      <c r="J747" s="534"/>
      <c r="K747" s="534"/>
    </row>
    <row r="748" spans="1:11">
      <c r="D748" s="1279"/>
      <c r="E748" s="1279"/>
      <c r="F748" s="1279"/>
      <c r="G748" s="534"/>
      <c r="H748" s="534"/>
      <c r="I748" s="516"/>
      <c r="J748" s="534"/>
      <c r="K748" s="534"/>
    </row>
    <row r="749" spans="1:11">
      <c r="D749" s="1279"/>
      <c r="E749" s="1279"/>
      <c r="F749" s="1279"/>
      <c r="G749" s="534"/>
      <c r="H749" s="534"/>
      <c r="I749" s="516"/>
      <c r="J749" s="534"/>
      <c r="K749" s="534"/>
    </row>
    <row r="750" spans="1:11">
      <c r="D750" s="1279"/>
      <c r="E750" s="1279"/>
      <c r="F750" s="1279"/>
      <c r="G750" s="534"/>
      <c r="H750" s="534"/>
      <c r="I750" s="516"/>
      <c r="J750" s="534"/>
      <c r="K750" s="534"/>
    </row>
    <row r="751" spans="1:11" ht="15.6" customHeight="1">
      <c r="D751" s="1279"/>
      <c r="E751" s="1279"/>
      <c r="F751" s="1279"/>
      <c r="G751" s="534"/>
      <c r="H751" s="534"/>
      <c r="I751" s="516"/>
      <c r="J751" s="534"/>
      <c r="K751" s="534"/>
    </row>
    <row r="752" spans="1:11">
      <c r="D752" s="532"/>
      <c r="E752" s="479"/>
      <c r="F752" s="479"/>
      <c r="G752" s="534"/>
      <c r="H752" s="534"/>
      <c r="I752" s="516"/>
      <c r="J752" s="534"/>
      <c r="K752" s="534"/>
    </row>
    <row r="753" spans="1:11" s="538" customFormat="1" ht="14.25">
      <c r="A753" s="536"/>
      <c r="B753" s="518" t="s">
        <v>308</v>
      </c>
      <c r="C753" s="537"/>
      <c r="D753" s="1279" t="s">
        <v>1349</v>
      </c>
      <c r="E753" s="1279"/>
      <c r="F753" s="1279"/>
      <c r="I753" s="1260" t="s">
        <v>2108</v>
      </c>
    </row>
    <row r="754" spans="1:11" s="538" customFormat="1">
      <c r="A754" s="537"/>
      <c r="B754" s="537"/>
      <c r="C754" s="537"/>
      <c r="D754" s="1279"/>
      <c r="E754" s="1279"/>
      <c r="F754" s="1279"/>
      <c r="I754" s="1260"/>
    </row>
    <row r="755" spans="1:11" s="538" customFormat="1">
      <c r="A755" s="537"/>
      <c r="B755" s="537"/>
      <c r="C755" s="537"/>
      <c r="D755" s="1279"/>
      <c r="E755" s="1279"/>
      <c r="F755" s="1279"/>
      <c r="I755" s="1260"/>
    </row>
    <row r="756" spans="1:11" s="538" customFormat="1">
      <c r="A756" s="537"/>
      <c r="B756" s="537"/>
      <c r="C756" s="537"/>
      <c r="D756" s="1279"/>
      <c r="E756" s="1279"/>
      <c r="F756" s="1279"/>
      <c r="I756" s="1260"/>
    </row>
    <row r="757" spans="1:11" s="538" customFormat="1">
      <c r="A757" s="537"/>
      <c r="B757" s="537"/>
      <c r="C757" s="537"/>
      <c r="D757" s="532"/>
      <c r="I757" s="1260"/>
    </row>
    <row r="758" spans="1:11" s="538" customFormat="1" ht="14.25">
      <c r="A758" s="517"/>
      <c r="B758" s="518" t="s">
        <v>308</v>
      </c>
      <c r="C758" s="537"/>
      <c r="D758" s="1281" t="s">
        <v>1350</v>
      </c>
      <c r="E758" s="1281"/>
      <c r="F758" s="1281"/>
      <c r="I758" s="1260" t="s">
        <v>2109</v>
      </c>
    </row>
    <row r="759" spans="1:11" s="538" customFormat="1">
      <c r="A759" s="537"/>
      <c r="B759" s="537"/>
      <c r="C759" s="537"/>
      <c r="D759" s="1281"/>
      <c r="E759" s="1281"/>
      <c r="F759" s="1281"/>
      <c r="I759" s="1260"/>
    </row>
    <row r="760" spans="1:11" s="538" customFormat="1">
      <c r="A760" s="537"/>
      <c r="B760" s="537"/>
      <c r="C760" s="537"/>
      <c r="D760" s="1281"/>
      <c r="E760" s="1281"/>
      <c r="F760" s="1281"/>
      <c r="I760" s="1260"/>
    </row>
    <row r="761" spans="1:11">
      <c r="D761" s="532"/>
      <c r="E761" s="479"/>
      <c r="F761" s="479"/>
      <c r="G761" s="534"/>
      <c r="H761" s="534"/>
      <c r="I761" s="516"/>
      <c r="J761" s="534"/>
      <c r="K761" s="534"/>
    </row>
    <row r="762" spans="1:11" ht="14.25">
      <c r="A762" s="517"/>
      <c r="B762" s="518" t="s">
        <v>308</v>
      </c>
      <c r="D762" s="1279" t="s">
        <v>1305</v>
      </c>
      <c r="E762" s="1279"/>
      <c r="F762" s="1279"/>
      <c r="G762" s="534"/>
      <c r="H762" s="534"/>
      <c r="I762" s="516" t="s">
        <v>2108</v>
      </c>
      <c r="J762" s="534"/>
      <c r="K762" s="534"/>
    </row>
    <row r="763" spans="1:11">
      <c r="D763" s="1279"/>
      <c r="E763" s="1279"/>
      <c r="F763" s="1279"/>
      <c r="G763" s="534"/>
      <c r="H763" s="534"/>
      <c r="I763" s="516"/>
      <c r="J763" s="534"/>
      <c r="K763" s="534"/>
    </row>
    <row r="764" spans="1:11">
      <c r="D764" s="478"/>
      <c r="E764" s="478"/>
      <c r="F764" s="478"/>
      <c r="G764" s="534"/>
      <c r="H764" s="534"/>
      <c r="I764" s="516"/>
      <c r="J764" s="534"/>
      <c r="K764" s="534"/>
    </row>
    <row r="765" spans="1:11">
      <c r="B765" s="518" t="s">
        <v>308</v>
      </c>
      <c r="D765" s="1279" t="s">
        <v>1322</v>
      </c>
      <c r="E765" s="1279"/>
      <c r="F765" s="1279"/>
      <c r="G765" s="534"/>
      <c r="H765" s="534"/>
      <c r="I765" s="516" t="s">
        <v>2108</v>
      </c>
      <c r="J765" s="534"/>
      <c r="K765" s="534"/>
    </row>
    <row r="766" spans="1:11">
      <c r="D766" s="1279"/>
      <c r="E766" s="1279"/>
      <c r="F766" s="1279"/>
      <c r="G766" s="534"/>
      <c r="H766" s="534"/>
      <c r="I766" s="516"/>
      <c r="J766" s="534"/>
      <c r="K766" s="534"/>
    </row>
    <row r="767" spans="1:11">
      <c r="D767" s="1279"/>
      <c r="E767" s="1279"/>
      <c r="F767" s="1279"/>
      <c r="G767" s="534"/>
      <c r="H767" s="534"/>
      <c r="I767" s="516"/>
      <c r="J767" s="534"/>
      <c r="K767" s="534"/>
    </row>
    <row r="768" spans="1:11">
      <c r="D768" s="478"/>
      <c r="E768" s="478"/>
      <c r="F768" s="478"/>
      <c r="G768" s="534"/>
      <c r="H768" s="534"/>
      <c r="I768" s="516"/>
      <c r="J768" s="534"/>
      <c r="K768" s="534"/>
    </row>
    <row r="769" spans="1:9">
      <c r="A769" s="1333" t="s">
        <v>1991</v>
      </c>
      <c r="B769" s="1333"/>
      <c r="C769" s="1333"/>
      <c r="D769" s="1333"/>
      <c r="E769" s="1333"/>
      <c r="F769" s="1333"/>
      <c r="G769" s="1333"/>
      <c r="H769" s="1062"/>
      <c r="I769" s="1255"/>
    </row>
    <row r="770" spans="1:9">
      <c r="A770" s="57"/>
      <c r="B770" s="57"/>
      <c r="C770" s="384"/>
      <c r="D770" s="3"/>
      <c r="E770" s="3"/>
      <c r="F770" s="3"/>
      <c r="G770" s="3"/>
      <c r="I770" s="523"/>
    </row>
    <row r="771" spans="1:9">
      <c r="A771" s="57"/>
      <c r="B771" s="57"/>
      <c r="C771" s="384"/>
      <c r="D771" s="1343" t="s">
        <v>2045</v>
      </c>
      <c r="E771" s="1343"/>
      <c r="F771" s="1343"/>
      <c r="G771" s="3"/>
      <c r="I771" s="523"/>
    </row>
    <row r="772" spans="1:9">
      <c r="A772" s="57"/>
      <c r="B772" s="57"/>
      <c r="C772" s="384"/>
      <c r="D772" s="1312" t="s">
        <v>1944</v>
      </c>
      <c r="E772" s="1312"/>
      <c r="F772" s="1312"/>
      <c r="G772" s="3"/>
      <c r="I772" s="523"/>
    </row>
    <row r="773" spans="1:9">
      <c r="A773" s="57"/>
      <c r="B773" s="57"/>
      <c r="C773" s="384"/>
      <c r="D773" s="480"/>
      <c r="E773" s="480"/>
      <c r="F773" s="480"/>
      <c r="G773" s="3"/>
      <c r="I773" s="523"/>
    </row>
    <row r="774" spans="1:9">
      <c r="A774" s="57"/>
      <c r="B774" s="518" t="s">
        <v>308</v>
      </c>
      <c r="C774" s="384"/>
      <c r="D774" s="1297" t="s">
        <v>1945</v>
      </c>
      <c r="E774" s="1297"/>
      <c r="F774" s="1297"/>
      <c r="G774" s="3"/>
      <c r="I774" s="516" t="s">
        <v>2158</v>
      </c>
    </row>
    <row r="775" spans="1:9">
      <c r="A775" s="57"/>
      <c r="B775" s="57"/>
      <c r="C775" s="384"/>
      <c r="D775" s="1297"/>
      <c r="E775" s="1297"/>
      <c r="F775" s="1297"/>
      <c r="G775" s="3"/>
      <c r="I775" s="523"/>
    </row>
    <row r="776" spans="1:9">
      <c r="A776" s="175"/>
      <c r="B776" s="175"/>
      <c r="C776" s="175"/>
      <c r="D776" s="1297"/>
      <c r="E776" s="1297"/>
      <c r="F776" s="1297"/>
      <c r="G776" s="118"/>
      <c r="I776" s="523"/>
    </row>
    <row r="777" spans="1:9">
      <c r="A777" s="384"/>
      <c r="B777" s="384"/>
      <c r="C777" s="384"/>
      <c r="D777" s="174"/>
      <c r="E777" s="3"/>
      <c r="F777" s="3"/>
      <c r="G777" s="3"/>
      <c r="I777" s="523"/>
    </row>
    <row r="778" spans="1:9">
      <c r="A778" s="172"/>
      <c r="B778" s="518" t="s">
        <v>308</v>
      </c>
      <c r="C778" s="172"/>
      <c r="D778" s="1297" t="s">
        <v>1946</v>
      </c>
      <c r="E778" s="1297"/>
      <c r="F778" s="1297"/>
      <c r="G778" s="3"/>
      <c r="I778" s="516" t="s">
        <v>2158</v>
      </c>
    </row>
    <row r="779" spans="1:9">
      <c r="A779" s="172"/>
      <c r="B779" s="172"/>
      <c r="C779" s="172"/>
      <c r="D779" s="1297"/>
      <c r="E779" s="1297"/>
      <c r="F779" s="1297"/>
      <c r="G779" s="3"/>
      <c r="I779" s="523"/>
    </row>
    <row r="780" spans="1:9">
      <c r="A780" s="172"/>
      <c r="B780" s="172"/>
      <c r="C780" s="172"/>
      <c r="D780" s="1297"/>
      <c r="E780" s="1297"/>
      <c r="F780" s="1297"/>
      <c r="G780" s="3"/>
      <c r="I780" s="523"/>
    </row>
    <row r="781" spans="1:9">
      <c r="A781" s="175"/>
      <c r="B781" s="175"/>
      <c r="C781" s="175"/>
      <c r="D781" s="3"/>
      <c r="E781" s="1022"/>
      <c r="F781" s="1022"/>
      <c r="G781" s="1022"/>
      <c r="I781" s="523"/>
    </row>
    <row r="782" spans="1:9" ht="14.25">
      <c r="A782" s="176"/>
      <c r="B782" s="518" t="s">
        <v>308</v>
      </c>
      <c r="C782" s="1023"/>
      <c r="D782" s="1297" t="s">
        <v>1947</v>
      </c>
      <c r="E782" s="1297"/>
      <c r="F782" s="1297"/>
      <c r="G782" s="1022"/>
      <c r="I782" s="516" t="s">
        <v>2158</v>
      </c>
    </row>
    <row r="783" spans="1:9" ht="14.25">
      <c r="A783" s="176"/>
      <c r="B783" s="176"/>
      <c r="C783" s="1023"/>
      <c r="D783" s="1297"/>
      <c r="E783" s="1297"/>
      <c r="F783" s="1297"/>
      <c r="G783" s="1022"/>
      <c r="I783" s="523"/>
    </row>
    <row r="784" spans="1:9" ht="14.25">
      <c r="A784" s="176"/>
      <c r="B784" s="176"/>
      <c r="C784" s="1023"/>
      <c r="D784" s="1297"/>
      <c r="E784" s="1297"/>
      <c r="F784" s="1297"/>
      <c r="G784" s="1022"/>
      <c r="I784" s="523"/>
    </row>
    <row r="785" spans="1:9" ht="14.25">
      <c r="A785" s="176"/>
      <c r="B785" s="176"/>
      <c r="C785" s="1023"/>
      <c r="D785" s="118"/>
      <c r="E785" s="3"/>
      <c r="F785" s="3"/>
      <c r="G785" s="1022"/>
      <c r="I785" s="523"/>
    </row>
    <row r="786" spans="1:9" ht="14.25">
      <c r="A786" s="176"/>
      <c r="B786" s="518" t="s">
        <v>308</v>
      </c>
      <c r="C786" s="1023"/>
      <c r="D786" s="1297" t="s">
        <v>1948</v>
      </c>
      <c r="E786" s="1297"/>
      <c r="F786" s="1297"/>
      <c r="G786" s="1022"/>
      <c r="I786" s="516" t="s">
        <v>2158</v>
      </c>
    </row>
    <row r="787" spans="1:9" ht="14.25">
      <c r="A787" s="176"/>
      <c r="B787" s="176"/>
      <c r="C787" s="1023"/>
      <c r="D787" s="1297"/>
      <c r="E787" s="1297"/>
      <c r="F787" s="1297"/>
      <c r="G787" s="1022"/>
      <c r="I787" s="523"/>
    </row>
    <row r="788" spans="1:9" ht="14.25">
      <c r="A788" s="176"/>
      <c r="B788" s="176"/>
      <c r="C788" s="1023"/>
      <c r="D788" s="1297"/>
      <c r="E788" s="1297"/>
      <c r="F788" s="1297"/>
      <c r="G788" s="1022"/>
      <c r="I788" s="523"/>
    </row>
    <row r="789" spans="1:9" ht="14.25">
      <c r="A789" s="176"/>
      <c r="B789" s="176"/>
      <c r="C789" s="1023"/>
      <c r="D789" s="1297"/>
      <c r="E789" s="1297"/>
      <c r="F789" s="1297"/>
      <c r="G789" s="1022"/>
      <c r="I789" s="523"/>
    </row>
    <row r="790" spans="1:9" ht="14.25">
      <c r="A790" s="176"/>
      <c r="B790" s="176"/>
      <c r="C790" s="1023"/>
      <c r="D790" s="1297"/>
      <c r="E790" s="1297"/>
      <c r="F790" s="1297"/>
      <c r="G790" s="1022"/>
      <c r="I790" s="523"/>
    </row>
    <row r="791" spans="1:9" ht="14.25">
      <c r="A791" s="176"/>
      <c r="B791" s="176"/>
      <c r="C791" s="1023"/>
      <c r="D791" s="1297"/>
      <c r="E791" s="1297"/>
      <c r="F791" s="1297"/>
      <c r="G791" s="1022"/>
      <c r="I791" s="523"/>
    </row>
    <row r="792" spans="1:9" ht="14.25">
      <c r="A792" s="176"/>
      <c r="B792" s="176"/>
      <c r="C792" s="1023"/>
      <c r="D792" s="1297" t="s">
        <v>1992</v>
      </c>
      <c r="E792" s="1297"/>
      <c r="F792" s="1297"/>
      <c r="G792" s="1022"/>
      <c r="I792" s="523"/>
    </row>
    <row r="793" spans="1:9" ht="14.25">
      <c r="A793" s="176"/>
      <c r="B793" s="176"/>
      <c r="C793" s="1023"/>
      <c r="D793" s="1297"/>
      <c r="E793" s="1297"/>
      <c r="F793" s="1297"/>
      <c r="G793" s="1022"/>
      <c r="I793" s="523"/>
    </row>
    <row r="794" spans="1:9" ht="14.25">
      <c r="A794" s="176"/>
      <c r="B794" s="176"/>
      <c r="C794" s="1023"/>
      <c r="D794" s="1297"/>
      <c r="E794" s="1297"/>
      <c r="F794" s="1297"/>
      <c r="G794" s="1022"/>
      <c r="I794" s="523"/>
    </row>
    <row r="795" spans="1:9" ht="14.25">
      <c r="A795" s="176"/>
      <c r="B795" s="384"/>
      <c r="C795" s="1023"/>
      <c r="D795" s="1024"/>
      <c r="E795" s="1024"/>
      <c r="F795" s="1024"/>
      <c r="G795" s="1022"/>
      <c r="I795" s="523"/>
    </row>
    <row r="796" spans="1:9" ht="14.25">
      <c r="A796" s="176"/>
      <c r="B796" s="518" t="s">
        <v>308</v>
      </c>
      <c r="C796" s="1023"/>
      <c r="D796" s="1297" t="s">
        <v>1949</v>
      </c>
      <c r="E796" s="1297"/>
      <c r="F796" s="1297"/>
      <c r="G796" s="1022"/>
      <c r="I796" s="516" t="s">
        <v>2158</v>
      </c>
    </row>
    <row r="797" spans="1:9" ht="14.25">
      <c r="A797" s="176"/>
      <c r="B797" s="176"/>
      <c r="C797" s="1023"/>
      <c r="D797" s="1297"/>
      <c r="E797" s="1297"/>
      <c r="F797" s="1297"/>
      <c r="G797" s="1022"/>
      <c r="I797" s="523"/>
    </row>
    <row r="798" spans="1:9" ht="14.25">
      <c r="A798" s="176"/>
      <c r="B798" s="176"/>
      <c r="C798" s="1023"/>
      <c r="D798" s="1297"/>
      <c r="E798" s="1297"/>
      <c r="F798" s="1297"/>
      <c r="G798" s="1022"/>
      <c r="I798" s="523"/>
    </row>
    <row r="799" spans="1:9" ht="14.25">
      <c r="A799" s="176"/>
      <c r="B799" s="176"/>
      <c r="C799" s="1023"/>
      <c r="D799" s="1297"/>
      <c r="E799" s="1297"/>
      <c r="F799" s="1297"/>
      <c r="G799" s="1022"/>
      <c r="I799" s="523"/>
    </row>
    <row r="800" spans="1:9" ht="14.25">
      <c r="A800" s="176"/>
      <c r="B800" s="176"/>
      <c r="C800" s="1023"/>
      <c r="D800" s="1297"/>
      <c r="E800" s="1297"/>
      <c r="F800" s="1297"/>
      <c r="G800" s="1022"/>
      <c r="I800" s="523"/>
    </row>
    <row r="801" spans="1:9" ht="14.25">
      <c r="A801" s="176"/>
      <c r="B801" s="176"/>
      <c r="C801" s="1023"/>
      <c r="D801" s="1297"/>
      <c r="E801" s="1297"/>
      <c r="F801" s="1297"/>
      <c r="G801" s="1022"/>
      <c r="I801" s="523"/>
    </row>
    <row r="802" spans="1:9" ht="14.25">
      <c r="A802" s="176"/>
      <c r="B802" s="176"/>
      <c r="C802" s="1023"/>
      <c r="D802" s="1016"/>
      <c r="E802" s="1016"/>
      <c r="F802" s="1016"/>
      <c r="G802" s="1022"/>
      <c r="I802" s="523"/>
    </row>
    <row r="803" spans="1:9" ht="14.25">
      <c r="A803" s="176"/>
      <c r="B803" s="518" t="s">
        <v>308</v>
      </c>
      <c r="C803" s="1023"/>
      <c r="D803" s="1297" t="s">
        <v>1950</v>
      </c>
      <c r="E803" s="1297"/>
      <c r="F803" s="1297"/>
      <c r="G803" s="1022"/>
      <c r="I803" s="516" t="s">
        <v>2158</v>
      </c>
    </row>
    <row r="804" spans="1:9" ht="14.25">
      <c r="A804" s="176"/>
      <c r="B804" s="176"/>
      <c r="C804" s="1023"/>
      <c r="D804" s="1297"/>
      <c r="E804" s="1297"/>
      <c r="F804" s="1297"/>
      <c r="G804" s="1022"/>
      <c r="I804" s="523"/>
    </row>
    <row r="805" spans="1:9" ht="14.25">
      <c r="A805" s="176"/>
      <c r="B805" s="176"/>
      <c r="C805" s="1023"/>
      <c r="D805" s="1297"/>
      <c r="E805" s="1297"/>
      <c r="F805" s="1297"/>
      <c r="G805" s="1022"/>
      <c r="I805" s="523"/>
    </row>
    <row r="806" spans="1:9" ht="14.25">
      <c r="A806" s="176"/>
      <c r="B806" s="176"/>
      <c r="C806" s="1023"/>
      <c r="D806" s="1297"/>
      <c r="E806" s="1297"/>
      <c r="F806" s="1297"/>
      <c r="G806" s="1022"/>
      <c r="I806" s="523"/>
    </row>
    <row r="807" spans="1:9" ht="14.25">
      <c r="A807" s="176"/>
      <c r="B807" s="176"/>
      <c r="C807" s="1023"/>
      <c r="D807" s="1297"/>
      <c r="E807" s="1297"/>
      <c r="F807" s="1297"/>
      <c r="G807" s="1022"/>
      <c r="I807" s="523"/>
    </row>
    <row r="808" spans="1:9" ht="14.25">
      <c r="A808" s="176"/>
      <c r="B808" s="176"/>
      <c r="C808" s="1023"/>
      <c r="D808" s="1297"/>
      <c r="E808" s="1297"/>
      <c r="F808" s="1297"/>
      <c r="G808" s="1022"/>
      <c r="I808" s="523"/>
    </row>
    <row r="809" spans="1:9" ht="14.25">
      <c r="A809" s="176"/>
      <c r="B809" s="176"/>
      <c r="C809" s="1023"/>
      <c r="D809" s="1016"/>
      <c r="E809" s="1016"/>
      <c r="F809" s="1016"/>
      <c r="G809" s="1022"/>
      <c r="I809" s="523"/>
    </row>
    <row r="810" spans="1:9" ht="14.25">
      <c r="A810" s="176"/>
      <c r="B810" s="518" t="s">
        <v>308</v>
      </c>
      <c r="C810" s="1023"/>
      <c r="D810" s="1305" t="s">
        <v>1951</v>
      </c>
      <c r="E810" s="1305"/>
      <c r="F810" s="1305"/>
      <c r="G810" s="1022"/>
      <c r="I810" s="516" t="s">
        <v>2158</v>
      </c>
    </row>
    <row r="811" spans="1:9" ht="14.25">
      <c r="A811" s="176"/>
      <c r="B811" s="176"/>
      <c r="C811" s="1023"/>
      <c r="D811" s="1305"/>
      <c r="E811" s="1305"/>
      <c r="F811" s="1305"/>
      <c r="G811" s="1022"/>
      <c r="I811" s="523"/>
    </row>
    <row r="812" spans="1:9">
      <c r="A812" s="13"/>
      <c r="B812" s="13"/>
      <c r="C812" s="1023"/>
      <c r="D812" s="1305"/>
      <c r="E812" s="1305"/>
      <c r="F812" s="1305"/>
      <c r="G812" s="1022"/>
      <c r="I812" s="523"/>
    </row>
    <row r="813" spans="1:9" ht="14.25">
      <c r="A813" s="176"/>
      <c r="B813" s="13"/>
      <c r="C813" s="1023"/>
      <c r="D813" s="1305"/>
      <c r="E813" s="1305"/>
      <c r="F813" s="1305"/>
      <c r="G813" s="1022"/>
      <c r="I813" s="523"/>
    </row>
    <row r="814" spans="1:9" ht="12.75" customHeight="1">
      <c r="A814" s="176"/>
      <c r="B814" s="13"/>
      <c r="C814" s="1023"/>
      <c r="D814" s="1305"/>
      <c r="E814" s="1305"/>
      <c r="F814" s="1305"/>
      <c r="G814" s="1022"/>
      <c r="I814" s="523"/>
    </row>
    <row r="815" spans="1:9" ht="12.75" customHeight="1">
      <c r="A815" s="176"/>
      <c r="B815" s="13"/>
      <c r="C815" s="1023"/>
      <c r="D815" s="1305"/>
      <c r="E815" s="1305"/>
      <c r="F815" s="1305"/>
      <c r="G815" s="1022"/>
      <c r="I815" s="523"/>
    </row>
    <row r="816" spans="1:9" ht="12.75" customHeight="1">
      <c r="A816" s="13"/>
      <c r="B816" s="13"/>
      <c r="C816" s="1023"/>
      <c r="D816" s="1022"/>
      <c r="E816" s="3"/>
      <c r="F816" s="3"/>
      <c r="G816" s="1022"/>
      <c r="I816" s="523"/>
    </row>
    <row r="817" spans="1:9" ht="12.75" customHeight="1">
      <c r="A817" s="1292" t="s">
        <v>1952</v>
      </c>
      <c r="B817" s="1292"/>
      <c r="C817" s="1292"/>
      <c r="D817" s="1292"/>
      <c r="E817" s="1292"/>
      <c r="F817" s="1292"/>
      <c r="G817" s="1292"/>
      <c r="H817" s="1062"/>
      <c r="I817" s="1255"/>
    </row>
    <row r="818" spans="1:9" ht="12.75" customHeight="1">
      <c r="A818" s="172"/>
      <c r="B818" s="172"/>
      <c r="C818" s="1023"/>
      <c r="D818" s="1022"/>
      <c r="E818" s="1022"/>
      <c r="F818" s="1022"/>
      <c r="G818" s="1022"/>
      <c r="I818" s="523"/>
    </row>
    <row r="819" spans="1:9" ht="12.75" customHeight="1">
      <c r="A819" s="176"/>
      <c r="B819" s="176"/>
      <c r="C819" s="384"/>
      <c r="D819" s="1296" t="s">
        <v>1993</v>
      </c>
      <c r="E819" s="1296"/>
      <c r="F819" s="1296"/>
      <c r="G819" s="3"/>
      <c r="I819" s="523"/>
    </row>
    <row r="820" spans="1:9" ht="14.25" customHeight="1">
      <c r="A820" s="176"/>
      <c r="B820" s="176"/>
      <c r="C820" s="384"/>
      <c r="D820" s="1264" t="s">
        <v>1953</v>
      </c>
      <c r="E820" s="1264"/>
      <c r="F820" s="1264"/>
      <c r="G820" s="3"/>
      <c r="I820" s="523"/>
    </row>
    <row r="821" spans="1:9" ht="12.75" customHeight="1">
      <c r="A821" s="176"/>
      <c r="B821" s="176"/>
      <c r="C821" s="384"/>
      <c r="D821" s="473"/>
      <c r="E821" s="473"/>
      <c r="F821" s="473"/>
      <c r="G821" s="3"/>
      <c r="I821" s="523"/>
    </row>
    <row r="822" spans="1:9" ht="12.75" customHeight="1">
      <c r="A822" s="384"/>
      <c r="B822" s="518" t="s">
        <v>308</v>
      </c>
      <c r="C822" s="1023"/>
      <c r="D822" s="1264" t="s">
        <v>1954</v>
      </c>
      <c r="E822" s="1264"/>
      <c r="F822" s="1264"/>
      <c r="G822" s="3"/>
      <c r="I822" s="523" t="s">
        <v>2126</v>
      </c>
    </row>
    <row r="823" spans="1:9" ht="14.25" customHeight="1">
      <c r="A823" s="13"/>
      <c r="B823" s="13"/>
      <c r="C823" s="1023"/>
      <c r="E823" s="1070" t="s">
        <v>2195</v>
      </c>
      <c r="F823" s="1072"/>
      <c r="G823" s="3"/>
      <c r="I823" s="523"/>
    </row>
    <row r="824" spans="1:9" ht="12.75" customHeight="1">
      <c r="A824" s="13"/>
      <c r="B824" s="13"/>
      <c r="C824" s="1023"/>
      <c r="D824" s="1025"/>
      <c r="E824" s="3"/>
      <c r="F824" s="3"/>
      <c r="G824" s="3"/>
      <c r="I824" s="523"/>
    </row>
    <row r="825" spans="1:9" ht="14.25" hidden="1" customHeight="1">
      <c r="A825" s="13"/>
      <c r="B825" s="518" t="s">
        <v>308</v>
      </c>
      <c r="C825" s="1023"/>
      <c r="D825" s="1341" t="s">
        <v>2391</v>
      </c>
      <c r="E825" s="1341"/>
      <c r="F825" s="1341"/>
      <c r="G825" s="3"/>
      <c r="I825" s="523"/>
    </row>
    <row r="826" spans="1:9" ht="12.75" hidden="1" customHeight="1">
      <c r="A826" s="13"/>
      <c r="B826" s="13"/>
      <c r="C826" s="1023"/>
      <c r="D826" s="1341"/>
      <c r="E826" s="1341"/>
      <c r="F826" s="1341"/>
      <c r="G826" s="3"/>
      <c r="I826" s="523"/>
    </row>
    <row r="827" spans="1:9" ht="12.75" hidden="1" customHeight="1">
      <c r="A827" s="13"/>
      <c r="B827" s="13"/>
      <c r="C827" s="1023"/>
      <c r="D827" s="1341"/>
      <c r="E827" s="1341"/>
      <c r="F827" s="1341"/>
      <c r="G827" s="3"/>
      <c r="I827" s="523"/>
    </row>
    <row r="828" spans="1:9" ht="12.75" hidden="1" customHeight="1">
      <c r="A828" s="13"/>
      <c r="B828" s="13"/>
      <c r="C828" s="1023"/>
      <c r="D828" s="1341"/>
      <c r="E828" s="1341"/>
      <c r="F828" s="1341"/>
      <c r="G828" s="3"/>
      <c r="I828" s="523"/>
    </row>
    <row r="829" spans="1:9" ht="12.75" hidden="1" customHeight="1">
      <c r="A829" s="13"/>
      <c r="B829" s="13"/>
      <c r="C829" s="1023"/>
      <c r="D829" s="1341"/>
      <c r="E829" s="1341"/>
      <c r="F829" s="1341"/>
      <c r="G829" s="3"/>
      <c r="I829" s="523"/>
    </row>
    <row r="830" spans="1:9" ht="12.75" hidden="1" customHeight="1">
      <c r="A830" s="13"/>
      <c r="B830" s="13"/>
      <c r="C830" s="1023"/>
      <c r="D830" s="1341"/>
      <c r="E830" s="1341"/>
      <c r="F830" s="1341"/>
      <c r="G830" s="3"/>
      <c r="I830" s="523"/>
    </row>
    <row r="831" spans="1:9" ht="12.75" hidden="1" customHeight="1">
      <c r="A831" s="13"/>
      <c r="B831" s="13"/>
      <c r="C831" s="1023"/>
      <c r="D831" s="1341"/>
      <c r="E831" s="1341"/>
      <c r="F831" s="1341"/>
      <c r="G831" s="3"/>
      <c r="I831" s="523"/>
    </row>
    <row r="832" spans="1:9" ht="12.75" hidden="1" customHeight="1">
      <c r="A832" s="13"/>
      <c r="B832" s="13"/>
      <c r="C832" s="1023"/>
      <c r="D832" s="1341"/>
      <c r="E832" s="1341"/>
      <c r="F832" s="1341"/>
      <c r="G832" s="3"/>
      <c r="I832" s="523"/>
    </row>
    <row r="833" spans="1:9" ht="12.75" hidden="1" customHeight="1">
      <c r="A833" s="13"/>
      <c r="B833" s="13"/>
      <c r="C833" s="1023"/>
      <c r="D833" s="1341"/>
      <c r="E833" s="1341"/>
      <c r="F833" s="1341"/>
      <c r="G833" s="3"/>
      <c r="I833" s="523"/>
    </row>
    <row r="834" spans="1:9" ht="12.75" hidden="1" customHeight="1">
      <c r="A834" s="13"/>
      <c r="B834" s="13"/>
      <c r="C834" s="1023"/>
      <c r="D834" s="1341"/>
      <c r="E834" s="1341"/>
      <c r="F834" s="1341"/>
      <c r="G834" s="3"/>
      <c r="I834" s="523"/>
    </row>
    <row r="835" spans="1:9" ht="12.75" hidden="1" customHeight="1">
      <c r="A835" s="13"/>
      <c r="B835" s="13"/>
      <c r="C835" s="1023"/>
      <c r="D835" s="1025"/>
      <c r="E835" s="3"/>
      <c r="F835" s="3"/>
      <c r="G835" s="3"/>
      <c r="I835" s="523"/>
    </row>
    <row r="836" spans="1:9" ht="12.75" customHeight="1">
      <c r="A836" s="176"/>
      <c r="B836" s="518" t="s">
        <v>308</v>
      </c>
      <c r="C836" s="1023"/>
      <c r="D836" s="1264" t="s">
        <v>1955</v>
      </c>
      <c r="E836" s="1264"/>
      <c r="F836" s="1264"/>
      <c r="G836" s="3"/>
      <c r="I836" s="523" t="s">
        <v>2144</v>
      </c>
    </row>
    <row r="837" spans="1:9" ht="12.75" customHeight="1">
      <c r="A837" s="176"/>
      <c r="B837" s="176"/>
      <c r="C837" s="1023"/>
      <c r="D837" s="1264"/>
      <c r="E837" s="1264"/>
      <c r="F837" s="1264"/>
      <c r="G837" s="3"/>
      <c r="I837" s="523"/>
    </row>
    <row r="838" spans="1:9" ht="12.75" customHeight="1">
      <c r="A838" s="176"/>
      <c r="B838" s="176"/>
      <c r="C838" s="1023"/>
      <c r="D838" s="1264"/>
      <c r="E838" s="1264"/>
      <c r="F838" s="1264"/>
      <c r="G838" s="3"/>
      <c r="I838" s="523"/>
    </row>
    <row r="839" spans="1:9" ht="12.75" customHeight="1">
      <c r="A839" s="176"/>
      <c r="B839" s="176"/>
      <c r="C839" s="1023"/>
      <c r="D839" s="118"/>
      <c r="E839" s="3"/>
      <c r="F839" s="3"/>
      <c r="G839" s="3"/>
      <c r="I839" s="523"/>
    </row>
    <row r="840" spans="1:9" ht="12.75" customHeight="1">
      <c r="A840" s="1026"/>
      <c r="B840" s="518" t="s">
        <v>308</v>
      </c>
      <c r="C840" s="1023"/>
      <c r="D840" s="1296" t="s">
        <v>1956</v>
      </c>
      <c r="E840" s="1296"/>
      <c r="F840" s="1296"/>
      <c r="G840" s="3"/>
      <c r="I840" s="523"/>
    </row>
    <row r="841" spans="1:9" ht="12.75" customHeight="1">
      <c r="A841" s="384"/>
      <c r="B841" s="1026"/>
      <c r="C841" s="1023"/>
      <c r="D841" s="1296"/>
      <c r="E841" s="1296"/>
      <c r="F841" s="1296"/>
      <c r="G841" s="3"/>
      <c r="I841" s="523"/>
    </row>
    <row r="842" spans="1:9" ht="12.75" customHeight="1">
      <c r="A842" s="176"/>
      <c r="B842" s="384"/>
      <c r="C842" s="1023"/>
      <c r="D842" s="1264" t="s">
        <v>2382</v>
      </c>
      <c r="E842" s="1264"/>
      <c r="F842" s="1264"/>
      <c r="G842" s="3"/>
      <c r="I842" s="523"/>
    </row>
    <row r="843" spans="1:9" ht="12.75" customHeight="1">
      <c r="A843" s="176"/>
      <c r="B843" s="176"/>
      <c r="C843" s="1023"/>
      <c r="D843" s="1264"/>
      <c r="E843" s="1264"/>
      <c r="F843" s="1264"/>
      <c r="G843" s="3"/>
      <c r="I843" s="523"/>
    </row>
    <row r="844" spans="1:9" ht="12.75" customHeight="1">
      <c r="A844" s="176"/>
      <c r="B844" s="176"/>
      <c r="C844" s="1023"/>
      <c r="D844" s="1264"/>
      <c r="E844" s="1264"/>
      <c r="F844" s="1264"/>
      <c r="G844" s="3"/>
      <c r="I844" s="523"/>
    </row>
    <row r="845" spans="1:9" ht="12.75" customHeight="1">
      <c r="A845" s="176"/>
      <c r="B845" s="176"/>
      <c r="C845" s="1023"/>
      <c r="D845" s="1264"/>
      <c r="E845" s="1264"/>
      <c r="F845" s="1264"/>
      <c r="G845" s="3"/>
      <c r="I845" s="523"/>
    </row>
    <row r="846" spans="1:9" ht="12.75" customHeight="1">
      <c r="A846" s="176"/>
      <c r="B846" s="176"/>
      <c r="C846" s="1023"/>
      <c r="D846" s="1264"/>
      <c r="E846" s="1264"/>
      <c r="F846" s="1264"/>
      <c r="G846" s="3"/>
      <c r="I846" s="523"/>
    </row>
    <row r="847" spans="1:9" ht="12.75" customHeight="1">
      <c r="A847" s="176"/>
      <c r="B847" s="176"/>
      <c r="C847" s="1023"/>
      <c r="D847" s="1264"/>
      <c r="E847" s="1264"/>
      <c r="F847" s="1264"/>
      <c r="G847" s="3"/>
      <c r="I847" s="523"/>
    </row>
    <row r="848" spans="1:9" ht="12.75" customHeight="1">
      <c r="A848" s="176"/>
      <c r="B848" s="176"/>
      <c r="C848" s="1023"/>
      <c r="D848" s="118"/>
      <c r="E848" s="3"/>
      <c r="F848" s="3"/>
      <c r="G848" s="3"/>
      <c r="I848" s="523"/>
    </row>
    <row r="849" spans="1:9" ht="12.75" customHeight="1">
      <c r="A849" s="176"/>
      <c r="B849" s="518" t="s">
        <v>308</v>
      </c>
      <c r="C849" s="1023"/>
      <c r="D849" s="1264" t="s">
        <v>1957</v>
      </c>
      <c r="E849" s="1264"/>
      <c r="F849" s="1264"/>
      <c r="G849" s="3"/>
      <c r="I849" s="523" t="s">
        <v>2127</v>
      </c>
    </row>
    <row r="850" spans="1:9" ht="12.75" customHeight="1">
      <c r="A850" s="176"/>
      <c r="B850" s="176"/>
      <c r="C850" s="1023"/>
      <c r="D850" s="1264" t="s">
        <v>1958</v>
      </c>
      <c r="E850" s="1264"/>
      <c r="F850" s="1264"/>
      <c r="G850" s="3"/>
      <c r="I850" s="523"/>
    </row>
    <row r="851" spans="1:9" ht="12.75" customHeight="1">
      <c r="A851" s="176"/>
      <c r="B851" s="176"/>
      <c r="C851" s="1023"/>
      <c r="E851" s="1070" t="s">
        <v>2197</v>
      </c>
      <c r="F851" s="1072"/>
      <c r="G851" s="3"/>
      <c r="I851" s="523"/>
    </row>
    <row r="852" spans="1:9" ht="12.75" customHeight="1">
      <c r="A852" s="176"/>
      <c r="B852" s="176"/>
      <c r="C852" s="1023"/>
      <c r="D852" s="118"/>
      <c r="E852" s="3"/>
      <c r="F852" s="3"/>
      <c r="G852" s="3"/>
      <c r="I852" s="523"/>
    </row>
    <row r="853" spans="1:9" ht="12.75" customHeight="1">
      <c r="A853" s="176"/>
      <c r="B853" s="518" t="s">
        <v>308</v>
      </c>
      <c r="C853" s="1023"/>
      <c r="D853" s="1264" t="s">
        <v>1959</v>
      </c>
      <c r="E853" s="1264"/>
      <c r="F853" s="1264"/>
      <c r="G853" s="3"/>
      <c r="I853" s="523" t="s">
        <v>2145</v>
      </c>
    </row>
    <row r="854" spans="1:9" ht="12.75" customHeight="1">
      <c r="A854" s="176"/>
      <c r="B854" s="176"/>
      <c r="C854" s="1023"/>
      <c r="D854" s="1264"/>
      <c r="E854" s="1264"/>
      <c r="F854" s="1264"/>
      <c r="G854" s="3"/>
      <c r="I854" s="523"/>
    </row>
    <row r="855" spans="1:9" ht="12.75" customHeight="1">
      <c r="A855" s="176"/>
      <c r="B855" s="176"/>
      <c r="C855" s="1023"/>
      <c r="D855" s="1264"/>
      <c r="E855" s="1264"/>
      <c r="F855" s="1264"/>
      <c r="G855" s="3"/>
      <c r="I855" s="523"/>
    </row>
    <row r="856" spans="1:9" ht="12.75" customHeight="1">
      <c r="A856" s="176"/>
      <c r="B856" s="176"/>
      <c r="C856" s="1023"/>
      <c r="D856" s="1264"/>
      <c r="E856" s="1264"/>
      <c r="F856" s="1264"/>
      <c r="G856" s="3"/>
      <c r="I856" s="523"/>
    </row>
    <row r="857" spans="1:9" ht="12.75" customHeight="1">
      <c r="A857" s="172"/>
      <c r="B857" s="172"/>
      <c r="C857" s="172"/>
      <c r="D857" s="118"/>
      <c r="E857" s="3"/>
      <c r="F857" s="3"/>
      <c r="G857" s="3"/>
      <c r="I857" s="523"/>
    </row>
    <row r="858" spans="1:9" ht="12.75" customHeight="1">
      <c r="A858" s="1017" t="s">
        <v>1960</v>
      </c>
      <c r="B858" s="1017"/>
      <c r="C858" s="1027"/>
      <c r="D858" s="1027"/>
      <c r="E858" s="1027"/>
      <c r="F858" s="1027"/>
      <c r="G858" s="1027"/>
      <c r="H858" s="1062"/>
      <c r="I858" s="1255"/>
    </row>
    <row r="859" spans="1:9" ht="12.75" customHeight="1">
      <c r="A859" s="172"/>
      <c r="B859" s="172"/>
      <c r="C859" s="172"/>
      <c r="D859" s="1028"/>
      <c r="E859" s="3"/>
      <c r="F859" s="3"/>
      <c r="G859" s="3"/>
      <c r="I859" s="523"/>
    </row>
    <row r="860" spans="1:9" ht="12.75" customHeight="1">
      <c r="A860" s="384"/>
      <c r="B860" s="384"/>
      <c r="C860" s="175"/>
      <c r="D860" s="1283" t="s">
        <v>1994</v>
      </c>
      <c r="E860" s="1283"/>
      <c r="F860" s="1283"/>
      <c r="G860" s="1022"/>
      <c r="I860" s="523"/>
    </row>
    <row r="861" spans="1:9" ht="12.75" customHeight="1">
      <c r="A861" s="384"/>
      <c r="B861" s="384"/>
      <c r="C861" s="175"/>
      <c r="D861" s="1340" t="s">
        <v>1961</v>
      </c>
      <c r="E861" s="1340"/>
      <c r="F861" s="1340"/>
      <c r="G861" s="1022"/>
      <c r="I861" s="523"/>
    </row>
    <row r="862" spans="1:9" ht="12.75" customHeight="1">
      <c r="A862" s="384"/>
      <c r="B862" s="384"/>
      <c r="C862" s="175"/>
      <c r="D862" s="1029"/>
      <c r="E862" s="1029"/>
      <c r="F862" s="1029"/>
      <c r="G862" s="1022"/>
      <c r="I862" s="523"/>
    </row>
    <row r="863" spans="1:9" ht="12.75" customHeight="1">
      <c r="A863" s="176"/>
      <c r="B863" s="518" t="s">
        <v>308</v>
      </c>
      <c r="C863" s="384"/>
      <c r="D863" s="1284" t="s">
        <v>1962</v>
      </c>
      <c r="E863" s="1284"/>
      <c r="F863" s="1284"/>
      <c r="G863" s="1022"/>
      <c r="I863" s="523" t="s">
        <v>2127</v>
      </c>
    </row>
    <row r="864" spans="1:9" ht="12.75" customHeight="1">
      <c r="A864" s="384"/>
      <c r="B864" s="384"/>
      <c r="C864" s="384"/>
      <c r="D864" s="2" t="s">
        <v>1937</v>
      </c>
      <c r="E864" s="1070" t="s">
        <v>2197</v>
      </c>
      <c r="F864" s="1073"/>
      <c r="G864" s="1022"/>
      <c r="I864" s="523"/>
    </row>
    <row r="865" spans="1:9" ht="12.75" customHeight="1">
      <c r="A865" s="384"/>
      <c r="B865" s="384"/>
      <c r="C865" s="384"/>
      <c r="D865" s="118"/>
      <c r="E865" s="1022"/>
      <c r="F865" s="1022"/>
      <c r="G865" s="1022"/>
      <c r="I865" s="523"/>
    </row>
    <row r="866" spans="1:9" ht="12.75" customHeight="1">
      <c r="A866" s="176"/>
      <c r="B866" s="518" t="s">
        <v>308</v>
      </c>
      <c r="C866" s="384"/>
      <c r="D866" s="1264" t="s">
        <v>1963</v>
      </c>
      <c r="E866" s="1313"/>
      <c r="F866" s="1313"/>
      <c r="G866" s="3"/>
      <c r="I866" s="523" t="s">
        <v>2145</v>
      </c>
    </row>
    <row r="867" spans="1:9" ht="12.75" customHeight="1">
      <c r="A867" s="384"/>
      <c r="B867" s="384"/>
      <c r="C867" s="384"/>
      <c r="D867" s="1313"/>
      <c r="E867" s="1313"/>
      <c r="F867" s="1313"/>
      <c r="G867" s="3"/>
      <c r="I867" s="523"/>
    </row>
    <row r="868" spans="1:9" ht="12.75" customHeight="1">
      <c r="A868" s="384"/>
      <c r="B868" s="384"/>
      <c r="C868" s="384"/>
      <c r="D868" s="118"/>
      <c r="E868" s="3"/>
      <c r="F868" s="3"/>
      <c r="G868" s="3"/>
      <c r="I868" s="523"/>
    </row>
    <row r="869" spans="1:9" ht="12.75" customHeight="1">
      <c r="A869" s="384"/>
      <c r="B869" s="518" t="s">
        <v>308</v>
      </c>
      <c r="C869" s="384"/>
      <c r="D869" s="1344" t="s">
        <v>1964</v>
      </c>
      <c r="E869" s="1344"/>
      <c r="F869" s="1344"/>
      <c r="G869" s="1022"/>
      <c r="I869" s="523"/>
    </row>
    <row r="870" spans="1:9" ht="12.75" customHeight="1">
      <c r="A870" s="384"/>
      <c r="B870" s="1030"/>
      <c r="C870" s="384"/>
      <c r="D870" s="1344"/>
      <c r="E870" s="1344"/>
      <c r="F870" s="1344"/>
      <c r="G870" s="1022"/>
      <c r="I870" s="523"/>
    </row>
    <row r="871" spans="1:9" ht="12.75" customHeight="1">
      <c r="A871" s="176"/>
      <c r="B871"/>
      <c r="C871" s="384"/>
      <c r="D871" s="1264" t="s">
        <v>2382</v>
      </c>
      <c r="E871" s="1264"/>
      <c r="F871" s="1264"/>
      <c r="G871" s="1022"/>
      <c r="I871" s="523"/>
    </row>
    <row r="872" spans="1:9" ht="12.75" customHeight="1">
      <c r="A872" s="176"/>
      <c r="B872" s="176"/>
      <c r="C872" s="384"/>
      <c r="D872" s="1264"/>
      <c r="E872" s="1264"/>
      <c r="F872" s="1264"/>
      <c r="G872" s="1022"/>
      <c r="I872" s="523"/>
    </row>
    <row r="873" spans="1:9" ht="12.75" customHeight="1">
      <c r="A873" s="176"/>
      <c r="B873" s="176"/>
      <c r="C873" s="384"/>
      <c r="D873" s="1264"/>
      <c r="E873" s="1264"/>
      <c r="F873" s="1264"/>
      <c r="G873" s="1022"/>
      <c r="I873" s="523"/>
    </row>
    <row r="874" spans="1:9" ht="12.75" customHeight="1">
      <c r="A874" s="176"/>
      <c r="B874" s="176"/>
      <c r="C874" s="384"/>
      <c r="D874" s="1264"/>
      <c r="E874" s="1264"/>
      <c r="F874" s="1264"/>
      <c r="G874" s="1022"/>
      <c r="I874" s="523"/>
    </row>
    <row r="875" spans="1:9" ht="12.75" customHeight="1">
      <c r="A875" s="176"/>
      <c r="B875" s="176"/>
      <c r="C875" s="384"/>
      <c r="D875" s="1264"/>
      <c r="E875" s="1264"/>
      <c r="F875" s="1264"/>
      <c r="G875" s="1022"/>
      <c r="I875" s="523"/>
    </row>
    <row r="876" spans="1:9" ht="12.75" customHeight="1">
      <c r="A876" s="176"/>
      <c r="B876" s="176"/>
      <c r="C876" s="384"/>
      <c r="D876" s="1264"/>
      <c r="E876" s="1264"/>
      <c r="F876" s="1264"/>
      <c r="G876" s="1022"/>
      <c r="I876" s="523"/>
    </row>
    <row r="877" spans="1:9" ht="12.75" customHeight="1">
      <c r="A877" s="176"/>
      <c r="B877" s="176"/>
      <c r="C877" s="384"/>
      <c r="D877" s="118"/>
      <c r="E877" s="1022"/>
      <c r="F877" s="1022"/>
      <c r="G877" s="1022"/>
      <c r="I877" s="523"/>
    </row>
    <row r="878" spans="1:9" ht="12.75" customHeight="1">
      <c r="A878" s="176"/>
      <c r="B878" s="518" t="s">
        <v>308</v>
      </c>
      <c r="C878" s="384"/>
      <c r="D878" s="1288" t="s">
        <v>1957</v>
      </c>
      <c r="E878" s="1288"/>
      <c r="F878" s="1288"/>
      <c r="G878" s="1022"/>
      <c r="I878" s="523" t="s">
        <v>2127</v>
      </c>
    </row>
    <row r="879" spans="1:9" ht="12.75" customHeight="1">
      <c r="A879" s="176"/>
      <c r="B879" s="176"/>
      <c r="C879" s="384"/>
      <c r="D879" s="1288" t="s">
        <v>1958</v>
      </c>
      <c r="E879" s="1288"/>
      <c r="F879" s="1288"/>
      <c r="G879" s="1022"/>
      <c r="I879" s="523"/>
    </row>
    <row r="880" spans="1:9" ht="12.75" customHeight="1">
      <c r="A880" s="176"/>
      <c r="B880" s="176"/>
      <c r="C880" s="384"/>
      <c r="D880" s="2" t="s">
        <v>1379</v>
      </c>
      <c r="E880" s="1070" t="s">
        <v>2197</v>
      </c>
      <c r="F880" s="1074"/>
      <c r="G880" s="1022"/>
      <c r="I880" s="523"/>
    </row>
    <row r="881" spans="1:9" ht="12.75" customHeight="1">
      <c r="A881" s="176"/>
      <c r="B881" s="176"/>
      <c r="C881" s="384"/>
      <c r="D881" s="118"/>
      <c r="E881" s="1022"/>
      <c r="F881" s="1022"/>
      <c r="G881" s="1022"/>
      <c r="I881" s="523"/>
    </row>
    <row r="882" spans="1:9" ht="12.75" customHeight="1">
      <c r="A882" s="176"/>
      <c r="B882" s="518" t="s">
        <v>308</v>
      </c>
      <c r="C882" s="384"/>
      <c r="D882" s="1264" t="s">
        <v>1959</v>
      </c>
      <c r="E882" s="1264"/>
      <c r="F882" s="1264"/>
      <c r="G882" s="1022"/>
      <c r="I882" s="523" t="s">
        <v>2145</v>
      </c>
    </row>
    <row r="883" spans="1:9" ht="12.75" customHeight="1">
      <c r="A883" s="176"/>
      <c r="B883" s="176"/>
      <c r="C883" s="384"/>
      <c r="D883" s="1264"/>
      <c r="E883" s="1264"/>
      <c r="F883" s="1264"/>
      <c r="G883" s="1022"/>
      <c r="I883" s="523"/>
    </row>
    <row r="884" spans="1:9" ht="12.75" customHeight="1">
      <c r="A884" s="176"/>
      <c r="B884" s="176"/>
      <c r="C884" s="384"/>
      <c r="D884" s="1264"/>
      <c r="E884" s="1264"/>
      <c r="F884" s="1264"/>
      <c r="G884" s="1022"/>
      <c r="I884" s="523"/>
    </row>
    <row r="885" spans="1:9" ht="12.75" customHeight="1">
      <c r="A885" s="176"/>
      <c r="B885" s="176"/>
      <c r="C885" s="384"/>
      <c r="D885" s="1264"/>
      <c r="E885" s="1264"/>
      <c r="F885" s="1264"/>
      <c r="G885" s="1022"/>
      <c r="I885" s="523"/>
    </row>
    <row r="886" spans="1:9" ht="12.75" customHeight="1">
      <c r="A886" s="118"/>
      <c r="B886" s="118"/>
      <c r="C886" s="1023"/>
      <c r="D886" s="1022"/>
      <c r="E886" s="1022"/>
      <c r="F886" s="1022"/>
      <c r="G886" s="1022"/>
      <c r="I886" s="523"/>
    </row>
    <row r="887" spans="1:9" ht="12.75" customHeight="1">
      <c r="A887" s="1292" t="s">
        <v>1995</v>
      </c>
      <c r="B887" s="1292"/>
      <c r="C887" s="1292"/>
      <c r="D887" s="1292"/>
      <c r="E887" s="1292"/>
      <c r="F887" s="1292"/>
      <c r="G887" s="1292"/>
      <c r="H887" s="1062"/>
      <c r="I887" s="1255"/>
    </row>
    <row r="888" spans="1:9" ht="12.75" customHeight="1">
      <c r="A888" s="57"/>
      <c r="B888" s="57"/>
      <c r="C888" s="57"/>
      <c r="D888" s="57"/>
      <c r="E888" s="57"/>
      <c r="F888" s="57"/>
      <c r="G888" s="57"/>
      <c r="I888" s="523"/>
    </row>
    <row r="889" spans="1:9" ht="12.75" customHeight="1">
      <c r="A889" s="57"/>
      <c r="B889" s="57"/>
      <c r="C889" s="57"/>
      <c r="D889" s="1298" t="s">
        <v>2001</v>
      </c>
      <c r="E889" s="1298"/>
      <c r="F889" s="1298"/>
      <c r="G889" s="57"/>
      <c r="I889" s="523"/>
    </row>
    <row r="890" spans="1:9" ht="12.75" customHeight="1">
      <c r="A890" s="57"/>
      <c r="B890" s="57"/>
      <c r="C890" s="57"/>
      <c r="D890" s="1015"/>
      <c r="E890" s="1015"/>
      <c r="F890" s="1015"/>
      <c r="G890" s="57"/>
      <c r="I890" s="523"/>
    </row>
    <row r="891" spans="1:9" ht="12.75" customHeight="1">
      <c r="A891" s="57"/>
      <c r="B891" s="518" t="s">
        <v>308</v>
      </c>
      <c r="C891" s="57"/>
      <c r="D891" s="1018" t="s">
        <v>2002</v>
      </c>
      <c r="E891" s="1015"/>
      <c r="F891" s="1015"/>
      <c r="G891" s="57"/>
      <c r="I891" s="523" t="s">
        <v>2159</v>
      </c>
    </row>
    <row r="892" spans="1:9" ht="12.75" customHeight="1">
      <c r="A892" s="57"/>
      <c r="B892" s="57"/>
      <c r="C892" s="57"/>
      <c r="D892" s="1015"/>
      <c r="E892" s="1015"/>
      <c r="F892" s="1015"/>
      <c r="G892" s="57"/>
      <c r="I892" s="523"/>
    </row>
    <row r="893" spans="1:9" ht="12.75" customHeight="1">
      <c r="A893" s="384"/>
      <c r="B893" s="384"/>
      <c r="C893" s="1023"/>
      <c r="D893" s="1298" t="s">
        <v>1996</v>
      </c>
      <c r="E893" s="1298"/>
      <c r="F893" s="1298"/>
      <c r="G893" s="1022"/>
      <c r="I893" s="523"/>
    </row>
    <row r="894" spans="1:9" ht="12.75" customHeight="1">
      <c r="A894" s="172"/>
      <c r="B894" s="172"/>
      <c r="C894" s="172"/>
      <c r="D894" s="1284" t="s">
        <v>1965</v>
      </c>
      <c r="E894" s="1284"/>
      <c r="F894" s="1284"/>
      <c r="G894" s="1022"/>
      <c r="I894" s="523"/>
    </row>
    <row r="895" spans="1:9" ht="12.75" customHeight="1">
      <c r="A895" s="1023"/>
      <c r="B895" s="1023"/>
      <c r="C895" s="1023"/>
      <c r="D895" s="2"/>
      <c r="E895" s="1022"/>
      <c r="F895" s="1022"/>
      <c r="G895" s="1022"/>
      <c r="I895" s="523"/>
    </row>
    <row r="896" spans="1:9" ht="12.75" customHeight="1">
      <c r="A896" s="176"/>
      <c r="B896" s="518" t="s">
        <v>308</v>
      </c>
      <c r="C896" s="384"/>
      <c r="D896" s="1264" t="s">
        <v>1969</v>
      </c>
      <c r="E896" s="1264"/>
      <c r="F896" s="1264"/>
      <c r="G896" s="3"/>
      <c r="I896" s="523" t="s">
        <v>2111</v>
      </c>
    </row>
    <row r="897" spans="1:9" ht="12.75" customHeight="1">
      <c r="A897" s="384"/>
      <c r="B897" s="384"/>
      <c r="C897" s="384"/>
      <c r="D897" s="1264"/>
      <c r="E897" s="1264"/>
      <c r="F897" s="1264"/>
      <c r="G897" s="3"/>
      <c r="I897" s="523"/>
    </row>
    <row r="898" spans="1:9" ht="12.75" customHeight="1">
      <c r="A898" s="172"/>
      <c r="B898" s="172"/>
      <c r="C898" s="172"/>
      <c r="D898" s="1264" t="s">
        <v>1968</v>
      </c>
      <c r="E898" s="1264"/>
      <c r="F898" s="1264"/>
      <c r="G898" s="1022"/>
      <c r="I898" s="523"/>
    </row>
    <row r="899" spans="1:9" ht="12.75" customHeight="1">
      <c r="A899" s="172"/>
      <c r="B899" s="172"/>
      <c r="C899" s="172"/>
      <c r="D899" s="1264"/>
      <c r="E899" s="1264"/>
      <c r="F899" s="1264"/>
      <c r="G899" s="1022"/>
      <c r="I899" s="523"/>
    </row>
    <row r="900" spans="1:9" ht="12.75" customHeight="1">
      <c r="A900" s="172"/>
      <c r="B900" s="172"/>
      <c r="C900" s="172"/>
      <c r="D900" s="3"/>
      <c r="E900" s="3"/>
      <c r="F900" s="1022"/>
      <c r="G900" s="1022"/>
      <c r="I900" s="523"/>
    </row>
    <row r="901" spans="1:9" ht="12.75" customHeight="1">
      <c r="A901" s="176"/>
      <c r="B901" s="518" t="s">
        <v>308</v>
      </c>
      <c r="C901" s="175"/>
      <c r="D901" s="1268" t="s">
        <v>1966</v>
      </c>
      <c r="E901" s="1268"/>
      <c r="F901" s="1268"/>
      <c r="G901" s="1022"/>
      <c r="I901" s="523" t="s">
        <v>2110</v>
      </c>
    </row>
    <row r="902" spans="1:9" ht="12.75" customHeight="1">
      <c r="A902" s="176"/>
      <c r="B902" s="176"/>
      <c r="C902" s="175"/>
      <c r="D902" s="1268"/>
      <c r="E902" s="1268"/>
      <c r="F902" s="1268"/>
      <c r="G902" s="1022"/>
      <c r="I902" s="523"/>
    </row>
    <row r="903" spans="1:9" ht="12.75" customHeight="1">
      <c r="A903" s="176"/>
      <c r="B903" s="176"/>
      <c r="C903" s="175"/>
      <c r="D903" s="1268"/>
      <c r="E903" s="1268"/>
      <c r="F903" s="1268"/>
      <c r="G903" s="1022"/>
      <c r="I903" s="523"/>
    </row>
    <row r="904" spans="1:9" ht="12.75" customHeight="1">
      <c r="A904" s="176"/>
      <c r="B904" s="176"/>
      <c r="C904" s="175"/>
      <c r="D904" s="1268"/>
      <c r="E904" s="1268"/>
      <c r="F904" s="1268"/>
      <c r="G904" s="1022"/>
      <c r="I904" s="523"/>
    </row>
    <row r="905" spans="1:9" ht="12.75" customHeight="1">
      <c r="A905" s="176"/>
      <c r="B905" s="176"/>
      <c r="C905" s="175"/>
      <c r="D905" s="1268"/>
      <c r="E905" s="1268"/>
      <c r="F905" s="1268"/>
      <c r="G905" s="1022"/>
      <c r="I905" s="523"/>
    </row>
    <row r="906" spans="1:9" ht="12.75" customHeight="1">
      <c r="A906" s="175"/>
      <c r="B906" s="175"/>
      <c r="C906" s="175"/>
      <c r="D906" s="1268"/>
      <c r="E906" s="1268"/>
      <c r="F906" s="1268"/>
      <c r="G906" s="1022"/>
      <c r="I906" s="523"/>
    </row>
    <row r="907" spans="1:9" ht="12.75" customHeight="1">
      <c r="A907" s="175"/>
      <c r="B907" s="175"/>
      <c r="C907" s="175"/>
      <c r="D907" s="1268"/>
      <c r="E907" s="1268"/>
      <c r="F907" s="1268"/>
      <c r="G907" s="1022"/>
      <c r="I907" s="523"/>
    </row>
    <row r="908" spans="1:9" ht="12.75" customHeight="1">
      <c r="A908" s="175"/>
      <c r="B908" s="175"/>
      <c r="C908" s="175"/>
      <c r="D908" s="1268"/>
      <c r="E908" s="1268"/>
      <c r="F908" s="1268"/>
      <c r="G908" s="1022"/>
      <c r="I908" s="523"/>
    </row>
    <row r="909" spans="1:9" ht="12.75" customHeight="1">
      <c r="A909" s="175"/>
      <c r="B909" s="175"/>
      <c r="C909" s="175"/>
      <c r="D909" s="362"/>
      <c r="E909" s="362"/>
      <c r="F909" s="362"/>
      <c r="G909" s="1022"/>
      <c r="I909" s="523"/>
    </row>
    <row r="910" spans="1:9" ht="12.75" customHeight="1">
      <c r="A910" s="1023"/>
      <c r="B910" s="518" t="s">
        <v>308</v>
      </c>
      <c r="C910" s="1023"/>
      <c r="D910" s="1264" t="s">
        <v>1970</v>
      </c>
      <c r="E910" s="1264"/>
      <c r="F910" s="1264"/>
      <c r="G910" s="1022"/>
      <c r="I910" s="523"/>
    </row>
    <row r="911" spans="1:9" ht="12.75" customHeight="1">
      <c r="A911" s="1023"/>
      <c r="B911" s="1023"/>
      <c r="C911" s="1023"/>
      <c r="D911" s="1264"/>
      <c r="E911" s="1264"/>
      <c r="F911" s="1264"/>
      <c r="G911" s="1022"/>
      <c r="I911" s="523"/>
    </row>
    <row r="912" spans="1:9" ht="12.75" customHeight="1">
      <c r="A912" s="1023"/>
      <c r="B912" s="1023"/>
      <c r="C912" s="1023"/>
      <c r="D912" s="1022"/>
      <c r="E912" s="1022"/>
      <c r="F912" s="1022"/>
      <c r="G912" s="1022"/>
      <c r="I912" s="523"/>
    </row>
    <row r="913" spans="1:9" ht="12.75" customHeight="1">
      <c r="A913" s="1023"/>
      <c r="B913" s="518" t="s">
        <v>308</v>
      </c>
      <c r="C913" s="1023"/>
      <c r="D913" s="1305" t="s">
        <v>1971</v>
      </c>
      <c r="E913" s="1305"/>
      <c r="F913" s="1305"/>
      <c r="G913" s="1022"/>
      <c r="I913" s="523"/>
    </row>
    <row r="914" spans="1:9" ht="12.75" customHeight="1">
      <c r="A914" s="1023"/>
      <c r="B914" s="1023"/>
      <c r="C914" s="1023"/>
      <c r="D914" s="1305"/>
      <c r="E914" s="1305"/>
      <c r="F914" s="1305"/>
      <c r="G914" s="1022"/>
      <c r="I914" s="523"/>
    </row>
    <row r="915" spans="1:9" ht="12.75" customHeight="1">
      <c r="A915" s="1023"/>
      <c r="B915" s="1023"/>
      <c r="C915" s="1023"/>
      <c r="D915" s="1305"/>
      <c r="E915" s="1305"/>
      <c r="F915" s="1305"/>
      <c r="G915" s="1022"/>
      <c r="I915" s="523"/>
    </row>
    <row r="916" spans="1:9" ht="12.75" customHeight="1">
      <c r="A916" s="1023"/>
      <c r="B916" s="1023"/>
      <c r="C916" s="1023"/>
      <c r="D916" s="1305"/>
      <c r="E916" s="1305"/>
      <c r="F916" s="1305"/>
      <c r="G916" s="1022"/>
      <c r="I916" s="523"/>
    </row>
    <row r="917" spans="1:9" ht="12.75" customHeight="1">
      <c r="A917" s="1023"/>
      <c r="B917" s="1023"/>
      <c r="C917" s="1023"/>
      <c r="D917" s="118"/>
      <c r="E917" s="1022"/>
      <c r="F917" s="1022"/>
      <c r="G917" s="1022"/>
      <c r="I917" s="523"/>
    </row>
    <row r="918" spans="1:9" ht="12.75" customHeight="1">
      <c r="A918" s="1023"/>
      <c r="B918" s="518" t="s">
        <v>308</v>
      </c>
      <c r="C918" s="1023"/>
      <c r="D918" s="1284" t="s">
        <v>2383</v>
      </c>
      <c r="E918" s="1284"/>
      <c r="F918" s="1284"/>
      <c r="G918" s="1022"/>
      <c r="I918" s="523"/>
    </row>
    <row r="919" spans="1:9" ht="12.75" customHeight="1">
      <c r="A919" s="1023"/>
      <c r="B919" s="1023"/>
      <c r="C919" s="1023"/>
      <c r="D919" s="118"/>
      <c r="E919" s="1022"/>
      <c r="F919" s="1022"/>
      <c r="G919" s="1022"/>
      <c r="I919" s="523"/>
    </row>
    <row r="920" spans="1:9" ht="12.75" customHeight="1">
      <c r="A920" s="1023"/>
      <c r="B920" s="518" t="s">
        <v>308</v>
      </c>
      <c r="C920" s="1023"/>
      <c r="D920" s="1284" t="s">
        <v>2384</v>
      </c>
      <c r="E920" s="1284"/>
      <c r="F920" s="1284"/>
      <c r="G920" s="1022"/>
      <c r="I920" s="523"/>
    </row>
    <row r="921" spans="1:9" ht="12.75" customHeight="1">
      <c r="A921" s="175"/>
      <c r="B921" s="175"/>
      <c r="C921" s="175"/>
      <c r="D921" s="2"/>
      <c r="E921" s="3"/>
      <c r="F921" s="1022"/>
      <c r="G921" s="1022"/>
      <c r="I921" s="523"/>
    </row>
    <row r="922" spans="1:9" ht="12.75" customHeight="1">
      <c r="A922" s="1031"/>
      <c r="B922" s="518" t="s">
        <v>308</v>
      </c>
      <c r="C922" s="1032"/>
      <c r="D922" s="1268" t="s">
        <v>1967</v>
      </c>
      <c r="E922" s="1268"/>
      <c r="F922" s="1268"/>
      <c r="G922" s="1033"/>
      <c r="I922" s="523" t="s">
        <v>2160</v>
      </c>
    </row>
    <row r="923" spans="1:9" ht="12.75" customHeight="1">
      <c r="A923" s="1031"/>
      <c r="B923" s="1031"/>
      <c r="C923" s="1032"/>
      <c r="D923" s="1268"/>
      <c r="E923" s="1268"/>
      <c r="F923" s="1268"/>
      <c r="G923" s="1033"/>
      <c r="I923" s="523"/>
    </row>
    <row r="924" spans="1:9" ht="12.75" customHeight="1">
      <c r="A924" s="1031"/>
      <c r="B924" s="1031"/>
      <c r="C924" s="1032"/>
      <c r="D924" s="1268"/>
      <c r="E924" s="1268"/>
      <c r="F924" s="1268"/>
      <c r="G924" s="1033"/>
      <c r="I924" s="523"/>
    </row>
    <row r="925" spans="1:9" ht="12.75" customHeight="1">
      <c r="A925" s="1031"/>
      <c r="B925" s="1031"/>
      <c r="C925" s="1032"/>
      <c r="D925" s="1268"/>
      <c r="E925" s="1268"/>
      <c r="F925" s="1268"/>
      <c r="G925" s="1033"/>
      <c r="I925" s="523"/>
    </row>
    <row r="926" spans="1:9" ht="12.75" customHeight="1">
      <c r="A926" s="1031"/>
      <c r="B926" s="1031"/>
      <c r="C926" s="1032"/>
      <c r="D926" s="1268"/>
      <c r="E926" s="1268"/>
      <c r="F926" s="1268"/>
      <c r="G926" s="1033"/>
      <c r="I926" s="523"/>
    </row>
    <row r="927" spans="1:9" ht="12.75" customHeight="1">
      <c r="A927" s="1031"/>
      <c r="B927" s="1031"/>
      <c r="C927" s="1032"/>
      <c r="D927" s="1268"/>
      <c r="E927" s="1268"/>
      <c r="F927" s="1268"/>
      <c r="G927" s="1033"/>
      <c r="I927" s="523"/>
    </row>
    <row r="928" spans="1:9" ht="12.75" customHeight="1">
      <c r="A928" s="1031"/>
      <c r="B928" s="1031"/>
      <c r="C928" s="1032"/>
      <c r="D928" s="1268"/>
      <c r="E928" s="1268"/>
      <c r="F928" s="1268"/>
      <c r="G928" s="1033"/>
      <c r="I928" s="523"/>
    </row>
    <row r="929" spans="1:9" ht="12.75" customHeight="1">
      <c r="A929" s="1031"/>
      <c r="B929" s="1031"/>
      <c r="C929" s="1032"/>
      <c r="D929" s="1268"/>
      <c r="E929" s="1268"/>
      <c r="F929" s="1268"/>
      <c r="G929" s="1033"/>
      <c r="I929" s="523"/>
    </row>
    <row r="930" spans="1:9" ht="12.75" customHeight="1">
      <c r="A930" s="1031"/>
      <c r="B930" s="1031"/>
      <c r="C930" s="1032"/>
      <c r="D930" s="1268"/>
      <c r="E930" s="1268"/>
      <c r="F930" s="1268"/>
      <c r="G930" s="1033"/>
      <c r="I930" s="523"/>
    </row>
    <row r="931" spans="1:9" ht="12.75" customHeight="1">
      <c r="A931" s="175"/>
      <c r="B931" s="175"/>
      <c r="C931" s="175"/>
      <c r="D931" s="2"/>
      <c r="E931" s="3"/>
      <c r="F931" s="1022"/>
      <c r="G931" s="1022"/>
      <c r="I931" s="523"/>
    </row>
    <row r="932" spans="1:9" ht="12.75" customHeight="1">
      <c r="A932" s="176"/>
      <c r="B932" s="518" t="s">
        <v>308</v>
      </c>
      <c r="C932" s="175"/>
      <c r="D932" s="1345" t="s">
        <v>2162</v>
      </c>
      <c r="E932" s="1345"/>
      <c r="F932" s="1345"/>
      <c r="G932" s="1022"/>
      <c r="I932" s="523" t="s">
        <v>2160</v>
      </c>
    </row>
    <row r="933" spans="1:9" ht="12.75" customHeight="1">
      <c r="A933" s="176"/>
      <c r="B933" s="176"/>
      <c r="C933" s="175"/>
      <c r="D933" s="1345"/>
      <c r="E933" s="1345"/>
      <c r="F933" s="1345"/>
      <c r="G933" s="1022"/>
      <c r="I933" s="523"/>
    </row>
    <row r="934" spans="1:9" ht="12.75" customHeight="1">
      <c r="A934" s="176"/>
      <c r="B934" s="176"/>
      <c r="C934" s="175"/>
      <c r="D934" s="1345"/>
      <c r="E934" s="1345"/>
      <c r="F934" s="1345"/>
      <c r="G934" s="1022"/>
      <c r="I934" s="523"/>
    </row>
    <row r="935" spans="1:9" ht="12.75" customHeight="1">
      <c r="A935" s="176"/>
      <c r="B935" s="176"/>
      <c r="C935" s="175"/>
      <c r="D935" s="1345"/>
      <c r="E935" s="1345"/>
      <c r="F935" s="1345"/>
      <c r="G935" s="1022"/>
      <c r="I935" s="523"/>
    </row>
    <row r="936" spans="1:9" ht="12.75" customHeight="1">
      <c r="A936" s="176"/>
      <c r="B936" s="176"/>
      <c r="C936" s="175"/>
      <c r="D936" s="1345"/>
      <c r="E936" s="1345"/>
      <c r="F936" s="1345"/>
      <c r="G936" s="1022"/>
      <c r="I936" s="523"/>
    </row>
    <row r="937" spans="1:9" ht="12.75" customHeight="1">
      <c r="A937" s="176"/>
      <c r="B937" s="176"/>
      <c r="C937" s="175"/>
      <c r="D937" s="1345"/>
      <c r="E937" s="1345"/>
      <c r="F937" s="1345"/>
      <c r="G937" s="1022"/>
      <c r="I937" s="523"/>
    </row>
    <row r="938" spans="1:9" ht="12.75" customHeight="1">
      <c r="A938" s="176"/>
      <c r="B938" s="176"/>
      <c r="C938" s="175"/>
      <c r="D938" s="1345"/>
      <c r="E938" s="1345"/>
      <c r="F938" s="1345"/>
      <c r="G938" s="1022"/>
      <c r="I938" s="523"/>
    </row>
    <row r="939" spans="1:9" ht="12.75" customHeight="1">
      <c r="A939" s="176"/>
      <c r="B939" s="176"/>
      <c r="C939" s="175"/>
      <c r="D939" s="1060"/>
      <c r="E939" s="1060"/>
      <c r="F939" s="1060"/>
      <c r="G939" s="1022"/>
      <c r="I939" s="523"/>
    </row>
    <row r="940" spans="1:9" ht="12.75" customHeight="1">
      <c r="A940" s="176"/>
      <c r="B940" s="518" t="s">
        <v>308</v>
      </c>
      <c r="C940" s="175"/>
      <c r="D940" s="1267" t="s">
        <v>2456</v>
      </c>
      <c r="E940" s="1267"/>
      <c r="F940" s="1267"/>
      <c r="G940" s="1022"/>
      <c r="I940" s="523"/>
    </row>
    <row r="941" spans="1:9" ht="12.75" customHeight="1">
      <c r="A941" s="176"/>
      <c r="B941" s="176"/>
      <c r="C941" s="175"/>
      <c r="D941" s="1267"/>
      <c r="E941" s="1267"/>
      <c r="F941" s="1267"/>
      <c r="G941" s="1022"/>
      <c r="I941" s="523"/>
    </row>
    <row r="942" spans="1:9" ht="12.75" customHeight="1">
      <c r="A942" s="176"/>
      <c r="B942" s="176"/>
      <c r="C942" s="175"/>
      <c r="D942" s="1267"/>
      <c r="E942" s="1267"/>
      <c r="F942" s="1267"/>
      <c r="G942" s="1022"/>
      <c r="I942" s="523"/>
    </row>
    <row r="943" spans="1:9" ht="12.75" customHeight="1">
      <c r="A943" s="176"/>
      <c r="B943" s="176"/>
      <c r="C943" s="175"/>
      <c r="D943" s="1267"/>
      <c r="E943" s="1267"/>
      <c r="F943" s="1267"/>
      <c r="G943" s="1022"/>
      <c r="I943" s="523"/>
    </row>
    <row r="944" spans="1:9" ht="12.75" customHeight="1">
      <c r="A944" s="176"/>
      <c r="B944" s="176"/>
      <c r="C944" s="175"/>
      <c r="D944" s="1267"/>
      <c r="E944" s="1267"/>
      <c r="F944" s="1267"/>
      <c r="G944" s="1022"/>
      <c r="I944" s="523"/>
    </row>
    <row r="945" spans="1:9" ht="12.75" customHeight="1">
      <c r="A945" s="176"/>
      <c r="B945" s="176"/>
      <c r="C945" s="175"/>
      <c r="D945" s="1267"/>
      <c r="E945" s="1267"/>
      <c r="F945" s="1267"/>
      <c r="G945" s="1022"/>
      <c r="I945" s="523"/>
    </row>
    <row r="946" spans="1:9" ht="12.75" customHeight="1">
      <c r="A946" s="176"/>
      <c r="B946" s="176"/>
      <c r="C946" s="175"/>
      <c r="D946" s="1060"/>
      <c r="E946" s="1060"/>
      <c r="F946" s="1060"/>
      <c r="G946" s="1022"/>
      <c r="I946" s="523"/>
    </row>
    <row r="947" spans="1:9" ht="12.75" customHeight="1">
      <c r="A947" s="1023"/>
      <c r="B947" s="518" t="s">
        <v>308</v>
      </c>
      <c r="C947" s="1023"/>
      <c r="D947" s="1305" t="s">
        <v>1972</v>
      </c>
      <c r="E947" s="1305"/>
      <c r="F947" s="1305"/>
      <c r="G947" s="1022"/>
      <c r="I947" s="523"/>
    </row>
    <row r="948" spans="1:9" ht="12.75" customHeight="1">
      <c r="A948" s="1023"/>
      <c r="B948" s="1023"/>
      <c r="C948" s="1023"/>
      <c r="D948" s="1305"/>
      <c r="E948" s="1305"/>
      <c r="F948" s="1305"/>
      <c r="G948" s="1022"/>
      <c r="I948" s="523"/>
    </row>
    <row r="949" spans="1:9" ht="12.75" customHeight="1">
      <c r="A949" s="1023"/>
      <c r="B949" s="1023"/>
      <c r="C949" s="1023"/>
      <c r="D949" s="1305"/>
      <c r="E949" s="1305"/>
      <c r="F949" s="1305"/>
      <c r="G949" s="1022"/>
      <c r="I949" s="523"/>
    </row>
    <row r="950" spans="1:9" ht="12.75" customHeight="1">
      <c r="A950" s="176"/>
      <c r="B950" s="176"/>
      <c r="C950" s="175"/>
      <c r="D950" s="1060"/>
      <c r="E950" s="1060"/>
      <c r="F950" s="1060"/>
      <c r="G950" s="1022"/>
      <c r="I950" s="523"/>
    </row>
    <row r="951" spans="1:9" ht="12.75" customHeight="1">
      <c r="A951" s="176"/>
      <c r="B951" s="176"/>
      <c r="C951" s="175"/>
      <c r="D951" s="877"/>
      <c r="E951" s="3"/>
      <c r="F951" s="1022"/>
      <c r="G951" s="1022"/>
      <c r="I951" s="523"/>
    </row>
    <row r="952" spans="1:9" ht="12.75" customHeight="1">
      <c r="A952" s="176"/>
      <c r="B952" s="518" t="s">
        <v>308</v>
      </c>
      <c r="C952" s="175"/>
      <c r="D952" s="1268" t="s">
        <v>2161</v>
      </c>
      <c r="E952" s="1268"/>
      <c r="F952" s="1268"/>
      <c r="G952" s="1022"/>
      <c r="I952" s="523" t="s">
        <v>2160</v>
      </c>
    </row>
    <row r="953" spans="1:9" ht="12.75" customHeight="1">
      <c r="A953" s="176"/>
      <c r="B953" s="176"/>
      <c r="C953" s="175"/>
      <c r="D953" s="1268"/>
      <c r="E953" s="1268"/>
      <c r="F953" s="1268"/>
      <c r="G953" s="1022"/>
      <c r="I953" s="523"/>
    </row>
    <row r="954" spans="1:9" ht="12.75" customHeight="1">
      <c r="A954" s="176"/>
      <c r="B954" s="176"/>
      <c r="C954" s="175"/>
      <c r="D954" s="1268"/>
      <c r="E954" s="1268"/>
      <c r="F954" s="1268"/>
      <c r="G954" s="1022"/>
      <c r="I954" s="523"/>
    </row>
    <row r="955" spans="1:9" ht="12.75" customHeight="1">
      <c r="A955" s="176"/>
      <c r="B955" s="176"/>
      <c r="C955" s="175"/>
      <c r="D955" s="1268"/>
      <c r="E955" s="1268"/>
      <c r="F955" s="1268"/>
      <c r="G955" s="1022"/>
      <c r="I955" s="523"/>
    </row>
    <row r="956" spans="1:9" ht="12.75" customHeight="1">
      <c r="A956" s="1023"/>
      <c r="B956" s="1023"/>
      <c r="C956" s="1023"/>
      <c r="D956" s="1014"/>
      <c r="E956" s="1014"/>
      <c r="F956" s="1014"/>
      <c r="G956" s="1014"/>
      <c r="I956" s="523"/>
    </row>
    <row r="957" spans="1:9" ht="12.75" customHeight="1">
      <c r="A957" s="384"/>
      <c r="B957" s="384"/>
      <c r="C957" s="384"/>
      <c r="D957" s="1283" t="s">
        <v>1973</v>
      </c>
      <c r="E957" s="1283"/>
      <c r="F957" s="1283"/>
      <c r="G957" s="3"/>
      <c r="I957" s="523"/>
    </row>
    <row r="958" spans="1:9" ht="12.75" customHeight="1">
      <c r="A958" s="176"/>
      <c r="B958" s="518" t="s">
        <v>308</v>
      </c>
      <c r="C958" s="384"/>
      <c r="D958" s="1284" t="s">
        <v>1997</v>
      </c>
      <c r="E958" s="1284"/>
      <c r="F958" s="1284"/>
      <c r="G958" s="3"/>
      <c r="I958" s="523" t="s">
        <v>2160</v>
      </c>
    </row>
    <row r="959" spans="1:9" ht="12.75" customHeight="1">
      <c r="A959" s="384"/>
      <c r="B959" s="384"/>
      <c r="C959" s="384"/>
      <c r="D959" s="3"/>
      <c r="E959" s="3"/>
      <c r="F959" s="3"/>
      <c r="G959" s="3"/>
      <c r="I959" s="523"/>
    </row>
    <row r="960" spans="1:9" ht="12.75" customHeight="1">
      <c r="A960" s="384"/>
      <c r="B960" s="384"/>
      <c r="C960" s="384"/>
      <c r="D960" s="1283" t="s">
        <v>1974</v>
      </c>
      <c r="E960" s="1283"/>
      <c r="F960" s="1283"/>
      <c r="G960"/>
      <c r="I960" s="523"/>
    </row>
    <row r="961" spans="1:9" ht="12.75" customHeight="1">
      <c r="A961" s="176"/>
      <c r="B961" s="518" t="s">
        <v>308</v>
      </c>
      <c r="C961" s="384"/>
      <c r="D961" s="1264" t="s">
        <v>2385</v>
      </c>
      <c r="E961" s="1264"/>
      <c r="F961" s="1264"/>
      <c r="G961"/>
      <c r="I961" s="523" t="s">
        <v>2160</v>
      </c>
    </row>
    <row r="962" spans="1:9" ht="12.75" customHeight="1">
      <c r="A962" s="176"/>
      <c r="B962" s="176"/>
      <c r="C962" s="384"/>
      <c r="D962" s="1264"/>
      <c r="E962" s="1264"/>
      <c r="F962" s="1264"/>
      <c r="G962"/>
      <c r="I962" s="523"/>
    </row>
    <row r="963" spans="1:9" ht="12.75" customHeight="1">
      <c r="A963" s="176"/>
      <c r="B963" s="176"/>
      <c r="C963" s="384"/>
      <c r="D963" s="1264"/>
      <c r="E963" s="1264"/>
      <c r="F963" s="1264"/>
      <c r="G963"/>
      <c r="I963" s="523"/>
    </row>
    <row r="964" spans="1:9" ht="12.75" customHeight="1">
      <c r="A964" s="176"/>
      <c r="B964" s="176"/>
      <c r="C964" s="384"/>
      <c r="D964" s="1264"/>
      <c r="E964" s="1264"/>
      <c r="F964" s="1264"/>
      <c r="G964"/>
      <c r="I964" s="523"/>
    </row>
    <row r="965" spans="1:9" ht="12.75" customHeight="1">
      <c r="A965" s="176"/>
      <c r="B965" s="176"/>
      <c r="C965" s="384"/>
      <c r="D965" s="1264"/>
      <c r="E965" s="1264"/>
      <c r="F965" s="1264"/>
      <c r="G965"/>
      <c r="I965" s="523"/>
    </row>
    <row r="966" spans="1:9" ht="12.75" customHeight="1">
      <c r="A966" s="176"/>
      <c r="B966" s="176"/>
      <c r="C966" s="384"/>
      <c r="D966" s="1264"/>
      <c r="E966" s="1264"/>
      <c r="F966" s="1264"/>
      <c r="G966"/>
      <c r="I966" s="523"/>
    </row>
    <row r="967" spans="1:9" ht="12.75" customHeight="1">
      <c r="A967" s="176"/>
      <c r="B967" s="176"/>
      <c r="C967" s="384"/>
      <c r="D967" s="1264"/>
      <c r="E967" s="1264"/>
      <c r="F967" s="1264"/>
      <c r="G967"/>
      <c r="I967" s="523"/>
    </row>
    <row r="968" spans="1:9" ht="12.75" customHeight="1">
      <c r="A968" s="176"/>
      <c r="B968" s="176"/>
      <c r="C968" s="384"/>
      <c r="D968" s="1264"/>
      <c r="E968" s="1264"/>
      <c r="F968" s="1264"/>
      <c r="G968"/>
      <c r="I968" s="523"/>
    </row>
    <row r="969" spans="1:9" ht="12.75" customHeight="1">
      <c r="A969" s="176"/>
      <c r="B969" s="176"/>
      <c r="C969" s="384"/>
      <c r="D969" s="1264"/>
      <c r="E969" s="1264"/>
      <c r="F969" s="1264"/>
      <c r="G969"/>
      <c r="I969" s="523"/>
    </row>
    <row r="970" spans="1:9" ht="12.75" customHeight="1">
      <c r="A970" s="176"/>
      <c r="B970" s="176"/>
      <c r="C970" s="384"/>
      <c r="D970" s="1264"/>
      <c r="E970" s="1264"/>
      <c r="F970" s="1264"/>
      <c r="G970"/>
      <c r="I970" s="523"/>
    </row>
    <row r="971" spans="1:9" ht="12.75" customHeight="1">
      <c r="A971" s="176"/>
      <c r="B971" s="176"/>
      <c r="C971" s="384"/>
      <c r="D971" s="1264"/>
      <c r="E971" s="1264"/>
      <c r="F971" s="1264"/>
      <c r="G971"/>
      <c r="I971" s="523"/>
    </row>
    <row r="972" spans="1:9" ht="12.75" customHeight="1">
      <c r="A972" s="176"/>
      <c r="B972" s="176"/>
      <c r="C972" s="384"/>
      <c r="D972" s="1264"/>
      <c r="E972" s="1264"/>
      <c r="F972" s="1264"/>
      <c r="G972"/>
      <c r="I972" s="523"/>
    </row>
    <row r="973" spans="1:9" ht="12.75" customHeight="1">
      <c r="A973" s="176"/>
      <c r="B973" s="176"/>
      <c r="C973" s="384"/>
      <c r="D973" s="1264"/>
      <c r="E973" s="1264"/>
      <c r="F973" s="1264"/>
      <c r="G973"/>
      <c r="I973" s="523"/>
    </row>
    <row r="974" spans="1:9" ht="12.75" customHeight="1">
      <c r="A974" s="176"/>
      <c r="B974" s="176"/>
      <c r="C974" s="384"/>
      <c r="D974" s="1264"/>
      <c r="E974" s="1264"/>
      <c r="F974" s="1264"/>
      <c r="G974"/>
      <c r="I974" s="523"/>
    </row>
    <row r="975" spans="1:9" ht="12.75" customHeight="1">
      <c r="A975" s="176"/>
      <c r="B975" s="176"/>
      <c r="C975" s="384"/>
      <c r="D975" s="1264"/>
      <c r="E975" s="1264"/>
      <c r="F975" s="1264"/>
      <c r="G975" s="3"/>
      <c r="I975" s="523"/>
    </row>
    <row r="976" spans="1:9" ht="12.75" customHeight="1">
      <c r="A976" s="384"/>
      <c r="B976" s="384"/>
      <c r="C976" s="384"/>
      <c r="D976" s="3"/>
      <c r="E976" s="3"/>
      <c r="F976" s="3"/>
      <c r="G976" s="3"/>
      <c r="I976" s="523"/>
    </row>
    <row r="977" spans="1:9" ht="12.75" customHeight="1">
      <c r="A977" s="1292" t="s">
        <v>1975</v>
      </c>
      <c r="B977" s="1292"/>
      <c r="C977" s="1292"/>
      <c r="D977" s="1292"/>
      <c r="E977" s="1292"/>
      <c r="F977" s="1292"/>
      <c r="G977" s="1292"/>
      <c r="H977" s="1062"/>
      <c r="I977" s="1255"/>
    </row>
    <row r="978" spans="1:9" ht="12.75" customHeight="1">
      <c r="A978" s="118"/>
      <c r="B978" s="118"/>
      <c r="C978" s="384"/>
      <c r="D978" s="3"/>
      <c r="E978" s="3"/>
      <c r="F978" s="3"/>
      <c r="G978" s="3"/>
      <c r="I978" s="523"/>
    </row>
    <row r="979" spans="1:9" ht="12.75" customHeight="1">
      <c r="A979" s="384"/>
      <c r="B979" s="384"/>
      <c r="C979" s="1023"/>
      <c r="D979" s="1283" t="s">
        <v>1998</v>
      </c>
      <c r="E979" s="1283"/>
      <c r="F979" s="1283"/>
      <c r="G979" s="3"/>
      <c r="I979" s="523"/>
    </row>
    <row r="980" spans="1:9" ht="12.75" customHeight="1">
      <c r="A980" s="172"/>
      <c r="B980" s="172"/>
      <c r="C980" s="172"/>
      <c r="D980" s="1284" t="s">
        <v>1976</v>
      </c>
      <c r="E980" s="1284"/>
      <c r="F980" s="1284"/>
      <c r="G980" s="3"/>
      <c r="I980" s="523"/>
    </row>
    <row r="981" spans="1:9" ht="12.75" customHeight="1">
      <c r="A981" s="172"/>
      <c r="B981" s="172"/>
      <c r="C981" s="172"/>
      <c r="D981" s="3"/>
      <c r="E981" s="3"/>
      <c r="F981" s="1022"/>
      <c r="G981"/>
      <c r="I981" s="523"/>
    </row>
    <row r="982" spans="1:9" ht="12.75" customHeight="1">
      <c r="A982" s="384"/>
      <c r="B982" s="518" t="s">
        <v>308</v>
      </c>
      <c r="C982" s="384"/>
      <c r="D982" s="1347" t="s">
        <v>2215</v>
      </c>
      <c r="E982" s="1347"/>
      <c r="F982" s="1347"/>
      <c r="G982"/>
      <c r="I982" s="523" t="s">
        <v>2140</v>
      </c>
    </row>
    <row r="983" spans="1:9" ht="12.75" customHeight="1">
      <c r="A983" s="384"/>
      <c r="B983" s="384"/>
      <c r="C983" s="384"/>
      <c r="D983" s="1347"/>
      <c r="E983" s="1347"/>
      <c r="F983" s="1347"/>
      <c r="G983"/>
      <c r="I983" s="523"/>
    </row>
    <row r="984" spans="1:9" ht="12.75" customHeight="1">
      <c r="A984" s="384"/>
      <c r="B984" s="384"/>
      <c r="C984" s="384"/>
      <c r="D984" s="1072"/>
      <c r="E984" s="1070" t="s">
        <v>2216</v>
      </c>
      <c r="F984" s="1072"/>
      <c r="G984"/>
      <c r="I984" s="523"/>
    </row>
    <row r="985" spans="1:9" ht="12.75" customHeight="1">
      <c r="A985" s="384"/>
      <c r="B985" s="384"/>
      <c r="C985" s="384"/>
      <c r="D985" s="1270" t="s">
        <v>2214</v>
      </c>
      <c r="E985" s="1270"/>
      <c r="F985" s="1270"/>
      <c r="G985"/>
      <c r="I985" s="523"/>
    </row>
    <row r="986" spans="1:9" ht="12.75" customHeight="1">
      <c r="A986" s="384"/>
      <c r="B986" s="384"/>
      <c r="C986" s="384"/>
      <c r="D986" s="1270"/>
      <c r="E986" s="1270"/>
      <c r="F986" s="1270"/>
      <c r="G986"/>
      <c r="I986" s="523"/>
    </row>
    <row r="987" spans="1:9" ht="12.75" customHeight="1">
      <c r="A987" s="175"/>
      <c r="B987" s="175"/>
      <c r="C987" s="175"/>
      <c r="D987" s="1270"/>
      <c r="E987" s="1270"/>
      <c r="F987" s="1270"/>
      <c r="G987"/>
      <c r="I987" s="523"/>
    </row>
    <row r="988" spans="1:9" ht="12.75" customHeight="1">
      <c r="A988" s="175"/>
      <c r="B988" s="175"/>
      <c r="C988" s="175"/>
      <c r="D988" s="1270"/>
      <c r="E988" s="1270"/>
      <c r="F988" s="1270"/>
      <c r="G988"/>
      <c r="I988" s="523"/>
    </row>
    <row r="989" spans="1:9" ht="12.75" customHeight="1">
      <c r="A989" s="175"/>
      <c r="B989" s="175"/>
      <c r="C989" s="175"/>
      <c r="D989" s="362"/>
      <c r="E989" s="362"/>
      <c r="F989" s="362"/>
      <c r="G989"/>
      <c r="I989" s="523"/>
    </row>
    <row r="990" spans="1:9" ht="12.75" customHeight="1">
      <c r="A990" s="175"/>
      <c r="B990" s="518" t="s">
        <v>308</v>
      </c>
      <c r="C990" s="175"/>
      <c r="D990" s="1264" t="s">
        <v>1977</v>
      </c>
      <c r="E990" s="1264"/>
      <c r="F990" s="1264"/>
      <c r="G990"/>
      <c r="I990" s="523"/>
    </row>
    <row r="991" spans="1:9" ht="12.75" customHeight="1">
      <c r="A991" s="175"/>
      <c r="B991" s="175"/>
      <c r="C991" s="175"/>
      <c r="D991" s="1264"/>
      <c r="E991" s="1264"/>
      <c r="F991" s="1264"/>
      <c r="G991"/>
      <c r="I991" s="523"/>
    </row>
    <row r="992" spans="1:9" ht="12.75" customHeight="1">
      <c r="A992" s="175"/>
      <c r="B992" s="175"/>
      <c r="C992" s="175"/>
      <c r="D992" s="1264"/>
      <c r="E992" s="1264"/>
      <c r="F992" s="1264"/>
      <c r="G992"/>
      <c r="I992" s="523"/>
    </row>
    <row r="993" spans="1:9" ht="12.75" customHeight="1">
      <c r="A993" s="175"/>
      <c r="B993" s="175"/>
      <c r="C993" s="175"/>
      <c r="D993" s="1264"/>
      <c r="E993" s="1264"/>
      <c r="F993" s="1264"/>
      <c r="G993"/>
      <c r="I993" s="523"/>
    </row>
    <row r="994" spans="1:9" ht="12.75" customHeight="1">
      <c r="A994" s="175"/>
      <c r="B994" s="175"/>
      <c r="C994" s="175"/>
      <c r="D994" s="473"/>
      <c r="E994" s="473"/>
      <c r="F994" s="473"/>
      <c r="G994"/>
      <c r="I994" s="523"/>
    </row>
    <row r="995" spans="1:9" ht="12.75" customHeight="1">
      <c r="A995" s="175"/>
      <c r="B995" s="518" t="s">
        <v>308</v>
      </c>
      <c r="C995" s="175"/>
      <c r="D995" s="1264" t="s">
        <v>1978</v>
      </c>
      <c r="E995" s="1264"/>
      <c r="F995" s="1264"/>
      <c r="G995"/>
      <c r="I995" s="523"/>
    </row>
    <row r="996" spans="1:9" ht="12.75" customHeight="1">
      <c r="A996" s="175"/>
      <c r="B996" s="175"/>
      <c r="C996" s="175"/>
      <c r="D996" s="1264"/>
      <c r="E996" s="1264"/>
      <c r="F996" s="1264"/>
      <c r="G996"/>
      <c r="I996" s="523"/>
    </row>
    <row r="997" spans="1:9" ht="12.75" customHeight="1">
      <c r="A997" s="175"/>
      <c r="B997" s="175"/>
      <c r="C997" s="175"/>
      <c r="D997" s="473"/>
      <c r="E997" s="473"/>
      <c r="F997" s="473"/>
      <c r="G997"/>
      <c r="I997" s="523"/>
    </row>
    <row r="998" spans="1:9" ht="12.75" customHeight="1">
      <c r="A998" s="176"/>
      <c r="B998" s="518" t="s">
        <v>308</v>
      </c>
      <c r="C998" s="384"/>
      <c r="D998" s="1284" t="s">
        <v>1979</v>
      </c>
      <c r="E998" s="1284"/>
      <c r="F998" s="1284"/>
      <c r="G998"/>
      <c r="I998" s="523"/>
    </row>
    <row r="999" spans="1:9" ht="12.75" customHeight="1">
      <c r="A999" s="384"/>
      <c r="B999" s="384"/>
      <c r="C999" s="384"/>
      <c r="D999" s="3"/>
      <c r="E999" s="3"/>
      <c r="F999" s="3"/>
      <c r="G999"/>
      <c r="I999" s="523"/>
    </row>
    <row r="1000" spans="1:9" ht="12.75" customHeight="1">
      <c r="A1000" s="176"/>
      <c r="B1000" s="518" t="s">
        <v>308</v>
      </c>
      <c r="C1000" s="384"/>
      <c r="D1000" s="1284" t="s">
        <v>1980</v>
      </c>
      <c r="E1000" s="1284"/>
      <c r="F1000" s="1284"/>
      <c r="G1000"/>
      <c r="I1000" s="523"/>
    </row>
    <row r="1001" spans="1:9" ht="12.75" customHeight="1">
      <c r="A1001" s="384"/>
      <c r="B1001" s="384"/>
      <c r="C1001" s="384"/>
      <c r="D1001" s="118"/>
      <c r="E1001" s="3"/>
      <c r="F1001" s="3"/>
      <c r="G1001"/>
      <c r="I1001" s="523"/>
    </row>
    <row r="1002" spans="1:9" ht="12.75" customHeight="1">
      <c r="A1002" s="176"/>
      <c r="B1002" s="518" t="s">
        <v>308</v>
      </c>
      <c r="C1002" s="384"/>
      <c r="D1002" s="1284" t="s">
        <v>1981</v>
      </c>
      <c r="E1002" s="1284"/>
      <c r="F1002" s="1284"/>
      <c r="G1002"/>
      <c r="I1002" s="523"/>
    </row>
    <row r="1003" spans="1:9" ht="12.75" customHeight="1">
      <c r="A1003" s="384"/>
      <c r="B1003" s="384"/>
      <c r="C1003" s="384"/>
      <c r="D1003" s="118"/>
      <c r="E1003" s="3"/>
      <c r="F1003" s="3"/>
      <c r="G1003"/>
      <c r="I1003" s="523"/>
    </row>
    <row r="1004" spans="1:9" ht="12.75" customHeight="1">
      <c r="A1004" s="176"/>
      <c r="B1004" s="518" t="s">
        <v>308</v>
      </c>
      <c r="C1004" s="384"/>
      <c r="D1004" s="1264" t="s">
        <v>1982</v>
      </c>
      <c r="E1004" s="1264"/>
      <c r="F1004" s="1264"/>
      <c r="G1004"/>
      <c r="I1004" s="523"/>
    </row>
    <row r="1005" spans="1:9" ht="12.75" customHeight="1">
      <c r="A1005" s="176"/>
      <c r="B1005" s="176"/>
      <c r="C1005" s="384"/>
      <c r="D1005" s="1264"/>
      <c r="E1005" s="1264"/>
      <c r="F1005" s="1264"/>
      <c r="G1005"/>
      <c r="I1005" s="523"/>
    </row>
    <row r="1006" spans="1:9" ht="12.75" customHeight="1">
      <c r="A1006" s="176"/>
      <c r="B1006" s="176"/>
      <c r="C1006" s="384"/>
      <c r="D1006" s="118"/>
      <c r="E1006" s="3"/>
      <c r="F1006" s="3"/>
      <c r="G1006" s="3"/>
      <c r="I1006" s="523"/>
    </row>
    <row r="1007" spans="1:9" ht="12.75" customHeight="1">
      <c r="A1007" s="271"/>
      <c r="B1007" s="518" t="s">
        <v>308</v>
      </c>
      <c r="C1007" s="1034"/>
      <c r="D1007" s="1297" t="s">
        <v>1983</v>
      </c>
      <c r="E1007" s="1297"/>
      <c r="F1007" s="1297"/>
      <c r="G1007" s="1035"/>
      <c r="I1007" s="523"/>
    </row>
    <row r="1008" spans="1:9" ht="12.75" customHeight="1">
      <c r="A1008" s="1034"/>
      <c r="B1008" s="1034"/>
      <c r="C1008" s="1034"/>
      <c r="D1008" s="1297"/>
      <c r="E1008" s="1297"/>
      <c r="F1008" s="1297"/>
      <c r="G1008" s="1035"/>
      <c r="I1008" s="523"/>
    </row>
    <row r="1009" spans="1:9" ht="12.75" customHeight="1">
      <c r="A1009" s="1034"/>
      <c r="B1009" s="1034"/>
      <c r="C1009" s="1034"/>
      <c r="D1009" s="1018"/>
      <c r="E1009" s="1035"/>
      <c r="F1009" s="1035"/>
      <c r="G1009" s="1035"/>
      <c r="I1009" s="523"/>
    </row>
    <row r="1010" spans="1:9" ht="12.75" customHeight="1">
      <c r="A1010" s="271"/>
      <c r="B1010" s="518" t="s">
        <v>308</v>
      </c>
      <c r="C1010" s="1034"/>
      <c r="D1010" s="1346" t="s">
        <v>1984</v>
      </c>
      <c r="E1010" s="1346"/>
      <c r="F1010" s="1346"/>
      <c r="G1010" s="1035"/>
      <c r="I1010" s="523"/>
    </row>
    <row r="1011" spans="1:9" ht="12.75" customHeight="1">
      <c r="A1011" s="1034"/>
      <c r="B1011" s="1034"/>
      <c r="C1011" s="1034"/>
      <c r="D1011" s="1018"/>
      <c r="E1011" s="1035"/>
      <c r="F1011" s="1035"/>
      <c r="G1011" s="1035"/>
      <c r="I1011" s="523"/>
    </row>
    <row r="1012" spans="1:9" ht="12.75" customHeight="1">
      <c r="A1012" s="176"/>
      <c r="B1012" s="518" t="s">
        <v>308</v>
      </c>
      <c r="C1012" s="384"/>
      <c r="D1012" s="1284" t="s">
        <v>1985</v>
      </c>
      <c r="E1012" s="1284"/>
      <c r="F1012" s="1284"/>
      <c r="G1012" s="3"/>
      <c r="I1012" s="523"/>
    </row>
    <row r="1013" spans="1:9" ht="12.75" customHeight="1">
      <c r="A1013" s="176"/>
      <c r="B1013" s="176"/>
      <c r="C1013" s="384"/>
      <c r="D1013" s="118"/>
      <c r="E1013" s="3"/>
      <c r="F1013" s="3"/>
      <c r="G1013" s="3"/>
      <c r="I1013" s="523"/>
    </row>
    <row r="1014" spans="1:9" ht="12.75" customHeight="1">
      <c r="A1014" s="176"/>
      <c r="B1014" s="518" t="s">
        <v>308</v>
      </c>
      <c r="C1014" s="384"/>
      <c r="D1014" s="1264" t="s">
        <v>1986</v>
      </c>
      <c r="E1014" s="1264"/>
      <c r="F1014" s="1264"/>
      <c r="G1014" s="3"/>
      <c r="I1014" s="523"/>
    </row>
    <row r="1015" spans="1:9" ht="12.75" customHeight="1">
      <c r="A1015" s="176"/>
      <c r="B1015" s="176"/>
      <c r="C1015" s="384"/>
      <c r="D1015" s="1264"/>
      <c r="E1015" s="1264"/>
      <c r="F1015" s="1264"/>
      <c r="G1015" s="3"/>
      <c r="I1015" s="523"/>
    </row>
    <row r="1016" spans="1:9" ht="12.75" customHeight="1">
      <c r="A1016" s="384"/>
      <c r="B1016" s="384"/>
      <c r="C1016" s="384"/>
      <c r="D1016" s="3"/>
      <c r="E1016" s="3"/>
      <c r="F1016" s="3"/>
      <c r="G1016" s="3"/>
      <c r="I1016" s="523"/>
    </row>
    <row r="1017" spans="1:9" ht="12.75" customHeight="1">
      <c r="A1017" s="1292" t="s">
        <v>1987</v>
      </c>
      <c r="B1017" s="1292"/>
      <c r="C1017" s="1292"/>
      <c r="D1017" s="1292"/>
      <c r="E1017" s="1292"/>
      <c r="F1017" s="1292"/>
      <c r="G1017" s="1292"/>
      <c r="H1017" s="1062"/>
      <c r="I1017" s="1255"/>
    </row>
    <row r="1018" spans="1:9" ht="12.75" customHeight="1">
      <c r="A1018" s="384"/>
      <c r="B1018" s="384"/>
      <c r="C1018" s="384"/>
      <c r="D1018" s="3"/>
      <c r="E1018" s="3"/>
      <c r="F1018" s="3"/>
      <c r="G1018" s="3"/>
      <c r="I1018" s="523"/>
    </row>
    <row r="1019" spans="1:9" ht="12.75" customHeight="1">
      <c r="A1019" s="384"/>
      <c r="B1019" s="384"/>
      <c r="C1019" s="384"/>
      <c r="D1019" s="1298" t="s">
        <v>1988</v>
      </c>
      <c r="E1019" s="1298"/>
      <c r="F1019" s="1298"/>
      <c r="G1019" s="3"/>
      <c r="I1019" s="523"/>
    </row>
    <row r="1020" spans="1:9" ht="12.75" customHeight="1">
      <c r="A1020" s="384"/>
      <c r="B1020" s="384"/>
      <c r="C1020" s="384"/>
      <c r="D1020" s="1346" t="s">
        <v>1989</v>
      </c>
      <c r="E1020" s="1346"/>
      <c r="F1020" s="1346"/>
      <c r="G1020" s="3"/>
      <c r="I1020" s="523"/>
    </row>
    <row r="1021" spans="1:9" ht="12.75" customHeight="1">
      <c r="A1021" s="172"/>
      <c r="B1021" s="172"/>
      <c r="C1021" s="172"/>
      <c r="D1021" s="3"/>
      <c r="E1021" s="3"/>
      <c r="F1021" s="3"/>
      <c r="G1021" s="3"/>
      <c r="I1021" s="523"/>
    </row>
    <row r="1022" spans="1:9" ht="12.75" customHeight="1">
      <c r="A1022" s="176"/>
      <c r="B1022" s="176"/>
      <c r="C1022" s="175"/>
      <c r="D1022" s="1298" t="s">
        <v>2003</v>
      </c>
      <c r="E1022" s="1298"/>
      <c r="F1022" s="1298"/>
      <c r="G1022" s="3"/>
      <c r="I1022" s="523" t="s">
        <v>2112</v>
      </c>
    </row>
    <row r="1023" spans="1:9" ht="12.75" customHeight="1">
      <c r="A1023" s="384"/>
      <c r="B1023" s="518" t="s">
        <v>308</v>
      </c>
      <c r="C1023" s="384"/>
      <c r="D1023" s="1346" t="s">
        <v>1380</v>
      </c>
      <c r="E1023" s="1346"/>
      <c r="F1023" s="1346"/>
      <c r="G1023" s="3"/>
      <c r="I1023" s="523"/>
    </row>
    <row r="1024" spans="1:9" ht="12.75" customHeight="1">
      <c r="A1024" s="384"/>
      <c r="B1024" s="176"/>
      <c r="C1024" s="384"/>
      <c r="D1024" s="1346" t="s">
        <v>1990</v>
      </c>
      <c r="E1024" s="1346"/>
      <c r="F1024" s="1346"/>
      <c r="G1024" s="3"/>
      <c r="I1024" s="523"/>
    </row>
    <row r="1025" spans="1:9" ht="12.75" customHeight="1">
      <c r="A1025" s="384"/>
      <c r="B1025" s="384"/>
      <c r="C1025" s="384"/>
      <c r="D1025" s="1346"/>
      <c r="E1025" s="1346"/>
      <c r="F1025" s="1346"/>
      <c r="G1025" s="3"/>
      <c r="I1025" s="523"/>
    </row>
    <row r="1026" spans="1:9" ht="12.75" customHeight="1">
      <c r="A1026" s="1292" t="s">
        <v>1999</v>
      </c>
      <c r="B1026" s="1292"/>
      <c r="C1026" s="1292"/>
      <c r="D1026" s="1292"/>
      <c r="E1026" s="1292"/>
      <c r="F1026" s="1292"/>
      <c r="G1026" s="1292"/>
      <c r="H1026" s="1062"/>
      <c r="I1026" s="1255"/>
    </row>
    <row r="1027" spans="1:9" ht="12.75" customHeight="1">
      <c r="A1027" s="118"/>
      <c r="B1027" s="118"/>
      <c r="C1027" s="384"/>
      <c r="D1027" s="3"/>
      <c r="E1027" s="3"/>
      <c r="F1027" s="3"/>
      <c r="G1027" s="3"/>
      <c r="I1027" s="523"/>
    </row>
    <row r="1028" spans="1:9" ht="12.75" hidden="1" customHeight="1">
      <c r="A1028" s="118"/>
      <c r="B1028" s="432"/>
      <c r="D1028" s="1293" t="s">
        <v>1381</v>
      </c>
      <c r="E1028" s="1293"/>
      <c r="F1028" s="1293"/>
      <c r="G1028" s="3"/>
      <c r="I1028" s="523"/>
    </row>
    <row r="1029" spans="1:9" ht="12.75" hidden="1" customHeight="1">
      <c r="A1029" s="118"/>
      <c r="B1029" s="518" t="s">
        <v>308</v>
      </c>
      <c r="D1029" s="1278" t="s">
        <v>1380</v>
      </c>
      <c r="E1029" s="1278"/>
      <c r="F1029" s="1278"/>
      <c r="G1029" s="3"/>
      <c r="I1029" s="523"/>
    </row>
    <row r="1030" spans="1:9" ht="12.75" hidden="1" customHeight="1">
      <c r="A1030" s="118"/>
      <c r="B1030" s="432"/>
      <c r="D1030" s="1278" t="s">
        <v>2000</v>
      </c>
      <c r="E1030" s="1278"/>
      <c r="F1030" s="1278"/>
      <c r="G1030" s="3"/>
      <c r="I1030" s="523"/>
    </row>
    <row r="1031" spans="1:9" ht="12.75" hidden="1" customHeight="1">
      <c r="A1031" s="118"/>
      <c r="B1031" s="432"/>
      <c r="D1031" s="477"/>
      <c r="E1031" s="477"/>
      <c r="F1031" s="477"/>
      <c r="G1031" s="3"/>
      <c r="I1031" s="523"/>
    </row>
    <row r="1032" spans="1:9" ht="12.75" customHeight="1">
      <c r="A1032" s="118"/>
      <c r="B1032" s="118"/>
      <c r="C1032" s="384"/>
      <c r="D1032" s="1352" t="s">
        <v>1096</v>
      </c>
      <c r="E1032" s="1352"/>
      <c r="F1032" s="1352"/>
      <c r="G1032" s="3"/>
      <c r="I1032" s="523" t="s">
        <v>2141</v>
      </c>
    </row>
    <row r="1033" spans="1:9" ht="12.75" customHeight="1">
      <c r="A1033" s="344"/>
      <c r="B1033" s="344"/>
      <c r="C1033" s="344"/>
      <c r="D1033" s="1288" t="s">
        <v>1113</v>
      </c>
      <c r="E1033" s="1288"/>
      <c r="F1033" s="1288"/>
      <c r="G1033" s="98"/>
      <c r="I1033" s="523"/>
    </row>
    <row r="1034" spans="1:9" ht="12.75" customHeight="1">
      <c r="A1034" s="176"/>
      <c r="B1034" s="518" t="s">
        <v>308</v>
      </c>
      <c r="C1034" s="384"/>
      <c r="D1034" s="1288" t="s">
        <v>1006</v>
      </c>
      <c r="E1034" s="1288"/>
      <c r="F1034" s="1288"/>
      <c r="G1034" s="3"/>
      <c r="I1034" s="523"/>
    </row>
    <row r="1035" spans="1:9" ht="12.75" customHeight="1">
      <c r="A1035" s="384"/>
      <c r="B1035" s="384"/>
      <c r="C1035" s="384"/>
      <c r="D1035" s="1070" t="s">
        <v>2217</v>
      </c>
      <c r="E1035" s="96"/>
      <c r="F1035" s="96"/>
      <c r="G1035" s="3"/>
      <c r="I1035" s="523"/>
    </row>
    <row r="1036" spans="1:9">
      <c r="A1036" s="432"/>
      <c r="B1036" s="432"/>
      <c r="C1036" s="432"/>
      <c r="I1036" s="523"/>
    </row>
    <row r="1037" spans="1:9">
      <c r="A1037" s="1292" t="s">
        <v>2020</v>
      </c>
      <c r="B1037" s="1292"/>
      <c r="C1037" s="1292"/>
      <c r="D1037" s="1292"/>
      <c r="E1037" s="1292"/>
      <c r="F1037" s="1292"/>
      <c r="G1037" s="1292"/>
      <c r="H1037" s="1062"/>
      <c r="I1037" s="1255"/>
    </row>
    <row r="1038" spans="1:9">
      <c r="A1038" s="432"/>
      <c r="B1038" s="432"/>
      <c r="C1038" s="432"/>
      <c r="I1038" s="523"/>
    </row>
    <row r="1039" spans="1:9">
      <c r="A1039" s="432"/>
      <c r="B1039" s="432"/>
      <c r="C1039" s="432"/>
      <c r="D1039" s="434" t="s">
        <v>2006</v>
      </c>
      <c r="I1039" s="523"/>
    </row>
    <row r="1040" spans="1:9">
      <c r="A1040" s="432"/>
      <c r="B1040" s="432"/>
      <c r="C1040" s="432"/>
      <c r="D1040" s="432" t="s">
        <v>2005</v>
      </c>
      <c r="I1040" s="523"/>
    </row>
    <row r="1041" spans="1:9">
      <c r="A1041" s="432"/>
      <c r="B1041" s="432"/>
      <c r="C1041" s="432"/>
      <c r="D1041" s="434"/>
      <c r="I1041" s="523"/>
    </row>
    <row r="1042" spans="1:9">
      <c r="A1042" s="432"/>
      <c r="B1042" s="518" t="s">
        <v>308</v>
      </c>
      <c r="C1042" s="432"/>
      <c r="D1042" s="1349" t="s">
        <v>2004</v>
      </c>
      <c r="E1042" s="1349"/>
      <c r="F1042" s="1349"/>
      <c r="I1042" s="523" t="s">
        <v>2113</v>
      </c>
    </row>
    <row r="1043" spans="1:9">
      <c r="A1043" s="432"/>
      <c r="B1043" s="432"/>
      <c r="C1043" s="432"/>
      <c r="D1043" s="1349"/>
      <c r="E1043" s="1349"/>
      <c r="F1043" s="1349"/>
      <c r="I1043" s="523"/>
    </row>
    <row r="1044" spans="1:9">
      <c r="A1044" s="432"/>
      <c r="B1044" s="432"/>
      <c r="C1044" s="432"/>
      <c r="D1044" s="1349"/>
      <c r="E1044" s="1349"/>
      <c r="F1044" s="1349"/>
      <c r="I1044" s="523"/>
    </row>
    <row r="1045" spans="1:9">
      <c r="A1045" s="432"/>
      <c r="B1045" s="432"/>
      <c r="C1045" s="432"/>
      <c r="D1045" s="1349"/>
      <c r="E1045" s="1349"/>
      <c r="F1045" s="1349"/>
      <c r="I1045" s="523"/>
    </row>
    <row r="1046" spans="1:9">
      <c r="A1046" s="432"/>
      <c r="B1046" s="432"/>
      <c r="C1046" s="432"/>
      <c r="I1046" s="523"/>
    </row>
    <row r="1047" spans="1:9">
      <c r="A1047" s="432"/>
      <c r="B1047" s="432"/>
      <c r="C1047" s="432"/>
      <c r="D1047" s="434" t="s">
        <v>1423</v>
      </c>
      <c r="I1047" s="523"/>
    </row>
    <row r="1048" spans="1:9">
      <c r="A1048" s="432"/>
      <c r="B1048" s="432"/>
      <c r="C1048" s="432"/>
      <c r="D1048" s="432" t="s">
        <v>2007</v>
      </c>
      <c r="I1048" s="523"/>
    </row>
    <row r="1049" spans="1:9">
      <c r="A1049" s="432"/>
      <c r="B1049" s="432"/>
      <c r="C1049" s="432"/>
      <c r="I1049" s="523"/>
    </row>
    <row r="1050" spans="1:9">
      <c r="A1050" s="432"/>
      <c r="B1050" s="518" t="s">
        <v>308</v>
      </c>
      <c r="C1050" s="432"/>
      <c r="D1050" s="432" t="s">
        <v>2002</v>
      </c>
      <c r="I1050" s="523" t="s">
        <v>2114</v>
      </c>
    </row>
    <row r="1051" spans="1:9">
      <c r="A1051" s="432"/>
      <c r="B1051" s="432"/>
      <c r="C1051" s="432"/>
      <c r="I1051" s="523"/>
    </row>
    <row r="1052" spans="1:9">
      <c r="A1052" s="432"/>
      <c r="B1052" s="518" t="s">
        <v>308</v>
      </c>
      <c r="C1052" s="432"/>
      <c r="D1052" s="1349" t="s">
        <v>2008</v>
      </c>
      <c r="E1052" s="1349"/>
      <c r="F1052" s="1349"/>
      <c r="I1052" s="523" t="s">
        <v>2115</v>
      </c>
    </row>
    <row r="1053" spans="1:9">
      <c r="A1053" s="432"/>
      <c r="B1053" s="432"/>
      <c r="C1053" s="432"/>
      <c r="D1053" s="1349"/>
      <c r="E1053" s="1349"/>
      <c r="F1053" s="1349"/>
      <c r="I1053" s="523"/>
    </row>
    <row r="1054" spans="1:9">
      <c r="A1054" s="432"/>
      <c r="B1054" s="432"/>
      <c r="C1054" s="432"/>
      <c r="D1054" s="1349"/>
      <c r="E1054" s="1349"/>
      <c r="F1054" s="1349"/>
      <c r="I1054" s="523"/>
    </row>
    <row r="1055" spans="1:9">
      <c r="A1055" s="432"/>
      <c r="B1055" s="432"/>
      <c r="C1055" s="432"/>
      <c r="D1055" s="1349"/>
      <c r="E1055" s="1349"/>
      <c r="F1055" s="1349"/>
      <c r="I1055" s="523"/>
    </row>
    <row r="1056" spans="1:9">
      <c r="A1056" s="432"/>
      <c r="B1056" s="432"/>
      <c r="C1056" s="432"/>
      <c r="D1056" s="1349"/>
      <c r="E1056" s="1349"/>
      <c r="F1056" s="1349"/>
      <c r="I1056" s="523"/>
    </row>
    <row r="1057" spans="1:9">
      <c r="A1057" s="432"/>
      <c r="B1057" s="432"/>
      <c r="C1057" s="432"/>
      <c r="I1057" s="523"/>
    </row>
    <row r="1058" spans="1:9">
      <c r="A1058" s="1292" t="s">
        <v>2009</v>
      </c>
      <c r="B1058" s="1292"/>
      <c r="C1058" s="1292"/>
      <c r="D1058" s="1292"/>
      <c r="E1058" s="1292"/>
      <c r="F1058" s="1292"/>
      <c r="G1058" s="1292"/>
      <c r="H1058" s="1062"/>
      <c r="I1058" s="1255"/>
    </row>
    <row r="1059" spans="1:9">
      <c r="A1059" s="432"/>
      <c r="B1059" s="432"/>
      <c r="C1059" s="432"/>
      <c r="I1059" s="523"/>
    </row>
    <row r="1060" spans="1:9">
      <c r="A1060" s="432"/>
      <c r="B1060" s="432"/>
      <c r="C1060" s="432"/>
      <c r="I1060" s="523"/>
    </row>
    <row r="1061" spans="1:9">
      <c r="A1061" s="432"/>
      <c r="B1061" s="518" t="s">
        <v>308</v>
      </c>
      <c r="C1061" s="432"/>
      <c r="D1061" s="560" t="s">
        <v>2012</v>
      </c>
      <c r="I1061" s="523" t="s">
        <v>2116</v>
      </c>
    </row>
    <row r="1062" spans="1:9">
      <c r="A1062" s="432"/>
      <c r="B1062" s="432"/>
      <c r="C1062" s="432"/>
      <c r="D1062" s="560" t="s">
        <v>2014</v>
      </c>
      <c r="I1062" s="523"/>
    </row>
    <row r="1063" spans="1:9">
      <c r="A1063" s="432"/>
      <c r="B1063" s="432"/>
      <c r="C1063" s="432"/>
      <c r="D1063" s="560"/>
      <c r="I1063" s="523"/>
    </row>
    <row r="1064" spans="1:9">
      <c r="A1064" s="432"/>
      <c r="B1064" s="518" t="s">
        <v>308</v>
      </c>
      <c r="C1064" s="432"/>
      <c r="D1064" s="560" t="s">
        <v>2015</v>
      </c>
      <c r="I1064" s="523" t="s">
        <v>2117</v>
      </c>
    </row>
    <row r="1065" spans="1:9">
      <c r="A1065" s="432"/>
      <c r="B1065" s="432"/>
      <c r="C1065" s="432"/>
      <c r="D1065" s="560" t="s">
        <v>2013</v>
      </c>
      <c r="I1065" s="523"/>
    </row>
    <row r="1066" spans="1:9">
      <c r="A1066" s="432"/>
      <c r="B1066" s="432"/>
      <c r="C1066" s="432"/>
      <c r="D1066" s="560"/>
      <c r="I1066" s="523"/>
    </row>
    <row r="1067" spans="1:9">
      <c r="A1067" s="432"/>
      <c r="B1067" s="518" t="s">
        <v>308</v>
      </c>
      <c r="C1067" s="432"/>
      <c r="D1067" s="119" t="s">
        <v>2018</v>
      </c>
      <c r="I1067" s="523" t="s">
        <v>2118</v>
      </c>
    </row>
    <row r="1068" spans="1:9">
      <c r="A1068" s="432"/>
      <c r="B1068" s="432"/>
      <c r="C1068" s="432"/>
      <c r="D1068" s="1264" t="s">
        <v>2019</v>
      </c>
      <c r="E1068" s="1264"/>
      <c r="F1068" s="1264"/>
      <c r="I1068" s="523"/>
    </row>
    <row r="1069" spans="1:9">
      <c r="A1069" s="432"/>
      <c r="B1069" s="432"/>
      <c r="C1069" s="432"/>
      <c r="D1069" s="1264"/>
      <c r="E1069" s="1264"/>
      <c r="F1069" s="1264"/>
      <c r="I1069" s="523"/>
    </row>
    <row r="1070" spans="1:9">
      <c r="A1070" s="432"/>
      <c r="B1070" s="432"/>
      <c r="C1070" s="432"/>
      <c r="D1070" s="1264"/>
      <c r="E1070" s="1264"/>
      <c r="F1070" s="1264"/>
      <c r="I1070" s="523"/>
    </row>
    <row r="1071" spans="1:9">
      <c r="A1071" s="432"/>
      <c r="B1071" s="432"/>
      <c r="C1071" s="432"/>
      <c r="D1071" s="1264"/>
      <c r="E1071" s="1264"/>
      <c r="F1071" s="1264"/>
      <c r="I1071" s="523"/>
    </row>
    <row r="1072" spans="1:9">
      <c r="A1072" s="432"/>
      <c r="B1072" s="432"/>
      <c r="C1072" s="432"/>
      <c r="D1072" s="119" t="s">
        <v>2017</v>
      </c>
      <c r="I1072" s="523"/>
    </row>
    <row r="1073" spans="1:9">
      <c r="A1073" s="432"/>
      <c r="B1073" s="432"/>
      <c r="C1073" s="432"/>
      <c r="D1073" s="119"/>
      <c r="I1073" s="523"/>
    </row>
    <row r="1074" spans="1:9">
      <c r="A1074" s="432"/>
      <c r="B1074" s="432"/>
      <c r="C1074" s="432"/>
      <c r="D1074" s="560" t="s">
        <v>2010</v>
      </c>
      <c r="I1074" s="523" t="s">
        <v>2119</v>
      </c>
    </row>
    <row r="1075" spans="1:9">
      <c r="A1075" s="432"/>
      <c r="B1075" s="518" t="s">
        <v>308</v>
      </c>
      <c r="C1075" s="432"/>
      <c r="D1075" s="1348" t="s">
        <v>2011</v>
      </c>
      <c r="E1075" s="1348"/>
      <c r="F1075" s="1348"/>
      <c r="I1075" s="523"/>
    </row>
    <row r="1076" spans="1:9">
      <c r="A1076" s="432"/>
      <c r="B1076" s="432"/>
      <c r="C1076" s="432"/>
      <c r="D1076" s="1348"/>
      <c r="E1076" s="1348"/>
      <c r="F1076" s="1348"/>
      <c r="I1076" s="523"/>
    </row>
    <row r="1077" spans="1:9">
      <c r="A1077" s="432"/>
      <c r="B1077" s="432"/>
      <c r="C1077" s="432"/>
      <c r="D1077" s="1348"/>
      <c r="E1077" s="1348"/>
      <c r="F1077" s="1348"/>
      <c r="I1077" s="523"/>
    </row>
    <row r="1078" spans="1:9">
      <c r="A1078" s="432"/>
      <c r="B1078" s="432"/>
      <c r="C1078" s="432"/>
      <c r="D1078" s="1348"/>
      <c r="E1078" s="1348"/>
      <c r="F1078" s="1348"/>
      <c r="I1078" s="523"/>
    </row>
    <row r="1079" spans="1:9">
      <c r="A1079" s="432"/>
      <c r="B1079" s="432"/>
      <c r="C1079" s="432"/>
      <c r="D1079" s="1348"/>
      <c r="E1079" s="1348"/>
      <c r="F1079" s="1348"/>
      <c r="I1079" s="523"/>
    </row>
    <row r="1080" spans="1:9">
      <c r="A1080" s="432"/>
      <c r="B1080" s="432"/>
      <c r="C1080" s="432"/>
      <c r="D1080" s="560" t="s">
        <v>2016</v>
      </c>
      <c r="I1080" s="523"/>
    </row>
    <row r="1081" spans="1:9">
      <c r="A1081" s="432"/>
      <c r="B1081" s="432"/>
      <c r="C1081" s="432"/>
      <c r="I1081" s="523"/>
    </row>
    <row r="1082" spans="1:9">
      <c r="A1082" s="1292" t="s">
        <v>2021</v>
      </c>
      <c r="B1082" s="1292"/>
      <c r="C1082" s="1292"/>
      <c r="D1082" s="1292"/>
      <c r="E1082" s="1292"/>
      <c r="F1082" s="1292"/>
      <c r="G1082" s="1292"/>
      <c r="H1082" s="1062"/>
      <c r="I1082" s="1255"/>
    </row>
    <row r="1083" spans="1:9">
      <c r="A1083" s="432"/>
      <c r="B1083" s="432"/>
      <c r="C1083" s="432"/>
      <c r="I1083" s="523"/>
    </row>
    <row r="1084" spans="1:9">
      <c r="A1084" s="432"/>
      <c r="B1084" s="432"/>
      <c r="C1084" s="432"/>
      <c r="I1084" s="523"/>
    </row>
    <row r="1085" spans="1:9" ht="12.75" customHeight="1">
      <c r="A1085" s="432"/>
      <c r="B1085" s="518" t="s">
        <v>308</v>
      </c>
      <c r="C1085" s="432"/>
      <c r="D1085" s="1350" t="s">
        <v>2229</v>
      </c>
      <c r="E1085" s="1350"/>
      <c r="F1085" s="1350"/>
      <c r="I1085" s="523" t="s">
        <v>2120</v>
      </c>
    </row>
    <row r="1086" spans="1:9">
      <c r="A1086" s="432"/>
      <c r="B1086" s="432"/>
      <c r="C1086" s="432"/>
      <c r="D1086" s="1350"/>
      <c r="E1086" s="1350"/>
      <c r="F1086" s="1350"/>
      <c r="I1086" s="523"/>
    </row>
    <row r="1087" spans="1:9">
      <c r="A1087" s="432"/>
      <c r="B1087" s="432"/>
      <c r="C1087" s="432"/>
      <c r="D1087" s="1351" t="s">
        <v>2502</v>
      </c>
      <c r="E1087" s="1264"/>
      <c r="F1087" s="1264"/>
      <c r="I1087" s="523"/>
    </row>
    <row r="1088" spans="1:9">
      <c r="A1088" s="432"/>
      <c r="B1088" s="432"/>
      <c r="C1088" s="432"/>
      <c r="D1088" s="560"/>
      <c r="I1088" s="523"/>
    </row>
    <row r="1089" spans="1:9">
      <c r="A1089" s="432"/>
      <c r="B1089" s="518" t="s">
        <v>308</v>
      </c>
      <c r="C1089" s="432"/>
      <c r="D1089" s="1348" t="s">
        <v>2022</v>
      </c>
      <c r="E1089" s="1348"/>
      <c r="F1089" s="1348"/>
      <c r="I1089" s="523" t="s">
        <v>2121</v>
      </c>
    </row>
    <row r="1090" spans="1:9">
      <c r="A1090" s="432"/>
      <c r="B1090" s="432"/>
      <c r="C1090" s="432"/>
      <c r="D1090" s="1348"/>
      <c r="E1090" s="1348"/>
      <c r="F1090" s="1348"/>
      <c r="I1090" s="523"/>
    </row>
    <row r="1091" spans="1:9">
      <c r="A1091" s="432"/>
      <c r="B1091" s="432"/>
      <c r="C1091" s="432"/>
      <c r="D1091" s="560"/>
      <c r="I1091" s="523"/>
    </row>
    <row r="1092" spans="1:9">
      <c r="A1092" s="432"/>
      <c r="B1092" s="518" t="s">
        <v>308</v>
      </c>
      <c r="C1092" s="432"/>
      <c r="D1092" s="1348" t="s">
        <v>2165</v>
      </c>
      <c r="E1092" s="1348"/>
      <c r="F1092" s="1348"/>
      <c r="I1092" s="523" t="s">
        <v>2163</v>
      </c>
    </row>
    <row r="1093" spans="1:9">
      <c r="A1093" s="432"/>
      <c r="B1093" s="432"/>
      <c r="C1093" s="432"/>
      <c r="D1093" s="1348"/>
      <c r="E1093" s="1348"/>
      <c r="F1093" s="1348"/>
      <c r="I1093" s="523"/>
    </row>
    <row r="1094" spans="1:9">
      <c r="A1094" s="432"/>
      <c r="B1094" s="432"/>
      <c r="C1094" s="432"/>
      <c r="D1094" s="1348"/>
      <c r="E1094" s="1348"/>
      <c r="F1094" s="1348"/>
      <c r="I1094" s="523"/>
    </row>
    <row r="1095" spans="1:9">
      <c r="A1095" s="432"/>
      <c r="B1095" s="432"/>
      <c r="C1095" s="432"/>
      <c r="D1095" s="1348"/>
      <c r="E1095" s="1348"/>
      <c r="F1095" s="1348"/>
      <c r="I1095" s="523"/>
    </row>
    <row r="1096" spans="1:9">
      <c r="A1096" s="432"/>
      <c r="B1096" s="432"/>
      <c r="C1096" s="432"/>
      <c r="D1096" s="1348"/>
      <c r="E1096" s="1348"/>
      <c r="F1096" s="1348"/>
      <c r="I1096" s="523"/>
    </row>
    <row r="1097" spans="1:9">
      <c r="A1097" s="432"/>
      <c r="B1097" s="432"/>
      <c r="C1097" s="432"/>
      <c r="D1097" s="1348"/>
      <c r="E1097" s="1348"/>
      <c r="F1097" s="1348"/>
      <c r="I1097" s="523"/>
    </row>
    <row r="1098" spans="1:9">
      <c r="A1098" s="432"/>
      <c r="B1098" s="432"/>
      <c r="C1098" s="432"/>
      <c r="D1098" s="560" t="s">
        <v>2164</v>
      </c>
      <c r="I1098" s="513"/>
    </row>
    <row r="1099" spans="1:9">
      <c r="A1099" s="432"/>
      <c r="B1099" s="518" t="s">
        <v>308</v>
      </c>
      <c r="C1099" s="432"/>
      <c r="D1099" s="1348" t="s">
        <v>2023</v>
      </c>
      <c r="E1099" s="1348"/>
      <c r="F1099" s="1348"/>
      <c r="I1099" s="523" t="s">
        <v>2122</v>
      </c>
    </row>
    <row r="1100" spans="1:9">
      <c r="A1100" s="432"/>
      <c r="B1100" s="432"/>
      <c r="C1100" s="432"/>
      <c r="D1100" s="1348"/>
      <c r="E1100" s="1348"/>
      <c r="F1100" s="1348"/>
      <c r="I1100" s="523"/>
    </row>
    <row r="1101" spans="1:9">
      <c r="A1101" s="432"/>
      <c r="B1101" s="432"/>
      <c r="C1101" s="432"/>
      <c r="D1101" s="1348"/>
      <c r="E1101" s="1348"/>
      <c r="F1101" s="1348"/>
      <c r="I1101" s="523"/>
    </row>
    <row r="1102" spans="1:9">
      <c r="A1102" s="432"/>
      <c r="B1102" s="432"/>
      <c r="C1102" s="432"/>
      <c r="D1102" s="560"/>
      <c r="I1102" s="523"/>
    </row>
    <row r="1103" spans="1:9">
      <c r="A1103" s="432"/>
      <c r="B1103" s="518" t="s">
        <v>308</v>
      </c>
      <c r="C1103" s="432"/>
      <c r="D1103" s="1270" t="s">
        <v>2166</v>
      </c>
      <c r="E1103" s="1270"/>
      <c r="F1103" s="1270"/>
      <c r="I1103" s="523" t="s">
        <v>2123</v>
      </c>
    </row>
    <row r="1104" spans="1:9">
      <c r="A1104" s="432"/>
      <c r="B1104" s="432"/>
      <c r="C1104" s="432"/>
      <c r="D1104" s="1270"/>
      <c r="E1104" s="1270"/>
      <c r="F1104" s="1270"/>
      <c r="I1104" s="523"/>
    </row>
    <row r="1105" spans="1:9">
      <c r="A1105" s="432"/>
      <c r="B1105" s="432"/>
      <c r="C1105" s="432"/>
      <c r="D1105" s="1270"/>
      <c r="E1105" s="1270"/>
      <c r="F1105" s="1270"/>
      <c r="I1105" s="523"/>
    </row>
    <row r="1106" spans="1:9">
      <c r="A1106" s="432"/>
      <c r="B1106" s="432"/>
      <c r="C1106" s="432"/>
      <c r="D1106" s="1014"/>
      <c r="E1106" s="1014"/>
      <c r="F1106" s="1014"/>
      <c r="I1106" s="523"/>
    </row>
    <row r="1107" spans="1:9" ht="15.75" customHeight="1">
      <c r="A1107" s="432"/>
      <c r="B1107" s="518" t="s">
        <v>308</v>
      </c>
      <c r="C1107" s="432"/>
      <c r="D1107" s="1264" t="s">
        <v>2168</v>
      </c>
      <c r="E1107" s="1264"/>
      <c r="F1107" s="1264"/>
      <c r="I1107" s="523" t="s">
        <v>2167</v>
      </c>
    </row>
    <row r="1108" spans="1:9">
      <c r="A1108" s="432"/>
      <c r="B1108" s="432"/>
      <c r="C1108" s="432"/>
      <c r="D1108" s="1264"/>
      <c r="E1108" s="1264"/>
      <c r="F1108" s="1264"/>
      <c r="I1108" s="523"/>
    </row>
    <row r="1109" spans="1:9">
      <c r="A1109" s="432"/>
      <c r="B1109" s="432"/>
      <c r="C1109" s="432"/>
      <c r="D1109" s="1264"/>
      <c r="E1109" s="1264"/>
      <c r="F1109" s="1264"/>
      <c r="I1109" s="523"/>
    </row>
    <row r="1110" spans="1:9">
      <c r="A1110" s="432"/>
      <c r="B1110" s="432"/>
      <c r="C1110" s="432"/>
      <c r="D1110" s="1264"/>
      <c r="E1110" s="1264"/>
      <c r="F1110" s="1264"/>
      <c r="I1110" s="523"/>
    </row>
    <row r="1111" spans="1:9">
      <c r="A1111" s="432"/>
      <c r="B1111" s="432"/>
      <c r="C1111" s="432"/>
      <c r="D1111" s="1014"/>
      <c r="E1111" s="1014"/>
      <c r="F1111" s="1014"/>
      <c r="I1111" s="523"/>
    </row>
    <row r="1112" spans="1:9" ht="38.25">
      <c r="A1112" s="432"/>
      <c r="B1112" s="432"/>
      <c r="C1112" s="432"/>
      <c r="I1112" s="1261" t="s">
        <v>2386</v>
      </c>
    </row>
    <row r="1113" spans="1:9">
      <c r="A1113" s="432"/>
      <c r="B1113" s="432"/>
      <c r="C1113" s="432"/>
      <c r="I1113" s="523"/>
    </row>
    <row r="1114" spans="1:9">
      <c r="A1114" s="432"/>
      <c r="B1114" s="432"/>
      <c r="C1114" s="432"/>
      <c r="I1114" s="523"/>
    </row>
    <row r="1115" spans="1:9">
      <c r="A1115" s="432"/>
      <c r="B1115" s="432"/>
      <c r="C1115" s="432"/>
    </row>
    <row r="1116" spans="1:9">
      <c r="A1116" s="432"/>
      <c r="B1116" s="432"/>
      <c r="C1116" s="432"/>
    </row>
    <row r="1117" spans="1:9">
      <c r="A1117" s="432"/>
      <c r="B1117" s="432"/>
      <c r="C1117" s="432"/>
    </row>
    <row r="1118" spans="1:9">
      <c r="A1118" s="432"/>
      <c r="B1118" s="432"/>
      <c r="C1118" s="432"/>
    </row>
    <row r="1119" spans="1:9">
      <c r="A1119" s="432"/>
      <c r="B1119" s="432"/>
      <c r="C1119" s="432"/>
    </row>
    <row r="1120" spans="1:9">
      <c r="A1120" s="432"/>
      <c r="B1120" s="432"/>
      <c r="C1120" s="432"/>
    </row>
    <row r="1121" spans="1:3">
      <c r="A1121" s="432"/>
      <c r="B1121" s="432"/>
      <c r="C1121" s="432"/>
    </row>
    <row r="1122" spans="1:3">
      <c r="A1122" s="432"/>
      <c r="B1122" s="432"/>
      <c r="C1122" s="432"/>
    </row>
    <row r="1123" spans="1:3">
      <c r="A1123" s="432"/>
      <c r="B1123" s="432"/>
      <c r="C1123" s="432"/>
    </row>
    <row r="1124" spans="1:3">
      <c r="A1124" s="432"/>
      <c r="B1124" s="432"/>
      <c r="C1124" s="432"/>
    </row>
    <row r="1125" spans="1:3">
      <c r="A1125" s="432"/>
      <c r="B1125" s="432"/>
      <c r="C1125" s="432"/>
    </row>
    <row r="1126" spans="1:3">
      <c r="A1126" s="432"/>
      <c r="B1126" s="432"/>
      <c r="C1126" s="432"/>
    </row>
    <row r="1127" spans="1:3">
      <c r="A1127" s="432"/>
      <c r="B1127" s="432"/>
      <c r="C1127" s="432"/>
    </row>
    <row r="1128" spans="1:3">
      <c r="A1128" s="432"/>
      <c r="B1128" s="432"/>
      <c r="C1128" s="432"/>
    </row>
    <row r="1129" spans="1:3">
      <c r="A1129" s="432"/>
      <c r="B1129" s="432"/>
      <c r="C1129" s="432"/>
    </row>
    <row r="1130" spans="1:3"/>
    <row r="1131" spans="1:3"/>
    <row r="1132" spans="1:3"/>
    <row r="1133" spans="1:3"/>
    <row r="1134" spans="1:3"/>
    <row r="1135" spans="1:3"/>
    <row r="1136" spans="1:3"/>
    <row r="1137" spans="1:3">
      <c r="A1137" s="432"/>
      <c r="B1137" s="432"/>
      <c r="C1137" s="432"/>
    </row>
    <row r="1138" spans="1:3">
      <c r="A1138" s="432"/>
      <c r="B1138" s="432"/>
      <c r="C1138" s="432"/>
    </row>
    <row r="1139" spans="1:3">
      <c r="A1139" s="432"/>
      <c r="B1139" s="432"/>
      <c r="C1139" s="432"/>
    </row>
    <row r="1140" spans="1:3">
      <c r="A1140" s="432"/>
      <c r="B1140" s="432"/>
      <c r="C1140" s="432"/>
    </row>
    <row r="1141" spans="1:3">
      <c r="A1141" s="432"/>
      <c r="B1141" s="432"/>
      <c r="C1141" s="432"/>
    </row>
    <row r="1142" spans="1:3">
      <c r="A1142" s="432"/>
      <c r="B1142" s="432"/>
      <c r="C1142" s="432"/>
    </row>
    <row r="1143" spans="1:3">
      <c r="A1143" s="432"/>
      <c r="B1143" s="432"/>
      <c r="C1143" s="432"/>
    </row>
    <row r="1144" spans="1:3">
      <c r="A1144" s="432"/>
      <c r="B1144" s="432"/>
      <c r="C1144" s="432"/>
    </row>
    <row r="1145" spans="1:3">
      <c r="A1145" s="432"/>
      <c r="B1145" s="432"/>
      <c r="C1145" s="432"/>
    </row>
    <row r="1146" spans="1:3">
      <c r="A1146" s="432"/>
      <c r="B1146" s="432"/>
      <c r="C1146" s="432"/>
    </row>
    <row r="1147" spans="1:3">
      <c r="A1147" s="432"/>
      <c r="B1147" s="432"/>
      <c r="C1147" s="432"/>
    </row>
    <row r="1148" spans="1:3">
      <c r="A1148" s="432"/>
      <c r="B1148" s="432"/>
      <c r="C1148" s="432"/>
    </row>
    <row r="1149" spans="1:3">
      <c r="A1149" s="432"/>
      <c r="B1149" s="432"/>
      <c r="C1149" s="432"/>
    </row>
    <row r="1150" spans="1:3">
      <c r="A1150" s="432"/>
      <c r="B1150" s="432"/>
      <c r="C1150" s="432"/>
    </row>
    <row r="1151" spans="1:3">
      <c r="A1151" s="432"/>
      <c r="B1151" s="432"/>
      <c r="C1151" s="432"/>
    </row>
    <row r="1152" spans="1:3">
      <c r="A1152" s="432"/>
      <c r="B1152" s="432"/>
      <c r="C1152" s="432"/>
    </row>
    <row r="1153" spans="1:3">
      <c r="A1153" s="432"/>
      <c r="B1153" s="432"/>
      <c r="C1153" s="432"/>
    </row>
    <row r="1154" spans="1:3">
      <c r="A1154" s="432"/>
      <c r="B1154" s="432"/>
      <c r="C1154" s="432"/>
    </row>
    <row r="1155" spans="1:3">
      <c r="A1155" s="432"/>
      <c r="B1155" s="432"/>
      <c r="C1155" s="432"/>
    </row>
    <row r="1156" spans="1:3">
      <c r="A1156" s="432"/>
      <c r="B1156" s="432"/>
      <c r="C1156" s="432"/>
    </row>
    <row r="1157" spans="1:3">
      <c r="A1157" s="432"/>
      <c r="B1157" s="432"/>
      <c r="C1157" s="432"/>
    </row>
    <row r="1158" spans="1:3">
      <c r="A1158" s="432"/>
      <c r="B1158" s="432"/>
      <c r="C1158" s="432"/>
    </row>
    <row r="1159" spans="1:3">
      <c r="A1159" s="432"/>
      <c r="B1159" s="432"/>
      <c r="C1159" s="432"/>
    </row>
    <row r="1160" spans="1:3">
      <c r="A1160" s="432"/>
      <c r="B1160" s="432"/>
      <c r="C1160" s="432"/>
    </row>
    <row r="1161" spans="1:3">
      <c r="A1161" s="432"/>
      <c r="B1161" s="432"/>
      <c r="C1161" s="432"/>
    </row>
    <row r="1162" spans="1:3">
      <c r="A1162" s="432"/>
      <c r="B1162" s="432"/>
      <c r="C1162" s="432"/>
    </row>
    <row r="1163" spans="1:3">
      <c r="A1163" s="432"/>
      <c r="B1163" s="432"/>
      <c r="C1163" s="432"/>
    </row>
    <row r="1164" spans="1:3">
      <c r="A1164" s="432"/>
      <c r="B1164" s="432"/>
      <c r="C1164" s="432"/>
    </row>
    <row r="1165" spans="1:3">
      <c r="A1165" s="432"/>
      <c r="B1165" s="432"/>
      <c r="C1165" s="432"/>
    </row>
    <row r="1166" spans="1:3">
      <c r="A1166" s="432"/>
      <c r="B1166" s="432"/>
      <c r="C1166" s="432"/>
    </row>
    <row r="1167" spans="1:3">
      <c r="A1167" s="432"/>
      <c r="B1167" s="432"/>
      <c r="C1167" s="432"/>
    </row>
    <row r="1168" spans="1:3">
      <c r="A1168" s="432"/>
      <c r="B1168" s="432"/>
      <c r="C1168" s="432"/>
    </row>
    <row r="1169" spans="1:3">
      <c r="A1169" s="432"/>
      <c r="B1169" s="432"/>
      <c r="C1169" s="432"/>
    </row>
    <row r="1170" spans="1:3">
      <c r="A1170" s="432"/>
      <c r="B1170" s="432"/>
      <c r="C1170" s="432"/>
    </row>
    <row r="1171" spans="1:3">
      <c r="A1171" s="432"/>
      <c r="B1171" s="432"/>
      <c r="C1171" s="432"/>
    </row>
    <row r="1172" spans="1:3">
      <c r="A1172" s="432"/>
      <c r="B1172" s="432"/>
      <c r="C1172" s="432"/>
    </row>
    <row r="1173" spans="1:3">
      <c r="A1173" s="432"/>
      <c r="B1173" s="432"/>
      <c r="C1173" s="432"/>
    </row>
    <row r="1174" spans="1:3">
      <c r="A1174" s="432"/>
      <c r="B1174" s="432"/>
      <c r="C1174" s="432"/>
    </row>
    <row r="1175" spans="1:3">
      <c r="A1175" s="432"/>
      <c r="B1175" s="432"/>
      <c r="C1175" s="432"/>
    </row>
    <row r="1176" spans="1:3">
      <c r="A1176" s="432"/>
      <c r="B1176" s="432"/>
      <c r="C1176" s="432"/>
    </row>
    <row r="1177" spans="1:3">
      <c r="A1177" s="432"/>
      <c r="B1177" s="432"/>
      <c r="C1177" s="432"/>
    </row>
    <row r="1178" spans="1:3">
      <c r="A1178" s="432"/>
      <c r="B1178" s="432"/>
      <c r="C1178" s="432"/>
    </row>
    <row r="1179" spans="1:3">
      <c r="A1179" s="432"/>
      <c r="B1179" s="432"/>
      <c r="C1179" s="432"/>
    </row>
    <row r="1180" spans="1:3">
      <c r="A1180" s="432"/>
      <c r="B1180" s="432"/>
      <c r="C1180" s="432"/>
    </row>
    <row r="1181" spans="1:3">
      <c r="A1181" s="432"/>
      <c r="B1181" s="432"/>
      <c r="C1181" s="432"/>
    </row>
    <row r="1182" spans="1:3">
      <c r="A1182" s="432"/>
      <c r="B1182" s="432"/>
      <c r="C1182" s="432"/>
    </row>
    <row r="1183" spans="1:3">
      <c r="A1183" s="432"/>
      <c r="B1183" s="432"/>
      <c r="C1183" s="432"/>
    </row>
    <row r="1184" spans="1:3">
      <c r="A1184" s="432"/>
      <c r="B1184" s="432"/>
      <c r="C1184" s="432"/>
    </row>
    <row r="1185" spans="1:3">
      <c r="A1185" s="432"/>
      <c r="B1185" s="432"/>
      <c r="C1185" s="432"/>
    </row>
    <row r="1186" spans="1:3">
      <c r="A1186" s="432"/>
      <c r="B1186" s="432"/>
      <c r="C1186" s="432"/>
    </row>
    <row r="1187" spans="1:3">
      <c r="A1187" s="432"/>
      <c r="B1187" s="432"/>
      <c r="C1187" s="432"/>
    </row>
    <row r="1188" spans="1:3">
      <c r="A1188" s="432"/>
      <c r="B1188" s="432"/>
      <c r="C1188" s="432"/>
    </row>
    <row r="1189" spans="1:3">
      <c r="A1189" s="432"/>
      <c r="B1189" s="432"/>
      <c r="C1189" s="432"/>
    </row>
    <row r="1190" spans="1:3">
      <c r="A1190" s="432"/>
      <c r="B1190" s="432"/>
      <c r="C1190" s="432"/>
    </row>
    <row r="1191" spans="1:3">
      <c r="A1191" s="432"/>
      <c r="B1191" s="432"/>
      <c r="C1191" s="432"/>
    </row>
    <row r="1192" spans="1:3">
      <c r="A1192" s="432"/>
      <c r="B1192" s="432"/>
      <c r="C1192" s="432"/>
    </row>
    <row r="1193" spans="1:3">
      <c r="A1193" s="432"/>
      <c r="B1193" s="432"/>
      <c r="C1193" s="432"/>
    </row>
    <row r="1194" spans="1:3">
      <c r="A1194" s="432"/>
      <c r="B1194" s="432"/>
      <c r="C1194" s="432"/>
    </row>
    <row r="1195" spans="1:3">
      <c r="A1195" s="432"/>
      <c r="B1195" s="432"/>
      <c r="C1195" s="432"/>
    </row>
    <row r="1196" spans="1:3">
      <c r="A1196" s="432"/>
      <c r="B1196" s="432"/>
      <c r="C1196" s="432"/>
    </row>
    <row r="1197" spans="1:3">
      <c r="A1197" s="432"/>
      <c r="B1197" s="432"/>
      <c r="C1197" s="432"/>
    </row>
    <row r="1198" spans="1:3">
      <c r="A1198" s="432"/>
      <c r="B1198" s="432"/>
      <c r="C1198" s="432"/>
    </row>
    <row r="1199" spans="1:3">
      <c r="A1199" s="432"/>
      <c r="B1199" s="432"/>
      <c r="C1199" s="432"/>
    </row>
    <row r="1200" spans="1:3">
      <c r="A1200" s="432"/>
      <c r="B1200" s="432"/>
      <c r="C1200" s="432"/>
    </row>
    <row r="1201" spans="1:3">
      <c r="A1201" s="432"/>
      <c r="B1201" s="432"/>
      <c r="C1201" s="432"/>
    </row>
    <row r="1202" spans="1:3">
      <c r="A1202" s="432"/>
      <c r="B1202" s="432"/>
      <c r="C1202" s="432"/>
    </row>
    <row r="1203" spans="1:3">
      <c r="A1203" s="432"/>
      <c r="B1203" s="432"/>
      <c r="C1203" s="432"/>
    </row>
    <row r="1204" spans="1:3">
      <c r="A1204" s="432"/>
      <c r="B1204" s="432"/>
      <c r="C1204" s="432"/>
    </row>
    <row r="1205" spans="1:3">
      <c r="A1205" s="432"/>
      <c r="B1205" s="432"/>
      <c r="C1205" s="432"/>
    </row>
    <row r="1206" spans="1:3">
      <c r="A1206" s="432"/>
      <c r="B1206" s="432"/>
      <c r="C1206" s="432"/>
    </row>
    <row r="1207" spans="1:3">
      <c r="A1207" s="432"/>
      <c r="B1207" s="432"/>
      <c r="C1207" s="432"/>
    </row>
    <row r="1208" spans="1:3">
      <c r="A1208" s="432"/>
      <c r="B1208" s="432"/>
      <c r="C1208" s="432"/>
    </row>
    <row r="1209" spans="1:3">
      <c r="A1209" s="432"/>
      <c r="B1209" s="432"/>
      <c r="C1209" s="432"/>
    </row>
    <row r="1210" spans="1:3">
      <c r="A1210" s="432"/>
      <c r="B1210" s="432"/>
      <c r="C1210" s="432"/>
    </row>
    <row r="1211" spans="1:3">
      <c r="A1211" s="432"/>
      <c r="B1211" s="432"/>
      <c r="C1211" s="432"/>
    </row>
    <row r="1212" spans="1:3">
      <c r="A1212" s="432"/>
      <c r="B1212" s="432"/>
      <c r="C1212" s="432"/>
    </row>
    <row r="1213" spans="1:3">
      <c r="A1213" s="432"/>
      <c r="B1213" s="432"/>
      <c r="C1213" s="432"/>
    </row>
    <row r="1214" spans="1:3">
      <c r="A1214" s="432"/>
      <c r="B1214" s="432"/>
      <c r="C1214" s="432"/>
    </row>
    <row r="1215" spans="1:3">
      <c r="A1215" s="432"/>
      <c r="B1215" s="432"/>
      <c r="C1215" s="432"/>
    </row>
    <row r="1216" spans="1:3">
      <c r="A1216" s="432"/>
      <c r="B1216" s="432"/>
      <c r="C1216" s="432"/>
    </row>
    <row r="1217" spans="1:3">
      <c r="A1217" s="432"/>
      <c r="B1217" s="432"/>
      <c r="C1217" s="432"/>
    </row>
    <row r="1218" spans="1:3">
      <c r="A1218" s="432"/>
      <c r="B1218" s="432"/>
      <c r="C1218" s="432"/>
    </row>
    <row r="1219" spans="1:3">
      <c r="A1219" s="432"/>
      <c r="B1219" s="432"/>
      <c r="C1219" s="432"/>
    </row>
    <row r="1220" spans="1:3">
      <c r="A1220" s="432"/>
      <c r="B1220" s="432"/>
      <c r="C1220" s="432"/>
    </row>
    <row r="1221" spans="1:3">
      <c r="A1221" s="432"/>
      <c r="B1221" s="432"/>
      <c r="C1221" s="432"/>
    </row>
    <row r="1222" spans="1:3">
      <c r="A1222" s="432"/>
      <c r="B1222" s="432"/>
      <c r="C1222" s="432"/>
    </row>
    <row r="1223" spans="1:3">
      <c r="A1223" s="432"/>
      <c r="B1223" s="432"/>
      <c r="C1223" s="432"/>
    </row>
    <row r="1224" spans="1:3">
      <c r="A1224" s="432"/>
      <c r="B1224" s="432"/>
      <c r="C1224" s="432"/>
    </row>
    <row r="1225" spans="1:3">
      <c r="A1225" s="432"/>
      <c r="B1225" s="432"/>
      <c r="C1225" s="432"/>
    </row>
    <row r="1226" spans="1:3">
      <c r="A1226" s="432"/>
      <c r="B1226" s="432"/>
      <c r="C1226" s="432"/>
    </row>
    <row r="1227" spans="1:3">
      <c r="A1227" s="432"/>
      <c r="B1227" s="432"/>
      <c r="C1227" s="432"/>
    </row>
    <row r="1228" spans="1:3">
      <c r="A1228" s="432"/>
      <c r="B1228" s="432"/>
      <c r="C1228" s="432"/>
    </row>
    <row r="1229" spans="1:3">
      <c r="A1229" s="432"/>
      <c r="B1229" s="432"/>
      <c r="C1229" s="432"/>
    </row>
    <row r="1230" spans="1:3">
      <c r="A1230" s="432"/>
      <c r="B1230" s="432"/>
      <c r="C1230" s="432"/>
    </row>
    <row r="1231" spans="1:3">
      <c r="A1231" s="432"/>
      <c r="B1231" s="432"/>
      <c r="C1231" s="432"/>
    </row>
    <row r="1232" spans="1:3">
      <c r="A1232" s="432"/>
      <c r="B1232" s="432"/>
      <c r="C1232" s="432"/>
    </row>
    <row r="1233" spans="1:3">
      <c r="A1233" s="432"/>
      <c r="B1233" s="432"/>
      <c r="C1233" s="432"/>
    </row>
    <row r="1234" spans="1:3">
      <c r="A1234" s="432"/>
      <c r="B1234" s="432"/>
      <c r="C1234" s="432"/>
    </row>
    <row r="1235" spans="1:3">
      <c r="A1235" s="432"/>
      <c r="B1235" s="432"/>
      <c r="C1235" s="432"/>
    </row>
    <row r="1236" spans="1:3">
      <c r="A1236" s="432"/>
      <c r="B1236" s="432"/>
      <c r="C1236" s="432"/>
    </row>
    <row r="1237" spans="1:3">
      <c r="A1237" s="432"/>
      <c r="B1237" s="432"/>
      <c r="C1237" s="432"/>
    </row>
    <row r="1238" spans="1:3">
      <c r="A1238" s="432"/>
      <c r="B1238" s="432"/>
      <c r="C1238" s="432"/>
    </row>
    <row r="1239" spans="1:3">
      <c r="A1239" s="432"/>
      <c r="B1239" s="432"/>
      <c r="C1239" s="432"/>
    </row>
    <row r="1240" spans="1:3">
      <c r="A1240" s="432"/>
      <c r="B1240" s="432"/>
      <c r="C1240" s="432"/>
    </row>
    <row r="1241" spans="1:3">
      <c r="A1241" s="432"/>
      <c r="B1241" s="432"/>
      <c r="C1241" s="432"/>
    </row>
    <row r="1242" spans="1:3">
      <c r="A1242" s="432"/>
      <c r="B1242" s="432"/>
      <c r="C1242" s="432"/>
    </row>
    <row r="1243" spans="1:3">
      <c r="A1243" s="432"/>
      <c r="B1243" s="432"/>
      <c r="C1243" s="432"/>
    </row>
    <row r="1244" spans="1:3">
      <c r="A1244" s="432"/>
      <c r="B1244" s="432"/>
      <c r="C1244" s="432"/>
    </row>
    <row r="1245" spans="1:3">
      <c r="A1245" s="432"/>
      <c r="B1245" s="432"/>
      <c r="C1245" s="432"/>
    </row>
    <row r="1246" spans="1:3">
      <c r="A1246" s="432"/>
      <c r="B1246" s="432"/>
      <c r="C1246" s="432"/>
    </row>
    <row r="1247" spans="1:3">
      <c r="A1247" s="432"/>
      <c r="B1247" s="432"/>
      <c r="C1247" s="432"/>
    </row>
    <row r="1248" spans="1:3">
      <c r="A1248" s="432"/>
      <c r="B1248" s="432"/>
      <c r="C1248" s="432"/>
    </row>
    <row r="1249" spans="1:3">
      <c r="A1249" s="432"/>
      <c r="B1249" s="432"/>
      <c r="C1249" s="432"/>
    </row>
    <row r="1250" spans="1:3">
      <c r="A1250" s="432"/>
      <c r="B1250" s="432"/>
      <c r="C1250" s="432"/>
    </row>
    <row r="1251" spans="1:3">
      <c r="A1251" s="432"/>
      <c r="B1251" s="432"/>
      <c r="C1251" s="432"/>
    </row>
    <row r="1252" spans="1:3">
      <c r="A1252" s="432"/>
      <c r="B1252" s="432"/>
      <c r="C1252" s="432"/>
    </row>
    <row r="1253" spans="1:3">
      <c r="A1253" s="432"/>
      <c r="B1253" s="432"/>
      <c r="C1253" s="432"/>
    </row>
    <row r="1254" spans="1:3">
      <c r="A1254" s="432"/>
      <c r="B1254" s="432"/>
      <c r="C1254" s="432"/>
    </row>
    <row r="1255" spans="1:3">
      <c r="A1255" s="432"/>
      <c r="B1255" s="432"/>
      <c r="C1255" s="432"/>
    </row>
    <row r="1256" spans="1:3">
      <c r="A1256" s="432"/>
      <c r="B1256" s="432"/>
      <c r="C1256" s="432"/>
    </row>
    <row r="1257" spans="1:3">
      <c r="A1257" s="432"/>
      <c r="B1257" s="432"/>
      <c r="C1257" s="432"/>
    </row>
    <row r="1258" spans="1:3">
      <c r="A1258" s="432"/>
      <c r="B1258" s="432"/>
      <c r="C1258" s="432"/>
    </row>
    <row r="1259" spans="1:3">
      <c r="A1259" s="432"/>
      <c r="B1259" s="432"/>
      <c r="C1259" s="432"/>
    </row>
    <row r="1260" spans="1:3">
      <c r="A1260" s="432"/>
      <c r="B1260" s="432"/>
      <c r="C1260" s="432"/>
    </row>
    <row r="1261" spans="1:3">
      <c r="A1261" s="432"/>
      <c r="B1261" s="432"/>
      <c r="C1261" s="432"/>
    </row>
    <row r="1262" spans="1:3">
      <c r="A1262" s="432"/>
      <c r="B1262" s="432"/>
      <c r="C1262" s="432"/>
    </row>
    <row r="1263" spans="1:3">
      <c r="A1263" s="432"/>
      <c r="B1263" s="432"/>
      <c r="C1263" s="432"/>
    </row>
    <row r="1264" spans="1:3">
      <c r="A1264" s="432"/>
      <c r="B1264" s="432"/>
      <c r="C1264" s="432"/>
    </row>
    <row r="1265" spans="1:3">
      <c r="A1265" s="432"/>
      <c r="B1265" s="432"/>
      <c r="C1265" s="432"/>
    </row>
    <row r="1266" spans="1:3">
      <c r="A1266" s="432"/>
      <c r="B1266" s="432"/>
      <c r="C1266" s="432"/>
    </row>
    <row r="1267" spans="1:3">
      <c r="A1267" s="432"/>
      <c r="B1267" s="432"/>
      <c r="C1267" s="432"/>
    </row>
    <row r="1268" spans="1:3">
      <c r="A1268" s="432"/>
      <c r="B1268" s="432"/>
      <c r="C1268" s="432"/>
    </row>
    <row r="1269" spans="1:3">
      <c r="A1269" s="432"/>
      <c r="B1269" s="432"/>
      <c r="C1269" s="432"/>
    </row>
    <row r="1270" spans="1:3">
      <c r="A1270" s="432"/>
      <c r="B1270" s="432"/>
      <c r="C1270" s="432"/>
    </row>
    <row r="1271" spans="1:3">
      <c r="A1271" s="432"/>
      <c r="B1271" s="432"/>
      <c r="C1271" s="432"/>
    </row>
    <row r="1272" spans="1:3">
      <c r="A1272" s="432"/>
      <c r="B1272" s="432"/>
      <c r="C1272" s="432"/>
    </row>
    <row r="1273" spans="1:3">
      <c r="A1273" s="432"/>
      <c r="B1273" s="432"/>
      <c r="C1273" s="432"/>
    </row>
    <row r="1274" spans="1:3">
      <c r="A1274" s="432"/>
      <c r="B1274" s="432"/>
      <c r="C1274" s="432"/>
    </row>
    <row r="1275" spans="1:3">
      <c r="A1275" s="432"/>
      <c r="B1275" s="432"/>
      <c r="C1275" s="432"/>
    </row>
    <row r="1276" spans="1:3">
      <c r="A1276" s="432"/>
      <c r="B1276" s="432"/>
      <c r="C1276" s="432"/>
    </row>
    <row r="1277" spans="1:3">
      <c r="A1277" s="432"/>
      <c r="B1277" s="432"/>
      <c r="C1277" s="432"/>
    </row>
    <row r="1278" spans="1:3">
      <c r="A1278" s="432"/>
      <c r="B1278" s="432"/>
      <c r="C1278" s="432"/>
    </row>
    <row r="1279" spans="1:3">
      <c r="A1279" s="432"/>
      <c r="B1279" s="432"/>
      <c r="C1279" s="432"/>
    </row>
    <row r="1280" spans="1:3">
      <c r="A1280" s="432"/>
      <c r="B1280" s="432"/>
      <c r="C1280" s="432"/>
    </row>
    <row r="1281" spans="1:3">
      <c r="A1281" s="432"/>
      <c r="B1281" s="432"/>
      <c r="C1281" s="432"/>
    </row>
    <row r="1282" spans="1:3">
      <c r="A1282" s="432"/>
      <c r="B1282" s="432"/>
      <c r="C1282" s="432"/>
    </row>
    <row r="1283" spans="1:3">
      <c r="A1283" s="432"/>
      <c r="B1283" s="432"/>
      <c r="C1283" s="432"/>
    </row>
    <row r="1284" spans="1:3">
      <c r="A1284" s="432"/>
      <c r="B1284" s="432"/>
      <c r="C1284" s="432"/>
    </row>
    <row r="1285" spans="1:3">
      <c r="A1285" s="432"/>
      <c r="B1285" s="432"/>
      <c r="C1285" s="432"/>
    </row>
    <row r="1286" spans="1:3">
      <c r="A1286" s="432"/>
      <c r="B1286" s="432"/>
      <c r="C1286" s="432"/>
    </row>
    <row r="1287" spans="1:3">
      <c r="A1287" s="432"/>
      <c r="B1287" s="432"/>
      <c r="C1287" s="432"/>
    </row>
    <row r="1288" spans="1:3">
      <c r="A1288" s="432"/>
      <c r="B1288" s="432"/>
      <c r="C1288" s="432"/>
    </row>
    <row r="1289" spans="1:3">
      <c r="A1289" s="432"/>
      <c r="B1289" s="432"/>
      <c r="C1289" s="432"/>
    </row>
    <row r="1290" spans="1:3">
      <c r="A1290" s="432"/>
      <c r="B1290" s="432"/>
      <c r="C1290" s="432"/>
    </row>
    <row r="1291" spans="1:3">
      <c r="A1291" s="432"/>
      <c r="B1291" s="432"/>
      <c r="C1291" s="432"/>
    </row>
    <row r="1292" spans="1:3">
      <c r="A1292" s="432"/>
      <c r="B1292" s="432"/>
      <c r="C1292" s="432"/>
    </row>
    <row r="1293" spans="1:3">
      <c r="A1293" s="432"/>
      <c r="B1293" s="432"/>
      <c r="C1293" s="432"/>
    </row>
    <row r="1294" spans="1:3">
      <c r="A1294" s="432"/>
      <c r="B1294" s="432"/>
      <c r="C1294" s="432"/>
    </row>
    <row r="1295" spans="1:3">
      <c r="A1295" s="432"/>
      <c r="B1295" s="432"/>
      <c r="C1295" s="432"/>
    </row>
    <row r="1296" spans="1:3">
      <c r="A1296" s="432"/>
      <c r="B1296" s="432"/>
      <c r="C1296" s="432"/>
    </row>
    <row r="1297" spans="1:3">
      <c r="A1297" s="432"/>
      <c r="B1297" s="432"/>
      <c r="C1297" s="432"/>
    </row>
    <row r="1298" spans="1:3">
      <c r="A1298" s="432"/>
      <c r="B1298" s="432"/>
      <c r="C1298" s="432"/>
    </row>
    <row r="1299" spans="1:3">
      <c r="A1299" s="432"/>
      <c r="B1299" s="432"/>
      <c r="C1299" s="432"/>
    </row>
    <row r="1300" spans="1:3">
      <c r="A1300" s="432"/>
      <c r="B1300" s="432"/>
      <c r="C1300" s="432"/>
    </row>
    <row r="1301" spans="1:3">
      <c r="A1301" s="432"/>
      <c r="B1301" s="432"/>
      <c r="C1301" s="432"/>
    </row>
    <row r="1302" spans="1:3">
      <c r="A1302" s="432"/>
      <c r="B1302" s="432"/>
      <c r="C1302" s="432"/>
    </row>
    <row r="1303" spans="1:3">
      <c r="A1303" s="432"/>
      <c r="B1303" s="432"/>
      <c r="C1303" s="432"/>
    </row>
    <row r="1304" spans="1:3">
      <c r="A1304" s="432"/>
      <c r="B1304" s="432"/>
      <c r="C1304" s="432"/>
    </row>
    <row r="1305" spans="1:3">
      <c r="A1305" s="432"/>
      <c r="B1305" s="432"/>
      <c r="C1305" s="432"/>
    </row>
    <row r="1306" spans="1:3">
      <c r="A1306" s="432"/>
      <c r="B1306" s="432"/>
      <c r="C1306" s="432"/>
    </row>
    <row r="1307" spans="1:3">
      <c r="A1307" s="432"/>
      <c r="B1307" s="432"/>
      <c r="C1307" s="432"/>
    </row>
    <row r="1308" spans="1:3">
      <c r="A1308" s="432"/>
      <c r="B1308" s="432"/>
      <c r="C1308" s="432"/>
    </row>
    <row r="1309" spans="1:3">
      <c r="A1309" s="432"/>
      <c r="B1309" s="432"/>
      <c r="C1309" s="432"/>
    </row>
    <row r="1310" spans="1:3">
      <c r="A1310" s="432"/>
      <c r="B1310" s="432"/>
      <c r="C1310" s="432"/>
    </row>
    <row r="1311" spans="1:3">
      <c r="A1311" s="432"/>
      <c r="B1311" s="432"/>
      <c r="C1311" s="432"/>
    </row>
    <row r="1312" spans="1:3">
      <c r="A1312" s="432"/>
      <c r="B1312" s="432"/>
      <c r="C1312" s="432"/>
    </row>
    <row r="1313" spans="1:3">
      <c r="A1313" s="432"/>
      <c r="B1313" s="432"/>
      <c r="C1313" s="432"/>
    </row>
    <row r="1314" spans="1:3">
      <c r="A1314" s="432"/>
      <c r="B1314" s="432"/>
      <c r="C1314" s="432"/>
    </row>
    <row r="1315" spans="1:3">
      <c r="A1315" s="432"/>
      <c r="B1315" s="432"/>
      <c r="C1315" s="432"/>
    </row>
    <row r="1316" spans="1:3">
      <c r="A1316" s="432"/>
      <c r="B1316" s="432"/>
      <c r="C1316" s="432"/>
    </row>
    <row r="1317" spans="1:3">
      <c r="A1317" s="432"/>
      <c r="B1317" s="432"/>
      <c r="C1317" s="432"/>
    </row>
    <row r="1318" spans="1:3">
      <c r="A1318" s="432"/>
      <c r="B1318" s="432"/>
      <c r="C1318" s="432"/>
    </row>
    <row r="1319" spans="1:3">
      <c r="A1319" s="432"/>
      <c r="B1319" s="432"/>
      <c r="C1319" s="432"/>
    </row>
    <row r="1320" spans="1:3">
      <c r="A1320" s="432"/>
      <c r="B1320" s="432"/>
      <c r="C1320" s="432"/>
    </row>
    <row r="1321" spans="1:3">
      <c r="A1321" s="432"/>
      <c r="B1321" s="432"/>
      <c r="C1321" s="432"/>
    </row>
    <row r="1322" spans="1:3">
      <c r="A1322" s="432"/>
      <c r="B1322" s="432"/>
      <c r="C1322" s="432"/>
    </row>
    <row r="1323" spans="1:3">
      <c r="A1323" s="432"/>
      <c r="B1323" s="432"/>
      <c r="C1323" s="432"/>
    </row>
    <row r="1324" spans="1:3">
      <c r="A1324" s="432"/>
      <c r="B1324" s="432"/>
      <c r="C1324" s="432"/>
    </row>
    <row r="1325" spans="1:3">
      <c r="A1325" s="432"/>
      <c r="B1325" s="432"/>
      <c r="C1325" s="432"/>
    </row>
    <row r="1326" spans="1:3">
      <c r="A1326" s="432"/>
      <c r="B1326" s="432"/>
      <c r="C1326" s="432"/>
    </row>
    <row r="1327" spans="1:3">
      <c r="A1327" s="432"/>
      <c r="B1327" s="432"/>
      <c r="C1327" s="432"/>
    </row>
    <row r="1328" spans="1:3">
      <c r="A1328" s="432"/>
      <c r="B1328" s="432"/>
      <c r="C1328" s="432"/>
    </row>
    <row r="1329" spans="1:3">
      <c r="A1329" s="432"/>
      <c r="B1329" s="432"/>
      <c r="C1329" s="432"/>
    </row>
    <row r="1330" spans="1:3">
      <c r="A1330" s="432"/>
      <c r="B1330" s="432"/>
      <c r="C1330" s="432"/>
    </row>
    <row r="1331" spans="1:3">
      <c r="A1331" s="432"/>
      <c r="B1331" s="432"/>
      <c r="C1331" s="432"/>
    </row>
    <row r="1332" spans="1:3">
      <c r="A1332" s="432"/>
      <c r="B1332" s="432"/>
      <c r="C1332" s="432"/>
    </row>
    <row r="1333" spans="1:3">
      <c r="A1333" s="432"/>
      <c r="B1333" s="432"/>
      <c r="C1333" s="432"/>
    </row>
    <row r="1334" spans="1:3">
      <c r="A1334" s="432"/>
      <c r="B1334" s="432"/>
      <c r="C1334" s="432"/>
    </row>
    <row r="1335" spans="1:3">
      <c r="A1335" s="432"/>
      <c r="B1335" s="432"/>
      <c r="C1335" s="432"/>
    </row>
    <row r="1336" spans="1:3">
      <c r="A1336" s="432"/>
      <c r="B1336" s="432"/>
      <c r="C1336" s="432"/>
    </row>
    <row r="1337" spans="1:3">
      <c r="A1337" s="432"/>
      <c r="B1337" s="432"/>
      <c r="C1337" s="432"/>
    </row>
    <row r="1338" spans="1:3">
      <c r="A1338" s="432"/>
      <c r="B1338" s="432"/>
      <c r="C1338" s="432"/>
    </row>
    <row r="1339" spans="1:3">
      <c r="A1339" s="432"/>
      <c r="B1339" s="432"/>
      <c r="C1339" s="432"/>
    </row>
    <row r="1340" spans="1:3">
      <c r="A1340" s="432"/>
      <c r="B1340" s="432"/>
      <c r="C1340" s="432"/>
    </row>
    <row r="1341" spans="1:3">
      <c r="A1341" s="432"/>
      <c r="B1341" s="432"/>
      <c r="C1341" s="432"/>
    </row>
    <row r="1342" spans="1:3">
      <c r="A1342" s="432"/>
      <c r="B1342" s="432"/>
      <c r="C1342" s="432"/>
    </row>
    <row r="1343" spans="1:3">
      <c r="A1343" s="432"/>
      <c r="B1343" s="432"/>
      <c r="C1343" s="432"/>
    </row>
    <row r="1344" spans="1:3">
      <c r="A1344" s="432"/>
      <c r="B1344" s="432"/>
      <c r="C1344" s="432"/>
    </row>
    <row r="1345" spans="1:3">
      <c r="A1345" s="432"/>
      <c r="B1345" s="432"/>
      <c r="C1345" s="432"/>
    </row>
    <row r="1346" spans="1:3">
      <c r="A1346" s="432"/>
      <c r="B1346" s="432"/>
      <c r="C1346" s="432"/>
    </row>
    <row r="1347" spans="1:3">
      <c r="A1347" s="432"/>
      <c r="B1347" s="432"/>
      <c r="C1347" s="432"/>
    </row>
    <row r="1348" spans="1:3">
      <c r="A1348" s="432"/>
      <c r="B1348" s="432"/>
      <c r="C1348" s="432"/>
    </row>
    <row r="1349" spans="1:3">
      <c r="A1349" s="432"/>
      <c r="B1349" s="432"/>
      <c r="C1349" s="432"/>
    </row>
    <row r="1350" spans="1:3">
      <c r="A1350" s="432"/>
      <c r="B1350" s="432"/>
      <c r="C1350" s="432"/>
    </row>
    <row r="1351" spans="1:3">
      <c r="A1351" s="432"/>
      <c r="B1351" s="432"/>
      <c r="C1351" s="432"/>
    </row>
    <row r="1352" spans="1:3">
      <c r="A1352" s="432"/>
      <c r="B1352" s="432"/>
      <c r="C1352" s="432"/>
    </row>
    <row r="1353" spans="1:3">
      <c r="A1353" s="432"/>
      <c r="B1353" s="432"/>
      <c r="C1353" s="432"/>
    </row>
    <row r="1354" spans="1:3">
      <c r="A1354" s="432"/>
      <c r="B1354" s="432"/>
      <c r="C1354" s="432"/>
    </row>
    <row r="1355" spans="1:3">
      <c r="A1355" s="432"/>
      <c r="B1355" s="432"/>
      <c r="C1355" s="432"/>
    </row>
    <row r="1356" spans="1:3">
      <c r="A1356" s="432"/>
      <c r="B1356" s="432"/>
      <c r="C1356" s="432"/>
    </row>
    <row r="1357" spans="1:3">
      <c r="A1357" s="432"/>
      <c r="B1357" s="432"/>
      <c r="C1357" s="432"/>
    </row>
    <row r="1358" spans="1:3">
      <c r="A1358" s="432"/>
      <c r="B1358" s="432"/>
      <c r="C1358" s="432"/>
    </row>
    <row r="1359" spans="1:3">
      <c r="A1359" s="432"/>
      <c r="B1359" s="432"/>
      <c r="C1359" s="432"/>
    </row>
    <row r="1360" spans="1:3">
      <c r="A1360" s="432"/>
      <c r="B1360" s="432"/>
      <c r="C1360" s="432"/>
    </row>
    <row r="1361" spans="1:3">
      <c r="A1361" s="432"/>
      <c r="B1361" s="432"/>
      <c r="C1361" s="432"/>
    </row>
    <row r="1362" spans="1:3">
      <c r="A1362" s="432"/>
      <c r="B1362" s="432"/>
      <c r="C1362" s="432"/>
    </row>
    <row r="1363" spans="1:3">
      <c r="A1363" s="432"/>
      <c r="B1363" s="432"/>
      <c r="C1363" s="432"/>
    </row>
    <row r="1364" spans="1:3">
      <c r="A1364" s="432"/>
      <c r="B1364" s="432"/>
      <c r="C1364" s="432"/>
    </row>
    <row r="1365" spans="1:3">
      <c r="A1365" s="432"/>
      <c r="B1365" s="432"/>
      <c r="C1365" s="432"/>
    </row>
    <row r="1366" spans="1:3">
      <c r="A1366" s="432"/>
      <c r="B1366" s="432"/>
      <c r="C1366" s="432"/>
    </row>
    <row r="1367" spans="1:3">
      <c r="A1367" s="432"/>
      <c r="B1367" s="432"/>
      <c r="C1367" s="432"/>
    </row>
    <row r="1368" spans="1:3">
      <c r="A1368" s="432"/>
      <c r="B1368" s="432"/>
      <c r="C1368" s="432"/>
    </row>
    <row r="1369" spans="1:3">
      <c r="A1369" s="432"/>
      <c r="B1369" s="432"/>
      <c r="C1369" s="432"/>
    </row>
    <row r="1370" spans="1:3">
      <c r="A1370" s="432"/>
      <c r="B1370" s="432"/>
      <c r="C1370" s="432"/>
    </row>
    <row r="1371" spans="1:3">
      <c r="A1371" s="432"/>
      <c r="B1371" s="432"/>
      <c r="C1371" s="432"/>
    </row>
    <row r="1372" spans="1:3">
      <c r="A1372" s="432"/>
      <c r="B1372" s="432"/>
      <c r="C1372" s="432"/>
    </row>
    <row r="1373" spans="1:3">
      <c r="A1373" s="432"/>
      <c r="B1373" s="432"/>
      <c r="C1373" s="432"/>
    </row>
    <row r="1374" spans="1:3">
      <c r="A1374" s="432"/>
      <c r="B1374" s="432"/>
      <c r="C1374" s="432"/>
    </row>
    <row r="1375" spans="1:3">
      <c r="A1375" s="432"/>
      <c r="B1375" s="432"/>
      <c r="C1375" s="432"/>
    </row>
    <row r="1376" spans="1:3">
      <c r="A1376" s="432"/>
      <c r="B1376" s="432"/>
      <c r="C1376" s="432"/>
    </row>
    <row r="1377" spans="1:3"/>
    <row r="1378" spans="1:3"/>
    <row r="1379" spans="1:3">
      <c r="A1379" s="432"/>
      <c r="B1379" s="432"/>
      <c r="C1379" s="432"/>
    </row>
    <row r="1380" spans="1:3">
      <c r="A1380" s="432"/>
      <c r="B1380" s="432"/>
      <c r="C1380" s="432"/>
    </row>
    <row r="1381" spans="1:3">
      <c r="A1381" s="432"/>
      <c r="B1381" s="432"/>
      <c r="C1381" s="432"/>
    </row>
    <row r="1382" spans="1:3">
      <c r="A1382" s="432"/>
      <c r="B1382" s="432"/>
      <c r="C1382" s="432"/>
    </row>
    <row r="1383" spans="1:3">
      <c r="A1383" s="432"/>
      <c r="B1383" s="432"/>
      <c r="C1383" s="432"/>
    </row>
    <row r="1384" spans="1:3">
      <c r="A1384" s="432"/>
      <c r="B1384" s="432"/>
      <c r="C1384" s="432"/>
    </row>
    <row r="1385" spans="1:3">
      <c r="A1385" s="432"/>
      <c r="B1385" s="432"/>
      <c r="C1385" s="432"/>
    </row>
    <row r="1386" spans="1:3">
      <c r="A1386" s="432"/>
      <c r="B1386" s="432"/>
      <c r="C1386" s="432"/>
    </row>
    <row r="1387" spans="1:3">
      <c r="A1387" s="432"/>
      <c r="B1387" s="432"/>
      <c r="C1387" s="432"/>
    </row>
    <row r="1388" spans="1:3">
      <c r="A1388" s="432"/>
      <c r="B1388" s="432"/>
      <c r="C1388" s="432"/>
    </row>
    <row r="1389" spans="1:3">
      <c r="A1389" s="432"/>
      <c r="B1389" s="432"/>
      <c r="C1389" s="432"/>
    </row>
    <row r="1390" spans="1:3">
      <c r="A1390" s="432"/>
      <c r="B1390" s="432"/>
      <c r="C1390" s="432"/>
    </row>
    <row r="1391" spans="1:3">
      <c r="A1391" s="432"/>
      <c r="B1391" s="432"/>
      <c r="C1391" s="432"/>
    </row>
    <row r="1392" spans="1:3">
      <c r="A1392" s="432"/>
      <c r="B1392" s="432"/>
      <c r="C1392" s="432"/>
    </row>
    <row r="1393" spans="1:3">
      <c r="A1393" s="432"/>
      <c r="B1393" s="432"/>
      <c r="C1393" s="432"/>
    </row>
    <row r="1394" spans="1:3">
      <c r="A1394" s="432"/>
      <c r="B1394" s="432"/>
      <c r="C1394" s="432"/>
    </row>
    <row r="1395" spans="1:3">
      <c r="A1395" s="432"/>
      <c r="B1395" s="432"/>
      <c r="C1395" s="432"/>
    </row>
    <row r="1396" spans="1:3">
      <c r="A1396" s="432"/>
      <c r="B1396" s="432"/>
      <c r="C1396" s="432"/>
    </row>
    <row r="1397" spans="1:3">
      <c r="A1397" s="432"/>
      <c r="B1397" s="432"/>
      <c r="C1397" s="432"/>
    </row>
    <row r="1398" spans="1:3">
      <c r="A1398" s="432"/>
      <c r="B1398" s="432"/>
      <c r="C1398" s="432"/>
    </row>
    <row r="1399" spans="1:3">
      <c r="A1399" s="432"/>
      <c r="B1399" s="432"/>
      <c r="C1399" s="432"/>
    </row>
    <row r="1400" spans="1:3">
      <c r="A1400" s="432"/>
      <c r="B1400" s="432"/>
      <c r="C1400" s="432"/>
    </row>
    <row r="1401" spans="1:3">
      <c r="A1401" s="432"/>
      <c r="B1401" s="432"/>
      <c r="C1401" s="432"/>
    </row>
    <row r="1402" spans="1:3">
      <c r="A1402" s="432"/>
      <c r="B1402" s="432"/>
      <c r="C1402" s="432"/>
    </row>
    <row r="1403" spans="1:3">
      <c r="A1403" s="432"/>
      <c r="B1403" s="432"/>
      <c r="C1403" s="432"/>
    </row>
    <row r="1404" spans="1:3">
      <c r="A1404" s="432"/>
      <c r="B1404" s="432"/>
      <c r="C1404" s="432"/>
    </row>
    <row r="1405" spans="1:3">
      <c r="A1405" s="432"/>
      <c r="B1405" s="432"/>
      <c r="C1405" s="432"/>
    </row>
    <row r="1406" spans="1:3">
      <c r="A1406" s="432"/>
      <c r="B1406" s="432"/>
      <c r="C1406" s="432"/>
    </row>
    <row r="1407" spans="1:3">
      <c r="A1407" s="432"/>
      <c r="B1407" s="432"/>
      <c r="C1407" s="432"/>
    </row>
    <row r="1408" spans="1:3">
      <c r="A1408" s="432"/>
      <c r="B1408" s="432"/>
      <c r="C1408" s="432"/>
    </row>
    <row r="1409" spans="1:3">
      <c r="A1409" s="432"/>
      <c r="B1409" s="432"/>
      <c r="C1409" s="432"/>
    </row>
    <row r="1410" spans="1:3">
      <c r="A1410" s="432"/>
      <c r="B1410" s="432"/>
      <c r="C1410" s="432"/>
    </row>
    <row r="1411" spans="1:3">
      <c r="A1411" s="432"/>
      <c r="B1411" s="432"/>
      <c r="C1411" s="432"/>
    </row>
    <row r="1412" spans="1:3">
      <c r="A1412" s="432"/>
      <c r="B1412" s="432"/>
      <c r="C1412" s="432"/>
    </row>
    <row r="1413" spans="1:3">
      <c r="A1413" s="432"/>
      <c r="B1413" s="432"/>
      <c r="C1413" s="432"/>
    </row>
    <row r="1414" spans="1:3">
      <c r="A1414" s="432"/>
      <c r="B1414" s="432"/>
      <c r="C1414" s="432"/>
    </row>
    <row r="1415" spans="1:3">
      <c r="A1415" s="432"/>
      <c r="B1415" s="432"/>
      <c r="C1415" s="432"/>
    </row>
    <row r="1416" spans="1:3">
      <c r="A1416" s="432"/>
      <c r="B1416" s="432"/>
      <c r="C1416" s="432"/>
    </row>
    <row r="1417" spans="1:3">
      <c r="A1417" s="432"/>
      <c r="B1417" s="432"/>
      <c r="C1417" s="432"/>
    </row>
    <row r="1418" spans="1:3">
      <c r="A1418" s="432"/>
      <c r="B1418" s="432"/>
      <c r="C1418" s="432"/>
    </row>
    <row r="1419" spans="1:3">
      <c r="A1419" s="432"/>
      <c r="B1419" s="432"/>
      <c r="C1419" s="432"/>
    </row>
    <row r="1420" spans="1:3">
      <c r="A1420" s="432"/>
      <c r="B1420" s="432"/>
      <c r="C1420" s="432"/>
    </row>
    <row r="1421" spans="1:3">
      <c r="A1421" s="432"/>
      <c r="B1421" s="432"/>
      <c r="C1421" s="432"/>
    </row>
    <row r="1422" spans="1:3">
      <c r="A1422" s="432"/>
      <c r="B1422" s="432"/>
      <c r="C1422" s="432"/>
    </row>
    <row r="1423" spans="1:3">
      <c r="A1423" s="432"/>
      <c r="B1423" s="432"/>
      <c r="C1423" s="432"/>
    </row>
    <row r="1424" spans="1:3">
      <c r="A1424" s="432"/>
      <c r="B1424" s="432"/>
      <c r="C1424" s="432"/>
    </row>
    <row r="1425" spans="1:3">
      <c r="A1425" s="432"/>
      <c r="B1425" s="432"/>
      <c r="C1425" s="432"/>
    </row>
    <row r="1426" spans="1:3">
      <c r="A1426" s="432"/>
      <c r="B1426" s="432"/>
      <c r="C1426" s="432"/>
    </row>
    <row r="1427" spans="1:3">
      <c r="A1427" s="432"/>
      <c r="B1427" s="432"/>
      <c r="C1427" s="432"/>
    </row>
    <row r="1428" spans="1:3">
      <c r="A1428" s="432"/>
      <c r="B1428" s="432"/>
      <c r="C1428" s="432"/>
    </row>
    <row r="1429" spans="1:3">
      <c r="A1429" s="432"/>
      <c r="B1429" s="432"/>
      <c r="C1429" s="432"/>
    </row>
    <row r="1430" spans="1:3">
      <c r="A1430" s="432"/>
      <c r="B1430" s="432"/>
      <c r="C1430" s="432"/>
    </row>
    <row r="1431" spans="1:3">
      <c r="A1431" s="432"/>
      <c r="B1431" s="432"/>
      <c r="C1431" s="432"/>
    </row>
    <row r="1432" spans="1:3">
      <c r="A1432" s="432"/>
      <c r="B1432" s="432"/>
      <c r="C1432" s="432"/>
    </row>
    <row r="1433" spans="1:3">
      <c r="A1433" s="432"/>
      <c r="B1433" s="432"/>
      <c r="C1433" s="432"/>
    </row>
    <row r="1434" spans="1:3">
      <c r="A1434" s="432"/>
      <c r="B1434" s="432"/>
      <c r="C1434" s="432"/>
    </row>
    <row r="1435" spans="1:3">
      <c r="A1435" s="432"/>
      <c r="B1435" s="432"/>
      <c r="C1435" s="432"/>
    </row>
    <row r="1436" spans="1:3">
      <c r="A1436" s="432"/>
      <c r="B1436" s="432"/>
      <c r="C1436" s="432"/>
    </row>
    <row r="1437" spans="1:3">
      <c r="A1437" s="432"/>
      <c r="B1437" s="432"/>
      <c r="C1437" s="432"/>
    </row>
    <row r="1438" spans="1:3">
      <c r="A1438" s="432"/>
      <c r="B1438" s="432"/>
      <c r="C1438" s="432"/>
    </row>
    <row r="1439" spans="1:3">
      <c r="A1439" s="432"/>
      <c r="B1439" s="432"/>
      <c r="C1439" s="432"/>
    </row>
    <row r="1440" spans="1:3">
      <c r="A1440" s="432"/>
      <c r="B1440" s="432"/>
      <c r="C1440" s="432"/>
    </row>
    <row r="1441" spans="1:3">
      <c r="A1441" s="432"/>
      <c r="B1441" s="432"/>
      <c r="C1441" s="432"/>
    </row>
    <row r="1442" spans="1:3">
      <c r="A1442" s="432"/>
      <c r="B1442" s="432"/>
      <c r="C1442" s="432"/>
    </row>
    <row r="1443" spans="1:3">
      <c r="A1443" s="432"/>
      <c r="B1443" s="432"/>
      <c r="C1443" s="432"/>
    </row>
    <row r="1444" spans="1:3">
      <c r="A1444" s="432"/>
      <c r="B1444" s="432"/>
      <c r="C1444" s="432"/>
    </row>
    <row r="1445" spans="1:3">
      <c r="A1445" s="432"/>
      <c r="B1445" s="432"/>
      <c r="C1445" s="432"/>
    </row>
    <row r="1446" spans="1:3">
      <c r="A1446" s="432"/>
      <c r="B1446" s="432"/>
      <c r="C1446" s="432"/>
    </row>
    <row r="1447" spans="1:3">
      <c r="A1447" s="432"/>
      <c r="B1447" s="432"/>
      <c r="C1447" s="432"/>
    </row>
    <row r="1448" spans="1:3">
      <c r="A1448" s="432"/>
      <c r="B1448" s="432"/>
      <c r="C1448" s="432"/>
    </row>
    <row r="1449" spans="1:3">
      <c r="A1449" s="432"/>
      <c r="B1449" s="432"/>
      <c r="C1449" s="432"/>
    </row>
    <row r="1450" spans="1:3">
      <c r="A1450" s="432"/>
      <c r="B1450" s="432"/>
      <c r="C1450" s="432"/>
    </row>
    <row r="1451" spans="1:3">
      <c r="A1451" s="432"/>
      <c r="B1451" s="432"/>
      <c r="C1451" s="432"/>
    </row>
    <row r="1452" spans="1:3">
      <c r="A1452" s="432"/>
      <c r="B1452" s="432"/>
      <c r="C1452" s="432"/>
    </row>
    <row r="1453" spans="1:3">
      <c r="A1453" s="432"/>
      <c r="B1453" s="432"/>
      <c r="C1453" s="432"/>
    </row>
    <row r="1454" spans="1:3">
      <c r="A1454" s="432"/>
      <c r="B1454" s="432"/>
      <c r="C1454" s="432"/>
    </row>
    <row r="1455" spans="1:3">
      <c r="A1455" s="432"/>
      <c r="B1455" s="432"/>
      <c r="C1455" s="432"/>
    </row>
    <row r="1456" spans="1:3">
      <c r="A1456" s="432"/>
      <c r="B1456" s="432"/>
      <c r="C1456" s="432"/>
    </row>
    <row r="1457" spans="1:3">
      <c r="A1457" s="432"/>
      <c r="B1457" s="432"/>
      <c r="C1457" s="432"/>
    </row>
    <row r="1458" spans="1:3">
      <c r="A1458" s="432"/>
      <c r="B1458" s="432"/>
      <c r="C1458" s="432"/>
    </row>
    <row r="1459" spans="1:3">
      <c r="A1459" s="432"/>
      <c r="B1459" s="432"/>
      <c r="C1459" s="432"/>
    </row>
    <row r="1460" spans="1:3">
      <c r="A1460" s="432"/>
      <c r="B1460" s="432"/>
      <c r="C1460" s="432"/>
    </row>
    <row r="1461" spans="1:3">
      <c r="A1461" s="432"/>
      <c r="B1461" s="432"/>
      <c r="C1461" s="432"/>
    </row>
    <row r="1462" spans="1:3">
      <c r="A1462" s="432"/>
      <c r="B1462" s="432"/>
      <c r="C1462" s="432"/>
    </row>
    <row r="1463" spans="1:3">
      <c r="A1463" s="432"/>
      <c r="B1463" s="432"/>
      <c r="C1463" s="432"/>
    </row>
    <row r="1464" spans="1:3">
      <c r="A1464" s="432"/>
      <c r="B1464" s="432"/>
      <c r="C1464" s="432"/>
    </row>
    <row r="1465" spans="1:3">
      <c r="A1465" s="432"/>
      <c r="B1465" s="432"/>
      <c r="C1465" s="432"/>
    </row>
    <row r="1466" spans="1:3">
      <c r="A1466" s="432"/>
      <c r="B1466" s="432"/>
      <c r="C1466" s="432"/>
    </row>
    <row r="1467" spans="1:3">
      <c r="A1467" s="432"/>
      <c r="B1467" s="432"/>
      <c r="C1467" s="432"/>
    </row>
    <row r="1468" spans="1:3">
      <c r="A1468" s="432"/>
      <c r="B1468" s="432"/>
      <c r="C1468" s="432"/>
    </row>
    <row r="1469" spans="1:3">
      <c r="A1469" s="432"/>
      <c r="B1469" s="432"/>
      <c r="C1469" s="432"/>
    </row>
    <row r="1470" spans="1:3">
      <c r="A1470" s="432"/>
      <c r="B1470" s="432"/>
      <c r="C1470" s="432"/>
    </row>
    <row r="1471" spans="1:3">
      <c r="A1471" s="432"/>
      <c r="B1471" s="432"/>
      <c r="C1471" s="432"/>
    </row>
    <row r="1472" spans="1:3">
      <c r="A1472" s="432"/>
      <c r="B1472" s="432"/>
      <c r="C1472" s="432"/>
    </row>
    <row r="1473" spans="1:3">
      <c r="A1473" s="432"/>
      <c r="B1473" s="432"/>
      <c r="C1473" s="432"/>
    </row>
    <row r="1474" spans="1:3">
      <c r="A1474" s="432"/>
      <c r="B1474" s="432"/>
      <c r="C1474" s="432"/>
    </row>
    <row r="1475" spans="1:3">
      <c r="A1475" s="432"/>
      <c r="B1475" s="432"/>
      <c r="C1475" s="432"/>
    </row>
    <row r="1476" spans="1:3">
      <c r="A1476" s="432"/>
      <c r="B1476" s="432"/>
      <c r="C1476" s="432"/>
    </row>
    <row r="1477" spans="1:3">
      <c r="A1477" s="432"/>
      <c r="B1477" s="432"/>
      <c r="C1477" s="432"/>
    </row>
    <row r="1478" spans="1:3">
      <c r="A1478" s="432"/>
      <c r="B1478" s="432"/>
      <c r="C1478" s="432"/>
    </row>
    <row r="1479" spans="1:3">
      <c r="A1479" s="432"/>
      <c r="B1479" s="432"/>
      <c r="C1479" s="432"/>
    </row>
    <row r="1480" spans="1:3">
      <c r="A1480" s="432"/>
      <c r="B1480" s="432"/>
      <c r="C1480" s="432"/>
    </row>
    <row r="1481" spans="1:3">
      <c r="A1481" s="432"/>
      <c r="B1481" s="432"/>
      <c r="C1481" s="432"/>
    </row>
    <row r="1482" spans="1:3">
      <c r="A1482" s="432"/>
      <c r="B1482" s="432"/>
      <c r="C1482" s="432"/>
    </row>
    <row r="1483" spans="1:3">
      <c r="A1483" s="432"/>
      <c r="B1483" s="432"/>
      <c r="C1483" s="432"/>
    </row>
    <row r="1484" spans="1:3">
      <c r="A1484" s="432"/>
      <c r="B1484" s="432"/>
      <c r="C1484" s="432"/>
    </row>
    <row r="1485" spans="1:3">
      <c r="A1485" s="432"/>
      <c r="B1485" s="432"/>
      <c r="C1485" s="432"/>
    </row>
    <row r="1486" spans="1:3">
      <c r="A1486" s="432"/>
      <c r="B1486" s="432"/>
      <c r="C1486" s="432"/>
    </row>
    <row r="1487" spans="1:3">
      <c r="A1487" s="432"/>
      <c r="B1487" s="432"/>
      <c r="C1487" s="432"/>
    </row>
    <row r="1488" spans="1:3">
      <c r="A1488" s="432"/>
      <c r="B1488" s="432"/>
      <c r="C1488" s="432"/>
    </row>
    <row r="1489" spans="1:3">
      <c r="A1489" s="432"/>
      <c r="B1489" s="432"/>
      <c r="C1489" s="432"/>
    </row>
    <row r="1490" spans="1:3">
      <c r="A1490" s="432"/>
      <c r="B1490" s="432"/>
      <c r="C1490" s="432"/>
    </row>
    <row r="1491" spans="1:3">
      <c r="A1491" s="432"/>
      <c r="B1491" s="432"/>
      <c r="C1491" s="432"/>
    </row>
    <row r="1492" spans="1:3">
      <c r="A1492" s="432"/>
      <c r="B1492" s="432"/>
      <c r="C1492" s="432"/>
    </row>
    <row r="1493" spans="1:3">
      <c r="A1493" s="432"/>
      <c r="B1493" s="432"/>
      <c r="C1493" s="432"/>
    </row>
    <row r="1494" spans="1:3">
      <c r="A1494" s="432"/>
      <c r="B1494" s="432"/>
      <c r="C1494" s="432"/>
    </row>
    <row r="1495" spans="1:3">
      <c r="A1495" s="432"/>
      <c r="B1495" s="432"/>
      <c r="C1495" s="432"/>
    </row>
    <row r="1496" spans="1:3">
      <c r="A1496" s="432"/>
      <c r="B1496" s="432"/>
      <c r="C1496" s="432"/>
    </row>
    <row r="1497" spans="1:3">
      <c r="A1497" s="432"/>
      <c r="B1497" s="432"/>
      <c r="C1497" s="432"/>
    </row>
    <row r="1498" spans="1:3">
      <c r="A1498" s="432"/>
      <c r="B1498" s="432"/>
      <c r="C1498" s="432"/>
    </row>
    <row r="1499" spans="1:3">
      <c r="A1499" s="432"/>
      <c r="B1499" s="432"/>
      <c r="C1499" s="432"/>
    </row>
    <row r="1500" spans="1:3">
      <c r="A1500" s="432"/>
      <c r="B1500" s="432"/>
      <c r="C1500" s="432"/>
    </row>
    <row r="1501" spans="1:3">
      <c r="A1501" s="432"/>
      <c r="B1501" s="432"/>
      <c r="C1501" s="432"/>
    </row>
    <row r="1502" spans="1:3">
      <c r="A1502" s="432"/>
      <c r="B1502" s="432"/>
      <c r="C1502" s="432"/>
    </row>
    <row r="1503" spans="1:3">
      <c r="A1503" s="432"/>
      <c r="B1503" s="432"/>
      <c r="C1503" s="432"/>
    </row>
    <row r="1504" spans="1:3">
      <c r="A1504" s="432"/>
      <c r="B1504" s="432"/>
      <c r="C1504" s="432"/>
    </row>
    <row r="1505" spans="1:3">
      <c r="A1505" s="432"/>
      <c r="B1505" s="432"/>
      <c r="C1505" s="432"/>
    </row>
    <row r="1506" spans="1:3">
      <c r="A1506" s="432"/>
      <c r="B1506" s="432"/>
      <c r="C1506" s="432"/>
    </row>
    <row r="1507" spans="1:3">
      <c r="A1507" s="432"/>
      <c r="B1507" s="432"/>
      <c r="C1507" s="432"/>
    </row>
    <row r="1508" spans="1:3">
      <c r="A1508" s="432"/>
      <c r="B1508" s="432"/>
      <c r="C1508" s="432"/>
    </row>
    <row r="1509" spans="1:3">
      <c r="A1509" s="432"/>
      <c r="B1509" s="432"/>
      <c r="C1509" s="432"/>
    </row>
    <row r="1510" spans="1:3">
      <c r="A1510" s="432"/>
      <c r="B1510" s="432"/>
      <c r="C1510" s="432"/>
    </row>
    <row r="1511" spans="1:3">
      <c r="A1511" s="432"/>
      <c r="B1511" s="432"/>
      <c r="C1511" s="432"/>
    </row>
    <row r="1512" spans="1:3">
      <c r="A1512" s="432"/>
      <c r="B1512" s="432"/>
      <c r="C1512" s="432"/>
    </row>
    <row r="1513" spans="1:3">
      <c r="A1513" s="432"/>
      <c r="B1513" s="432"/>
      <c r="C1513" s="432"/>
    </row>
    <row r="1514" spans="1:3">
      <c r="A1514" s="432"/>
      <c r="B1514" s="432"/>
      <c r="C1514" s="432"/>
    </row>
    <row r="1515" spans="1:3">
      <c r="A1515" s="432"/>
      <c r="B1515" s="432"/>
      <c r="C1515" s="432"/>
    </row>
    <row r="1516" spans="1:3">
      <c r="A1516" s="432"/>
      <c r="B1516" s="432"/>
      <c r="C1516" s="432"/>
    </row>
    <row r="1517" spans="1:3">
      <c r="A1517" s="432"/>
      <c r="B1517" s="432"/>
      <c r="C1517" s="432"/>
    </row>
    <row r="1518" spans="1:3">
      <c r="A1518" s="432"/>
      <c r="B1518" s="432"/>
      <c r="C1518" s="432"/>
    </row>
    <row r="1519" spans="1:3">
      <c r="A1519" s="432"/>
      <c r="B1519" s="432"/>
      <c r="C1519" s="432"/>
    </row>
    <row r="1520" spans="1:3">
      <c r="A1520" s="432"/>
      <c r="B1520" s="432"/>
      <c r="C1520" s="432"/>
    </row>
    <row r="1521" spans="1:9">
      <c r="A1521" s="432"/>
      <c r="B1521" s="432"/>
      <c r="C1521" s="432"/>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179" zoomScale="85" zoomScaleNormal="85" zoomScaleSheetLayoutView="100" workbookViewId="0">
      <selection activeCell="E187" sqref="E187:AE18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5">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932"/>
      <c r="AV8" s="932"/>
      <c r="AW8" s="932"/>
      <c r="AX8" s="932"/>
      <c r="AY8" s="932"/>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1" t="s">
        <v>2640</v>
      </c>
      <c r="B12" s="1841"/>
      <c r="C12" s="1841"/>
      <c r="D12" s="1841"/>
      <c r="E12" s="1841"/>
      <c r="F12" s="1841"/>
      <c r="G12" s="1841"/>
      <c r="H12" s="1841"/>
      <c r="I12" s="1841"/>
      <c r="J12" s="1841"/>
      <c r="K12" s="1841"/>
      <c r="L12" s="1841"/>
      <c r="M12" s="1841"/>
      <c r="N12" s="1841"/>
      <c r="O12" s="1841"/>
      <c r="P12" s="1841"/>
      <c r="Q12" s="1841"/>
      <c r="R12" s="1841"/>
      <c r="S12" s="1841"/>
      <c r="T12" s="1841"/>
      <c r="U12" s="1841"/>
      <c r="V12" s="1841"/>
      <c r="W12" s="1841"/>
      <c r="X12" s="1841"/>
      <c r="Y12" s="1841"/>
      <c r="Z12" s="1841"/>
      <c r="AA12" s="1841"/>
      <c r="AB12" s="1841"/>
      <c r="AC12" s="1841"/>
      <c r="AD12" s="1841"/>
      <c r="AE12" s="1841"/>
      <c r="AF12" s="1841"/>
      <c r="AG12" s="1841"/>
      <c r="AH12" s="1841"/>
      <c r="AI12" s="1841"/>
      <c r="AJ12" s="1841"/>
      <c r="AK12" s="1841"/>
      <c r="AL12" s="1841"/>
      <c r="AM12" s="1841"/>
      <c r="AN12" s="1841"/>
      <c r="AO12" s="1841"/>
      <c r="AP12" s="1841"/>
      <c r="AQ12" s="1841"/>
      <c r="AR12" s="1841"/>
      <c r="AS12" s="1841"/>
      <c r="AT12" s="1841"/>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3"/>
      <c r="AV13" s="933"/>
      <c r="AW13" s="933"/>
      <c r="AX13" s="933"/>
      <c r="AY13" s="933"/>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3"/>
      <c r="AV14" s="933"/>
      <c r="AW14" s="933"/>
      <c r="AX14" s="933"/>
      <c r="AY14" s="933"/>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845" t="s">
        <v>2642</v>
      </c>
      <c r="I16" s="1534"/>
      <c r="J16" s="1534"/>
      <c r="K16" s="1534"/>
      <c r="L16" s="1534"/>
      <c r="M16" s="1534"/>
      <c r="N16" s="1534"/>
      <c r="O16" s="1534"/>
      <c r="P16" s="1534"/>
      <c r="Q16" s="1534"/>
      <c r="R16" s="1534"/>
      <c r="S16" s="1534"/>
      <c r="T16" s="1534"/>
      <c r="U16" s="1534"/>
      <c r="V16" s="1534"/>
      <c r="W16" s="1534"/>
      <c r="X16" s="1534"/>
      <c r="Y16" s="1534"/>
      <c r="Z16" s="1534"/>
      <c r="AA16" s="1534"/>
      <c r="AB16" s="1534"/>
      <c r="AC16" s="1534"/>
      <c r="AD16" s="1534"/>
      <c r="AE16" s="1534"/>
      <c r="AF16" s="1534"/>
      <c r="AG16" s="1534"/>
      <c r="AH16" s="1534"/>
      <c r="AI16" s="1534"/>
      <c r="AJ16" s="1534"/>
    </row>
    <row r="17" spans="1:52" ht="12.95" customHeight="1"/>
    <row r="18" spans="1:52" ht="12.95" customHeight="1">
      <c r="A18" s="57" t="s">
        <v>101</v>
      </c>
      <c r="C18" s="4"/>
      <c r="D18" s="4"/>
      <c r="E18" s="4"/>
      <c r="F18" s="4"/>
      <c r="G18" s="4"/>
      <c r="H18" s="1834" t="s">
        <v>2643</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5" customHeight="1"/>
    <row r="20" spans="1:52" ht="12.95" customHeight="1">
      <c r="A20" s="1842" t="s">
        <v>885</v>
      </c>
      <c r="B20" s="1842"/>
      <c r="C20" s="1842"/>
      <c r="D20" s="1842"/>
      <c r="E20" s="1842"/>
      <c r="F20" s="1842"/>
      <c r="G20" s="1842"/>
      <c r="H20" s="1842"/>
      <c r="I20" s="1842"/>
      <c r="J20" s="1842"/>
      <c r="K20" s="1842"/>
      <c r="L20" s="1842"/>
      <c r="M20" s="1842"/>
      <c r="N20" s="1842"/>
      <c r="O20" s="1842"/>
      <c r="P20" s="1842"/>
      <c r="Q20" s="1842"/>
      <c r="R20" s="1842"/>
      <c r="S20" s="1842"/>
      <c r="T20" s="1842"/>
      <c r="U20" s="1842"/>
      <c r="V20" s="1842"/>
      <c r="W20" s="1842"/>
      <c r="X20" s="1842"/>
      <c r="Y20" s="1842"/>
      <c r="Z20" s="1842"/>
      <c r="AA20" s="1842"/>
      <c r="AB20" s="1842"/>
      <c r="AC20" s="1842"/>
      <c r="AD20" s="1842"/>
      <c r="AE20" s="1842"/>
      <c r="AF20" s="1842"/>
      <c r="AG20" s="1842"/>
      <c r="AH20" s="1842"/>
      <c r="AI20" s="1842"/>
      <c r="AJ20" s="1842"/>
      <c r="AK20" s="1842"/>
      <c r="AL20" s="1842"/>
      <c r="AM20" s="1842"/>
      <c r="AN20" s="1842"/>
      <c r="AO20" s="1842"/>
      <c r="AP20" s="1842"/>
      <c r="AQ20" s="1842"/>
      <c r="AR20" s="1842"/>
      <c r="AS20" s="1842"/>
      <c r="AT20" s="1842"/>
      <c r="AU20" s="934"/>
      <c r="AV20" s="934"/>
      <c r="AW20" s="934"/>
      <c r="AX20" s="934"/>
      <c r="AY20" s="934"/>
    </row>
    <row r="21" spans="1:52" ht="12.95" customHeight="1">
      <c r="A21" s="1846" t="s">
        <v>1034</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35"/>
      <c r="AN21" s="935"/>
      <c r="AO21" s="935"/>
      <c r="AP21" s="935"/>
      <c r="AQ21" s="935"/>
      <c r="AR21" s="935"/>
      <c r="AS21" s="935"/>
      <c r="AT21" s="935"/>
      <c r="AU21" s="935"/>
      <c r="AV21" s="935"/>
      <c r="AW21" s="935"/>
      <c r="AX21" s="935"/>
      <c r="AY21" s="935"/>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4">
        <f>'Basis &amp; Credits'!AB56</f>
        <v>2917820</v>
      </c>
      <c r="N26" s="1844"/>
      <c r="O26" s="1844"/>
      <c r="P26" s="1844"/>
      <c r="Q26" s="1844"/>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5994579</v>
      </c>
      <c r="N27" s="1357"/>
      <c r="O27" s="1357"/>
      <c r="P27" s="1357"/>
      <c r="Q27" s="1357"/>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39" t="s">
        <v>2507</v>
      </c>
      <c r="B29" s="1839"/>
      <c r="C29" s="1839"/>
      <c r="D29" s="1839"/>
      <c r="E29" s="1839"/>
      <c r="F29" s="1839"/>
      <c r="G29" s="1839"/>
      <c r="H29" s="1839"/>
      <c r="I29" s="1839"/>
      <c r="J29" s="1839"/>
      <c r="K29" s="1839"/>
      <c r="L29" s="1839"/>
      <c r="M29" s="1839"/>
      <c r="N29" s="1839"/>
      <c r="O29" s="1839"/>
      <c r="P29" s="1839"/>
      <c r="Q29" s="1839"/>
      <c r="R29" s="1839"/>
      <c r="S29" s="1839"/>
      <c r="T29" s="1839"/>
      <c r="U29" s="1839"/>
      <c r="V29" s="1839"/>
      <c r="W29" s="1839"/>
      <c r="X29" s="1839"/>
      <c r="Y29" s="1839"/>
      <c r="Z29" s="1839"/>
      <c r="AA29" s="1839"/>
      <c r="AB29" s="1839"/>
      <c r="AC29" s="1839"/>
      <c r="AD29" s="1839"/>
      <c r="AE29" s="1839"/>
      <c r="AF29" s="1839"/>
      <c r="AG29" s="1839"/>
      <c r="AH29" s="1839"/>
      <c r="AI29" s="1839"/>
      <c r="AJ29" s="1839"/>
      <c r="AK29" s="1839"/>
      <c r="AL29" s="1839"/>
      <c r="AM29" s="1839"/>
      <c r="AN29" s="1839"/>
      <c r="AO29" s="1839"/>
      <c r="AP29" s="1839"/>
      <c r="AQ29" s="1839"/>
      <c r="AR29" s="1839"/>
      <c r="AS29" s="1839"/>
      <c r="AT29" s="1839"/>
    </row>
    <row r="30" spans="1:52" ht="12.95" customHeight="1">
      <c r="A30" s="1839"/>
      <c r="B30" s="1839"/>
      <c r="C30" s="1839"/>
      <c r="D30" s="1839"/>
      <c r="E30" s="1839"/>
      <c r="F30" s="1839"/>
      <c r="G30" s="1839"/>
      <c r="H30" s="1839"/>
      <c r="I30" s="1839"/>
      <c r="J30" s="1839"/>
      <c r="K30" s="1839"/>
      <c r="L30" s="1839"/>
      <c r="M30" s="1839"/>
      <c r="N30" s="1839"/>
      <c r="O30" s="1839"/>
      <c r="P30" s="1839"/>
      <c r="Q30" s="1839"/>
      <c r="R30" s="1839"/>
      <c r="S30" s="1839"/>
      <c r="T30" s="1839"/>
      <c r="U30" s="1839"/>
      <c r="V30" s="1839"/>
      <c r="W30" s="1839"/>
      <c r="X30" s="1839"/>
      <c r="Y30" s="1839"/>
      <c r="Z30" s="1839"/>
      <c r="AA30" s="1839"/>
      <c r="AB30" s="1839"/>
      <c r="AC30" s="1839"/>
      <c r="AD30" s="1839"/>
      <c r="AE30" s="1839"/>
      <c r="AF30" s="1839"/>
      <c r="AG30" s="1839"/>
      <c r="AH30" s="1839"/>
      <c r="AI30" s="1839"/>
      <c r="AJ30" s="1839"/>
      <c r="AK30" s="1839"/>
      <c r="AL30" s="1839"/>
      <c r="AM30" s="1839"/>
      <c r="AN30" s="1839"/>
      <c r="AO30" s="1839"/>
      <c r="AP30" s="1839"/>
      <c r="AQ30" s="1839"/>
      <c r="AR30" s="1839"/>
      <c r="AS30" s="1839"/>
      <c r="AT30" s="1839"/>
      <c r="AZ30" s="20"/>
    </row>
    <row r="31" spans="1:52" ht="12.95" customHeight="1">
      <c r="A31" s="1839"/>
      <c r="B31" s="1839"/>
      <c r="C31" s="1839"/>
      <c r="D31" s="1839"/>
      <c r="E31" s="1839"/>
      <c r="F31" s="1839"/>
      <c r="G31" s="1839"/>
      <c r="H31" s="1839"/>
      <c r="I31" s="1839"/>
      <c r="J31" s="1839"/>
      <c r="K31" s="1839"/>
      <c r="L31" s="1839"/>
      <c r="M31" s="1839"/>
      <c r="N31" s="1839"/>
      <c r="O31" s="1839"/>
      <c r="P31" s="1839"/>
      <c r="Q31" s="1839"/>
      <c r="R31" s="1839"/>
      <c r="S31" s="1839"/>
      <c r="T31" s="1839"/>
      <c r="U31" s="1839"/>
      <c r="V31" s="1839"/>
      <c r="W31" s="1839"/>
      <c r="X31" s="1839"/>
      <c r="Y31" s="1839"/>
      <c r="Z31" s="1839"/>
      <c r="AA31" s="1839"/>
      <c r="AB31" s="1839"/>
      <c r="AC31" s="1839"/>
      <c r="AD31" s="1839"/>
      <c r="AE31" s="1839"/>
      <c r="AF31" s="1839"/>
      <c r="AG31" s="1839"/>
      <c r="AH31" s="1839"/>
      <c r="AI31" s="1839"/>
      <c r="AJ31" s="1839"/>
      <c r="AK31" s="1839"/>
      <c r="AL31" s="1839"/>
      <c r="AM31" s="1839"/>
      <c r="AN31" s="1839"/>
      <c r="AO31" s="1839"/>
      <c r="AP31" s="1839"/>
      <c r="AQ31" s="1839"/>
      <c r="AR31" s="1839"/>
      <c r="AS31" s="1839"/>
      <c r="AT31" s="18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2" t="s">
        <v>1387</v>
      </c>
      <c r="C33" s="552"/>
      <c r="D33" s="552"/>
      <c r="E33" s="552"/>
      <c r="F33" s="552"/>
      <c r="G33" s="552"/>
      <c r="H33" s="552"/>
      <c r="I33" s="552"/>
      <c r="J33" s="552"/>
      <c r="K33" s="552"/>
      <c r="L33" s="552"/>
      <c r="M33" s="552"/>
      <c r="N33" s="552"/>
      <c r="O33" s="1435" t="s">
        <v>554</v>
      </c>
      <c r="P33" s="1435"/>
      <c r="Q33" s="1843" t="s">
        <v>2508</v>
      </c>
      <c r="R33" s="1843"/>
      <c r="S33" s="1843"/>
      <c r="T33" s="1843"/>
      <c r="U33" s="1843"/>
      <c r="V33" s="1843"/>
      <c r="W33" s="1843"/>
      <c r="X33" s="1843"/>
      <c r="Y33" s="1843"/>
      <c r="Z33" s="1843"/>
      <c r="AA33" s="1843"/>
      <c r="AB33" s="1843"/>
      <c r="AC33" s="1843"/>
      <c r="AD33" s="1843"/>
      <c r="AE33" s="1843"/>
      <c r="AF33" s="1843"/>
      <c r="AG33" s="1843"/>
      <c r="AH33" s="1843"/>
      <c r="AI33" s="1843"/>
      <c r="AJ33" s="1843"/>
      <c r="AK33" s="1843"/>
      <c r="AL33" s="1843"/>
      <c r="AM33" s="1843"/>
      <c r="AN33" s="1843"/>
      <c r="AO33" s="1843"/>
      <c r="AP33" s="1843"/>
      <c r="AQ33" s="1843"/>
      <c r="AR33" s="1843"/>
      <c r="AS33" s="1843"/>
      <c r="AT33" s="1843"/>
      <c r="AU33" s="20"/>
      <c r="AV33" s="20"/>
      <c r="AW33" s="20"/>
      <c r="AX33" s="20"/>
      <c r="AY33" s="20"/>
    </row>
    <row r="34" spans="1:52" ht="12.95" customHeight="1">
      <c r="A34" s="1839" t="s">
        <v>2509</v>
      </c>
      <c r="B34" s="1839"/>
      <c r="C34" s="1839"/>
      <c r="D34" s="1839"/>
      <c r="E34" s="1839"/>
      <c r="F34" s="1839"/>
      <c r="G34" s="1839"/>
      <c r="H34" s="1839"/>
      <c r="I34" s="1839"/>
      <c r="J34" s="1839"/>
      <c r="K34" s="1839"/>
      <c r="L34" s="1839"/>
      <c r="M34" s="1839"/>
      <c r="N34" s="1839"/>
      <c r="O34" s="1839"/>
      <c r="P34" s="1839"/>
      <c r="Q34" s="1839"/>
      <c r="R34" s="1839"/>
      <c r="S34" s="1839"/>
      <c r="T34" s="1839"/>
      <c r="U34" s="1839"/>
      <c r="V34" s="1839"/>
      <c r="W34" s="1839"/>
      <c r="X34" s="1839"/>
      <c r="Y34" s="1839"/>
      <c r="Z34" s="1839"/>
      <c r="AA34" s="1839"/>
      <c r="AB34" s="1839"/>
      <c r="AC34" s="1839"/>
      <c r="AD34" s="1839"/>
      <c r="AE34" s="1839"/>
      <c r="AF34" s="1839"/>
      <c r="AG34" s="1839"/>
      <c r="AH34" s="1839"/>
      <c r="AI34" s="1839"/>
      <c r="AJ34" s="1839"/>
      <c r="AK34" s="1839"/>
      <c r="AL34" s="1839"/>
      <c r="AM34" s="1839"/>
      <c r="AN34" s="1839"/>
      <c r="AO34" s="1839"/>
      <c r="AP34" s="1839"/>
      <c r="AQ34" s="1839"/>
      <c r="AR34" s="1839"/>
      <c r="AS34" s="1839"/>
      <c r="AT34" s="1839"/>
      <c r="AU34" s="20"/>
      <c r="AV34" s="20"/>
      <c r="AW34" s="20"/>
      <c r="AX34" s="20"/>
      <c r="AY34" s="20"/>
      <c r="AZ34" s="20"/>
    </row>
    <row r="35" spans="1:52" ht="12.95" customHeight="1">
      <c r="A35" s="1839"/>
      <c r="B35" s="1839"/>
      <c r="C35" s="1839"/>
      <c r="D35" s="1839"/>
      <c r="E35" s="1839"/>
      <c r="F35" s="1839"/>
      <c r="G35" s="1839"/>
      <c r="H35" s="1839"/>
      <c r="I35" s="1839"/>
      <c r="J35" s="1839"/>
      <c r="K35" s="1839"/>
      <c r="L35" s="1839"/>
      <c r="M35" s="1839"/>
      <c r="N35" s="1839"/>
      <c r="O35" s="1839"/>
      <c r="P35" s="1839"/>
      <c r="Q35" s="1839"/>
      <c r="R35" s="1839"/>
      <c r="S35" s="1839"/>
      <c r="T35" s="1839"/>
      <c r="U35" s="1839"/>
      <c r="V35" s="1839"/>
      <c r="W35" s="1839"/>
      <c r="X35" s="1839"/>
      <c r="Y35" s="1839"/>
      <c r="Z35" s="1839"/>
      <c r="AA35" s="1839"/>
      <c r="AB35" s="1839"/>
      <c r="AC35" s="1839"/>
      <c r="AD35" s="1839"/>
      <c r="AE35" s="1839"/>
      <c r="AF35" s="1839"/>
      <c r="AG35" s="1839"/>
      <c r="AH35" s="1839"/>
      <c r="AI35" s="1839"/>
      <c r="AJ35" s="1839"/>
      <c r="AK35" s="1839"/>
      <c r="AL35" s="1839"/>
      <c r="AM35" s="1839"/>
      <c r="AN35" s="1839"/>
      <c r="AO35" s="1839"/>
      <c r="AP35" s="1839"/>
      <c r="AQ35" s="1839"/>
      <c r="AR35" s="1839"/>
      <c r="AS35" s="1839"/>
      <c r="AT35" s="1839"/>
      <c r="AU35" s="20"/>
      <c r="AV35" s="20"/>
      <c r="AW35" s="20"/>
      <c r="AX35" s="20"/>
      <c r="AY35" s="20"/>
      <c r="AZ35" s="20"/>
    </row>
    <row r="36" spans="1:52" ht="12.95" customHeight="1">
      <c r="A36" s="1839"/>
      <c r="B36" s="1839"/>
      <c r="C36" s="1839"/>
      <c r="D36" s="1839"/>
      <c r="E36" s="1839"/>
      <c r="F36" s="1839"/>
      <c r="G36" s="1839"/>
      <c r="H36" s="1839"/>
      <c r="I36" s="1839"/>
      <c r="J36" s="1839"/>
      <c r="K36" s="1839"/>
      <c r="L36" s="1839"/>
      <c r="M36" s="1839"/>
      <c r="N36" s="1839"/>
      <c r="O36" s="1839"/>
      <c r="P36" s="1839"/>
      <c r="Q36" s="1839"/>
      <c r="R36" s="1839"/>
      <c r="S36" s="1839"/>
      <c r="T36" s="1839"/>
      <c r="U36" s="1839"/>
      <c r="V36" s="1839"/>
      <c r="W36" s="1839"/>
      <c r="X36" s="1839"/>
      <c r="Y36" s="1839"/>
      <c r="Z36" s="1839"/>
      <c r="AA36" s="1839"/>
      <c r="AB36" s="1839"/>
      <c r="AC36" s="1839"/>
      <c r="AD36" s="1839"/>
      <c r="AE36" s="1839"/>
      <c r="AF36" s="1839"/>
      <c r="AG36" s="1839"/>
      <c r="AH36" s="1839"/>
      <c r="AI36" s="1839"/>
      <c r="AJ36" s="1839"/>
      <c r="AK36" s="1839"/>
      <c r="AL36" s="1839"/>
      <c r="AM36" s="1839"/>
      <c r="AN36" s="1839"/>
      <c r="AO36" s="1839"/>
      <c r="AP36" s="1839"/>
      <c r="AQ36" s="1839"/>
      <c r="AR36" s="1839"/>
      <c r="AS36" s="1839"/>
      <c r="AT36" s="1839"/>
      <c r="AU36" s="20"/>
      <c r="AV36" s="20"/>
      <c r="AW36" s="20"/>
      <c r="AX36" s="20"/>
      <c r="AY36" s="20"/>
      <c r="AZ36" s="20"/>
    </row>
    <row r="37" spans="1:52" ht="12.95" customHeight="1">
      <c r="A37" s="1839"/>
      <c r="B37" s="1839"/>
      <c r="C37" s="1839"/>
      <c r="D37" s="1839"/>
      <c r="E37" s="1839"/>
      <c r="F37" s="1839"/>
      <c r="G37" s="1839"/>
      <c r="H37" s="1839"/>
      <c r="I37" s="1839"/>
      <c r="J37" s="1839"/>
      <c r="K37" s="1839"/>
      <c r="L37" s="1839"/>
      <c r="M37" s="1839"/>
      <c r="N37" s="1839"/>
      <c r="O37" s="1839"/>
      <c r="P37" s="1839"/>
      <c r="Q37" s="1839"/>
      <c r="R37" s="1839"/>
      <c r="S37" s="1839"/>
      <c r="T37" s="1839"/>
      <c r="U37" s="1839"/>
      <c r="V37" s="1839"/>
      <c r="W37" s="1839"/>
      <c r="X37" s="1839"/>
      <c r="Y37" s="1839"/>
      <c r="Z37" s="1839"/>
      <c r="AA37" s="1839"/>
      <c r="AB37" s="1839"/>
      <c r="AC37" s="1839"/>
      <c r="AD37" s="1839"/>
      <c r="AE37" s="1839"/>
      <c r="AF37" s="1839"/>
      <c r="AG37" s="1839"/>
      <c r="AH37" s="1839"/>
      <c r="AI37" s="1839"/>
      <c r="AJ37" s="1839"/>
      <c r="AK37" s="1839"/>
      <c r="AL37" s="1839"/>
      <c r="AM37" s="1839"/>
      <c r="AN37" s="1839"/>
      <c r="AO37" s="1839"/>
      <c r="AP37" s="1839"/>
      <c r="AQ37" s="1839"/>
      <c r="AR37" s="1839"/>
      <c r="AS37" s="1839"/>
      <c r="AT37" s="1839"/>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2"/>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8"/>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c r="AP50" s="488"/>
      <c r="AQ50" s="488"/>
      <c r="AR50" s="488"/>
      <c r="AS50" s="488"/>
      <c r="AT50" s="488"/>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2"/>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2"/>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1" t="s">
        <v>2516</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2.95"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2.95"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1" t="s">
        <v>2517</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2.95"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2.95" customHeight="1">
      <c r="A71" s="552"/>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39" t="s">
        <v>2518</v>
      </c>
      <c r="B72" s="1839"/>
      <c r="C72" s="1839"/>
      <c r="D72" s="1839"/>
      <c r="E72" s="1839"/>
      <c r="F72" s="1839"/>
      <c r="G72" s="1839"/>
      <c r="H72" s="1839"/>
      <c r="I72" s="1839"/>
      <c r="J72" s="1839"/>
      <c r="K72" s="1839"/>
      <c r="L72" s="1839"/>
      <c r="M72" s="1839"/>
      <c r="N72" s="1839"/>
      <c r="O72" s="1839"/>
      <c r="P72" s="1839"/>
      <c r="Q72" s="1839"/>
      <c r="R72" s="1839"/>
      <c r="S72" s="1839"/>
      <c r="T72" s="1839"/>
      <c r="U72" s="1839"/>
      <c r="V72" s="1839"/>
      <c r="W72" s="1839"/>
      <c r="X72" s="1839"/>
      <c r="Y72" s="1839"/>
      <c r="Z72" s="1839"/>
      <c r="AA72" s="1839"/>
      <c r="AB72" s="1839"/>
      <c r="AC72" s="1839"/>
      <c r="AD72" s="1839"/>
      <c r="AE72" s="1839"/>
      <c r="AF72" s="1839"/>
      <c r="AG72" s="1839"/>
      <c r="AH72" s="1839"/>
      <c r="AI72" s="1839"/>
      <c r="AJ72" s="1839"/>
      <c r="AK72" s="1839"/>
      <c r="AL72" s="1839"/>
      <c r="AM72" s="1839"/>
      <c r="AN72" s="1839"/>
      <c r="AO72" s="1839"/>
      <c r="AP72" s="1839"/>
      <c r="AQ72" s="1839"/>
      <c r="AR72" s="1839"/>
      <c r="AS72" s="1839"/>
      <c r="AT72" s="1839"/>
      <c r="AU72" s="20"/>
      <c r="AV72" s="20"/>
      <c r="AW72" s="20"/>
      <c r="AX72" s="20"/>
      <c r="AY72" s="20"/>
      <c r="AZ72" s="20"/>
    </row>
    <row r="73" spans="1:52" ht="12.95" customHeight="1">
      <c r="A73" s="1839"/>
      <c r="B73" s="1839"/>
      <c r="C73" s="1839"/>
      <c r="D73" s="1839"/>
      <c r="E73" s="1839"/>
      <c r="F73" s="1839"/>
      <c r="G73" s="1839"/>
      <c r="H73" s="1839"/>
      <c r="I73" s="1839"/>
      <c r="J73" s="1839"/>
      <c r="K73" s="1839"/>
      <c r="L73" s="1839"/>
      <c r="M73" s="1839"/>
      <c r="N73" s="1839"/>
      <c r="O73" s="1839"/>
      <c r="P73" s="1839"/>
      <c r="Q73" s="1839"/>
      <c r="R73" s="1839"/>
      <c r="S73" s="1839"/>
      <c r="T73" s="1839"/>
      <c r="U73" s="1839"/>
      <c r="V73" s="1839"/>
      <c r="W73" s="1839"/>
      <c r="X73" s="1839"/>
      <c r="Y73" s="1839"/>
      <c r="Z73" s="1839"/>
      <c r="AA73" s="1839"/>
      <c r="AB73" s="1839"/>
      <c r="AC73" s="1839"/>
      <c r="AD73" s="1839"/>
      <c r="AE73" s="1839"/>
      <c r="AF73" s="1839"/>
      <c r="AG73" s="1839"/>
      <c r="AH73" s="1839"/>
      <c r="AI73" s="1839"/>
      <c r="AJ73" s="1839"/>
      <c r="AK73" s="1839"/>
      <c r="AL73" s="1839"/>
      <c r="AM73" s="1839"/>
      <c r="AN73" s="1839"/>
      <c r="AO73" s="1839"/>
      <c r="AP73" s="1839"/>
      <c r="AQ73" s="1839"/>
      <c r="AR73" s="1839"/>
      <c r="AS73" s="1839"/>
      <c r="AT73" s="18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0" t="s">
        <v>2519</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2.95"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2.95"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1" t="s">
        <v>2520</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2.95"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2.95"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2.95" customHeight="1">
      <c r="A82" s="552"/>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5" t="s">
        <v>2523</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row>
    <row r="90" spans="1:52" ht="12.95"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0" t="s">
        <v>2524</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2.95"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2.95"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2.95"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2.95"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2.95"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2.95"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0"/>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0"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0"/>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0"/>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0"/>
      <c r="C113" s="3" t="s">
        <v>181</v>
      </c>
      <c r="G113" s="1543"/>
      <c r="H113" s="1543"/>
      <c r="I113" s="3" t="s">
        <v>182</v>
      </c>
      <c r="L113" s="1543"/>
      <c r="M113" s="1543"/>
      <c r="N113" s="1543"/>
      <c r="O113" s="1543"/>
      <c r="P113" s="1557" t="s">
        <v>2528</v>
      </c>
      <c r="Q113" s="1557"/>
      <c r="R113" s="1557"/>
      <c r="S113" s="155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4"/>
      <c r="D115" s="1544"/>
      <c r="E115" s="1544"/>
      <c r="F115" s="1544"/>
      <c r="G115" s="1544"/>
      <c r="H115" s="1544"/>
      <c r="I115" s="1544"/>
      <c r="J115" s="1544"/>
      <c r="K115" s="154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43"/>
      <c r="Z117" s="1543"/>
      <c r="AA117" s="1543"/>
      <c r="AB117" s="1543"/>
      <c r="AC117" s="1543"/>
      <c r="AD117" s="1543"/>
      <c r="AE117" s="1543"/>
      <c r="AF117" s="1543"/>
      <c r="AG117" s="1543"/>
      <c r="AH117" s="1543"/>
      <c r="AI117" s="1543"/>
      <c r="AJ117" s="1543"/>
      <c r="AK117" s="154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3"/>
      <c r="Z120" s="1543"/>
      <c r="AA120" s="1543"/>
      <c r="AB120" s="1543"/>
      <c r="AC120" s="1543"/>
      <c r="AD120" s="1543"/>
      <c r="AE120" s="1543"/>
      <c r="AF120" s="1543"/>
      <c r="AG120" s="1543"/>
      <c r="AH120" s="1543"/>
      <c r="AI120" s="1543"/>
      <c r="AJ120" s="1543"/>
      <c r="AK120" s="154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3"/>
      <c r="Z123" s="1543"/>
      <c r="AA123" s="1543"/>
      <c r="AB123" s="1543"/>
      <c r="AC123" s="1543"/>
      <c r="AD123" s="1543"/>
      <c r="AE123" s="1543"/>
      <c r="AF123" s="1543"/>
      <c r="AG123" s="1543"/>
      <c r="AH123" s="1543"/>
      <c r="AI123" s="1543"/>
      <c r="AJ123" s="1543"/>
      <c r="AK123" s="154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4"/>
      <c r="AL128" s="384"/>
      <c r="AM128" s="384"/>
      <c r="AN128" s="384"/>
      <c r="AO128" s="384"/>
      <c r="AP128" s="384"/>
      <c r="AQ128" s="384"/>
      <c r="AR128" s="384"/>
      <c r="AS128" s="384"/>
      <c r="AT128" s="384"/>
      <c r="AU128" s="384"/>
      <c r="AV128" s="384"/>
      <c r="AW128" s="384"/>
      <c r="AX128" s="384"/>
      <c r="AY128" s="384"/>
    </row>
    <row r="129" spans="1:51" ht="12.95" hidden="1" customHeight="1">
      <c r="A129" s="384"/>
      <c r="B129" s="4"/>
      <c r="R129" s="6"/>
      <c r="S129" s="6"/>
      <c r="T129" s="6"/>
      <c r="U129" s="6"/>
      <c r="V129" s="6"/>
      <c r="W129" s="6"/>
      <c r="AL129" s="384"/>
      <c r="AM129" s="384"/>
      <c r="AN129" s="384"/>
      <c r="AO129" s="384"/>
      <c r="AP129" s="384"/>
      <c r="AQ129" s="384"/>
      <c r="AR129" s="384"/>
      <c r="AS129" s="384"/>
      <c r="AT129" s="384"/>
      <c r="AU129" s="384"/>
      <c r="AV129" s="384"/>
      <c r="AW129" s="384"/>
      <c r="AX129" s="384"/>
      <c r="AY129" s="384"/>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8"/>
      <c r="U139" s="488"/>
      <c r="V139" s="488"/>
      <c r="W139" s="488"/>
      <c r="X139" s="488"/>
      <c r="Y139" s="488"/>
      <c r="Z139" s="488"/>
      <c r="AA139" s="488"/>
      <c r="AB139" s="488"/>
      <c r="AC139" s="488"/>
      <c r="AD139" s="488"/>
      <c r="AE139" s="488"/>
      <c r="AF139" s="488"/>
      <c r="AG139" s="488"/>
      <c r="AH139" s="488"/>
      <c r="AI139" s="488"/>
      <c r="AJ139" s="488"/>
      <c r="AK139" s="3"/>
      <c r="AL139" s="3"/>
      <c r="AM139" s="3"/>
      <c r="AN139" s="3"/>
      <c r="AO139" s="3"/>
      <c r="AP139" s="3"/>
      <c r="AQ139" s="3"/>
      <c r="AR139" s="3"/>
      <c r="AS139" s="3"/>
      <c r="AT139" s="3"/>
      <c r="AU139" s="3"/>
      <c r="AV139" s="3"/>
      <c r="AW139" s="3"/>
      <c r="AX139" s="3"/>
      <c r="AY139" s="3"/>
    </row>
    <row r="140" spans="1:51" ht="12.95" hidden="1" customHeight="1">
      <c r="A140" s="3"/>
      <c r="B140" s="119"/>
      <c r="C140" s="488"/>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488"/>
      <c r="AE140" s="488"/>
      <c r="AF140" s="488"/>
      <c r="AG140" s="488"/>
      <c r="AH140" s="488"/>
      <c r="AI140" s="488"/>
      <c r="AJ140" s="488"/>
      <c r="AK140" s="3"/>
      <c r="AL140" s="3"/>
      <c r="AM140" s="3"/>
      <c r="AN140" s="3"/>
      <c r="AO140" s="3"/>
      <c r="AP140" s="3"/>
      <c r="AQ140" s="3"/>
      <c r="AR140" s="3"/>
      <c r="AS140" s="3"/>
      <c r="AT140" s="3"/>
      <c r="AU140" s="3"/>
      <c r="AV140" s="3"/>
      <c r="AW140" s="3"/>
      <c r="AX140" s="3"/>
      <c r="AY140" s="3"/>
    </row>
    <row r="141" spans="1:51" ht="12.95" hidden="1" customHeight="1">
      <c r="A141" s="3"/>
      <c r="B141" s="119"/>
      <c r="C141" s="488"/>
      <c r="D141" s="488"/>
      <c r="E141" s="488"/>
      <c r="F141" s="488"/>
      <c r="G141" s="488"/>
      <c r="H141" s="488"/>
      <c r="I141" s="488"/>
      <c r="J141" s="488"/>
      <c r="K141" s="488"/>
      <c r="L141" s="488"/>
      <c r="M141" s="488"/>
      <c r="N141" s="488"/>
      <c r="O141" s="488"/>
      <c r="P141" s="488"/>
      <c r="Q141" s="488"/>
      <c r="R141" s="488"/>
      <c r="S141" s="488"/>
      <c r="T141" s="488"/>
      <c r="U141" s="488"/>
      <c r="V141" s="488"/>
      <c r="W141" s="488"/>
      <c r="X141" s="488"/>
      <c r="Y141" s="488"/>
      <c r="Z141" s="488"/>
      <c r="AA141" s="488"/>
      <c r="AB141" s="488"/>
      <c r="AC141" s="488"/>
      <c r="AD141" s="488"/>
      <c r="AE141" s="488"/>
      <c r="AF141" s="488"/>
      <c r="AG141" s="488"/>
      <c r="AH141" s="488"/>
      <c r="AI141" s="488"/>
      <c r="AJ141" s="488"/>
      <c r="AK141" s="3"/>
      <c r="AL141" s="3"/>
      <c r="AM141" s="3"/>
      <c r="AN141" s="3"/>
      <c r="AO141" s="3"/>
      <c r="AP141" s="3"/>
      <c r="AQ141" s="3"/>
      <c r="AR141" s="3"/>
      <c r="AS141" s="3"/>
      <c r="AT141" s="3"/>
      <c r="AU141" s="3"/>
      <c r="AV141" s="3"/>
      <c r="AW141" s="3"/>
      <c r="AX141" s="3"/>
      <c r="AY141" s="3"/>
    </row>
    <row r="142" spans="1:51" ht="12.95" hidden="1" customHeight="1">
      <c r="A142" s="3"/>
      <c r="B142" s="119"/>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3"/>
      <c r="AL142" s="3"/>
      <c r="AM142" s="3"/>
      <c r="AN142" s="3"/>
      <c r="AO142" s="3"/>
      <c r="AP142" s="3"/>
      <c r="AQ142" s="3"/>
      <c r="AR142" s="3"/>
      <c r="AS142" s="3"/>
      <c r="AT142" s="3"/>
      <c r="AU142" s="3"/>
      <c r="AV142" s="3"/>
      <c r="AW142" s="3"/>
      <c r="AX142" s="3"/>
      <c r="AY142" s="3"/>
    </row>
    <row r="143" spans="1:51" ht="12.95" hidden="1" customHeight="1">
      <c r="A143" s="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c r="AF143" s="473"/>
      <c r="AG143" s="473"/>
      <c r="AH143" s="473"/>
      <c r="AI143" s="473"/>
      <c r="AJ143" s="473"/>
      <c r="AK143" s="3"/>
      <c r="AL143" s="3"/>
      <c r="AM143" s="3"/>
      <c r="AN143" s="3"/>
      <c r="AO143" s="3"/>
      <c r="AP143" s="3"/>
      <c r="AQ143" s="3"/>
      <c r="AR143" s="3"/>
      <c r="AS143" s="3"/>
      <c r="AT143" s="3"/>
      <c r="AU143" s="3"/>
      <c r="AV143" s="3"/>
      <c r="AW143" s="3"/>
      <c r="AX143" s="3"/>
      <c r="AY143" s="3"/>
    </row>
    <row r="144" spans="1:51" ht="12.95" hidden="1" customHeight="1">
      <c r="A144" s="3"/>
      <c r="B144" s="552"/>
      <c r="C144" s="473"/>
      <c r="D144" s="473"/>
      <c r="E144" s="473"/>
      <c r="F144" s="473"/>
      <c r="G144" s="473"/>
      <c r="H144" s="473"/>
      <c r="I144" s="473"/>
      <c r="J144" s="47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3"/>
      <c r="AJ144" s="473"/>
      <c r="AK144" s="3"/>
      <c r="AL144" s="3"/>
      <c r="AM144" s="3"/>
      <c r="AN144" s="3"/>
      <c r="AO144" s="3"/>
      <c r="AP144" s="3"/>
      <c r="AQ144" s="3"/>
      <c r="AR144" s="3"/>
      <c r="AS144" s="3"/>
      <c r="AT144" s="3"/>
      <c r="AU144" s="3"/>
      <c r="AV144" s="3"/>
      <c r="AW144" s="3"/>
      <c r="AX144" s="3"/>
      <c r="AY144" s="3"/>
    </row>
    <row r="145" spans="1:72" ht="12.95" hidden="1" customHeight="1">
      <c r="A145" s="3"/>
      <c r="B145" s="3"/>
      <c r="C145" s="473"/>
      <c r="D145" s="473"/>
      <c r="E145" s="473"/>
      <c r="F145" s="473"/>
      <c r="G145" s="473"/>
      <c r="H145" s="473"/>
      <c r="I145" s="473"/>
      <c r="J145" s="47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3"/>
      <c r="AJ145" s="473"/>
      <c r="AK145" s="3"/>
      <c r="AL145" s="3"/>
      <c r="AM145" s="3"/>
      <c r="AN145" s="3"/>
      <c r="AO145" s="3"/>
      <c r="AP145" s="3"/>
      <c r="AQ145" s="3"/>
      <c r="AR145" s="3"/>
      <c r="AS145" s="3"/>
      <c r="AT145" s="3"/>
      <c r="AU145" s="3"/>
      <c r="AV145" s="3"/>
      <c r="AW145" s="3"/>
      <c r="AX145" s="3"/>
      <c r="AY145" s="3"/>
    </row>
    <row r="146" spans="1:72" ht="12.95" hidden="1" customHeight="1">
      <c r="A146" s="3"/>
      <c r="D146" s="473"/>
      <c r="E146" s="473"/>
      <c r="F146" s="473"/>
      <c r="G146" s="473"/>
      <c r="H146" s="473"/>
      <c r="I146" s="473"/>
      <c r="J146" s="47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3"/>
      <c r="AJ146" s="473"/>
      <c r="AK146" s="3"/>
      <c r="AL146" s="3"/>
      <c r="AM146" s="3"/>
      <c r="AN146" s="3"/>
      <c r="AO146" s="3"/>
      <c r="AP146" s="3"/>
      <c r="AQ146" s="3"/>
      <c r="AR146" s="3"/>
      <c r="AS146" s="3"/>
      <c r="AT146" s="3"/>
      <c r="AU146" s="3"/>
      <c r="AV146" s="3"/>
      <c r="AW146" s="3"/>
      <c r="AX146" s="3"/>
      <c r="AY146" s="3"/>
    </row>
    <row r="147" spans="1:72" ht="12.95" hidden="1" customHeight="1">
      <c r="A147" s="3"/>
      <c r="B147" s="5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55" t="s">
        <v>2644</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5" customHeight="1">
      <c r="D154" s="324" t="s">
        <v>442</v>
      </c>
      <c r="O154" s="1436" t="s">
        <v>2645</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5" customHeight="1">
      <c r="D155" s="8" t="s">
        <v>444</v>
      </c>
      <c r="F155" s="8"/>
      <c r="G155" s="8"/>
      <c r="H155" s="8"/>
      <c r="I155" s="8"/>
      <c r="J155" s="8"/>
      <c r="K155" s="8"/>
      <c r="L155" s="8"/>
      <c r="M155" s="8"/>
      <c r="N155" s="8"/>
      <c r="O155" s="1554" t="s">
        <v>443</v>
      </c>
      <c r="P155" s="1554"/>
      <c r="Q155" s="1554"/>
      <c r="R155" s="1554"/>
      <c r="S155" s="1554"/>
      <c r="T155" s="1554"/>
      <c r="U155" s="1554"/>
      <c r="V155" s="1554"/>
      <c r="W155" s="1554"/>
      <c r="X155" s="1554"/>
      <c r="Y155" s="1554"/>
      <c r="Z155" s="1554"/>
      <c r="AA155" s="1554"/>
      <c r="AB155" s="1554"/>
      <c r="AC155" s="1554"/>
      <c r="AD155" s="1554"/>
      <c r="AE155" s="1554"/>
      <c r="AF155" s="1554"/>
      <c r="AG155" s="1554"/>
      <c r="AH155" s="1554"/>
    </row>
    <row r="156" spans="1:72" ht="12.95" customHeight="1">
      <c r="D156" t="s">
        <v>314</v>
      </c>
      <c r="O156" s="1456" t="s">
        <v>2646</v>
      </c>
      <c r="P156" s="1456"/>
      <c r="Q156" s="1456"/>
      <c r="R156" s="1456"/>
      <c r="S156" s="1456"/>
      <c r="T156" s="1456"/>
      <c r="U156" s="1456"/>
      <c r="V156" s="1456"/>
      <c r="W156" s="1456"/>
      <c r="X156" s="1456"/>
      <c r="Y156" s="1456"/>
      <c r="Z156" s="1456"/>
      <c r="AA156" s="1456"/>
      <c r="AB156" s="1456"/>
      <c r="AC156" s="1456"/>
      <c r="AD156" s="1456"/>
      <c r="AE156" s="1456"/>
      <c r="AF156" s="1456"/>
      <c r="AG156" s="1456"/>
      <c r="AH156" s="1456"/>
      <c r="BT156" t="s">
        <v>308</v>
      </c>
    </row>
    <row r="157" spans="1:72" ht="12.95" customHeight="1">
      <c r="D157" t="s">
        <v>315</v>
      </c>
      <c r="O157" s="1455" t="s">
        <v>2647</v>
      </c>
      <c r="P157" s="1455"/>
      <c r="Q157" s="1455"/>
      <c r="R157" s="1455"/>
      <c r="S157" s="1455"/>
      <c r="T157" s="1455"/>
      <c r="U157" s="1455"/>
      <c r="V157" s="1455"/>
      <c r="W157" s="1455"/>
      <c r="X157" s="1455"/>
      <c r="Y157" s="8"/>
      <c r="Z157" s="8"/>
      <c r="AA157" s="8"/>
      <c r="AB157" s="8"/>
      <c r="AC157" s="8"/>
      <c r="AD157" s="8"/>
      <c r="AE157" s="8"/>
      <c r="AF157" s="8"/>
      <c r="BN157" s="23" t="s">
        <v>645</v>
      </c>
      <c r="BT157" t="s">
        <v>485</v>
      </c>
    </row>
    <row r="158" spans="1:72" ht="12.95" customHeight="1">
      <c r="D158" t="s">
        <v>316</v>
      </c>
      <c r="O158" s="1562">
        <v>94585</v>
      </c>
      <c r="P158" s="1562"/>
      <c r="Q158" s="1562"/>
      <c r="R158" s="1562"/>
      <c r="S158" s="9"/>
      <c r="T158" s="9"/>
      <c r="U158" s="9"/>
      <c r="V158" s="9"/>
      <c r="W158" s="9"/>
      <c r="X158" s="9"/>
      <c r="Y158" s="9"/>
      <c r="Z158" s="9"/>
      <c r="AA158" s="9"/>
      <c r="AB158" s="9"/>
      <c r="AC158" s="9"/>
      <c r="AD158" s="9"/>
      <c r="AE158" s="9"/>
      <c r="AF158" s="9"/>
      <c r="BN158" s="23" t="s">
        <v>646</v>
      </c>
      <c r="BT158" t="s">
        <v>486</v>
      </c>
    </row>
    <row r="159" spans="1:72" ht="12.95" customHeight="1">
      <c r="D159" t="s">
        <v>317</v>
      </c>
      <c r="O159" s="1549" t="s">
        <v>2648</v>
      </c>
      <c r="P159" s="1549"/>
      <c r="Q159" s="1549"/>
      <c r="R159" s="1549"/>
      <c r="S159" s="1549"/>
      <c r="T159" s="1549"/>
      <c r="V159" s="97" t="s">
        <v>272</v>
      </c>
      <c r="W159" s="1563"/>
      <c r="X159" s="1563"/>
      <c r="Y159" s="10"/>
      <c r="Z159" s="10"/>
      <c r="AA159" s="10"/>
      <c r="AB159" s="10"/>
      <c r="AC159" s="10"/>
      <c r="AD159" s="10"/>
      <c r="AE159" s="10"/>
      <c r="AF159" s="10"/>
      <c r="BN159" s="23" t="s">
        <v>340</v>
      </c>
      <c r="BT159" t="s">
        <v>487</v>
      </c>
    </row>
    <row r="160" spans="1:72" ht="12.95" customHeight="1">
      <c r="D160" t="s">
        <v>318</v>
      </c>
      <c r="O160" s="1549" t="s">
        <v>2649</v>
      </c>
      <c r="P160" s="1549"/>
      <c r="Q160" s="1549"/>
      <c r="R160" s="1549"/>
      <c r="S160" s="1549"/>
      <c r="T160" s="1549"/>
      <c r="U160" s="10"/>
      <c r="V160" s="10"/>
      <c r="W160" s="10"/>
      <c r="X160" s="10"/>
      <c r="Y160" s="10"/>
      <c r="Z160" s="10"/>
      <c r="AA160" s="10"/>
      <c r="AB160" s="10"/>
      <c r="AC160" s="10"/>
      <c r="AD160" s="10"/>
      <c r="AE160" s="10"/>
      <c r="AF160" s="10"/>
      <c r="BN160" s="23" t="s">
        <v>669</v>
      </c>
      <c r="BT160" t="s">
        <v>488</v>
      </c>
    </row>
    <row r="161" spans="1:72" ht="12.95" customHeight="1">
      <c r="D161" t="s">
        <v>319</v>
      </c>
      <c r="O161" s="1532" t="s">
        <v>2650</v>
      </c>
      <c r="P161" s="1532"/>
      <c r="Q161" s="1532"/>
      <c r="R161" s="1532"/>
      <c r="S161" s="1532"/>
      <c r="T161" s="1532"/>
      <c r="U161" s="1532"/>
      <c r="V161" s="1532"/>
      <c r="W161" s="1532"/>
      <c r="X161" s="1532"/>
      <c r="Y161" s="1532"/>
      <c r="Z161" s="1532"/>
      <c r="AA161" s="1532"/>
      <c r="AB161" s="1532"/>
      <c r="AC161" s="1532"/>
      <c r="AD161" s="1532"/>
      <c r="AE161" s="1532"/>
      <c r="AF161" s="1532"/>
      <c r="AG161" s="1532"/>
      <c r="AH161" s="1532"/>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45" t="s">
        <v>2623</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39" t="s">
        <v>548</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682</v>
      </c>
      <c r="BT169" t="s">
        <v>497</v>
      </c>
    </row>
    <row r="170" spans="1:72" ht="12.95"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53" t="s">
        <v>372</v>
      </c>
      <c r="K173" s="1553"/>
      <c r="L173" s="1553"/>
      <c r="M173" s="1553"/>
      <c r="N173" s="1553"/>
      <c r="O173" s="1553"/>
      <c r="P173" s="1553"/>
      <c r="Q173" s="1553"/>
      <c r="R173" s="1553"/>
      <c r="S173" s="1553"/>
      <c r="U173" s="25"/>
      <c r="X173" s="25"/>
      <c r="BB173" s="3" t="s">
        <v>308</v>
      </c>
      <c r="BN173" s="23" t="s">
        <v>215</v>
      </c>
      <c r="BT173" t="s">
        <v>501</v>
      </c>
    </row>
    <row r="174" spans="1:72" ht="12.95" customHeight="1">
      <c r="C174" s="24"/>
      <c r="D174" s="3" t="s">
        <v>1309</v>
      </c>
      <c r="J174" s="1456" t="s">
        <v>2420</v>
      </c>
      <c r="K174" s="1456"/>
      <c r="L174" s="1456"/>
      <c r="M174" s="1456"/>
      <c r="N174" s="1456"/>
      <c r="O174" s="1456"/>
      <c r="P174" s="1456"/>
      <c r="Q174" s="1456"/>
      <c r="R174" s="1456"/>
      <c r="S174" s="1456"/>
      <c r="T174" s="1456"/>
      <c r="U174" s="1456"/>
      <c r="V174" s="1456"/>
      <c r="W174" s="1456"/>
      <c r="X174" s="1456"/>
      <c r="Y174" s="1456"/>
      <c r="Z174" s="1456"/>
      <c r="AA174" s="1456"/>
      <c r="AB174" s="1456"/>
      <c r="BB174" t="s">
        <v>2273</v>
      </c>
      <c r="BN174" s="23" t="s">
        <v>217</v>
      </c>
      <c r="BT174" t="s">
        <v>502</v>
      </c>
    </row>
    <row r="175" spans="1:72" ht="12.95" customHeight="1">
      <c r="C175" s="8"/>
      <c r="D175" s="3" t="s">
        <v>323</v>
      </c>
      <c r="O175" s="27"/>
      <c r="U175" s="1435" t="s">
        <v>554</v>
      </c>
      <c r="V175" s="1435"/>
      <c r="BB175" t="s">
        <v>2237</v>
      </c>
      <c r="BN175" s="23" t="s">
        <v>218</v>
      </c>
      <c r="BT175" t="s">
        <v>503</v>
      </c>
    </row>
    <row r="176" spans="1:72" ht="12.95" customHeight="1">
      <c r="C176" s="8"/>
      <c r="D176" s="26"/>
      <c r="E176" t="s">
        <v>305</v>
      </c>
      <c r="O176" s="27"/>
      <c r="P176" t="s">
        <v>2395</v>
      </c>
      <c r="T176" s="27" t="s">
        <v>306</v>
      </c>
      <c r="U176" s="1548">
        <v>24</v>
      </c>
      <c r="V176" s="1548"/>
      <c r="W176" s="1" t="s">
        <v>307</v>
      </c>
      <c r="X176" s="1556">
        <v>445</v>
      </c>
      <c r="Y176" s="1556"/>
      <c r="BB176" t="s">
        <v>2274</v>
      </c>
      <c r="BN176" s="23" t="s">
        <v>220</v>
      </c>
      <c r="BT176" t="s">
        <v>504</v>
      </c>
    </row>
    <row r="177" spans="1:72" ht="12.95" customHeight="1">
      <c r="C177" s="24"/>
      <c r="D177" t="s">
        <v>250</v>
      </c>
      <c r="R177" s="1435" t="s">
        <v>678</v>
      </c>
      <c r="S177" s="1435"/>
      <c r="BB177" t="s">
        <v>2577</v>
      </c>
      <c r="BN177" s="23" t="s">
        <v>221</v>
      </c>
      <c r="BT177" t="s">
        <v>505</v>
      </c>
    </row>
    <row r="178" spans="1:72" ht="12.95" customHeight="1">
      <c r="C178" s="24"/>
      <c r="D178" s="3" t="s">
        <v>1310</v>
      </c>
      <c r="AA178" t="s">
        <v>2395</v>
      </c>
      <c r="AE178" s="27" t="s">
        <v>306</v>
      </c>
      <c r="AF178" s="1558"/>
      <c r="AG178" s="1558"/>
      <c r="AH178" s="1" t="s">
        <v>307</v>
      </c>
      <c r="AI178" s="1530"/>
      <c r="AJ178" s="1530"/>
      <c r="AK178" s="1530"/>
      <c r="BB178" t="s">
        <v>2578</v>
      </c>
      <c r="BN178" s="23" t="s">
        <v>222</v>
      </c>
      <c r="BT178" t="s">
        <v>53</v>
      </c>
    </row>
    <row r="179" spans="1:72" ht="12.95" customHeight="1">
      <c r="C179" s="24"/>
      <c r="BN179" s="23" t="s">
        <v>223</v>
      </c>
      <c r="BT179" t="s">
        <v>54</v>
      </c>
    </row>
    <row r="180" spans="1:72" ht="12.95" customHeight="1">
      <c r="C180" s="24"/>
      <c r="D180" t="s">
        <v>2396</v>
      </c>
      <c r="X180" s="1435" t="s">
        <v>678</v>
      </c>
      <c r="Y180" s="1435"/>
      <c r="BN180" s="23" t="s">
        <v>225</v>
      </c>
      <c r="BT180" t="s">
        <v>55</v>
      </c>
    </row>
    <row r="181" spans="1:72" ht="12.95" customHeight="1">
      <c r="C181" s="8"/>
      <c r="E181" s="4" t="s">
        <v>996</v>
      </c>
      <c r="BN181" s="23" t="s">
        <v>226</v>
      </c>
      <c r="BT181" t="s">
        <v>56</v>
      </c>
    </row>
    <row r="182" spans="1:72" ht="12.95" customHeight="1">
      <c r="C182" s="563"/>
      <c r="BN182" s="23" t="s">
        <v>227</v>
      </c>
      <c r="BT182" t="s">
        <v>60</v>
      </c>
    </row>
    <row r="183" spans="1:72" ht="12.95" customHeight="1">
      <c r="A183" s="2" t="s">
        <v>585</v>
      </c>
      <c r="C183" s="2" t="s">
        <v>586</v>
      </c>
      <c r="BN183" s="23" t="s">
        <v>229</v>
      </c>
      <c r="BT183" t="s">
        <v>61</v>
      </c>
    </row>
    <row r="184" spans="1:72" ht="12.95" customHeight="1">
      <c r="C184" s="21"/>
      <c r="D184" t="s">
        <v>587</v>
      </c>
      <c r="I184" s="1509" t="str">
        <f>H18</f>
        <v>Almond Gardens Apartments</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596</v>
      </c>
      <c r="BN184" s="23" t="s">
        <v>231</v>
      </c>
      <c r="BT184" t="s">
        <v>62</v>
      </c>
    </row>
    <row r="185" spans="1:72" ht="12.95" customHeight="1">
      <c r="C185" s="21"/>
      <c r="D185" t="s">
        <v>588</v>
      </c>
      <c r="I185" s="1439" t="s">
        <v>2651</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597</v>
      </c>
      <c r="BN185" s="23" t="s">
        <v>232</v>
      </c>
      <c r="BT185" t="s">
        <v>63</v>
      </c>
    </row>
    <row r="186" spans="1:72" ht="12.95" customHeight="1">
      <c r="C186" s="21"/>
      <c r="E186" t="s">
        <v>168</v>
      </c>
      <c r="BN186" s="23" t="s">
        <v>233</v>
      </c>
      <c r="BT186" t="s">
        <v>64</v>
      </c>
    </row>
    <row r="187" spans="1:72" ht="12.95"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2.95" customHeight="1">
      <c r="C189" s="21"/>
      <c r="D189" t="s">
        <v>589</v>
      </c>
      <c r="I189" s="1456" t="s">
        <v>2652</v>
      </c>
      <c r="J189" s="1456"/>
      <c r="K189" s="1456"/>
      <c r="L189" s="1456"/>
      <c r="M189" s="1456"/>
      <c r="N189" s="1456"/>
      <c r="O189" s="1456"/>
      <c r="P189" s="1456"/>
      <c r="Q189" t="s">
        <v>591</v>
      </c>
      <c r="T189" s="1456" t="s">
        <v>198</v>
      </c>
      <c r="U189" s="1456"/>
      <c r="V189" s="1456"/>
      <c r="W189" s="1456"/>
      <c r="X189" s="1456"/>
      <c r="Y189" s="1456"/>
      <c r="Z189" s="1456"/>
      <c r="AA189" s="1456"/>
      <c r="AB189" s="1456"/>
      <c r="AC189" s="1456"/>
      <c r="AD189" s="1456"/>
      <c r="AE189" s="1456"/>
      <c r="BC189" t="s">
        <v>308</v>
      </c>
      <c r="BH189" s="3" t="s">
        <v>600</v>
      </c>
      <c r="BN189" s="23" t="s">
        <v>237</v>
      </c>
      <c r="BT189" t="s">
        <v>67</v>
      </c>
    </row>
    <row r="190" spans="1:72" ht="12.95" customHeight="1">
      <c r="C190" s="21"/>
      <c r="D190" t="s">
        <v>592</v>
      </c>
      <c r="I190" s="1439">
        <v>94585</v>
      </c>
      <c r="J190" s="1439"/>
      <c r="K190" s="1439"/>
      <c r="L190" s="1439"/>
      <c r="M190" s="1439"/>
      <c r="N190" s="1439"/>
      <c r="O190" t="s">
        <v>594</v>
      </c>
      <c r="T190" s="1559">
        <v>2527.02</v>
      </c>
      <c r="U190" s="1559"/>
      <c r="V190" s="1559"/>
      <c r="W190" s="1559"/>
      <c r="X190" s="1559"/>
      <c r="Y190" s="1559"/>
      <c r="Z190" s="1559"/>
      <c r="AA190" s="1559"/>
      <c r="AB190" s="1559"/>
      <c r="AC190" s="1559"/>
      <c r="AD190" s="1559"/>
      <c r="AE190" s="1559"/>
      <c r="BC190" t="s">
        <v>1066</v>
      </c>
      <c r="BH190" t="s">
        <v>1066</v>
      </c>
      <c r="BN190" s="23" t="s">
        <v>644</v>
      </c>
      <c r="BT190" t="s">
        <v>68</v>
      </c>
    </row>
    <row r="191" spans="1:72" ht="12.95" customHeight="1">
      <c r="C191" s="21"/>
      <c r="D191" t="s">
        <v>471</v>
      </c>
      <c r="N191" s="1473" t="s">
        <v>2653</v>
      </c>
      <c r="O191" s="1473"/>
      <c r="P191" s="1473"/>
      <c r="Q191" s="1473"/>
      <c r="R191" s="1473"/>
      <c r="S191" s="1473"/>
      <c r="T191" s="1473"/>
      <c r="U191" s="1473"/>
      <c r="V191" s="1473"/>
      <c r="W191" s="1473"/>
      <c r="X191" s="1473"/>
      <c r="Y191" s="1473"/>
      <c r="Z191" s="1473"/>
      <c r="AA191" s="1473"/>
      <c r="AB191" s="1473"/>
      <c r="AC191" s="1473"/>
      <c r="AD191" s="1473"/>
      <c r="AE191" s="1473"/>
      <c r="BC191" t="s">
        <v>1065</v>
      </c>
      <c r="BH191" t="s">
        <v>1065</v>
      </c>
      <c r="BN191" s="23" t="s">
        <v>698</v>
      </c>
      <c r="BT191" t="s">
        <v>737</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1068</v>
      </c>
      <c r="BH192" s="3" t="s">
        <v>1474</v>
      </c>
      <c r="BN192" s="23" t="s">
        <v>699</v>
      </c>
      <c r="BT192" t="s">
        <v>738</v>
      </c>
    </row>
    <row r="193" spans="1:74" ht="12.95" customHeight="1">
      <c r="C193" s="21"/>
      <c r="D193" t="s">
        <v>2397</v>
      </c>
      <c r="M193" s="40"/>
      <c r="N193" s="927"/>
      <c r="O193" s="927"/>
      <c r="P193" s="927"/>
      <c r="Q193" s="927"/>
      <c r="R193" s="927"/>
      <c r="S193" s="927"/>
      <c r="T193" s="1561" t="s">
        <v>2577</v>
      </c>
      <c r="U193" s="1561"/>
      <c r="V193" s="1561"/>
      <c r="W193" s="1561"/>
      <c r="X193" s="1561"/>
      <c r="Y193" s="1561"/>
      <c r="Z193" s="1561"/>
      <c r="AA193" s="1561"/>
      <c r="AB193" s="1561"/>
      <c r="AC193" s="1561"/>
      <c r="AD193" s="1561"/>
      <c r="AE193" s="1561"/>
      <c r="AF193" s="1561"/>
      <c r="AG193" s="1561"/>
      <c r="AH193" s="1561"/>
      <c r="AI193" s="1561"/>
      <c r="BC193" t="s">
        <v>1067</v>
      </c>
      <c r="BH193" s="3" t="s">
        <v>1741</v>
      </c>
      <c r="BN193" s="23" t="s">
        <v>700</v>
      </c>
      <c r="BT193" t="s">
        <v>739</v>
      </c>
    </row>
    <row r="194" spans="1:74" ht="12.95" customHeight="1">
      <c r="C194" s="21"/>
      <c r="D194" s="3" t="s">
        <v>2579</v>
      </c>
      <c r="M194" s="40"/>
      <c r="N194" s="927"/>
      <c r="O194" s="927"/>
      <c r="P194" s="927"/>
      <c r="Q194" s="927"/>
      <c r="R194" s="927"/>
      <c r="S194" s="927"/>
      <c r="AH194" s="1435" t="s">
        <v>678</v>
      </c>
      <c r="AI194" s="1435"/>
      <c r="BC194" t="s">
        <v>1474</v>
      </c>
      <c r="BN194" s="23" t="s">
        <v>701</v>
      </c>
      <c r="BT194" t="s">
        <v>740</v>
      </c>
    </row>
    <row r="195" spans="1:74" ht="12.95" customHeight="1">
      <c r="C195" s="21"/>
      <c r="D195" t="s">
        <v>332</v>
      </c>
      <c r="T195" s="1435" t="s">
        <v>554</v>
      </c>
      <c r="U195" s="1435"/>
      <c r="W195" t="s">
        <v>694</v>
      </c>
      <c r="AH195" s="1435">
        <v>8</v>
      </c>
      <c r="AI195" s="1435"/>
      <c r="BC195" t="s">
        <v>2047</v>
      </c>
      <c r="BN195" s="23" t="s">
        <v>243</v>
      </c>
      <c r="BT195" t="s">
        <v>741</v>
      </c>
    </row>
    <row r="196" spans="1:74" ht="12.95" customHeight="1">
      <c r="C196" s="21"/>
      <c r="D196" t="s">
        <v>387</v>
      </c>
      <c r="T196" s="1418" t="s">
        <v>678</v>
      </c>
      <c r="U196" s="1418"/>
      <c r="W196" t="s">
        <v>695</v>
      </c>
      <c r="AH196" s="1435">
        <v>11</v>
      </c>
      <c r="AI196" s="1435"/>
      <c r="BN196" s="23" t="s">
        <v>244</v>
      </c>
      <c r="BT196" t="s">
        <v>69</v>
      </c>
    </row>
    <row r="197" spans="1:74" ht="12.95" customHeight="1">
      <c r="C197" s="21"/>
      <c r="D197" s="3" t="s">
        <v>169</v>
      </c>
      <c r="T197" s="1418" t="s">
        <v>678</v>
      </c>
      <c r="U197" s="1418"/>
      <c r="W197" t="s">
        <v>696</v>
      </c>
      <c r="AH197" s="1435">
        <v>3</v>
      </c>
      <c r="AI197" s="1435"/>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18">
        <v>0</v>
      </c>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35" t="s">
        <v>678</v>
      </c>
      <c r="AA199" s="1435"/>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8"/>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8"/>
      <c r="BN201" s="23" t="s">
        <v>710</v>
      </c>
      <c r="BO201" s="31"/>
      <c r="BP201" s="32"/>
      <c r="BQ201" s="32"/>
      <c r="BR201" s="32"/>
      <c r="BS201" s="32"/>
      <c r="BT201" s="32" t="s">
        <v>195</v>
      </c>
      <c r="BU201"/>
    </row>
    <row r="202" spans="1:74" ht="12.95" customHeight="1">
      <c r="C202" s="21"/>
      <c r="D202" s="545"/>
      <c r="BC202" t="s">
        <v>1092</v>
      </c>
      <c r="BD202" s="468"/>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09" t="s">
        <v>386</v>
      </c>
      <c r="E204" s="1509"/>
      <c r="F204" s="1509"/>
      <c r="G204" s="1509"/>
      <c r="H204" s="1509"/>
      <c r="I204" s="1509"/>
      <c r="J204" s="1509"/>
      <c r="K204" s="1509"/>
      <c r="L204" s="1509"/>
      <c r="M204" s="1509"/>
      <c r="P204" s="1546">
        <f>M26</f>
        <v>2917820</v>
      </c>
      <c r="Q204" s="1547"/>
      <c r="R204" s="1547"/>
      <c r="S204" s="1547"/>
      <c r="T204" s="1547"/>
      <c r="U204" s="1547"/>
      <c r="BC204" t="s">
        <v>619</v>
      </c>
      <c r="BN204" s="23" t="s">
        <v>713</v>
      </c>
      <c r="BT204" s="32" t="s">
        <v>198</v>
      </c>
      <c r="BU204" s="14"/>
    </row>
    <row r="205" spans="1:74" ht="12.95" customHeight="1">
      <c r="C205" s="21"/>
      <c r="D205" s="1564" t="s">
        <v>1356</v>
      </c>
      <c r="E205" s="1509"/>
      <c r="F205" s="1509"/>
      <c r="G205" s="1509"/>
      <c r="H205" s="1509"/>
      <c r="I205" s="1509"/>
      <c r="J205" s="1509"/>
      <c r="K205" s="1509"/>
      <c r="L205" s="1509"/>
      <c r="M205" s="1509"/>
      <c r="P205" s="1547">
        <f>M27</f>
        <v>5994579</v>
      </c>
      <c r="Q205" s="1547"/>
      <c r="R205" s="1547"/>
      <c r="S205" s="1547"/>
      <c r="T205" s="1547"/>
      <c r="U205" s="1547"/>
      <c r="V205" s="28"/>
      <c r="W205" s="3" t="s">
        <v>1909</v>
      </c>
      <c r="Z205" s="1552" t="s">
        <v>2627</v>
      </c>
      <c r="AA205" s="1552"/>
      <c r="AB205" s="1552"/>
      <c r="AC205" s="1552"/>
      <c r="AD205" s="1552"/>
      <c r="AE205" s="1552"/>
      <c r="AF205" s="1552"/>
      <c r="AG205" s="1552"/>
      <c r="AH205" s="1552"/>
      <c r="AI205" s="1552"/>
      <c r="AJ205" s="1552"/>
      <c r="AK205" s="1552"/>
      <c r="AL205" s="1552"/>
      <c r="AM205" s="1552"/>
      <c r="AN205" s="1552"/>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69"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55" t="s">
        <v>2654</v>
      </c>
      <c r="E208" s="1455"/>
      <c r="F208" s="1455"/>
      <c r="G208" s="1455"/>
      <c r="H208" s="1455"/>
      <c r="I208" s="1455"/>
      <c r="J208" s="1455"/>
      <c r="K208" s="1455"/>
      <c r="L208" s="1455"/>
      <c r="M208" s="1455"/>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55" t="s">
        <v>2047</v>
      </c>
      <c r="E211" s="1455"/>
      <c r="F211" s="1455"/>
      <c r="G211" s="1455"/>
      <c r="H211" s="1455"/>
      <c r="I211" s="1455"/>
      <c r="J211" s="1455"/>
      <c r="K211" s="1455"/>
      <c r="L211" s="1455"/>
      <c r="M211" s="1455"/>
      <c r="BN211" s="23" t="s">
        <v>129</v>
      </c>
      <c r="BT211" s="32" t="s">
        <v>130</v>
      </c>
    </row>
    <row r="212" spans="1:72" ht="12.95" customHeight="1">
      <c r="C212" s="21"/>
      <c r="D212" t="s">
        <v>1353</v>
      </c>
      <c r="Y212" s="1435"/>
      <c r="Z212" s="1435"/>
      <c r="AB212" s="1550">
        <f>IFERROR(Y212/AG440,"")</f>
        <v>0</v>
      </c>
      <c r="AC212" s="1551"/>
      <c r="BC212" t="s">
        <v>308</v>
      </c>
      <c r="BI212" t="s">
        <v>1291</v>
      </c>
      <c r="BN212" s="23" t="s">
        <v>49</v>
      </c>
      <c r="BT212" s="32" t="s">
        <v>204</v>
      </c>
    </row>
    <row r="213" spans="1:72" ht="12.95" customHeight="1">
      <c r="D213" s="1188" t="s">
        <v>1740</v>
      </c>
      <c r="BC213" t="s">
        <v>535</v>
      </c>
      <c r="BI213" t="s">
        <v>2627</v>
      </c>
      <c r="BN213" s="23" t="s">
        <v>50</v>
      </c>
      <c r="BT213" s="32" t="s">
        <v>205</v>
      </c>
    </row>
    <row r="214" spans="1:72" ht="12.95" customHeight="1">
      <c r="D214" s="1542" t="s">
        <v>600</v>
      </c>
      <c r="E214" s="1542"/>
      <c r="F214" s="1542"/>
      <c r="G214" s="1542"/>
      <c r="H214" s="1542"/>
      <c r="I214" s="1542"/>
      <c r="J214" s="1542"/>
      <c r="K214" s="1542"/>
      <c r="L214" s="1542"/>
      <c r="M214" s="1542"/>
      <c r="N214" s="1542"/>
      <c r="O214" s="1542"/>
      <c r="P214" s="1542"/>
      <c r="Q214" s="1542"/>
      <c r="R214" s="1542"/>
      <c r="S214" s="1542"/>
      <c r="T214" s="1542"/>
      <c r="U214" s="1542"/>
      <c r="V214" s="1542"/>
      <c r="W214" s="1542"/>
      <c r="X214" s="1542"/>
      <c r="Y214" s="1542"/>
      <c r="Z214" s="1542"/>
      <c r="AU214" s="21"/>
      <c r="AV214" s="21"/>
      <c r="AW214" s="21"/>
      <c r="AX214" s="21"/>
      <c r="AY214" s="21"/>
      <c r="BC214" t="s">
        <v>539</v>
      </c>
      <c r="BI214" t="s">
        <v>2633</v>
      </c>
      <c r="BN214" s="23" t="s">
        <v>327</v>
      </c>
      <c r="BT214" s="32" t="s">
        <v>206</v>
      </c>
    </row>
    <row r="215" spans="1:72" ht="12.95" customHeight="1">
      <c r="D215" s="3" t="s">
        <v>1765</v>
      </c>
      <c r="Z215" s="40"/>
      <c r="AB215" s="1478"/>
      <c r="AC215" s="1478"/>
      <c r="AD215" s="1478"/>
      <c r="AE215" s="1478"/>
      <c r="AF215" s="1478"/>
      <c r="AG215" s="1478"/>
      <c r="AH215" s="1478"/>
      <c r="AI215" s="1478"/>
      <c r="AJ215" s="1478"/>
      <c r="AK215" s="1478"/>
      <c r="AL215" s="1478"/>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78"/>
      <c r="AC216" s="1478"/>
      <c r="AD216" s="1478"/>
      <c r="AE216" s="1478"/>
      <c r="AF216" s="1478"/>
      <c r="AG216" s="1478"/>
      <c r="AH216" s="1478"/>
      <c r="AI216" s="1478"/>
      <c r="AJ216" s="1478"/>
      <c r="AK216" s="1478"/>
      <c r="AL216" s="1478"/>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55" t="s">
        <v>1095</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301</v>
      </c>
    </row>
    <row r="221" spans="1:72" ht="12.95" customHeight="1">
      <c r="A221" s="2"/>
      <c r="B221" s="14"/>
      <c r="C221" s="2"/>
      <c r="AU221" s="95"/>
      <c r="AV221" s="95"/>
      <c r="AW221" s="95"/>
      <c r="AX221" s="95"/>
      <c r="AY221" s="95"/>
      <c r="BA221" s="3"/>
    </row>
    <row r="222" spans="1:72" ht="12.95" customHeight="1">
      <c r="A222" s="1539" t="s">
        <v>549</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72" ht="12.95"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600</v>
      </c>
      <c r="AJ226" s="1435"/>
      <c r="AL226" s="3"/>
      <c r="AM226" s="3"/>
      <c r="AN226" s="3"/>
      <c r="AO226" s="3"/>
      <c r="AP226" s="3"/>
      <c r="AQ226" s="3"/>
      <c r="AR226" s="3"/>
      <c r="AS226" s="3"/>
      <c r="AT226" s="3"/>
      <c r="AU226" s="3"/>
      <c r="AV226" s="3"/>
      <c r="AW226" s="3"/>
      <c r="AX226" s="3"/>
      <c r="AY226" s="3"/>
      <c r="AZ226" s="4"/>
      <c r="BB226" s="218" t="s">
        <v>547</v>
      </c>
      <c r="BG226" s="258">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554</v>
      </c>
      <c r="AJ227" s="1435"/>
      <c r="AL227" s="3"/>
      <c r="AM227" s="3"/>
      <c r="AN227" s="3"/>
      <c r="AO227" s="3"/>
      <c r="AP227" s="3"/>
      <c r="AQ227" s="3"/>
      <c r="AR227" s="3"/>
      <c r="AS227" s="3"/>
      <c r="AT227" s="3"/>
      <c r="AU227" s="3"/>
      <c r="AV227" s="3"/>
      <c r="AW227" s="3"/>
      <c r="AX227" s="3"/>
      <c r="AY227" s="3"/>
      <c r="BA227" s="3"/>
      <c r="BB227" s="218" t="s">
        <v>547</v>
      </c>
      <c r="BG227" s="258">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554</v>
      </c>
      <c r="AJ228" s="1435"/>
      <c r="AL228" s="3"/>
      <c r="AM228" s="3"/>
      <c r="AN228" s="3"/>
      <c r="AO228" s="3"/>
      <c r="AP228" s="3"/>
      <c r="AQ228" s="3"/>
      <c r="AR228" s="3"/>
      <c r="AS228" s="3"/>
      <c r="AT228" s="3"/>
      <c r="AU228" s="3"/>
      <c r="AV228" s="3"/>
      <c r="AW228" s="3"/>
      <c r="AX228" s="3"/>
      <c r="AY228" s="3"/>
      <c r="AZ228" s="4"/>
      <c r="BA228" s="3"/>
      <c r="BB228" s="218" t="s">
        <v>547</v>
      </c>
      <c r="BG228" s="258">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600</v>
      </c>
      <c r="AJ229" s="1435"/>
      <c r="AL229" s="3"/>
      <c r="AM229" s="3"/>
      <c r="AN229" s="3"/>
      <c r="AO229" s="3"/>
      <c r="AP229" s="3"/>
      <c r="AQ229" s="3"/>
      <c r="AR229" s="3"/>
      <c r="AS229" s="3"/>
      <c r="AT229" s="3"/>
      <c r="AU229" s="3"/>
      <c r="AV229" s="3"/>
      <c r="AW229" s="3"/>
      <c r="AX229" s="3"/>
      <c r="AY229" s="3"/>
      <c r="BA229" s="3"/>
      <c r="BB229" s="218" t="s">
        <v>547</v>
      </c>
      <c r="BG229" s="258">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7">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0" t="str">
        <f>H16</f>
        <v>Harbor Park, LLC</v>
      </c>
      <c r="N232" s="1560"/>
      <c r="O232" s="1560"/>
      <c r="P232" s="1560"/>
      <c r="Q232" s="1560"/>
      <c r="R232" s="1560"/>
      <c r="S232" s="1560"/>
      <c r="T232" s="1560"/>
      <c r="U232" s="1560"/>
      <c r="V232" s="1560"/>
      <c r="W232" s="1560"/>
      <c r="X232" s="1560"/>
      <c r="Y232" s="1560"/>
      <c r="Z232" s="1560"/>
      <c r="AA232" s="1560"/>
      <c r="AB232" s="1560"/>
      <c r="AC232" s="1560"/>
      <c r="AD232" s="1560"/>
      <c r="AE232" s="1560"/>
      <c r="AF232" s="1560"/>
      <c r="AG232" s="1560"/>
      <c r="AH232" s="1560"/>
      <c r="AI232" s="1560"/>
      <c r="AJ232" s="1560"/>
      <c r="AK232" s="1560"/>
      <c r="AZ232" s="4"/>
      <c r="BA232" s="3"/>
      <c r="BB232" s="219" t="s">
        <v>547</v>
      </c>
      <c r="BG232" s="258">
        <f>IF(AND(AND($M$249="nonprofit",$M$257="nonprofit",$M$265="for profit")),2,0)</f>
        <v>0</v>
      </c>
      <c r="BQ232" s="34"/>
    </row>
    <row r="233" spans="1:69" ht="12.95" customHeight="1">
      <c r="D233" s="4" t="s">
        <v>85</v>
      </c>
      <c r="E233" s="4"/>
      <c r="F233" s="4"/>
      <c r="G233" s="4"/>
      <c r="H233" s="4"/>
      <c r="I233" s="4"/>
      <c r="J233" s="4"/>
      <c r="K233" s="4"/>
      <c r="M233" s="1455" t="s">
        <v>2655</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547</v>
      </c>
      <c r="BG233" s="258">
        <f>IF(AND(AND($M$249="nonprofit",$M$257="for profit",$M$265="nonprofit")),2,0)</f>
        <v>0</v>
      </c>
    </row>
    <row r="234" spans="1:69" ht="12.95" customHeight="1">
      <c r="D234" s="4" t="s">
        <v>589</v>
      </c>
      <c r="E234" s="4"/>
      <c r="M234" s="1455" t="s">
        <v>2656</v>
      </c>
      <c r="N234" s="1455"/>
      <c r="O234" s="1455"/>
      <c r="P234" s="1455"/>
      <c r="Q234" s="1455"/>
      <c r="R234" s="1455"/>
      <c r="S234" s="1455"/>
      <c r="T234" s="1455"/>
      <c r="V234" s="33" t="s">
        <v>86</v>
      </c>
      <c r="W234" s="1436" t="s">
        <v>2657</v>
      </c>
      <c r="X234" s="1436"/>
      <c r="Y234" s="4" t="s">
        <v>592</v>
      </c>
      <c r="AC234" s="1455">
        <v>95746</v>
      </c>
      <c r="AD234" s="1455"/>
      <c r="AE234" s="1455"/>
      <c r="AU234" s="4"/>
      <c r="AV234" s="4"/>
      <c r="AW234" s="4"/>
      <c r="AX234" s="4"/>
      <c r="AY234" s="4"/>
      <c r="AZ234" s="4"/>
      <c r="BB234" s="219" t="s">
        <v>547</v>
      </c>
      <c r="BG234" s="257">
        <f>IF(AND(AND($M$249="for profit",$M$257="nonprofit",$M$265="nonprofit")),2,0)</f>
        <v>0</v>
      </c>
      <c r="BO234" s="34"/>
    </row>
    <row r="235" spans="1:69" ht="12.95" customHeight="1">
      <c r="D235" s="4" t="s">
        <v>87</v>
      </c>
      <c r="E235" s="4"/>
      <c r="F235" s="4"/>
      <c r="G235" s="4"/>
      <c r="H235" s="4"/>
      <c r="I235" s="4"/>
      <c r="J235" s="4"/>
      <c r="K235" s="19"/>
      <c r="M235" s="1455" t="s">
        <v>2658</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5" customHeight="1">
      <c r="D236" s="4" t="s">
        <v>88</v>
      </c>
      <c r="E236" s="4"/>
      <c r="F236" s="4"/>
      <c r="M236" s="1469" t="s">
        <v>2659</v>
      </c>
      <c r="N236" s="1469"/>
      <c r="O236" s="1469"/>
      <c r="P236" s="1469"/>
      <c r="Q236" s="1469"/>
      <c r="R236" s="1469"/>
      <c r="S236" s="4" t="s">
        <v>207</v>
      </c>
      <c r="T236" s="4"/>
      <c r="U236" s="1436"/>
      <c r="V236" s="1436"/>
      <c r="W236" s="1436"/>
      <c r="X236" s="4" t="s">
        <v>89</v>
      </c>
      <c r="Z236" s="1469"/>
      <c r="AA236" s="1469"/>
      <c r="AB236" s="1469"/>
      <c r="AC236" s="1469"/>
      <c r="AD236" s="1469"/>
      <c r="AE236" s="1469"/>
      <c r="AU236" s="4"/>
      <c r="AV236" s="4"/>
      <c r="AW236" s="4"/>
      <c r="AX236" s="4"/>
      <c r="AY236" s="4"/>
      <c r="AZ236" s="4"/>
      <c r="BB236" s="218" t="s">
        <v>546</v>
      </c>
      <c r="BG236" s="258">
        <f>IF(AND(AND($M$249="nonprofit",$M$257="nonprofit",$M$265="(select one)")),1,0)</f>
        <v>0</v>
      </c>
    </row>
    <row r="237" spans="1:69" ht="12.95" customHeight="1">
      <c r="D237" s="4" t="s">
        <v>90</v>
      </c>
      <c r="E237" s="4"/>
      <c r="F237" s="4"/>
      <c r="M237" s="1532" t="s">
        <v>2660</v>
      </c>
      <c r="N237" s="1532"/>
      <c r="O237" s="1532"/>
      <c r="P237" s="1532"/>
      <c r="Q237" s="1532"/>
      <c r="R237" s="1532"/>
      <c r="S237" s="1532"/>
      <c r="T237" s="1532"/>
      <c r="U237" s="1532"/>
      <c r="V237" s="1532"/>
      <c r="W237" s="1532"/>
      <c r="X237" s="1532"/>
      <c r="Y237" s="1532"/>
      <c r="Z237" s="1532"/>
      <c r="AA237" s="1532"/>
      <c r="AB237" s="1532"/>
      <c r="AC237" s="1532"/>
      <c r="AD237" s="1532"/>
      <c r="AE237" s="1532"/>
      <c r="AF237" s="4"/>
      <c r="AG237" s="4"/>
      <c r="AH237" s="4"/>
      <c r="AI237" s="4"/>
      <c r="AJ237" s="4"/>
      <c r="AK237" s="4"/>
      <c r="AL237" s="4"/>
      <c r="AM237" s="4"/>
      <c r="AN237" s="4"/>
      <c r="AO237" s="4"/>
      <c r="AP237" s="4"/>
      <c r="AQ237" s="4"/>
      <c r="AR237" s="4"/>
      <c r="AS237" s="4"/>
      <c r="AT237" s="4"/>
      <c r="AU237" s="3"/>
      <c r="AV237" s="3"/>
      <c r="AW237" s="3"/>
      <c r="AX237" s="3"/>
      <c r="AY237" s="3"/>
      <c r="BB237" s="218" t="s">
        <v>546</v>
      </c>
      <c r="BG237" s="258">
        <f>IF(AND(AND($M$249="nonprofit",$M$257="nonprofit",$M$265="nonprofit")),1,0)</f>
        <v>0</v>
      </c>
    </row>
    <row r="238" spans="1:69" ht="12.95" customHeight="1">
      <c r="A238" s="2" t="s">
        <v>595</v>
      </c>
      <c r="C238" s="2" t="s">
        <v>534</v>
      </c>
      <c r="M238" s="1439" t="s">
        <v>535</v>
      </c>
      <c r="N238" s="1439"/>
      <c r="O238" s="1439"/>
      <c r="P238" s="1439"/>
      <c r="Q238" s="1439"/>
      <c r="R238" s="1439"/>
      <c r="S238" s="1439"/>
      <c r="T238" s="1439"/>
      <c r="U238" s="218" t="s">
        <v>922</v>
      </c>
      <c r="V238" s="218"/>
      <c r="W238" s="218"/>
      <c r="X238" s="218"/>
      <c r="Y238" s="218"/>
      <c r="Z238" s="218"/>
      <c r="AA238" s="1536"/>
      <c r="AB238" s="1536"/>
      <c r="AC238" s="1536"/>
      <c r="AD238" s="1536"/>
      <c r="AE238" s="1536"/>
      <c r="AF238" s="1536"/>
      <c r="AG238" s="1536"/>
      <c r="AH238" s="1536"/>
      <c r="AI238" s="1536"/>
      <c r="AJ238" s="1536"/>
      <c r="AK238" s="1536"/>
      <c r="AL238" s="3"/>
      <c r="AM238" s="3"/>
      <c r="AN238" s="3"/>
      <c r="AO238" s="3"/>
      <c r="AP238" s="3"/>
      <c r="AQ238" s="3"/>
      <c r="AR238" s="3"/>
      <c r="AS238" s="3"/>
      <c r="AT238" s="3"/>
      <c r="AU238" s="3"/>
      <c r="AV238" s="3"/>
      <c r="AW238" s="3"/>
      <c r="AX238" s="3"/>
      <c r="AY238" s="3"/>
      <c r="BB238" s="218" t="s">
        <v>546</v>
      </c>
      <c r="BG238" s="258">
        <f>IF(AND(AND($M$249="nonprofit",$M$257="(select one)",$M$265="(select one)")),1,0)</f>
        <v>0</v>
      </c>
      <c r="BN238" s="34"/>
    </row>
    <row r="239" spans="1:69" ht="12.95" customHeight="1">
      <c r="D239" t="s">
        <v>540</v>
      </c>
      <c r="M239" s="1456"/>
      <c r="N239" s="1456"/>
      <c r="O239" s="1456"/>
      <c r="P239" s="1456"/>
      <c r="Q239" s="1456"/>
      <c r="R239" s="1456"/>
      <c r="S239" s="1456"/>
      <c r="T239" s="1456"/>
      <c r="U239" s="1456"/>
      <c r="V239" s="1456"/>
      <c r="W239" s="1456"/>
      <c r="X239" s="1456"/>
      <c r="Y239" s="1456"/>
      <c r="Z239" s="1456"/>
      <c r="AA239" s="1456"/>
      <c r="AB239" s="1456"/>
      <c r="AC239" s="1456"/>
      <c r="AD239" s="1456"/>
      <c r="AE239" s="1456"/>
      <c r="AF239" s="4"/>
      <c r="AG239" s="4"/>
      <c r="AH239" s="4"/>
      <c r="AI239" s="4"/>
      <c r="AJ239" s="4"/>
      <c r="AK239" s="3"/>
      <c r="AL239" s="3"/>
      <c r="AM239" s="3"/>
      <c r="AN239" s="3"/>
      <c r="AO239" s="3"/>
      <c r="AP239" s="3"/>
      <c r="AQ239" s="3"/>
      <c r="AR239" s="3"/>
      <c r="AS239" s="3"/>
      <c r="AT239" s="3"/>
      <c r="BB239" s="218" t="s">
        <v>890</v>
      </c>
      <c r="BG239" s="258">
        <f>IF(AND(AND($M$249="for profit",$M$257="for profit",$M$265="(select one)")),3,0)</f>
        <v>0</v>
      </c>
    </row>
    <row r="240" spans="1:69" ht="12.95" customHeight="1">
      <c r="D240" s="4"/>
      <c r="BB240" s="218" t="s">
        <v>890</v>
      </c>
      <c r="BG240" s="258">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8">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34" t="str">
        <f t="shared" ref="M243:M248" si="0">M232</f>
        <v>Harbor Park, LLC</v>
      </c>
      <c r="N243" s="1534"/>
      <c r="O243" s="1534"/>
      <c r="P243" s="1534"/>
      <c r="Q243" s="1534"/>
      <c r="R243" s="1534"/>
      <c r="S243" s="1534"/>
      <c r="T243" s="1534"/>
      <c r="U243" s="1534"/>
      <c r="V243" s="1534"/>
      <c r="W243" s="1534"/>
      <c r="X243" s="1534"/>
      <c r="Y243" s="1534"/>
      <c r="Z243" s="1534"/>
      <c r="AA243" s="1534"/>
      <c r="AB243" s="1534"/>
      <c r="AC243" s="1534"/>
      <c r="AD243" s="1534"/>
      <c r="AE243" s="1534"/>
      <c r="AF243" s="1534" t="s">
        <v>2661</v>
      </c>
      <c r="AG243" s="1534"/>
      <c r="AH243" s="1534"/>
      <c r="AI243" s="1534"/>
      <c r="AJ243" s="1534"/>
      <c r="AK243" s="1534"/>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55" t="str">
        <f t="shared" si="0"/>
        <v xml:space="preserve">9700 Village Center  Dr suite 120 </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55" t="str">
        <f t="shared" si="0"/>
        <v xml:space="preserve">Granite Bay </v>
      </c>
      <c r="N245" s="1455"/>
      <c r="O245" s="1455"/>
      <c r="P245" s="1455"/>
      <c r="Q245" s="1455"/>
      <c r="R245" s="1455"/>
      <c r="S245" s="1455"/>
      <c r="T245" s="1455"/>
      <c r="V245" s="33" t="s">
        <v>86</v>
      </c>
      <c r="W245" s="1436" t="str">
        <f>W234</f>
        <v>CA</v>
      </c>
      <c r="X245" s="1436"/>
      <c r="Y245" s="4" t="s">
        <v>592</v>
      </c>
      <c r="AC245" s="1455">
        <f>AC234</f>
        <v>95746</v>
      </c>
      <c r="AD245" s="1455"/>
      <c r="AE245" s="1455"/>
      <c r="AF245" s="3" t="s">
        <v>1287</v>
      </c>
      <c r="AU245" s="4"/>
      <c r="AV245" s="4"/>
      <c r="AW245" s="4"/>
      <c r="AX245" s="4"/>
      <c r="AY245" s="4"/>
      <c r="BB245" s="4" t="s">
        <v>281</v>
      </c>
      <c r="BG245">
        <v>2</v>
      </c>
      <c r="BH245" t="s">
        <v>575</v>
      </c>
      <c r="BO245" s="256" t="str">
        <f>VLOOKUP(BG243,BG244:BH247,2,FALSE)</f>
        <v>Joint Venture</v>
      </c>
    </row>
    <row r="246" spans="1:71" ht="12.95" customHeight="1">
      <c r="A246" s="19"/>
      <c r="B246" s="4"/>
      <c r="C246" s="4"/>
      <c r="D246" s="4" t="s">
        <v>87</v>
      </c>
      <c r="E246" s="4"/>
      <c r="F246" s="4"/>
      <c r="G246" s="4"/>
      <c r="H246" s="4"/>
      <c r="I246" s="4"/>
      <c r="J246" s="4"/>
      <c r="K246" s="4"/>
      <c r="L246" s="19"/>
      <c r="M246" s="1455" t="str">
        <f t="shared" si="0"/>
        <v>Camran Nojoomi</v>
      </c>
      <c r="N246" s="1455"/>
      <c r="O246" s="1455"/>
      <c r="P246" s="1455"/>
      <c r="Q246" s="1455"/>
      <c r="R246" s="1455"/>
      <c r="S246" s="1455"/>
      <c r="T246" s="1455"/>
      <c r="U246" s="1455"/>
      <c r="V246" s="1455"/>
      <c r="W246" s="1455"/>
      <c r="X246" s="1455"/>
      <c r="Y246" s="1455"/>
      <c r="Z246" s="1455"/>
      <c r="AA246" s="1455"/>
      <c r="AB246" s="1455"/>
      <c r="AC246" s="1455"/>
      <c r="AD246" s="1455"/>
      <c r="AE246" s="1455"/>
      <c r="AH246" s="1538">
        <v>5.0000000000000001E-3</v>
      </c>
      <c r="AI246" s="1538"/>
      <c r="AJ246" s="1538"/>
      <c r="AK246" s="153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69" t="str">
        <f t="shared" si="0"/>
        <v>(707) 803-2816</v>
      </c>
      <c r="N247" s="1469"/>
      <c r="O247" s="1469"/>
      <c r="P247" s="1469"/>
      <c r="Q247" s="1469"/>
      <c r="R247" s="1469"/>
      <c r="S247" s="4" t="s">
        <v>207</v>
      </c>
      <c r="T247" s="4"/>
      <c r="U247" s="1436"/>
      <c r="V247" s="1436"/>
      <c r="W247" s="1436"/>
      <c r="X247" s="4" t="s">
        <v>89</v>
      </c>
      <c r="Z247" s="1469"/>
      <c r="AA247" s="1469"/>
      <c r="AB247" s="1469"/>
      <c r="AC247" s="1469"/>
      <c r="AD247" s="1469"/>
      <c r="AE247" s="1469"/>
      <c r="AU247" s="4"/>
      <c r="AV247" s="4"/>
      <c r="AW247" s="4"/>
      <c r="AX247" s="4"/>
      <c r="AY247" s="4"/>
      <c r="BG247">
        <v>0</v>
      </c>
      <c r="BH247" s="3"/>
      <c r="BN247" s="34"/>
    </row>
    <row r="248" spans="1:71" ht="12.95" customHeight="1">
      <c r="A248" s="19"/>
      <c r="B248" s="4"/>
      <c r="C248" s="4"/>
      <c r="D248" s="4" t="s">
        <v>90</v>
      </c>
      <c r="E248" s="4"/>
      <c r="F248" s="4"/>
      <c r="M248" s="1532" t="str">
        <f t="shared" si="0"/>
        <v>camran.nojoomi@ashriallc.com</v>
      </c>
      <c r="N248" s="1532"/>
      <c r="O248" s="1532"/>
      <c r="P248" s="1532"/>
      <c r="Q248" s="1532"/>
      <c r="R248" s="1532"/>
      <c r="S248" s="1532"/>
      <c r="T248" s="1532"/>
      <c r="U248" s="1532"/>
      <c r="V248" s="1532"/>
      <c r="W248" s="1532"/>
      <c r="X248" s="1532"/>
      <c r="Y248" s="1532"/>
      <c r="Z248" s="1532"/>
      <c r="AA248" s="1532"/>
      <c r="AB248" s="1532"/>
      <c r="AC248" s="1532"/>
      <c r="AD248" s="1532"/>
      <c r="AE248" s="1532"/>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9" t="s">
        <v>545</v>
      </c>
      <c r="N249" s="1439"/>
      <c r="O249" s="1439"/>
      <c r="P249" s="1439"/>
      <c r="Q249" s="1439"/>
      <c r="R249" s="1439"/>
      <c r="S249" s="1439"/>
      <c r="T249" s="1439"/>
      <c r="U249" s="218" t="s">
        <v>922</v>
      </c>
      <c r="V249" s="218"/>
      <c r="W249" s="218"/>
      <c r="X249" s="218"/>
      <c r="Y249" s="218"/>
      <c r="Z249" s="218"/>
      <c r="AA249" s="1536"/>
      <c r="AB249" s="1536"/>
      <c r="AC249" s="1536"/>
      <c r="AD249" s="1536"/>
      <c r="AE249" s="1536"/>
      <c r="AF249" s="1536"/>
      <c r="AG249" s="1536"/>
      <c r="AH249" s="1536"/>
      <c r="AI249" s="1536"/>
      <c r="AJ249" s="1536"/>
      <c r="AK249" s="153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34" t="s">
        <v>2662</v>
      </c>
      <c r="N251" s="1534"/>
      <c r="O251" s="1534"/>
      <c r="P251" s="1534"/>
      <c r="Q251" s="1534"/>
      <c r="R251" s="1534"/>
      <c r="S251" s="1534"/>
      <c r="T251" s="1534"/>
      <c r="U251" s="1534"/>
      <c r="V251" s="1534"/>
      <c r="W251" s="1534"/>
      <c r="X251" s="1534"/>
      <c r="Y251" s="1534"/>
      <c r="Z251" s="1534"/>
      <c r="AA251" s="1534"/>
      <c r="AB251" s="1534"/>
      <c r="AC251" s="1534"/>
      <c r="AD251" s="1534"/>
      <c r="AE251" s="1534"/>
      <c r="AF251" s="1534" t="s">
        <v>308</v>
      </c>
      <c r="AG251" s="1534"/>
      <c r="AH251" s="1534"/>
      <c r="AI251" s="1534"/>
      <c r="AJ251" s="1534"/>
      <c r="AK251" s="1534"/>
      <c r="AU251" s="4"/>
      <c r="AV251" s="4"/>
      <c r="AW251" s="4"/>
      <c r="AX251" s="4"/>
      <c r="AY251" s="4"/>
      <c r="BN251" s="34"/>
    </row>
    <row r="252" spans="1:71" ht="12.95" customHeight="1">
      <c r="A252" s="19"/>
      <c r="B252" s="4"/>
      <c r="C252" s="4"/>
      <c r="D252" s="4" t="s">
        <v>85</v>
      </c>
      <c r="E252" s="4"/>
      <c r="F252" s="4"/>
      <c r="G252" s="4"/>
      <c r="H252" s="4"/>
      <c r="I252" s="4"/>
      <c r="J252" s="4"/>
      <c r="K252" s="4"/>
      <c r="L252" s="4"/>
      <c r="M252" s="1455" t="s">
        <v>2663</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1286</v>
      </c>
      <c r="AL252" s="4"/>
      <c r="AM252" s="4"/>
      <c r="AN252" s="4"/>
      <c r="AO252" s="4"/>
      <c r="AP252" s="4"/>
      <c r="AQ252" s="4"/>
      <c r="AR252" s="4"/>
      <c r="AS252" s="4"/>
      <c r="AT252" s="4"/>
      <c r="BN252" s="34"/>
    </row>
    <row r="253" spans="1:71" ht="12.95" customHeight="1">
      <c r="A253" s="19"/>
      <c r="B253" s="4"/>
      <c r="C253" s="4"/>
      <c r="D253" s="4" t="s">
        <v>589</v>
      </c>
      <c r="E253" s="4"/>
      <c r="M253" s="1455" t="s">
        <v>2664</v>
      </c>
      <c r="N253" s="1455"/>
      <c r="O253" s="1455"/>
      <c r="P253" s="1455"/>
      <c r="Q253" s="1455"/>
      <c r="R253" s="1455"/>
      <c r="S253" s="1455"/>
      <c r="T253" s="1455"/>
      <c r="V253" s="33" t="s">
        <v>86</v>
      </c>
      <c r="W253" s="1436" t="s">
        <v>2657</v>
      </c>
      <c r="X253" s="1436"/>
      <c r="Y253" s="4" t="s">
        <v>592</v>
      </c>
      <c r="AC253" s="1455">
        <v>94533</v>
      </c>
      <c r="AD253" s="1455"/>
      <c r="AE253" s="1455"/>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55" t="s">
        <v>2665</v>
      </c>
      <c r="N254" s="1455"/>
      <c r="O254" s="1455"/>
      <c r="P254" s="1455"/>
      <c r="Q254" s="1455"/>
      <c r="R254" s="1455"/>
      <c r="S254" s="1455"/>
      <c r="T254" s="1455"/>
      <c r="U254" s="1455"/>
      <c r="V254" s="1455"/>
      <c r="W254" s="1455"/>
      <c r="X254" s="1455"/>
      <c r="Y254" s="1455"/>
      <c r="Z254" s="1455"/>
      <c r="AA254" s="1455"/>
      <c r="AB254" s="1455"/>
      <c r="AC254" s="1455"/>
      <c r="AD254" s="1455"/>
      <c r="AE254" s="1455"/>
      <c r="AH254" s="1538">
        <v>5.0000000000000001E-3</v>
      </c>
      <c r="AI254" s="1538"/>
      <c r="AJ254" s="1538"/>
      <c r="AK254" s="1538"/>
      <c r="AL254" s="4"/>
      <c r="AM254" s="4"/>
      <c r="AN254" s="4"/>
      <c r="AO254" s="4"/>
      <c r="AP254" s="4"/>
      <c r="AQ254" s="4"/>
      <c r="AR254" s="4"/>
      <c r="AS254" s="4"/>
      <c r="AT254" s="4"/>
    </row>
    <row r="255" spans="1:71" ht="12.95" customHeight="1">
      <c r="A255" s="19"/>
      <c r="B255" s="4"/>
      <c r="C255" s="4"/>
      <c r="D255" s="4" t="s">
        <v>88</v>
      </c>
      <c r="E255" s="4"/>
      <c r="F255" s="4"/>
      <c r="M255" s="1469" t="s">
        <v>2666</v>
      </c>
      <c r="N255" s="1469"/>
      <c r="O255" s="1469"/>
      <c r="P255" s="1469"/>
      <c r="Q255" s="1469"/>
      <c r="R255" s="1469"/>
      <c r="S255" s="4" t="s">
        <v>207</v>
      </c>
      <c r="T255" s="4"/>
      <c r="U255" s="1436"/>
      <c r="V255" s="1436"/>
      <c r="W255" s="1436"/>
      <c r="X255" s="4" t="s">
        <v>89</v>
      </c>
      <c r="Z255" s="1469"/>
      <c r="AA255" s="1469"/>
      <c r="AB255" s="1469"/>
      <c r="AC255" s="1469"/>
      <c r="AD255" s="1469"/>
      <c r="AE255" s="1469"/>
      <c r="AU255" s="4"/>
      <c r="AV255" s="4"/>
      <c r="AW255" s="4"/>
      <c r="AX255" s="4"/>
      <c r="AY255" s="4"/>
      <c r="BN255" s="34"/>
    </row>
    <row r="256" spans="1:71" ht="12.95" customHeight="1">
      <c r="A256" s="19"/>
      <c r="B256" s="4"/>
      <c r="C256" s="4"/>
      <c r="D256" s="4" t="s">
        <v>90</v>
      </c>
      <c r="E256" s="4"/>
      <c r="F256" s="4"/>
      <c r="M256" s="1532" t="s">
        <v>2667</v>
      </c>
      <c r="N256" s="1532"/>
      <c r="O256" s="1532"/>
      <c r="P256" s="1532"/>
      <c r="Q256" s="1532"/>
      <c r="R256" s="1532"/>
      <c r="S256" s="1532"/>
      <c r="T256" s="1532"/>
      <c r="U256" s="1532"/>
      <c r="V256" s="1532"/>
      <c r="W256" s="1532"/>
      <c r="X256" s="1532"/>
      <c r="Y256" s="1532"/>
      <c r="Z256" s="1532"/>
      <c r="AA256" s="1532"/>
      <c r="AB256" s="1532"/>
      <c r="AC256" s="1532"/>
      <c r="AD256" s="1532"/>
      <c r="AE256" s="153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9" t="s">
        <v>543</v>
      </c>
      <c r="N257" s="1439"/>
      <c r="O257" s="1439"/>
      <c r="P257" s="1439"/>
      <c r="Q257" s="1439"/>
      <c r="R257" s="1439"/>
      <c r="S257" s="1439"/>
      <c r="T257" s="1439"/>
      <c r="U257" s="218" t="s">
        <v>922</v>
      </c>
      <c r="V257" s="218"/>
      <c r="W257" s="218"/>
      <c r="X257" s="218"/>
      <c r="Y257" s="218"/>
      <c r="Z257" s="218"/>
      <c r="AA257" s="1536"/>
      <c r="AB257" s="1536"/>
      <c r="AC257" s="1536"/>
      <c r="AD257" s="1536"/>
      <c r="AE257" s="1536"/>
      <c r="AF257" s="1536"/>
      <c r="AG257" s="1536"/>
      <c r="AH257" s="1536"/>
      <c r="AI257" s="1536"/>
      <c r="AJ257" s="1536"/>
      <c r="AK257" s="153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4"/>
      <c r="N259" s="1534"/>
      <c r="O259" s="1534"/>
      <c r="P259" s="1534"/>
      <c r="Q259" s="1534"/>
      <c r="R259" s="1534"/>
      <c r="S259" s="1534"/>
      <c r="T259" s="1534"/>
      <c r="U259" s="1534"/>
      <c r="V259" s="1534"/>
      <c r="W259" s="1534"/>
      <c r="X259" s="1534"/>
      <c r="Y259" s="1534"/>
      <c r="Z259" s="1534"/>
      <c r="AA259" s="1534"/>
      <c r="AB259" s="1534"/>
      <c r="AC259" s="1534"/>
      <c r="AD259" s="1534"/>
      <c r="AE259" s="1534"/>
      <c r="AF259" s="1534" t="s">
        <v>308</v>
      </c>
      <c r="AG259" s="1534"/>
      <c r="AH259" s="1534"/>
      <c r="AI259" s="1534"/>
      <c r="AJ259" s="1534"/>
      <c r="AK259" s="153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5"/>
      <c r="N260" s="1455"/>
      <c r="O260" s="1455"/>
      <c r="P260" s="1455"/>
      <c r="Q260" s="1455"/>
      <c r="R260" s="1455"/>
      <c r="S260" s="1455"/>
      <c r="T260" s="1455"/>
      <c r="U260" s="1455"/>
      <c r="V260" s="1455"/>
      <c r="W260" s="1455"/>
      <c r="X260" s="1455"/>
      <c r="Y260" s="1455"/>
      <c r="Z260" s="1455"/>
      <c r="AA260" s="1455"/>
      <c r="AB260" s="1455"/>
      <c r="AC260" s="1455"/>
      <c r="AD260" s="1455"/>
      <c r="AE260" s="1455"/>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55"/>
      <c r="N261" s="1455"/>
      <c r="O261" s="1455"/>
      <c r="P261" s="1455"/>
      <c r="Q261" s="1455"/>
      <c r="R261" s="1455"/>
      <c r="S261" s="1455"/>
      <c r="T261" s="1455"/>
      <c r="V261" s="33" t="s">
        <v>86</v>
      </c>
      <c r="W261" s="1436"/>
      <c r="X261" s="1436"/>
      <c r="Y261" s="4" t="s">
        <v>592</v>
      </c>
      <c r="AC261" s="1455"/>
      <c r="AD261" s="1455"/>
      <c r="AE261" s="1455"/>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5"/>
      <c r="N262" s="1455"/>
      <c r="O262" s="1455"/>
      <c r="P262" s="1455"/>
      <c r="Q262" s="1455"/>
      <c r="R262" s="1455"/>
      <c r="S262" s="1455"/>
      <c r="T262" s="1455"/>
      <c r="U262" s="1455"/>
      <c r="V262" s="1455"/>
      <c r="W262" s="1455"/>
      <c r="X262" s="1455"/>
      <c r="Y262" s="1455"/>
      <c r="Z262" s="1455"/>
      <c r="AA262" s="1455"/>
      <c r="AB262" s="1455"/>
      <c r="AC262" s="1455"/>
      <c r="AD262" s="1455"/>
      <c r="AE262" s="1455"/>
      <c r="AH262" s="1538"/>
      <c r="AI262" s="1538"/>
      <c r="AJ262" s="1538"/>
      <c r="AK262" s="153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69"/>
      <c r="N263" s="1469"/>
      <c r="O263" s="1469"/>
      <c r="P263" s="1469"/>
      <c r="Q263" s="1469"/>
      <c r="R263" s="1469"/>
      <c r="S263" s="4" t="s">
        <v>207</v>
      </c>
      <c r="T263" s="4"/>
      <c r="U263" s="1436"/>
      <c r="V263" s="1436"/>
      <c r="W263" s="1436"/>
      <c r="X263" s="4" t="s">
        <v>89</v>
      </c>
      <c r="Z263" s="1469"/>
      <c r="AA263" s="1469"/>
      <c r="AB263" s="1469"/>
      <c r="AC263" s="1469"/>
      <c r="AD263" s="1469"/>
      <c r="AE263" s="1469"/>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2"/>
      <c r="N264" s="1532"/>
      <c r="O264" s="1532"/>
      <c r="P264" s="1532"/>
      <c r="Q264" s="1532"/>
      <c r="R264" s="1532"/>
      <c r="S264" s="1532"/>
      <c r="T264" s="1532"/>
      <c r="U264" s="1532"/>
      <c r="V264" s="1532"/>
      <c r="W264" s="1532"/>
      <c r="X264" s="1532"/>
      <c r="Y264" s="1532"/>
      <c r="Z264" s="1532"/>
      <c r="AA264" s="1533"/>
      <c r="AB264" s="1533"/>
      <c r="AC264" s="1533"/>
      <c r="AD264" s="1533"/>
      <c r="AE264" s="153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9" t="s">
        <v>308</v>
      </c>
      <c r="N265" s="1439"/>
      <c r="O265" s="1439"/>
      <c r="P265" s="1439"/>
      <c r="Q265" s="1439"/>
      <c r="R265" s="1439"/>
      <c r="S265" s="1439"/>
      <c r="T265" s="1439"/>
      <c r="U265" s="218" t="s">
        <v>922</v>
      </c>
      <c r="V265" s="218"/>
      <c r="W265" s="218"/>
      <c r="X265" s="218"/>
      <c r="Y265" s="218"/>
      <c r="Z265" s="218"/>
      <c r="AA265" s="1537"/>
      <c r="AB265" s="1537"/>
      <c r="AC265" s="1537"/>
      <c r="AD265" s="1537"/>
      <c r="AE265" s="1537"/>
      <c r="AF265" s="1537"/>
      <c r="AG265" s="1537"/>
      <c r="AH265" s="1537"/>
      <c r="AI265" s="1537"/>
      <c r="AJ265" s="1537"/>
      <c r="AK265" s="153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35" t="str">
        <f>IFERROR(BO245,"")</f>
        <v>Joint Venture</v>
      </c>
      <c r="U267" s="1535"/>
      <c r="V267" s="1535"/>
      <c r="W267" s="1535"/>
      <c r="X267" s="1535"/>
      <c r="Z267" s="330" t="s">
        <v>974</v>
      </c>
      <c r="AA267" s="331"/>
      <c r="AB267" s="331"/>
      <c r="AC267" s="331"/>
      <c r="AD267" s="105"/>
      <c r="AE267" s="105"/>
      <c r="AF267" s="105"/>
      <c r="AG267" s="105"/>
      <c r="AH267" s="105"/>
      <c r="AI267" s="105"/>
      <c r="AJ267" s="105"/>
      <c r="AK267" s="332"/>
      <c r="AL267" s="58"/>
      <c r="BN267" s="34"/>
    </row>
    <row r="268" spans="1:66" ht="12.95" customHeight="1">
      <c r="A268" s="2"/>
      <c r="B268" s="4"/>
      <c r="C268" s="2"/>
      <c r="I268" s="4"/>
      <c r="J268" s="4"/>
      <c r="K268" s="4"/>
      <c r="L268" s="4"/>
      <c r="M268" s="35"/>
      <c r="N268" s="35"/>
      <c r="O268" s="35"/>
      <c r="P268" s="35"/>
      <c r="Q268" s="35"/>
      <c r="T268" s="4"/>
      <c r="U268" s="4"/>
      <c r="V268" s="4"/>
      <c r="W268" s="35"/>
      <c r="Z268" s="333"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4" t="s">
        <v>973</v>
      </c>
      <c r="AA269" s="48"/>
      <c r="AB269" s="48"/>
      <c r="AC269" s="48"/>
      <c r="AD269" s="48"/>
      <c r="AE269" s="48"/>
      <c r="AF269" s="104"/>
      <c r="AG269" s="104"/>
      <c r="AH269" s="104"/>
      <c r="AI269" s="104"/>
      <c r="AJ269" s="104"/>
      <c r="AK269" s="48"/>
      <c r="AL269" s="49"/>
      <c r="BN269" s="34"/>
    </row>
    <row r="270" spans="1:66" ht="12.95" customHeight="1">
      <c r="A270" s="4"/>
      <c r="B270" s="36">
        <v>0</v>
      </c>
      <c r="D270" s="1455" t="s">
        <v>173</v>
      </c>
      <c r="E270" s="1455"/>
      <c r="F270" s="1455"/>
      <c r="G270" s="1455"/>
      <c r="H270" s="1455"/>
      <c r="J270" t="s">
        <v>280</v>
      </c>
      <c r="X270" s="1531">
        <v>45566</v>
      </c>
      <c r="Y270" s="1531"/>
      <c r="Z270" s="1531"/>
      <c r="AA270" s="1531"/>
      <c r="AB270" s="1531"/>
      <c r="AC270" s="1531"/>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4" t="s">
        <v>2668</v>
      </c>
      <c r="M274" s="1534"/>
      <c r="N274" s="1534"/>
      <c r="O274" s="1534"/>
      <c r="P274" s="1534"/>
      <c r="Q274" s="1534"/>
      <c r="R274" s="1534"/>
      <c r="S274" s="1534"/>
      <c r="T274" s="1534"/>
      <c r="U274" s="1534"/>
      <c r="V274" s="1534"/>
      <c r="W274" s="1534"/>
      <c r="X274" s="1534"/>
      <c r="Y274" s="1534"/>
      <c r="Z274" s="1534"/>
      <c r="AA274" s="1534"/>
      <c r="AB274" s="1534"/>
      <c r="AC274" s="1534"/>
      <c r="AD274" s="1534"/>
      <c r="AE274" s="1534"/>
      <c r="AF274" s="1534"/>
      <c r="AG274" s="1534"/>
      <c r="AH274" s="1534"/>
      <c r="AI274" s="1534"/>
      <c r="AJ274" s="153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55" t="s">
        <v>2669</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55" t="s">
        <v>67</v>
      </c>
      <c r="M276" s="1455"/>
      <c r="N276" s="1455"/>
      <c r="O276" s="1455"/>
      <c r="P276" s="1455"/>
      <c r="Q276" s="1455"/>
      <c r="R276" s="1455"/>
      <c r="S276" s="1455"/>
      <c r="U276" s="33" t="s">
        <v>86</v>
      </c>
      <c r="V276" s="1436" t="s">
        <v>2657</v>
      </c>
      <c r="W276" s="1436"/>
      <c r="X276" s="4" t="s">
        <v>592</v>
      </c>
      <c r="AB276" s="1455">
        <v>92507</v>
      </c>
      <c r="AC276" s="1455"/>
      <c r="AD276" s="145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55" t="s">
        <v>2670</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5" customHeight="1">
      <c r="D278" s="4" t="s">
        <v>88</v>
      </c>
      <c r="E278" s="4"/>
      <c r="F278" s="4"/>
      <c r="L278" s="1469" t="s">
        <v>2671</v>
      </c>
      <c r="M278" s="1469"/>
      <c r="N278" s="1469"/>
      <c r="O278" s="1469"/>
      <c r="P278" s="1469"/>
      <c r="Q278" s="1469"/>
      <c r="R278" s="4" t="s">
        <v>207</v>
      </c>
      <c r="S278" s="4"/>
      <c r="T278" s="1436"/>
      <c r="U278" s="1436"/>
      <c r="V278" s="1436"/>
      <c r="W278" s="4" t="s">
        <v>89</v>
      </c>
      <c r="Y278" s="1469"/>
      <c r="Z278" s="1469"/>
      <c r="AA278" s="1469"/>
      <c r="AB278" s="1469"/>
      <c r="AC278" s="1469"/>
      <c r="AD278" s="1469"/>
      <c r="BN278" s="34"/>
    </row>
    <row r="279" spans="1:66" ht="12.95" customHeight="1">
      <c r="D279" s="4" t="s">
        <v>90</v>
      </c>
      <c r="E279" s="4"/>
      <c r="F279" s="4"/>
      <c r="L279" s="1532" t="s">
        <v>2672</v>
      </c>
      <c r="M279" s="1532"/>
      <c r="N279" s="1532"/>
      <c r="O279" s="1532"/>
      <c r="P279" s="1532"/>
      <c r="Q279" s="1532"/>
      <c r="R279" s="1532"/>
      <c r="S279" s="1532"/>
      <c r="T279" s="1532"/>
      <c r="U279" s="1532"/>
      <c r="V279" s="1532"/>
      <c r="W279" s="1532"/>
      <c r="X279" s="1532"/>
      <c r="Y279" s="1532"/>
      <c r="Z279" s="1532"/>
      <c r="AA279" s="1532"/>
      <c r="AB279" s="1532"/>
      <c r="AC279" s="1532"/>
      <c r="AD279" s="1532"/>
      <c r="AF279" s="4"/>
      <c r="AG279" s="4"/>
      <c r="AH279" s="4"/>
      <c r="AI279" s="4"/>
      <c r="AJ279" s="4"/>
      <c r="AU279" s="3"/>
      <c r="AV279" s="3"/>
      <c r="AW279" s="3"/>
      <c r="AX279" s="3"/>
      <c r="AY279" s="3"/>
      <c r="BN279" s="34"/>
    </row>
    <row r="280" spans="1:66" ht="12.95" customHeight="1">
      <c r="D280" s="3" t="s">
        <v>632</v>
      </c>
      <c r="E280" s="3"/>
      <c r="F280" s="3"/>
      <c r="G280" s="3"/>
      <c r="H280" s="3"/>
      <c r="I280" s="3"/>
      <c r="L280" s="1522" t="s">
        <v>2673</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39" t="s">
        <v>550</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c r="BN282" s="34"/>
    </row>
    <row r="283" spans="1:66" ht="12.95"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56" t="s">
        <v>2642</v>
      </c>
      <c r="I287" s="1456"/>
      <c r="J287" s="1456"/>
      <c r="K287" s="1456"/>
      <c r="L287" s="1456"/>
      <c r="M287" s="1456"/>
      <c r="N287" s="1456"/>
      <c r="O287" s="1456"/>
      <c r="P287" s="1456"/>
      <c r="Q287" s="1456"/>
      <c r="R287" s="1456"/>
      <c r="T287" s="3" t="s">
        <v>576</v>
      </c>
      <c r="V287" s="3"/>
      <c r="W287" s="3"/>
      <c r="X287" s="3"/>
      <c r="Y287" s="3"/>
      <c r="AA287" s="1456" t="s">
        <v>2676</v>
      </c>
      <c r="AB287" s="1456"/>
      <c r="AC287" s="1456"/>
      <c r="AD287" s="1456"/>
      <c r="AE287" s="1456"/>
      <c r="AF287" s="1456"/>
      <c r="AG287" s="1456"/>
      <c r="AH287" s="1456"/>
      <c r="AI287" s="1456"/>
      <c r="AJ287" s="1456"/>
      <c r="AK287" s="1456"/>
      <c r="BN287" s="34"/>
    </row>
    <row r="288" spans="1:66" ht="12.95" customHeight="1">
      <c r="B288" s="3" t="s">
        <v>480</v>
      </c>
      <c r="C288" s="3"/>
      <c r="D288" s="3"/>
      <c r="E288" s="3"/>
      <c r="F288" s="3"/>
      <c r="H288" s="1439" t="s">
        <v>2674</v>
      </c>
      <c r="I288" s="1439"/>
      <c r="J288" s="1439"/>
      <c r="K288" s="1439"/>
      <c r="L288" s="1439"/>
      <c r="M288" s="1439"/>
      <c r="N288" s="1439"/>
      <c r="O288" s="1439"/>
      <c r="P288" s="1439"/>
      <c r="Q288" s="1439"/>
      <c r="R288" s="1439"/>
      <c r="T288" s="3" t="s">
        <v>480</v>
      </c>
      <c r="V288" s="3"/>
      <c r="W288" s="3"/>
      <c r="X288" s="3"/>
      <c r="Y288" s="3"/>
      <c r="AA288" s="1439" t="s">
        <v>2677</v>
      </c>
      <c r="AB288" s="1439"/>
      <c r="AC288" s="1439"/>
      <c r="AD288" s="1439"/>
      <c r="AE288" s="1439"/>
      <c r="AF288" s="1439"/>
      <c r="AG288" s="1439"/>
      <c r="AH288" s="1439"/>
      <c r="AI288" s="1439"/>
      <c r="AJ288" s="1439"/>
      <c r="AK288" s="1439"/>
      <c r="BN288" s="34"/>
    </row>
    <row r="289" spans="2:66" ht="12.95" customHeight="1">
      <c r="B289" s="3" t="s">
        <v>481</v>
      </c>
      <c r="C289" s="3"/>
      <c r="D289" s="3"/>
      <c r="E289" s="3"/>
      <c r="F289" s="3"/>
      <c r="H289" s="1439" t="s">
        <v>2675</v>
      </c>
      <c r="I289" s="1439"/>
      <c r="J289" s="1439"/>
      <c r="K289" s="1439"/>
      <c r="L289" s="1439"/>
      <c r="M289" s="1439"/>
      <c r="N289" s="1439"/>
      <c r="O289" s="1439"/>
      <c r="P289" s="1439"/>
      <c r="Q289" s="1439"/>
      <c r="R289" s="1439"/>
      <c r="T289" s="3" t="s">
        <v>75</v>
      </c>
      <c r="V289" s="3"/>
      <c r="W289" s="3"/>
      <c r="X289" s="3"/>
      <c r="Y289" s="3"/>
      <c r="AA289" s="1439" t="s">
        <v>2678</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39" t="s">
        <v>2658</v>
      </c>
      <c r="I290" s="1439"/>
      <c r="J290" s="1439"/>
      <c r="K290" s="1439"/>
      <c r="L290" s="1439"/>
      <c r="M290" s="1439"/>
      <c r="N290" s="1439"/>
      <c r="O290" s="1439"/>
      <c r="P290" s="1439"/>
      <c r="Q290" s="1439"/>
      <c r="R290" s="1439"/>
      <c r="T290" s="3" t="s">
        <v>87</v>
      </c>
      <c r="V290" s="3"/>
      <c r="W290" s="3"/>
      <c r="X290" s="3"/>
      <c r="Y290" s="3"/>
      <c r="AA290" s="1439" t="s">
        <v>2679</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521" t="s">
        <v>2681</v>
      </c>
      <c r="I291" s="1521"/>
      <c r="J291" s="1521"/>
      <c r="K291" s="1521"/>
      <c r="L291" s="1521"/>
      <c r="M291" s="1521"/>
      <c r="N291" s="4" t="s">
        <v>207</v>
      </c>
      <c r="O291" s="4"/>
      <c r="P291" s="1455"/>
      <c r="Q291" s="1455"/>
      <c r="R291" s="1455"/>
      <c r="S291" s="3"/>
      <c r="T291" s="3" t="s">
        <v>88</v>
      </c>
      <c r="V291" s="3"/>
      <c r="W291" s="3"/>
      <c r="X291" s="3"/>
      <c r="Y291" s="3"/>
      <c r="AA291" s="1521" t="s">
        <v>2680</v>
      </c>
      <c r="AB291" s="1521"/>
      <c r="AC291" s="1521"/>
      <c r="AD291" s="1521"/>
      <c r="AE291" s="1521"/>
      <c r="AF291" s="1521"/>
      <c r="AG291" s="4" t="s">
        <v>207</v>
      </c>
      <c r="AH291" s="4"/>
      <c r="AI291" s="1455"/>
      <c r="AJ291" s="1455"/>
      <c r="AK291" s="1455"/>
      <c r="BN291" s="34"/>
    </row>
    <row r="292" spans="2:66" ht="12.95" customHeight="1">
      <c r="B292" s="3" t="s">
        <v>89</v>
      </c>
      <c r="C292" s="3"/>
      <c r="D292" s="3"/>
      <c r="E292" s="3"/>
      <c r="F292" s="3"/>
      <c r="G292" s="3"/>
      <c r="H292" s="1469" t="s">
        <v>2682</v>
      </c>
      <c r="I292" s="1469"/>
      <c r="J292" s="1469"/>
      <c r="K292" s="1469"/>
      <c r="L292" s="1469"/>
      <c r="M292" s="1469"/>
      <c r="N292" s="4"/>
      <c r="O292" s="4"/>
      <c r="P292" s="35"/>
      <c r="Q292" s="35"/>
      <c r="R292" s="35"/>
      <c r="S292" s="3"/>
      <c r="T292" s="3" t="s">
        <v>89</v>
      </c>
      <c r="V292" s="3"/>
      <c r="W292" s="3"/>
      <c r="X292" s="3"/>
      <c r="Y292" s="3"/>
      <c r="AA292" s="1469"/>
      <c r="AB292" s="1469"/>
      <c r="AC292" s="1469"/>
      <c r="AD292" s="1469"/>
      <c r="AE292" s="1469"/>
      <c r="AF292" s="1469"/>
      <c r="AG292" s="4"/>
      <c r="AH292" s="4"/>
      <c r="AI292" s="35"/>
      <c r="AJ292" s="35"/>
      <c r="AK292" s="35"/>
      <c r="BN292" s="34"/>
    </row>
    <row r="293" spans="2:66" ht="12.95" customHeight="1">
      <c r="B293" s="3" t="s">
        <v>76</v>
      </c>
      <c r="C293" s="3"/>
      <c r="D293" s="3"/>
      <c r="E293" s="3"/>
      <c r="F293" s="3"/>
      <c r="G293" s="3"/>
      <c r="H293" s="1439" t="s">
        <v>2683</v>
      </c>
      <c r="I293" s="1439"/>
      <c r="J293" s="1439"/>
      <c r="K293" s="1439"/>
      <c r="L293" s="1439"/>
      <c r="M293" s="1439"/>
      <c r="N293" s="1456"/>
      <c r="O293" s="1456"/>
      <c r="P293" s="1456"/>
      <c r="Q293" s="1456"/>
      <c r="R293" s="1456"/>
      <c r="S293" s="3"/>
      <c r="T293" s="3" t="s">
        <v>76</v>
      </c>
      <c r="V293" s="3"/>
      <c r="W293" s="3"/>
      <c r="X293" s="3"/>
      <c r="Y293" s="3"/>
      <c r="AA293" s="1439" t="s">
        <v>2684</v>
      </c>
      <c r="AB293" s="1439"/>
      <c r="AC293" s="1439"/>
      <c r="AD293" s="1439"/>
      <c r="AE293" s="1439"/>
      <c r="AF293" s="1439"/>
      <c r="AG293" s="1456"/>
      <c r="AH293" s="1456"/>
      <c r="AI293" s="1456"/>
      <c r="AJ293" s="1456"/>
      <c r="AK293" s="145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6" t="s">
        <v>2685</v>
      </c>
      <c r="I295" s="1456"/>
      <c r="J295" s="1456"/>
      <c r="K295" s="1456"/>
      <c r="L295" s="1456"/>
      <c r="M295" s="1456"/>
      <c r="N295" s="1456"/>
      <c r="O295" s="1456"/>
      <c r="P295" s="1456"/>
      <c r="Q295" s="1456"/>
      <c r="R295" s="1456"/>
      <c r="T295" s="3" t="s">
        <v>365</v>
      </c>
      <c r="V295" s="3"/>
      <c r="W295" s="3"/>
      <c r="X295" s="3"/>
      <c r="Y295" s="3"/>
      <c r="AA295" s="1456" t="s">
        <v>2691</v>
      </c>
      <c r="AB295" s="1456"/>
      <c r="AC295" s="1456"/>
      <c r="AD295" s="1456"/>
      <c r="AE295" s="1456"/>
      <c r="AF295" s="1456"/>
      <c r="AG295" s="1456"/>
      <c r="AH295" s="1456"/>
      <c r="AI295" s="1456"/>
      <c r="AJ295" s="1456"/>
      <c r="AK295" s="1456"/>
      <c r="BN295" s="34"/>
    </row>
    <row r="296" spans="2:66" ht="12.95" customHeight="1">
      <c r="B296" s="3" t="s">
        <v>480</v>
      </c>
      <c r="C296" s="3"/>
      <c r="D296" s="3"/>
      <c r="E296" s="3"/>
      <c r="F296" s="3"/>
      <c r="H296" s="1439" t="s">
        <v>2686</v>
      </c>
      <c r="I296" s="1439"/>
      <c r="J296" s="1439"/>
      <c r="K296" s="1439"/>
      <c r="L296" s="1439"/>
      <c r="M296" s="1439"/>
      <c r="N296" s="1439"/>
      <c r="O296" s="1439"/>
      <c r="P296" s="1439"/>
      <c r="Q296" s="1439"/>
      <c r="R296" s="1439"/>
      <c r="T296" s="3" t="s">
        <v>480</v>
      </c>
      <c r="V296" s="3"/>
      <c r="W296" s="3"/>
      <c r="X296" s="3"/>
      <c r="Y296" s="3"/>
      <c r="AA296" s="1439" t="s">
        <v>2692</v>
      </c>
      <c r="AB296" s="1439"/>
      <c r="AC296" s="1439"/>
      <c r="AD296" s="1439"/>
      <c r="AE296" s="1439"/>
      <c r="AF296" s="1439"/>
      <c r="AG296" s="1439"/>
      <c r="AH296" s="1439"/>
      <c r="AI296" s="1439"/>
      <c r="AJ296" s="1439"/>
      <c r="AK296" s="1439"/>
      <c r="BN296" s="34"/>
    </row>
    <row r="297" spans="2:66" ht="12.95" customHeight="1">
      <c r="B297" s="3" t="s">
        <v>481</v>
      </c>
      <c r="C297" s="3"/>
      <c r="D297" s="3"/>
      <c r="E297" s="3"/>
      <c r="F297" s="3"/>
      <c r="H297" s="1439" t="s">
        <v>2687</v>
      </c>
      <c r="I297" s="1439"/>
      <c r="J297" s="1439"/>
      <c r="K297" s="1439"/>
      <c r="L297" s="1439"/>
      <c r="M297" s="1439"/>
      <c r="N297" s="1439"/>
      <c r="O297" s="1439"/>
      <c r="P297" s="1439"/>
      <c r="Q297" s="1439"/>
      <c r="R297" s="1439"/>
      <c r="T297" s="3" t="s">
        <v>75</v>
      </c>
      <c r="V297" s="3"/>
      <c r="W297" s="3"/>
      <c r="X297" s="3"/>
      <c r="Y297" s="3"/>
      <c r="AA297" s="1439" t="s">
        <v>2693</v>
      </c>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2688</v>
      </c>
      <c r="I298" s="1439"/>
      <c r="J298" s="1439"/>
      <c r="K298" s="1439"/>
      <c r="L298" s="1439"/>
      <c r="M298" s="1439"/>
      <c r="N298" s="1439"/>
      <c r="O298" s="1439"/>
      <c r="P298" s="1439"/>
      <c r="Q298" s="1439"/>
      <c r="R298" s="1439"/>
      <c r="T298" s="3" t="s">
        <v>87</v>
      </c>
      <c r="V298" s="3"/>
      <c r="W298" s="3"/>
      <c r="X298" s="3"/>
      <c r="Y298" s="3"/>
      <c r="AA298" s="1439" t="s">
        <v>2694</v>
      </c>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521" t="s">
        <v>2689</v>
      </c>
      <c r="I299" s="1521"/>
      <c r="J299" s="1521"/>
      <c r="K299" s="1521"/>
      <c r="L299" s="1521"/>
      <c r="M299" s="1521"/>
      <c r="N299" s="4" t="s">
        <v>207</v>
      </c>
      <c r="O299" s="4"/>
      <c r="P299" s="1455"/>
      <c r="Q299" s="1455"/>
      <c r="R299" s="1455"/>
      <c r="S299" s="3"/>
      <c r="T299" s="3" t="s">
        <v>88</v>
      </c>
      <c r="V299" s="3"/>
      <c r="W299" s="3"/>
      <c r="X299" s="3"/>
      <c r="Y299" s="3"/>
      <c r="AA299" s="1521" t="s">
        <v>2695</v>
      </c>
      <c r="AB299" s="1521"/>
      <c r="AC299" s="1521"/>
      <c r="AD299" s="1521"/>
      <c r="AE299" s="1521"/>
      <c r="AF299" s="1521"/>
      <c r="AG299" s="4" t="s">
        <v>207</v>
      </c>
      <c r="AH299" s="4"/>
      <c r="AI299" s="1455"/>
      <c r="AJ299" s="1455"/>
      <c r="AK299" s="1455"/>
      <c r="BN299" s="34"/>
    </row>
    <row r="300" spans="2:66" ht="12.95" customHeight="1">
      <c r="B300" s="3" t="s">
        <v>89</v>
      </c>
      <c r="C300" s="3"/>
      <c r="D300" s="3"/>
      <c r="E300" s="3"/>
      <c r="F300" s="3"/>
      <c r="G300" s="3"/>
      <c r="H300" s="1469"/>
      <c r="I300" s="1469"/>
      <c r="J300" s="1469"/>
      <c r="K300" s="1469"/>
      <c r="L300" s="1469"/>
      <c r="M300" s="1469"/>
      <c r="N300" s="4"/>
      <c r="O300" s="4"/>
      <c r="P300" s="35"/>
      <c r="Q300" s="35"/>
      <c r="R300" s="35"/>
      <c r="S300" s="3"/>
      <c r="T300" s="3" t="s">
        <v>89</v>
      </c>
      <c r="V300" s="3"/>
      <c r="W300" s="3"/>
      <c r="X300" s="3"/>
      <c r="Y300" s="3"/>
      <c r="AA300" s="1469" t="s">
        <v>2696</v>
      </c>
      <c r="AB300" s="1469"/>
      <c r="AC300" s="1469"/>
      <c r="AD300" s="1469"/>
      <c r="AE300" s="1469"/>
      <c r="AF300" s="1469"/>
      <c r="AG300" s="4"/>
      <c r="AH300" s="4"/>
      <c r="AI300" s="35"/>
      <c r="AJ300" s="35"/>
      <c r="AK300" s="35"/>
      <c r="BN300" s="34"/>
    </row>
    <row r="301" spans="2:66" ht="12.95" customHeight="1">
      <c r="B301" s="3" t="s">
        <v>76</v>
      </c>
      <c r="C301" s="3"/>
      <c r="D301" s="3"/>
      <c r="E301" s="3"/>
      <c r="F301" s="3"/>
      <c r="G301" s="3"/>
      <c r="H301" s="1439" t="s">
        <v>2690</v>
      </c>
      <c r="I301" s="1439"/>
      <c r="J301" s="1439"/>
      <c r="K301" s="1439"/>
      <c r="L301" s="1439"/>
      <c r="M301" s="1439"/>
      <c r="N301" s="1456"/>
      <c r="O301" s="1456"/>
      <c r="P301" s="1456"/>
      <c r="Q301" s="1456"/>
      <c r="R301" s="1456"/>
      <c r="S301" s="3"/>
      <c r="T301" s="3" t="s">
        <v>76</v>
      </c>
      <c r="V301" s="3"/>
      <c r="W301" s="3"/>
      <c r="X301" s="3"/>
      <c r="Y301" s="3"/>
      <c r="AA301" s="1439" t="s">
        <v>2697</v>
      </c>
      <c r="AB301" s="1439"/>
      <c r="AC301" s="1439"/>
      <c r="AD301" s="1439"/>
      <c r="AE301" s="1439"/>
      <c r="AF301" s="1439"/>
      <c r="AG301" s="1456"/>
      <c r="AH301" s="1456"/>
      <c r="AI301" s="1456"/>
      <c r="AJ301" s="1456"/>
      <c r="AK301" s="1456"/>
      <c r="BN301" s="34"/>
    </row>
    <row r="302" spans="2:66" ht="12.95" customHeight="1">
      <c r="BN302" s="34"/>
    </row>
    <row r="303" spans="2:66" ht="12.95" customHeight="1">
      <c r="B303" s="3" t="s">
        <v>77</v>
      </c>
      <c r="C303" s="3"/>
      <c r="D303" s="3"/>
      <c r="E303" s="3"/>
      <c r="F303" s="3"/>
      <c r="H303" s="1456" t="s">
        <v>2685</v>
      </c>
      <c r="I303" s="1456"/>
      <c r="J303" s="1456"/>
      <c r="K303" s="1456"/>
      <c r="L303" s="1456"/>
      <c r="M303" s="1456"/>
      <c r="N303" s="1456"/>
      <c r="O303" s="1456"/>
      <c r="P303" s="1456"/>
      <c r="Q303" s="1456"/>
      <c r="R303" s="1456"/>
      <c r="T303" s="4" t="s">
        <v>891</v>
      </c>
      <c r="V303" s="3"/>
      <c r="W303" s="3"/>
      <c r="X303" s="3"/>
      <c r="Y303" s="3"/>
      <c r="AA303" s="1456"/>
      <c r="AB303" s="1456"/>
      <c r="AC303" s="1456"/>
      <c r="AD303" s="1456"/>
      <c r="AE303" s="1456"/>
      <c r="AF303" s="1456"/>
      <c r="AG303" s="1456"/>
      <c r="AH303" s="1456"/>
      <c r="AI303" s="1456"/>
      <c r="AJ303" s="1456"/>
      <c r="AK303" s="1456"/>
      <c r="BN303" s="34"/>
    </row>
    <row r="304" spans="2:66" ht="12.95" customHeight="1">
      <c r="B304" s="3" t="s">
        <v>480</v>
      </c>
      <c r="C304" s="3"/>
      <c r="D304" s="3"/>
      <c r="E304" s="3"/>
      <c r="F304" s="3"/>
      <c r="H304" s="1439" t="s">
        <v>2686</v>
      </c>
      <c r="I304" s="1439"/>
      <c r="J304" s="1439"/>
      <c r="K304" s="1439"/>
      <c r="L304" s="1439"/>
      <c r="M304" s="1439"/>
      <c r="N304" s="1439"/>
      <c r="O304" s="1439"/>
      <c r="P304" s="1439"/>
      <c r="Q304" s="1439"/>
      <c r="R304" s="1439"/>
      <c r="T304" s="3" t="s">
        <v>480</v>
      </c>
      <c r="V304" s="3"/>
      <c r="W304" s="3"/>
      <c r="X304" s="3"/>
      <c r="Y304" s="3"/>
      <c r="AA304" s="1439"/>
      <c r="AB304" s="1439"/>
      <c r="AC304" s="1439"/>
      <c r="AD304" s="1439"/>
      <c r="AE304" s="1439"/>
      <c r="AF304" s="1439"/>
      <c r="AG304" s="1439"/>
      <c r="AH304" s="1439"/>
      <c r="AI304" s="1439"/>
      <c r="AJ304" s="1439"/>
      <c r="AK304" s="1439"/>
      <c r="BN304" s="34"/>
    </row>
    <row r="305" spans="2:66" ht="12.95" customHeight="1">
      <c r="B305" s="3" t="s">
        <v>481</v>
      </c>
      <c r="C305" s="3"/>
      <c r="D305" s="3"/>
      <c r="E305" s="3"/>
      <c r="F305" s="3"/>
      <c r="H305" s="1439" t="s">
        <v>2687</v>
      </c>
      <c r="I305" s="1439"/>
      <c r="J305" s="1439"/>
      <c r="K305" s="1439"/>
      <c r="L305" s="1439"/>
      <c r="M305" s="1439"/>
      <c r="N305" s="1439"/>
      <c r="O305" s="1439"/>
      <c r="P305" s="1439"/>
      <c r="Q305" s="1439"/>
      <c r="R305" s="1439"/>
      <c r="T305" s="3" t="s">
        <v>75</v>
      </c>
      <c r="V305" s="3"/>
      <c r="W305" s="3"/>
      <c r="X305" s="3"/>
      <c r="Y305" s="3"/>
      <c r="AA305" s="1439"/>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2698</v>
      </c>
      <c r="I306" s="1439"/>
      <c r="J306" s="1439"/>
      <c r="K306" s="1439"/>
      <c r="L306" s="1439"/>
      <c r="M306" s="1439"/>
      <c r="N306" s="1439"/>
      <c r="O306" s="1439"/>
      <c r="P306" s="1439"/>
      <c r="Q306" s="1439"/>
      <c r="R306" s="1439"/>
      <c r="T306" s="3" t="s">
        <v>87</v>
      </c>
      <c r="V306" s="3"/>
      <c r="W306" s="3"/>
      <c r="X306" s="3"/>
      <c r="Y306" s="3"/>
      <c r="AA306" s="1439"/>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521" t="s">
        <v>2699</v>
      </c>
      <c r="I307" s="1521"/>
      <c r="J307" s="1521"/>
      <c r="K307" s="1521"/>
      <c r="L307" s="1521"/>
      <c r="M307" s="1521"/>
      <c r="N307" s="4" t="s">
        <v>207</v>
      </c>
      <c r="O307" s="4"/>
      <c r="P307" s="1455"/>
      <c r="Q307" s="1455"/>
      <c r="R307" s="1455"/>
      <c r="S307" s="3"/>
      <c r="T307" s="3" t="s">
        <v>88</v>
      </c>
      <c r="V307" s="3"/>
      <c r="W307" s="3"/>
      <c r="X307" s="3"/>
      <c r="Y307" s="3"/>
      <c r="AA307" s="1521"/>
      <c r="AB307" s="1521"/>
      <c r="AC307" s="1521"/>
      <c r="AD307" s="1521"/>
      <c r="AE307" s="1521"/>
      <c r="AF307" s="1521"/>
      <c r="AG307" s="4" t="s">
        <v>207</v>
      </c>
      <c r="AH307" s="4"/>
      <c r="AI307" s="1455"/>
      <c r="AJ307" s="1455"/>
      <c r="AK307" s="1455"/>
      <c r="BN307" s="34"/>
    </row>
    <row r="308" spans="2:66" ht="12.95" customHeight="1">
      <c r="B308" s="3" t="s">
        <v>89</v>
      </c>
      <c r="C308" s="3"/>
      <c r="D308" s="3"/>
      <c r="E308" s="3"/>
      <c r="F308" s="3"/>
      <c r="G308" s="3"/>
      <c r="H308" s="1469"/>
      <c r="I308" s="1469"/>
      <c r="J308" s="1469"/>
      <c r="K308" s="1469"/>
      <c r="L308" s="1469"/>
      <c r="M308" s="1469"/>
      <c r="N308" s="4"/>
      <c r="O308" s="4"/>
      <c r="P308" s="35"/>
      <c r="Q308" s="35"/>
      <c r="R308" s="35"/>
      <c r="S308" s="3"/>
      <c r="T308" s="3" t="s">
        <v>89</v>
      </c>
      <c r="V308" s="3"/>
      <c r="W308" s="3"/>
      <c r="X308" s="3"/>
      <c r="Y308" s="3"/>
      <c r="AA308" s="1469"/>
      <c r="AB308" s="1469"/>
      <c r="AC308" s="1469"/>
      <c r="AD308" s="1469"/>
      <c r="AE308" s="1469"/>
      <c r="AF308" s="1469"/>
      <c r="AG308" s="4"/>
      <c r="AH308" s="4"/>
      <c r="AI308" s="35"/>
      <c r="AJ308" s="35"/>
      <c r="AK308" s="35"/>
      <c r="BN308" s="34"/>
    </row>
    <row r="309" spans="2:66" ht="12.95" customHeight="1">
      <c r="B309" s="3" t="s">
        <v>76</v>
      </c>
      <c r="C309" s="3"/>
      <c r="D309" s="3"/>
      <c r="E309" s="3"/>
      <c r="F309" s="3"/>
      <c r="G309" s="3"/>
      <c r="H309" s="1439" t="s">
        <v>2690</v>
      </c>
      <c r="I309" s="1439"/>
      <c r="J309" s="1439"/>
      <c r="K309" s="1439"/>
      <c r="L309" s="1439"/>
      <c r="M309" s="1439"/>
      <c r="N309" s="1456"/>
      <c r="O309" s="1456"/>
      <c r="P309" s="1456"/>
      <c r="Q309" s="1456"/>
      <c r="R309" s="1456"/>
      <c r="S309" s="3"/>
      <c r="T309" s="3" t="s">
        <v>76</v>
      </c>
      <c r="V309" s="3"/>
      <c r="W309" s="3"/>
      <c r="X309" s="3"/>
      <c r="Y309" s="3"/>
      <c r="AA309" s="1439"/>
      <c r="AB309" s="1439"/>
      <c r="AC309" s="1439"/>
      <c r="AD309" s="1439"/>
      <c r="AE309" s="1439"/>
      <c r="AF309" s="1439"/>
      <c r="AG309" s="1456"/>
      <c r="AH309" s="1456"/>
      <c r="AI309" s="1456"/>
      <c r="AJ309" s="1456"/>
      <c r="AK309" s="145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56" t="s">
        <v>2700</v>
      </c>
      <c r="I311" s="1456"/>
      <c r="J311" s="1456"/>
      <c r="K311" s="1456"/>
      <c r="L311" s="1456"/>
      <c r="M311" s="1456"/>
      <c r="N311" s="1456"/>
      <c r="O311" s="1456"/>
      <c r="P311" s="1456"/>
      <c r="Q311" s="1456"/>
      <c r="R311" s="1456"/>
      <c r="S311" s="3"/>
      <c r="T311" s="3" t="s">
        <v>366</v>
      </c>
      <c r="V311" s="3"/>
      <c r="W311" s="3"/>
      <c r="X311" s="3"/>
      <c r="Y311" s="3"/>
      <c r="AA311" s="1456" t="s">
        <v>2704</v>
      </c>
      <c r="AB311" s="1456"/>
      <c r="AC311" s="1456"/>
      <c r="AD311" s="1456"/>
      <c r="AE311" s="1456"/>
      <c r="AF311" s="1456"/>
      <c r="AG311" s="1456"/>
      <c r="AH311" s="1456"/>
      <c r="AI311" s="1456"/>
      <c r="AJ311" s="1456"/>
      <c r="AK311" s="1456"/>
      <c r="BN311" s="34"/>
    </row>
    <row r="312" spans="2:66" ht="12.95" customHeight="1">
      <c r="B312" s="3" t="s">
        <v>480</v>
      </c>
      <c r="C312" s="3"/>
      <c r="D312" s="3"/>
      <c r="E312" s="3"/>
      <c r="F312" s="3"/>
      <c r="H312" s="1439" t="s">
        <v>2701</v>
      </c>
      <c r="I312" s="1439"/>
      <c r="J312" s="1439"/>
      <c r="K312" s="1439"/>
      <c r="L312" s="1439"/>
      <c r="M312" s="1439"/>
      <c r="N312" s="1439"/>
      <c r="O312" s="1439"/>
      <c r="P312" s="1439"/>
      <c r="Q312" s="1439"/>
      <c r="R312" s="1439"/>
      <c r="S312" s="3"/>
      <c r="T312" s="3" t="s">
        <v>480</v>
      </c>
      <c r="V312" s="3"/>
      <c r="W312" s="3"/>
      <c r="X312" s="3"/>
      <c r="Y312" s="3"/>
      <c r="AA312" s="1439" t="s">
        <v>2705</v>
      </c>
      <c r="AB312" s="1439"/>
      <c r="AC312" s="1439"/>
      <c r="AD312" s="1439"/>
      <c r="AE312" s="1439"/>
      <c r="AF312" s="1439"/>
      <c r="AG312" s="1439"/>
      <c r="AH312" s="1439"/>
      <c r="AI312" s="1439"/>
      <c r="AJ312" s="1439"/>
      <c r="AK312" s="1439"/>
      <c r="BN312" s="34"/>
    </row>
    <row r="313" spans="2:66" ht="12.95" customHeight="1">
      <c r="B313" s="3" t="s">
        <v>481</v>
      </c>
      <c r="C313" s="3"/>
      <c r="D313" s="3"/>
      <c r="E313" s="3"/>
      <c r="F313" s="3"/>
      <c r="H313" s="1439" t="s">
        <v>2702</v>
      </c>
      <c r="I313" s="1439"/>
      <c r="J313" s="1439"/>
      <c r="K313" s="1439"/>
      <c r="L313" s="1439"/>
      <c r="M313" s="1439"/>
      <c r="N313" s="1439"/>
      <c r="O313" s="1439"/>
      <c r="P313" s="1439"/>
      <c r="Q313" s="1439"/>
      <c r="R313" s="1439"/>
      <c r="S313" s="3"/>
      <c r="T313" s="3" t="s">
        <v>75</v>
      </c>
      <c r="V313" s="3"/>
      <c r="W313" s="3"/>
      <c r="X313" s="3"/>
      <c r="Y313" s="3"/>
      <c r="AA313" s="1439" t="s">
        <v>2706</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2703</v>
      </c>
      <c r="I314" s="1439"/>
      <c r="J314" s="1439"/>
      <c r="K314" s="1439"/>
      <c r="L314" s="1439"/>
      <c r="M314" s="1439"/>
      <c r="N314" s="1439"/>
      <c r="O314" s="1439"/>
      <c r="P314" s="1439"/>
      <c r="Q314" s="1439"/>
      <c r="R314" s="1439"/>
      <c r="S314" s="3"/>
      <c r="T314" s="3" t="s">
        <v>87</v>
      </c>
      <c r="V314" s="3"/>
      <c r="W314" s="3"/>
      <c r="X314" s="3"/>
      <c r="Y314" s="3"/>
      <c r="AA314" s="1439" t="s">
        <v>2707</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521" t="s">
        <v>2708</v>
      </c>
      <c r="I315" s="1521"/>
      <c r="J315" s="1521"/>
      <c r="K315" s="1521"/>
      <c r="L315" s="1521"/>
      <c r="M315" s="1521"/>
      <c r="N315" s="4" t="s">
        <v>207</v>
      </c>
      <c r="O315" s="4"/>
      <c r="P315" s="1455"/>
      <c r="Q315" s="1455"/>
      <c r="R315" s="1455"/>
      <c r="S315" s="3"/>
      <c r="T315" s="3" t="s">
        <v>88</v>
      </c>
      <c r="V315" s="3"/>
      <c r="W315" s="3"/>
      <c r="X315" s="3"/>
      <c r="Y315" s="3"/>
      <c r="AA315" s="1521" t="s">
        <v>2709</v>
      </c>
      <c r="AB315" s="1521"/>
      <c r="AC315" s="1521"/>
      <c r="AD315" s="1521"/>
      <c r="AE315" s="1521"/>
      <c r="AF315" s="1521"/>
      <c r="AG315" s="4" t="s">
        <v>207</v>
      </c>
      <c r="AH315" s="4"/>
      <c r="AI315" s="1455"/>
      <c r="AJ315" s="1455"/>
      <c r="AK315" s="1455"/>
      <c r="BN315" s="34"/>
    </row>
    <row r="316" spans="2:66" ht="12.95" customHeight="1">
      <c r="B316" s="3" t="s">
        <v>89</v>
      </c>
      <c r="C316" s="3"/>
      <c r="D316" s="3"/>
      <c r="E316" s="3"/>
      <c r="F316" s="3"/>
      <c r="G316" s="3"/>
      <c r="H316" s="1469"/>
      <c r="I316" s="1469"/>
      <c r="J316" s="1469"/>
      <c r="K316" s="1469"/>
      <c r="L316" s="1469"/>
      <c r="M316" s="1469"/>
      <c r="N316" s="4"/>
      <c r="O316" s="4"/>
      <c r="P316" s="35"/>
      <c r="Q316" s="35"/>
      <c r="R316" s="35"/>
      <c r="S316" s="3"/>
      <c r="T316" s="3" t="s">
        <v>89</v>
      </c>
      <c r="V316" s="3"/>
      <c r="W316" s="3"/>
      <c r="X316" s="3"/>
      <c r="Y316" s="3"/>
      <c r="AA316" s="1469"/>
      <c r="AB316" s="1469"/>
      <c r="AC316" s="1469"/>
      <c r="AD316" s="1469"/>
      <c r="AE316" s="1469"/>
      <c r="AF316" s="1469"/>
      <c r="AG316" s="4"/>
      <c r="AH316" s="4"/>
      <c r="AI316" s="35"/>
      <c r="AJ316" s="35"/>
      <c r="AK316" s="35"/>
      <c r="BN316" s="34"/>
    </row>
    <row r="317" spans="2:66" ht="12.95" customHeight="1">
      <c r="B317" s="3" t="s">
        <v>76</v>
      </c>
      <c r="C317" s="3"/>
      <c r="D317" s="3"/>
      <c r="E317" s="3"/>
      <c r="F317" s="3"/>
      <c r="G317" s="3"/>
      <c r="H317" s="1439" t="s">
        <v>2711</v>
      </c>
      <c r="I317" s="1439"/>
      <c r="J317" s="1439"/>
      <c r="K317" s="1439"/>
      <c r="L317" s="1439"/>
      <c r="M317" s="1439"/>
      <c r="N317" s="1456"/>
      <c r="O317" s="1456"/>
      <c r="P317" s="1456"/>
      <c r="Q317" s="1456"/>
      <c r="R317" s="1456"/>
      <c r="S317" s="3"/>
      <c r="T317" s="3" t="s">
        <v>76</v>
      </c>
      <c r="V317" s="3"/>
      <c r="W317" s="3"/>
      <c r="X317" s="3"/>
      <c r="Y317" s="3"/>
      <c r="AA317" s="1439" t="s">
        <v>2710</v>
      </c>
      <c r="AB317" s="1439"/>
      <c r="AC317" s="1439"/>
      <c r="AD317" s="1439"/>
      <c r="AE317" s="1439"/>
      <c r="AF317" s="1439"/>
      <c r="AG317" s="1456"/>
      <c r="AH317" s="1456"/>
      <c r="AI317" s="1456"/>
      <c r="AJ317" s="1456"/>
      <c r="AK317" s="1456"/>
      <c r="BN317" s="34"/>
    </row>
    <row r="318" spans="2:66" ht="12.95" customHeight="1">
      <c r="BN318" s="34"/>
    </row>
    <row r="319" spans="2:66" ht="12.95" customHeight="1">
      <c r="B319" s="4" t="s">
        <v>924</v>
      </c>
      <c r="C319" s="3"/>
      <c r="D319" s="3"/>
      <c r="E319" s="3"/>
      <c r="F319" s="3"/>
      <c r="H319" s="1456" t="s">
        <v>2668</v>
      </c>
      <c r="I319" s="1456"/>
      <c r="J319" s="1456"/>
      <c r="K319" s="1456"/>
      <c r="L319" s="1456"/>
      <c r="M319" s="1456"/>
      <c r="N319" s="1456"/>
      <c r="O319" s="1456"/>
      <c r="P319" s="1456"/>
      <c r="Q319" s="1456"/>
      <c r="R319" s="1456"/>
      <c r="T319" s="3" t="s">
        <v>367</v>
      </c>
      <c r="V319" s="3"/>
      <c r="W319" s="3"/>
      <c r="X319" s="3"/>
      <c r="Y319" s="3"/>
      <c r="AA319" s="1456" t="s">
        <v>2715</v>
      </c>
      <c r="AB319" s="1456"/>
      <c r="AC319" s="1456"/>
      <c r="AD319" s="1456"/>
      <c r="AE319" s="1456"/>
      <c r="AF319" s="1456"/>
      <c r="AG319" s="1456"/>
      <c r="AH319" s="1456"/>
      <c r="AI319" s="1456"/>
      <c r="AJ319" s="1456"/>
      <c r="AK319" s="1456"/>
      <c r="BN319" s="34"/>
    </row>
    <row r="320" spans="2:66" ht="12.95" customHeight="1">
      <c r="B320" s="3" t="s">
        <v>480</v>
      </c>
      <c r="C320" s="3"/>
      <c r="D320" s="3"/>
      <c r="E320" s="3"/>
      <c r="F320" s="3"/>
      <c r="H320" s="1439" t="s">
        <v>2712</v>
      </c>
      <c r="I320" s="1439"/>
      <c r="J320" s="1439"/>
      <c r="K320" s="1439"/>
      <c r="L320" s="1439"/>
      <c r="M320" s="1439"/>
      <c r="N320" s="1439"/>
      <c r="O320" s="1439"/>
      <c r="P320" s="1439"/>
      <c r="Q320" s="1439"/>
      <c r="R320" s="1439"/>
      <c r="T320" s="3" t="s">
        <v>480</v>
      </c>
      <c r="V320" s="3"/>
      <c r="W320" s="3"/>
      <c r="X320" s="3"/>
      <c r="Y320" s="3"/>
      <c r="AA320" s="1439" t="s">
        <v>2716</v>
      </c>
      <c r="AB320" s="1439"/>
      <c r="AC320" s="1439"/>
      <c r="AD320" s="1439"/>
      <c r="AE320" s="1439"/>
      <c r="AF320" s="1439"/>
      <c r="AG320" s="1439"/>
      <c r="AH320" s="1439"/>
      <c r="AI320" s="1439"/>
      <c r="AJ320" s="1439"/>
      <c r="AK320" s="1439"/>
      <c r="BN320" s="34"/>
    </row>
    <row r="321" spans="2:66" ht="12.95" customHeight="1">
      <c r="B321" s="3" t="s">
        <v>481</v>
      </c>
      <c r="C321" s="3"/>
      <c r="D321" s="3"/>
      <c r="E321" s="3"/>
      <c r="F321" s="3"/>
      <c r="H321" s="1439" t="s">
        <v>2713</v>
      </c>
      <c r="I321" s="1439"/>
      <c r="J321" s="1439"/>
      <c r="K321" s="1439"/>
      <c r="L321" s="1439"/>
      <c r="M321" s="1439"/>
      <c r="N321" s="1439"/>
      <c r="O321" s="1439"/>
      <c r="P321" s="1439"/>
      <c r="Q321" s="1439"/>
      <c r="R321" s="1439"/>
      <c r="T321" s="3" t="s">
        <v>75</v>
      </c>
      <c r="V321" s="3"/>
      <c r="W321" s="3"/>
      <c r="X321" s="3"/>
      <c r="Y321" s="3"/>
      <c r="AA321" s="1439" t="s">
        <v>2717</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39" t="s">
        <v>2714</v>
      </c>
      <c r="I322" s="1439"/>
      <c r="J322" s="1439"/>
      <c r="K322" s="1439"/>
      <c r="L322" s="1439"/>
      <c r="M322" s="1439"/>
      <c r="N322" s="1439"/>
      <c r="O322" s="1439"/>
      <c r="P322" s="1439"/>
      <c r="Q322" s="1439"/>
      <c r="R322" s="1439"/>
      <c r="T322" s="3" t="s">
        <v>87</v>
      </c>
      <c r="V322" s="3"/>
      <c r="W322" s="3"/>
      <c r="X322" s="3"/>
      <c r="Y322" s="3"/>
      <c r="AA322" s="1439" t="s">
        <v>2718</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521" t="s">
        <v>2671</v>
      </c>
      <c r="I323" s="1521"/>
      <c r="J323" s="1521"/>
      <c r="K323" s="1521"/>
      <c r="L323" s="1521"/>
      <c r="M323" s="1521"/>
      <c r="N323" s="4" t="s">
        <v>207</v>
      </c>
      <c r="O323" s="4"/>
      <c r="P323" s="1455"/>
      <c r="Q323" s="1455"/>
      <c r="R323" s="1455"/>
      <c r="S323" s="3"/>
      <c r="T323" s="3" t="s">
        <v>88</v>
      </c>
      <c r="V323" s="3"/>
      <c r="W323" s="3"/>
      <c r="X323" s="3"/>
      <c r="Y323" s="3"/>
      <c r="AA323" s="1521" t="s">
        <v>2719</v>
      </c>
      <c r="AB323" s="1521"/>
      <c r="AC323" s="1521"/>
      <c r="AD323" s="1521"/>
      <c r="AE323" s="1521"/>
      <c r="AF323" s="1521"/>
      <c r="AG323" s="4" t="s">
        <v>207</v>
      </c>
      <c r="AH323" s="4"/>
      <c r="AI323" s="1455"/>
      <c r="AJ323" s="1455"/>
      <c r="AK323" s="1455"/>
    </row>
    <row r="324" spans="2:66" ht="12.95" customHeight="1">
      <c r="B324" s="3" t="s">
        <v>89</v>
      </c>
      <c r="C324" s="3"/>
      <c r="D324" s="3"/>
      <c r="E324" s="3"/>
      <c r="F324" s="3"/>
      <c r="G324" s="3"/>
      <c r="H324" s="1469"/>
      <c r="I324" s="1469"/>
      <c r="J324" s="1469"/>
      <c r="K324" s="1469"/>
      <c r="L324" s="1469"/>
      <c r="M324" s="1469"/>
      <c r="N324" s="4"/>
      <c r="O324" s="4"/>
      <c r="P324" s="35"/>
      <c r="Q324" s="35"/>
      <c r="R324" s="35"/>
      <c r="S324" s="3"/>
      <c r="T324" s="3" t="s">
        <v>89</v>
      </c>
      <c r="V324" s="3"/>
      <c r="W324" s="3"/>
      <c r="X324" s="3"/>
      <c r="Y324" s="3"/>
      <c r="AA324" s="1469"/>
      <c r="AB324" s="1469"/>
      <c r="AC324" s="1469"/>
      <c r="AD324" s="1469"/>
      <c r="AE324" s="1469"/>
      <c r="AF324" s="1469"/>
      <c r="AG324" s="4"/>
      <c r="AH324" s="4"/>
      <c r="AI324" s="35"/>
      <c r="AJ324" s="35"/>
      <c r="AK324" s="35"/>
    </row>
    <row r="325" spans="2:66" ht="12.95" customHeight="1">
      <c r="B325" s="3" t="s">
        <v>76</v>
      </c>
      <c r="C325" s="3"/>
      <c r="D325" s="3"/>
      <c r="E325" s="3"/>
      <c r="F325" s="3"/>
      <c r="G325" s="3"/>
      <c r="H325" s="1439" t="s">
        <v>2672</v>
      </c>
      <c r="I325" s="1439"/>
      <c r="J325" s="1439"/>
      <c r="K325" s="1439"/>
      <c r="L325" s="1439"/>
      <c r="M325" s="1439"/>
      <c r="N325" s="1456"/>
      <c r="O325" s="1456"/>
      <c r="P325" s="1456"/>
      <c r="Q325" s="1456"/>
      <c r="R325" s="1456"/>
      <c r="S325" s="3"/>
      <c r="T325" s="3" t="s">
        <v>76</v>
      </c>
      <c r="V325" s="3"/>
      <c r="W325" s="3"/>
      <c r="X325" s="3"/>
      <c r="Y325" s="3"/>
      <c r="AA325" s="1439" t="s">
        <v>2720</v>
      </c>
      <c r="AB325" s="1439"/>
      <c r="AC325" s="1439"/>
      <c r="AD325" s="1439"/>
      <c r="AE325" s="1439"/>
      <c r="AF325" s="1439"/>
      <c r="AG325" s="1456"/>
      <c r="AH325" s="1456"/>
      <c r="AI325" s="1456"/>
      <c r="AJ325" s="1456"/>
      <c r="AK325" s="145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6" t="s">
        <v>2721</v>
      </c>
      <c r="I327" s="1456"/>
      <c r="J327" s="1456"/>
      <c r="K327" s="1456"/>
      <c r="L327" s="1456"/>
      <c r="M327" s="1456"/>
      <c r="N327" s="1456"/>
      <c r="O327" s="1456"/>
      <c r="P327" s="1456"/>
      <c r="Q327" s="1456"/>
      <c r="R327" s="1456"/>
      <c r="T327" s="3" t="s">
        <v>369</v>
      </c>
      <c r="V327" s="3"/>
      <c r="W327" s="3"/>
      <c r="X327" s="3"/>
      <c r="Y327" s="3"/>
      <c r="AA327" s="1456"/>
      <c r="AB327" s="1456"/>
      <c r="AC327" s="1456"/>
      <c r="AD327" s="1456"/>
      <c r="AE327" s="1456"/>
      <c r="AF327" s="1456"/>
      <c r="AG327" s="1456"/>
      <c r="AH327" s="1456"/>
      <c r="AI327" s="1456"/>
      <c r="AJ327" s="1456"/>
      <c r="AK327" s="1456"/>
    </row>
    <row r="328" spans="2:66" ht="12.95" customHeight="1">
      <c r="B328" s="3" t="s">
        <v>480</v>
      </c>
      <c r="C328" s="3"/>
      <c r="D328" s="3"/>
      <c r="E328" s="3"/>
      <c r="F328" s="3"/>
      <c r="H328" s="1439" t="s">
        <v>2722</v>
      </c>
      <c r="I328" s="1439"/>
      <c r="J328" s="1439"/>
      <c r="K328" s="1439"/>
      <c r="L328" s="1439"/>
      <c r="M328" s="1439"/>
      <c r="N328" s="1439"/>
      <c r="O328" s="1439"/>
      <c r="P328" s="1439"/>
      <c r="Q328" s="1439"/>
      <c r="R328" s="1439"/>
      <c r="T328" s="3" t="s">
        <v>480</v>
      </c>
      <c r="V328" s="3"/>
      <c r="W328" s="3"/>
      <c r="X328" s="3"/>
      <c r="Y328" s="3"/>
      <c r="AA328" s="1439"/>
      <c r="AB328" s="1439"/>
      <c r="AC328" s="1439"/>
      <c r="AD328" s="1439"/>
      <c r="AE328" s="1439"/>
      <c r="AF328" s="1439"/>
      <c r="AG328" s="1439"/>
      <c r="AH328" s="1439"/>
      <c r="AI328" s="1439"/>
      <c r="AJ328" s="1439"/>
      <c r="AK328" s="1439"/>
    </row>
    <row r="329" spans="2:66" ht="12.95" customHeight="1">
      <c r="B329" s="3" t="s">
        <v>481</v>
      </c>
      <c r="C329" s="3"/>
      <c r="D329" s="3"/>
      <c r="E329" s="3"/>
      <c r="F329" s="3"/>
      <c r="H329" s="1439" t="s">
        <v>2723</v>
      </c>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t="s">
        <v>2724</v>
      </c>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521" t="s">
        <v>2725</v>
      </c>
      <c r="I331" s="1521"/>
      <c r="J331" s="1521"/>
      <c r="K331" s="1521"/>
      <c r="L331" s="1521"/>
      <c r="M331" s="1521"/>
      <c r="N331" s="4" t="s">
        <v>207</v>
      </c>
      <c r="O331" s="4"/>
      <c r="P331" s="1455"/>
      <c r="Q331" s="1455"/>
      <c r="R331" s="1455"/>
      <c r="S331" s="3"/>
      <c r="T331" s="3" t="s">
        <v>88</v>
      </c>
      <c r="V331" s="3"/>
      <c r="W331" s="3"/>
      <c r="X331" s="3"/>
      <c r="Y331" s="3"/>
      <c r="AA331" s="1521"/>
      <c r="AB331" s="1521"/>
      <c r="AC331" s="1521"/>
      <c r="AD331" s="1521"/>
      <c r="AE331" s="1521"/>
      <c r="AF331" s="1521"/>
      <c r="AG331" s="4" t="s">
        <v>207</v>
      </c>
      <c r="AH331" s="4"/>
      <c r="AI331" s="1455"/>
      <c r="AJ331" s="1455"/>
      <c r="AK331" s="1455"/>
    </row>
    <row r="332" spans="2:66" ht="12.95" customHeight="1">
      <c r="B332" s="3" t="s">
        <v>89</v>
      </c>
      <c r="C332" s="3"/>
      <c r="D332" s="3"/>
      <c r="E332" s="3"/>
      <c r="F332" s="3"/>
      <c r="G332" s="3"/>
      <c r="H332" s="1469"/>
      <c r="I332" s="1469"/>
      <c r="J332" s="1469"/>
      <c r="K332" s="1469"/>
      <c r="L332" s="1469"/>
      <c r="M332" s="1469"/>
      <c r="N332" s="4"/>
      <c r="O332" s="4"/>
      <c r="P332" s="35"/>
      <c r="Q332" s="35"/>
      <c r="R332" s="35"/>
      <c r="S332" s="3"/>
      <c r="T332" s="3" t="s">
        <v>89</v>
      </c>
      <c r="V332" s="3"/>
      <c r="W332" s="3"/>
      <c r="X332" s="3"/>
      <c r="Y332" s="3"/>
      <c r="AA332" s="1469"/>
      <c r="AB332" s="1469"/>
      <c r="AC332" s="1469"/>
      <c r="AD332" s="1469"/>
      <c r="AE332" s="1469"/>
      <c r="AF332" s="1469"/>
      <c r="AG332" s="4"/>
      <c r="AH332" s="4"/>
      <c r="AI332" s="35"/>
      <c r="AJ332" s="35"/>
      <c r="AK332" s="35"/>
    </row>
    <row r="333" spans="2:66" ht="12.95" customHeight="1">
      <c r="B333" s="3" t="s">
        <v>76</v>
      </c>
      <c r="C333" s="3"/>
      <c r="D333" s="3"/>
      <c r="E333" s="3"/>
      <c r="F333" s="3"/>
      <c r="G333" s="3"/>
      <c r="H333" s="1439" t="s">
        <v>2726</v>
      </c>
      <c r="I333" s="1439"/>
      <c r="J333" s="1439"/>
      <c r="K333" s="1439"/>
      <c r="L333" s="1439"/>
      <c r="M333" s="1439"/>
      <c r="N333" s="1456"/>
      <c r="O333" s="1456"/>
      <c r="P333" s="1456"/>
      <c r="Q333" s="1456"/>
      <c r="R333" s="1456"/>
      <c r="S333" s="3"/>
      <c r="T333" s="3" t="s">
        <v>76</v>
      </c>
      <c r="V333" s="3"/>
      <c r="W333" s="3"/>
      <c r="X333" s="3"/>
      <c r="Y333" s="3"/>
      <c r="AA333" s="1439"/>
      <c r="AB333" s="1439"/>
      <c r="AC333" s="1439"/>
      <c r="AD333" s="1439"/>
      <c r="AE333" s="1439"/>
      <c r="AF333" s="1439"/>
      <c r="AG333" s="1456"/>
      <c r="AH333" s="1456"/>
      <c r="AI333" s="1456"/>
      <c r="AJ333" s="1456"/>
      <c r="AK333" s="145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56" t="s">
        <v>2734</v>
      </c>
      <c r="I335" s="1456"/>
      <c r="J335" s="1456"/>
      <c r="K335" s="1456"/>
      <c r="L335" s="1456"/>
      <c r="M335" s="1456"/>
      <c r="N335" s="1456"/>
      <c r="O335" s="1456"/>
      <c r="P335" s="1456"/>
      <c r="Q335" s="1456"/>
      <c r="R335" s="1456"/>
      <c r="T335" s="218" t="s">
        <v>900</v>
      </c>
      <c r="V335" s="3"/>
      <c r="W335" s="3"/>
      <c r="X335" s="3"/>
      <c r="Y335" s="3"/>
      <c r="AA335" s="1456" t="s">
        <v>2727</v>
      </c>
      <c r="AB335" s="1456"/>
      <c r="AC335" s="1456"/>
      <c r="AD335" s="1456"/>
      <c r="AE335" s="1456"/>
      <c r="AF335" s="1456"/>
      <c r="AG335" s="1456"/>
      <c r="AH335" s="1456"/>
      <c r="AI335" s="1456"/>
      <c r="AJ335" s="1456"/>
      <c r="AK335" s="1456"/>
    </row>
    <row r="336" spans="2:66" ht="12.95" customHeight="1">
      <c r="B336" s="3" t="s">
        <v>480</v>
      </c>
      <c r="C336" s="3"/>
      <c r="D336" s="3"/>
      <c r="E336" s="3"/>
      <c r="F336" s="3"/>
      <c r="H336" s="1439" t="s">
        <v>2735</v>
      </c>
      <c r="I336" s="1439"/>
      <c r="J336" s="1439"/>
      <c r="K336" s="1439"/>
      <c r="L336" s="1439"/>
      <c r="M336" s="1439"/>
      <c r="N336" s="1439"/>
      <c r="O336" s="1439"/>
      <c r="P336" s="1439"/>
      <c r="Q336" s="1439"/>
      <c r="R336" s="1439"/>
      <c r="T336" s="3" t="s">
        <v>480</v>
      </c>
      <c r="V336" s="3"/>
      <c r="W336" s="3"/>
      <c r="X336" s="3"/>
      <c r="Y336" s="3"/>
      <c r="AA336" s="1439" t="s">
        <v>2728</v>
      </c>
      <c r="AB336" s="1439"/>
      <c r="AC336" s="1439"/>
      <c r="AD336" s="1439"/>
      <c r="AE336" s="1439"/>
      <c r="AF336" s="1439"/>
      <c r="AG336" s="1439"/>
      <c r="AH336" s="1439"/>
      <c r="AI336" s="1439"/>
      <c r="AJ336" s="1439"/>
      <c r="AK336" s="1439"/>
    </row>
    <row r="337" spans="1:66" ht="12.95" customHeight="1">
      <c r="B337" s="3" t="s">
        <v>75</v>
      </c>
      <c r="C337" s="3"/>
      <c r="D337" s="3"/>
      <c r="E337" s="3"/>
      <c r="F337" s="3"/>
      <c r="H337" s="1439" t="s">
        <v>2736</v>
      </c>
      <c r="I337" s="1439"/>
      <c r="J337" s="1439"/>
      <c r="K337" s="1439"/>
      <c r="L337" s="1439"/>
      <c r="M337" s="1439"/>
      <c r="N337" s="1439"/>
      <c r="O337" s="1439"/>
      <c r="P337" s="1439"/>
      <c r="Q337" s="1439"/>
      <c r="R337" s="1439"/>
      <c r="T337" s="3" t="s">
        <v>75</v>
      </c>
      <c r="V337" s="3"/>
      <c r="W337" s="3"/>
      <c r="X337" s="3"/>
      <c r="Y337" s="3"/>
      <c r="AA337" s="1439" t="s">
        <v>2729</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39" t="s">
        <v>2737</v>
      </c>
      <c r="I338" s="1439"/>
      <c r="J338" s="1439"/>
      <c r="K338" s="1439"/>
      <c r="L338" s="1439"/>
      <c r="M338" s="1439"/>
      <c r="N338" s="1439"/>
      <c r="O338" s="1439"/>
      <c r="P338" s="1439"/>
      <c r="Q338" s="1439"/>
      <c r="R338" s="1439"/>
      <c r="T338" s="3" t="s">
        <v>87</v>
      </c>
      <c r="V338" s="3"/>
      <c r="W338" s="3"/>
      <c r="X338" s="3"/>
      <c r="Y338" s="3"/>
      <c r="AA338" s="1439" t="s">
        <v>2730</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521" t="s">
        <v>2738</v>
      </c>
      <c r="I339" s="1521"/>
      <c r="J339" s="1521"/>
      <c r="K339" s="1521"/>
      <c r="L339" s="1521"/>
      <c r="M339" s="1521"/>
      <c r="N339" s="4" t="s">
        <v>207</v>
      </c>
      <c r="O339" s="4"/>
      <c r="P339" s="1455"/>
      <c r="Q339" s="1455"/>
      <c r="R339" s="1455"/>
      <c r="S339" s="3"/>
      <c r="T339" s="3" t="s">
        <v>88</v>
      </c>
      <c r="V339" s="3"/>
      <c r="W339" s="3"/>
      <c r="X339" s="3"/>
      <c r="Y339" s="3"/>
      <c r="AA339" s="1521" t="s">
        <v>2731</v>
      </c>
      <c r="AB339" s="1521"/>
      <c r="AC339" s="1521"/>
      <c r="AD339" s="1521"/>
      <c r="AE339" s="1521"/>
      <c r="AF339" s="1521"/>
      <c r="AG339" s="4" t="s">
        <v>207</v>
      </c>
      <c r="AH339" s="4"/>
      <c r="AI339" s="1455"/>
      <c r="AJ339" s="1455"/>
      <c r="AK339" s="1455"/>
    </row>
    <row r="340" spans="1:66" ht="12.95" customHeight="1">
      <c r="B340" s="3" t="s">
        <v>89</v>
      </c>
      <c r="C340" s="3"/>
      <c r="D340" s="3"/>
      <c r="E340" s="3"/>
      <c r="F340" s="3"/>
      <c r="G340" s="3"/>
      <c r="H340" s="1469" t="s">
        <v>2739</v>
      </c>
      <c r="I340" s="1469"/>
      <c r="J340" s="1469"/>
      <c r="K340" s="1469"/>
      <c r="L340" s="1469"/>
      <c r="M340" s="1469"/>
      <c r="N340" s="4"/>
      <c r="O340" s="4"/>
      <c r="P340" s="35"/>
      <c r="Q340" s="35"/>
      <c r="R340" s="35"/>
      <c r="S340" s="3"/>
      <c r="T340" s="3" t="s">
        <v>89</v>
      </c>
      <c r="V340" s="3"/>
      <c r="W340" s="3"/>
      <c r="X340" s="3"/>
      <c r="Y340" s="3"/>
      <c r="AA340" s="1469" t="s">
        <v>2732</v>
      </c>
      <c r="AB340" s="1469"/>
      <c r="AC340" s="1469"/>
      <c r="AD340" s="1469"/>
      <c r="AE340" s="1469"/>
      <c r="AF340" s="1469"/>
      <c r="AG340" s="4"/>
      <c r="AH340" s="4"/>
      <c r="AI340" s="35"/>
      <c r="AJ340" s="35"/>
      <c r="AK340" s="35"/>
    </row>
    <row r="341" spans="1:66" ht="12.95" customHeight="1">
      <c r="B341" s="3" t="s">
        <v>76</v>
      </c>
      <c r="C341" s="3"/>
      <c r="D341" s="3"/>
      <c r="E341" s="3"/>
      <c r="F341" s="3"/>
      <c r="G341" s="3"/>
      <c r="H341" s="1439" t="s">
        <v>2740</v>
      </c>
      <c r="I341" s="1439"/>
      <c r="J341" s="1439"/>
      <c r="K341" s="1439"/>
      <c r="L341" s="1439"/>
      <c r="M341" s="1439"/>
      <c r="N341" s="1456"/>
      <c r="O341" s="1456"/>
      <c r="P341" s="1456"/>
      <c r="Q341" s="1456"/>
      <c r="R341" s="1456"/>
      <c r="S341" s="3"/>
      <c r="T341" s="3" t="s">
        <v>76</v>
      </c>
      <c r="V341" s="3"/>
      <c r="W341" s="3"/>
      <c r="X341" s="3"/>
      <c r="Y341" s="3"/>
      <c r="AA341" s="1439" t="s">
        <v>2733</v>
      </c>
      <c r="AB341" s="1439"/>
      <c r="AC341" s="1439"/>
      <c r="AD341" s="1439"/>
      <c r="AE341" s="1439"/>
      <c r="AF341" s="1439"/>
      <c r="AG341" s="1456"/>
      <c r="AH341" s="1456"/>
      <c r="AI341" s="1456"/>
      <c r="AJ341" s="1456"/>
      <c r="AK341" s="145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56"/>
      <c r="Q343" s="1456"/>
      <c r="R343" s="1456"/>
      <c r="S343" s="1456"/>
      <c r="T343" s="1456"/>
      <c r="U343" s="1456"/>
      <c r="V343" s="1456"/>
      <c r="W343" s="1456"/>
      <c r="X343" s="1456"/>
      <c r="Y343" s="1456"/>
      <c r="Z343" s="1456"/>
      <c r="AA343" s="1456"/>
      <c r="AB343" s="1456"/>
      <c r="AC343" s="1456"/>
      <c r="AD343" s="1456"/>
      <c r="AE343" s="1456"/>
      <c r="BN343" t="s">
        <v>678</v>
      </c>
    </row>
    <row r="344" spans="1:66" ht="12.95" customHeight="1">
      <c r="B344" s="4"/>
      <c r="C344" s="4"/>
      <c r="D344" s="4"/>
      <c r="E344" s="4"/>
      <c r="F344" s="4"/>
      <c r="I344" s="4" t="s">
        <v>480</v>
      </c>
      <c r="P344" s="1439"/>
      <c r="Q344" s="1439"/>
      <c r="R344" s="1439"/>
      <c r="S344" s="1439"/>
      <c r="T344" s="1439"/>
      <c r="U344" s="1439"/>
      <c r="V344" s="1439"/>
      <c r="W344" s="1439"/>
      <c r="X344" s="1439"/>
      <c r="Y344" s="1439"/>
      <c r="Z344" s="1439"/>
      <c r="AA344" s="1439"/>
      <c r="AB344" s="1439"/>
      <c r="AC344" s="1439"/>
      <c r="AD344" s="1439"/>
      <c r="AE344" s="1439"/>
      <c r="BN344" t="s">
        <v>554</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3"/>
      <c r="I347" s="4" t="s">
        <v>88</v>
      </c>
      <c r="P347" s="1469"/>
      <c r="Q347" s="1469"/>
      <c r="R347" s="1469"/>
      <c r="S347" s="1469"/>
      <c r="T347" s="1469"/>
      <c r="U347" s="1469"/>
      <c r="V347" s="1469"/>
      <c r="W347" s="1469"/>
      <c r="X347" s="1469"/>
      <c r="Y347" s="1469"/>
      <c r="Z347" s="1469"/>
      <c r="AA347" s="4" t="s">
        <v>207</v>
      </c>
      <c r="AB347" s="4"/>
      <c r="AC347" s="1436"/>
      <c r="AD347" s="1436"/>
      <c r="AE347" s="1436"/>
      <c r="AF347" s="323"/>
      <c r="AG347" s="4"/>
      <c r="AH347" s="4"/>
      <c r="AI347" s="4"/>
      <c r="AJ347" s="4"/>
      <c r="AK347" s="4"/>
    </row>
    <row r="348" spans="1:66" ht="12.95" customHeight="1">
      <c r="B348" s="4"/>
      <c r="C348" s="4"/>
      <c r="D348" s="4"/>
      <c r="E348" s="4"/>
      <c r="F348" s="4"/>
      <c r="G348" s="4"/>
      <c r="H348" s="323"/>
      <c r="I348" s="4" t="s">
        <v>89</v>
      </c>
      <c r="P348" s="1469"/>
      <c r="Q348" s="1469"/>
      <c r="R348" s="1469"/>
      <c r="S348" s="1469"/>
      <c r="T348" s="1469"/>
      <c r="U348" s="1469"/>
      <c r="V348" s="1469"/>
      <c r="W348" s="1469"/>
      <c r="X348" s="1469"/>
      <c r="Y348" s="1469"/>
      <c r="Z348" s="1469"/>
      <c r="AF348" s="323"/>
      <c r="AG348" s="4"/>
      <c r="AH348" s="4"/>
      <c r="AI348" s="35"/>
      <c r="AJ348" s="35"/>
      <c r="AK348" s="35"/>
    </row>
    <row r="349" spans="1:66" ht="12.95" customHeight="1">
      <c r="B349" s="4"/>
      <c r="C349" s="4"/>
      <c r="D349" s="4"/>
      <c r="E349" s="4"/>
      <c r="F349" s="4"/>
      <c r="G349" s="4"/>
      <c r="I349" s="4" t="s">
        <v>76</v>
      </c>
      <c r="P349" s="1456"/>
      <c r="Q349" s="1456"/>
      <c r="R349" s="1456"/>
      <c r="S349" s="1456"/>
      <c r="T349" s="1456"/>
      <c r="U349" s="1456"/>
      <c r="V349" s="1456"/>
      <c r="W349" s="1456"/>
      <c r="X349" s="1456"/>
      <c r="Y349" s="1456"/>
      <c r="Z349" s="1456"/>
      <c r="AA349" s="1456"/>
      <c r="AB349" s="1456"/>
      <c r="AC349" s="1456"/>
      <c r="AD349" s="1456"/>
      <c r="AE349" s="1456"/>
    </row>
    <row r="350" spans="1:66" ht="12.95" customHeight="1">
      <c r="T350" s="8"/>
      <c r="U350" s="8"/>
      <c r="V350" s="8"/>
      <c r="W350" s="8"/>
      <c r="X350" s="8"/>
      <c r="Y350" s="8"/>
      <c r="Z350" s="8"/>
      <c r="AU350" s="95"/>
      <c r="AV350" s="95"/>
      <c r="AW350" s="95"/>
      <c r="AX350" s="95"/>
      <c r="AY350" s="95"/>
    </row>
    <row r="351" spans="1:66" ht="12.95" customHeight="1">
      <c r="A351" s="1539" t="s">
        <v>551</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2.95"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35" t="s">
        <v>554</v>
      </c>
      <c r="N355" s="1435"/>
      <c r="P355" t="s">
        <v>1762</v>
      </c>
      <c r="AJ355" s="1435" t="s">
        <v>554</v>
      </c>
      <c r="AK355" s="1435"/>
    </row>
    <row r="356" spans="1:46" ht="12.95" customHeight="1">
      <c r="D356" s="3" t="s">
        <v>1751</v>
      </c>
      <c r="M356" s="1435" t="s">
        <v>600</v>
      </c>
      <c r="N356" s="1435"/>
      <c r="P356" s="3" t="s">
        <v>1908</v>
      </c>
      <c r="AJ356" s="1449">
        <v>52</v>
      </c>
      <c r="AK356" s="1449"/>
    </row>
    <row r="357" spans="1:46" ht="12.95" customHeight="1">
      <c r="D357" s="3" t="s">
        <v>714</v>
      </c>
      <c r="M357" s="1435" t="s">
        <v>600</v>
      </c>
      <c r="N357" s="1435"/>
      <c r="P357" t="s">
        <v>1761</v>
      </c>
      <c r="AJ357" s="1435" t="s">
        <v>554</v>
      </c>
      <c r="AK357" s="1435"/>
    </row>
    <row r="358" spans="1:46" ht="12.95" customHeight="1">
      <c r="D358" s="3" t="s">
        <v>715</v>
      </c>
      <c r="M358" s="1435" t="s">
        <v>600</v>
      </c>
      <c r="N358" s="1435"/>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35" t="s">
        <v>600</v>
      </c>
      <c r="O363" s="1435"/>
      <c r="P363" s="40"/>
      <c r="Q363" s="40"/>
      <c r="R363" s="40"/>
      <c r="S363" s="40"/>
      <c r="T363" s="40"/>
      <c r="U363" s="40"/>
      <c r="V363" s="40"/>
      <c r="W363" s="40"/>
      <c r="X363" s="40"/>
      <c r="Y363" s="40"/>
      <c r="Z363" s="40"/>
      <c r="AC363" s="40"/>
      <c r="AD363" s="40"/>
      <c r="AE363" s="40"/>
    </row>
    <row r="364" spans="1:46" ht="12.95" customHeight="1">
      <c r="E364" t="s">
        <v>371</v>
      </c>
      <c r="Y364" s="1435" t="s">
        <v>600</v>
      </c>
      <c r="Z364" s="1435"/>
    </row>
    <row r="365" spans="1:46" ht="12.95" customHeight="1">
      <c r="D365" s="4" t="s">
        <v>998</v>
      </c>
      <c r="Q365" s="1456"/>
      <c r="R365" s="1456"/>
      <c r="S365" s="1456"/>
      <c r="T365" s="1456"/>
      <c r="U365" s="1456"/>
      <c r="V365" s="1456"/>
      <c r="W365" s="1456"/>
      <c r="X365" s="1456"/>
      <c r="Y365" s="1456"/>
      <c r="Z365" s="1456"/>
      <c r="AA365" s="1456"/>
      <c r="AB365" s="1456"/>
      <c r="AC365" s="1456"/>
      <c r="AD365" s="1456"/>
      <c r="AE365" s="1456"/>
      <c r="AF365" s="1456"/>
      <c r="AG365" s="1456"/>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35" t="s">
        <v>600</v>
      </c>
      <c r="K367" s="1435"/>
      <c r="L367" s="40"/>
      <c r="M367" s="40"/>
      <c r="N367" s="40"/>
      <c r="O367" s="40"/>
      <c r="P367" s="40"/>
      <c r="Q367" s="40"/>
      <c r="R367" s="40"/>
      <c r="S367" s="40"/>
      <c r="T367" s="40"/>
      <c r="U367" s="40"/>
      <c r="V367" s="40"/>
      <c r="W367" s="40"/>
      <c r="X367" s="40"/>
      <c r="Y367" s="40"/>
      <c r="Z367" s="40"/>
      <c r="AC367" s="40"/>
      <c r="AD367" s="40"/>
      <c r="AE367" s="40"/>
    </row>
    <row r="368" spans="1:46" ht="12.95" customHeight="1">
      <c r="E368" s="1541" t="s">
        <v>716</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2.95"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2.95" customHeight="1">
      <c r="E370" s="4" t="s">
        <v>457</v>
      </c>
      <c r="F370" s="4"/>
      <c r="G370" s="4"/>
      <c r="H370" s="4"/>
      <c r="I370" s="4"/>
      <c r="J370" s="4"/>
      <c r="K370" s="4"/>
      <c r="L370" s="4"/>
      <c r="N370" s="1434"/>
      <c r="O370" s="1434"/>
      <c r="P370" s="1434"/>
      <c r="Q370" s="1434"/>
      <c r="R370" s="4"/>
      <c r="U370" s="4" t="s">
        <v>458</v>
      </c>
      <c r="V370" s="4"/>
      <c r="W370" s="4"/>
      <c r="X370" s="4"/>
      <c r="Y370" s="4"/>
      <c r="Z370" s="4"/>
      <c r="AA370" s="4"/>
      <c r="AB370" s="4"/>
      <c r="AC370" s="1434"/>
      <c r="AD370" s="1434"/>
      <c r="AE370" s="1434"/>
      <c r="AF370" s="1434"/>
    </row>
    <row r="371" spans="1:34" ht="12.95" customHeight="1">
      <c r="E371" s="4" t="s">
        <v>459</v>
      </c>
      <c r="F371" s="4"/>
      <c r="G371" s="4"/>
      <c r="H371" s="4"/>
      <c r="I371" s="4"/>
      <c r="J371" s="4"/>
      <c r="K371" s="4"/>
      <c r="L371" s="4"/>
      <c r="N371" s="1434"/>
      <c r="O371" s="1434"/>
      <c r="P371" s="1434"/>
      <c r="Q371" s="1434"/>
      <c r="R371" s="4"/>
      <c r="U371" s="4" t="s">
        <v>0</v>
      </c>
      <c r="V371" s="4"/>
      <c r="W371" s="4"/>
      <c r="X371" s="4"/>
      <c r="Y371" s="4"/>
      <c r="Z371" s="4"/>
      <c r="AA371" s="4"/>
      <c r="AB371" s="4"/>
      <c r="AC371" s="1434"/>
      <c r="AD371" s="1434"/>
      <c r="AE371" s="1434"/>
      <c r="AF371" s="1434"/>
    </row>
    <row r="372" spans="1:34" ht="12.95" customHeight="1">
      <c r="E372" s="4" t="s">
        <v>1</v>
      </c>
      <c r="F372" s="4"/>
      <c r="G372" s="4"/>
      <c r="H372" s="4"/>
      <c r="I372" s="4"/>
      <c r="J372" s="4"/>
      <c r="K372" s="4"/>
      <c r="L372" s="4"/>
      <c r="N372" s="1434"/>
      <c r="O372" s="1434"/>
      <c r="P372" s="1434"/>
      <c r="Q372" s="1434"/>
      <c r="R372" s="4"/>
      <c r="V372" s="4"/>
      <c r="W372" s="4"/>
      <c r="X372" s="4"/>
      <c r="Y372" s="4"/>
      <c r="Z372" s="4"/>
      <c r="AA372" s="4"/>
      <c r="AB372" s="4"/>
    </row>
    <row r="373" spans="1:34" ht="12.95" customHeight="1">
      <c r="E373" s="4" t="s">
        <v>2</v>
      </c>
      <c r="F373" s="4"/>
      <c r="G373" s="4"/>
      <c r="H373" s="4"/>
      <c r="I373" s="4"/>
      <c r="J373" s="4"/>
      <c r="K373" s="4"/>
      <c r="L373" s="4"/>
      <c r="N373" s="1470"/>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2.95"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2.95" customHeight="1">
      <c r="C375" s="545"/>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72"/>
      <c r="T377" s="1472"/>
      <c r="U377" s="1" t="s">
        <v>307</v>
      </c>
      <c r="V377" s="1472"/>
      <c r="W377" s="1472"/>
      <c r="Y377" t="s">
        <v>2395</v>
      </c>
      <c r="AC377" s="27" t="s">
        <v>306</v>
      </c>
      <c r="AD377" s="1472"/>
      <c r="AE377" s="1472"/>
      <c r="AF377" s="1" t="s">
        <v>307</v>
      </c>
      <c r="AG377" s="1472"/>
      <c r="AH377" s="1472"/>
    </row>
    <row r="378" spans="1:34" ht="12.95" customHeight="1">
      <c r="E378" s="4" t="s">
        <v>1012</v>
      </c>
      <c r="F378" s="4"/>
      <c r="G378" s="4"/>
      <c r="H378" s="4"/>
      <c r="I378" s="4"/>
      <c r="J378" s="4"/>
      <c r="K378" s="4"/>
      <c r="L378" s="4"/>
      <c r="N378" s="1472"/>
      <c r="O378" s="1472"/>
      <c r="P378" s="1472"/>
    </row>
    <row r="379" spans="1:34" ht="12.95" customHeight="1">
      <c r="E379" s="218" t="s">
        <v>2401</v>
      </c>
      <c r="F379" s="4"/>
      <c r="G379" s="4"/>
      <c r="H379" s="4"/>
      <c r="I379" s="4"/>
      <c r="J379" s="4"/>
      <c r="K379" s="4"/>
      <c r="L379" s="4"/>
      <c r="AG379" s="1530" t="s">
        <v>600</v>
      </c>
      <c r="AH379" s="1530"/>
    </row>
    <row r="380" spans="1:34" ht="12.95" customHeight="1">
      <c r="E380" s="4"/>
      <c r="F380" s="4"/>
      <c r="G380" s="4" t="s">
        <v>2402</v>
      </c>
      <c r="H380" s="4"/>
      <c r="I380" s="4"/>
      <c r="J380" s="4"/>
      <c r="K380" s="4"/>
      <c r="L380" s="4"/>
      <c r="AG380" s="1530" t="s">
        <v>600</v>
      </c>
      <c r="AH380" s="1530"/>
    </row>
    <row r="381" spans="1:34" ht="12.95" customHeight="1">
      <c r="E381" s="4"/>
      <c r="F381" s="4"/>
      <c r="G381" s="347" t="s">
        <v>1013</v>
      </c>
      <c r="H381" s="4"/>
      <c r="I381" s="4"/>
      <c r="J381" s="4"/>
      <c r="K381" s="4"/>
      <c r="L381" s="4"/>
      <c r="V381" s="1435" t="s">
        <v>600</v>
      </c>
      <c r="W381" s="1435"/>
      <c r="Y381" s="22" t="s">
        <v>1000</v>
      </c>
    </row>
    <row r="382" spans="1:34" ht="12.95" customHeight="1">
      <c r="E382" s="4" t="s">
        <v>1001</v>
      </c>
      <c r="F382" s="4"/>
      <c r="G382" s="4"/>
      <c r="H382" s="4"/>
      <c r="I382" s="4"/>
      <c r="J382" s="4"/>
      <c r="K382" s="4"/>
      <c r="L382" s="4"/>
      <c r="V382" s="1435" t="s">
        <v>600</v>
      </c>
      <c r="W382" s="1435"/>
      <c r="Y382" s="4" t="s">
        <v>1002</v>
      </c>
    </row>
    <row r="383" spans="1:34" ht="12.95" customHeight="1"/>
    <row r="384" spans="1:34" ht="12.95" customHeight="1">
      <c r="A384" s="2" t="s">
        <v>78</v>
      </c>
      <c r="B384" s="2"/>
    </row>
    <row r="385" spans="4:36" ht="12.95" customHeight="1">
      <c r="D385" t="s">
        <v>429</v>
      </c>
      <c r="J385" s="1456" t="s">
        <v>2741</v>
      </c>
      <c r="K385" s="1456"/>
      <c r="L385" s="1456"/>
      <c r="M385" s="1456"/>
      <c r="N385" s="1456"/>
      <c r="O385" s="1456"/>
      <c r="P385" s="1456"/>
      <c r="Q385" s="1456"/>
      <c r="R385" s="1456"/>
      <c r="S385" s="1456"/>
      <c r="T385" s="1456"/>
      <c r="U385" s="1456"/>
      <c r="V385" s="8" t="s">
        <v>83</v>
      </c>
      <c r="W385" s="8"/>
      <c r="X385" s="8"/>
      <c r="Y385" s="8"/>
      <c r="Z385" s="8"/>
      <c r="AA385" s="8"/>
      <c r="AB385" s="8"/>
      <c r="AC385" s="1456" t="s">
        <v>2742</v>
      </c>
      <c r="AD385" s="1456"/>
      <c r="AE385" s="1456"/>
      <c r="AF385" s="1456"/>
      <c r="AG385" s="1456"/>
      <c r="AH385" s="1456"/>
      <c r="AI385" s="1456"/>
      <c r="AJ385" s="1456"/>
    </row>
    <row r="386" spans="4:36" ht="12.95" customHeight="1">
      <c r="D386" s="3" t="s">
        <v>1289</v>
      </c>
      <c r="J386" s="1439" t="s">
        <v>2742</v>
      </c>
      <c r="K386" s="1439"/>
      <c r="L386" s="1439"/>
      <c r="M386" s="1439"/>
      <c r="N386" s="1439"/>
      <c r="O386" s="1439"/>
      <c r="P386" s="1439"/>
      <c r="Q386" s="1439"/>
      <c r="R386" s="1439"/>
      <c r="S386" s="1439"/>
      <c r="T386" s="1439"/>
      <c r="U386" s="1439"/>
      <c r="V386" s="3" t="s">
        <v>1289</v>
      </c>
      <c r="W386" s="8"/>
      <c r="X386" s="8"/>
      <c r="Y386" s="8"/>
      <c r="Z386" s="8"/>
      <c r="AA386" s="8"/>
      <c r="AB386" s="8"/>
      <c r="AC386" s="1456"/>
      <c r="AD386" s="1456"/>
      <c r="AE386" s="1456"/>
      <c r="AF386" s="1456"/>
      <c r="AG386" s="1456"/>
      <c r="AH386" s="1456"/>
      <c r="AI386" s="1456"/>
      <c r="AJ386" s="1456"/>
    </row>
    <row r="387" spans="4:36" ht="12.95" customHeight="1">
      <c r="D387" s="3" t="s">
        <v>444</v>
      </c>
      <c r="J387" s="1439" t="s">
        <v>2743</v>
      </c>
      <c r="K387" s="1439"/>
      <c r="L387" s="1439"/>
      <c r="M387" s="1439"/>
      <c r="N387" s="1439"/>
      <c r="O387" s="1439"/>
      <c r="P387" s="1439"/>
      <c r="Q387" s="1439"/>
      <c r="R387" s="1439"/>
      <c r="S387" s="1439"/>
      <c r="T387" s="1439"/>
      <c r="U387" s="1439"/>
      <c r="V387" s="3" t="s">
        <v>444</v>
      </c>
      <c r="W387" s="8"/>
      <c r="X387" s="8"/>
      <c r="Y387" s="8"/>
      <c r="Z387" s="8"/>
      <c r="AA387" s="8"/>
      <c r="AB387" s="8"/>
      <c r="AC387" s="1456"/>
      <c r="AD387" s="1456"/>
      <c r="AE387" s="1456"/>
      <c r="AF387" s="1456"/>
      <c r="AG387" s="1456"/>
      <c r="AH387" s="1456"/>
      <c r="AI387" s="1456"/>
      <c r="AJ387" s="1456"/>
    </row>
    <row r="388" spans="4:36" ht="12.95" customHeight="1">
      <c r="D388" t="s">
        <v>1285</v>
      </c>
      <c r="J388" s="1418" t="s">
        <v>2744</v>
      </c>
      <c r="K388" s="1418"/>
      <c r="L388" s="1418"/>
      <c r="M388" s="1418"/>
      <c r="N388" s="1418"/>
      <c r="O388" s="1418"/>
      <c r="P388" s="1418"/>
      <c r="Q388" s="1418"/>
      <c r="R388" s="1418"/>
      <c r="S388" s="1418"/>
      <c r="T388" s="1418"/>
      <c r="U388" s="1418"/>
      <c r="V388" s="1456" t="s">
        <v>2745</v>
      </c>
      <c r="W388" s="1456"/>
      <c r="X388" s="1456"/>
      <c r="Y388" s="1456"/>
      <c r="Z388" s="1456"/>
      <c r="AA388" s="1456"/>
      <c r="AB388" s="1456"/>
      <c r="AC388" s="1456"/>
      <c r="AD388" s="1456"/>
      <c r="AE388" s="1456"/>
      <c r="AF388" s="1456"/>
      <c r="AG388" s="1456"/>
      <c r="AH388" s="1456"/>
      <c r="AI388" s="1456"/>
      <c r="AJ388" s="1456"/>
    </row>
    <row r="389" spans="4:36" ht="12.95" customHeight="1">
      <c r="D389" t="s">
        <v>4</v>
      </c>
      <c r="Q389" s="1683">
        <v>44522</v>
      </c>
      <c r="R389" s="1683"/>
      <c r="S389" s="1683"/>
      <c r="T389" s="1683"/>
      <c r="U389" s="1683"/>
      <c r="V389" t="s">
        <v>310</v>
      </c>
      <c r="AI389" s="1435" t="s">
        <v>678</v>
      </c>
      <c r="AJ389" s="1435"/>
    </row>
    <row r="390" spans="4:36" ht="12.95" customHeight="1">
      <c r="D390" t="s">
        <v>5</v>
      </c>
      <c r="Q390" s="1601">
        <v>46387</v>
      </c>
      <c r="R390" s="1680"/>
      <c r="S390" s="1680"/>
      <c r="T390" s="1680"/>
      <c r="U390" s="1680"/>
      <c r="W390" s="21" t="s">
        <v>74</v>
      </c>
      <c r="AG390" s="1468" t="s">
        <v>2746</v>
      </c>
      <c r="AH390" s="1468"/>
      <c r="AI390" s="1468"/>
      <c r="AJ390" s="1468"/>
    </row>
    <row r="391" spans="4:36" ht="12.95" customHeight="1">
      <c r="D391" t="s">
        <v>428</v>
      </c>
      <c r="Q391" s="1679">
        <f>'Sources and Uses Budget'!C4</f>
        <v>850000</v>
      </c>
      <c r="R391" s="1679"/>
      <c r="S391" s="1679"/>
      <c r="T391" s="1679"/>
      <c r="U391" s="1679"/>
      <c r="V391" s="3" t="s">
        <v>1288</v>
      </c>
      <c r="AG391" s="1528">
        <v>45839</v>
      </c>
      <c r="AH391" s="1528"/>
      <c r="AI391" s="1528"/>
      <c r="AJ391" s="1528"/>
    </row>
    <row r="392" spans="4:36" ht="12.95" customHeight="1">
      <c r="D392" t="s">
        <v>88</v>
      </c>
      <c r="I392" s="1521" t="s">
        <v>2747</v>
      </c>
      <c r="J392" s="1521"/>
      <c r="K392" s="1521"/>
      <c r="L392" s="1521"/>
      <c r="M392" s="1521"/>
      <c r="N392" s="1521"/>
      <c r="Q392" s="4" t="s">
        <v>207</v>
      </c>
      <c r="S392" s="1682"/>
      <c r="T392" s="1682"/>
      <c r="U392" s="1682"/>
      <c r="V392" t="s">
        <v>73</v>
      </c>
      <c r="AI392" s="1435" t="s">
        <v>678</v>
      </c>
      <c r="AJ392" s="1435"/>
    </row>
    <row r="393" spans="4:36" ht="12.95" customHeight="1">
      <c r="D393" t="s">
        <v>311</v>
      </c>
      <c r="Q393" s="1529">
        <v>0</v>
      </c>
      <c r="R393" s="1529"/>
      <c r="S393" s="1529"/>
      <c r="T393" s="1529"/>
      <c r="U393" s="1529"/>
      <c r="V393" t="s">
        <v>312</v>
      </c>
      <c r="AG393" s="1468">
        <v>0</v>
      </c>
      <c r="AH393" s="1468"/>
      <c r="AI393" s="1468"/>
      <c r="AJ393" s="1468"/>
    </row>
    <row r="394" spans="4:36" ht="12.95" customHeight="1">
      <c r="D394" t="s">
        <v>313</v>
      </c>
      <c r="Q394" s="1571">
        <v>0.01</v>
      </c>
      <c r="R394" s="1571"/>
      <c r="S394" s="1571"/>
      <c r="T394" s="1571"/>
      <c r="U394" s="1571"/>
      <c r="V394" t="s">
        <v>1269</v>
      </c>
      <c r="AG394" s="1468">
        <v>0</v>
      </c>
      <c r="AH394" s="1468"/>
      <c r="AI394" s="1468"/>
      <c r="AJ394" s="1468"/>
    </row>
    <row r="395" spans="4:36" ht="12.95" customHeight="1">
      <c r="D395" t="s">
        <v>1268</v>
      </c>
      <c r="AG395" s="1468">
        <v>0</v>
      </c>
      <c r="AH395" s="1468"/>
      <c r="AI395" s="1468"/>
      <c r="AJ395" s="1468"/>
    </row>
    <row r="396" spans="4:36" ht="12.95" customHeight="1">
      <c r="AG396" s="489"/>
      <c r="AH396" s="489"/>
      <c r="AI396" s="489"/>
      <c r="AJ396" s="489"/>
    </row>
    <row r="397" spans="4:36" ht="12.95" customHeight="1">
      <c r="D397" s="3" t="s">
        <v>2501</v>
      </c>
      <c r="AG397" s="489"/>
      <c r="AH397" s="489"/>
      <c r="AI397" s="1435" t="s">
        <v>678</v>
      </c>
      <c r="AJ397" s="1435"/>
    </row>
    <row r="398" spans="4:36" ht="12.95" customHeight="1">
      <c r="D398" s="3" t="s">
        <v>1780</v>
      </c>
      <c r="T398" s="1414"/>
      <c r="U398" s="1414"/>
      <c r="V398" s="1414"/>
      <c r="W398" s="1414"/>
      <c r="X398" s="1414"/>
      <c r="Y398" s="1414"/>
      <c r="Z398" s="1414"/>
      <c r="AA398" s="1414"/>
      <c r="AB398" s="1414"/>
      <c r="AC398" s="1414"/>
      <c r="AD398" s="1414"/>
      <c r="AE398" s="1414"/>
      <c r="AF398" s="1414"/>
      <c r="AG398" s="1414"/>
      <c r="AH398" s="1414"/>
      <c r="AI398" s="1414"/>
      <c r="AJ398" s="1414"/>
    </row>
    <row r="399" spans="4:36" ht="12.95" customHeight="1">
      <c r="D399" s="3" t="s">
        <v>1779</v>
      </c>
      <c r="T399" s="1414"/>
      <c r="U399" s="1414"/>
      <c r="V399" s="1414"/>
      <c r="W399" s="1414"/>
      <c r="X399" s="1414"/>
      <c r="Y399" s="1414"/>
      <c r="Z399" s="1414"/>
      <c r="AA399" s="1414"/>
      <c r="AB399" s="1414"/>
      <c r="AC399" s="1414"/>
      <c r="AD399" s="1414"/>
      <c r="AE399" s="1414"/>
      <c r="AF399" s="1414"/>
      <c r="AG399" s="1414"/>
      <c r="AH399" s="1414"/>
      <c r="AI399" s="1414"/>
      <c r="AJ399" s="1414"/>
    </row>
    <row r="400" spans="4:36" ht="12.95" customHeight="1">
      <c r="AG400" s="489"/>
      <c r="AH400" s="489"/>
      <c r="AI400" s="489"/>
      <c r="AJ400" s="489"/>
    </row>
    <row r="401" spans="1:36" ht="12.95" customHeight="1">
      <c r="D401" s="3" t="s">
        <v>1773</v>
      </c>
      <c r="S401" s="1414" t="s">
        <v>678</v>
      </c>
      <c r="T401" s="1414"/>
      <c r="U401" s="1414"/>
      <c r="V401" t="s">
        <v>1774</v>
      </c>
      <c r="AG401" s="1479"/>
      <c r="AH401" s="1479"/>
      <c r="AI401" s="1479"/>
      <c r="AJ401" s="1479"/>
    </row>
    <row r="402" spans="1:36" ht="12.95" customHeight="1">
      <c r="D402" s="3" t="s">
        <v>1771</v>
      </c>
      <c r="S402" s="1414" t="s">
        <v>600</v>
      </c>
      <c r="T402" s="1414"/>
      <c r="U402" s="1414"/>
      <c r="V402" t="s">
        <v>1776</v>
      </c>
      <c r="AE402" s="1483"/>
      <c r="AF402" s="1483"/>
      <c r="AG402" s="1483"/>
      <c r="AH402" s="1483"/>
      <c r="AI402" s="1483"/>
      <c r="AJ402" s="1483"/>
    </row>
    <row r="403" spans="1:36" ht="12.95" customHeight="1">
      <c r="D403" s="3" t="s">
        <v>1772</v>
      </c>
      <c r="K403" s="1478"/>
      <c r="L403" s="1478"/>
      <c r="M403" s="1478"/>
      <c r="N403" s="1478"/>
      <c r="O403" s="1478"/>
      <c r="P403" s="1478"/>
      <c r="Q403" s="1478"/>
      <c r="R403" s="1478"/>
      <c r="S403" s="1478"/>
      <c r="T403" s="1478"/>
      <c r="U403" s="1478"/>
      <c r="V403" s="1478"/>
      <c r="W403" s="1478"/>
      <c r="X403" s="1478"/>
      <c r="Y403" s="1478"/>
      <c r="Z403" s="1478"/>
      <c r="AA403" s="1478"/>
      <c r="AB403" s="1478"/>
      <c r="AC403" s="1478"/>
      <c r="AD403" s="1478"/>
      <c r="AE403" s="1478"/>
      <c r="AF403" s="1478"/>
      <c r="AG403" s="1478"/>
      <c r="AH403" s="1478"/>
      <c r="AI403" s="1478"/>
      <c r="AJ403" s="1478"/>
    </row>
    <row r="404" spans="1:36" ht="12.95" customHeight="1">
      <c r="D404" s="3" t="s">
        <v>1775</v>
      </c>
      <c r="K404" s="1478"/>
      <c r="L404" s="1478"/>
      <c r="M404" s="1478"/>
      <c r="N404" s="1478"/>
      <c r="O404" s="1478"/>
      <c r="P404" s="1478"/>
      <c r="Q404" s="1478"/>
      <c r="R404" s="1478"/>
      <c r="S404" s="1478"/>
      <c r="T404" s="1478"/>
      <c r="U404" s="1478"/>
      <c r="V404" s="1478"/>
      <c r="W404" s="1478"/>
      <c r="X404" s="1478"/>
      <c r="Y404" s="1478"/>
      <c r="Z404" s="1478"/>
      <c r="AA404" s="1478"/>
      <c r="AB404" s="1478"/>
      <c r="AC404" s="1478"/>
      <c r="AD404" s="1478"/>
      <c r="AE404" s="1478"/>
      <c r="AF404" s="1478"/>
      <c r="AG404" s="1478"/>
      <c r="AH404" s="1478"/>
      <c r="AI404" s="1478"/>
      <c r="AJ404" s="1478"/>
    </row>
    <row r="405" spans="1:36" ht="12.95" customHeight="1">
      <c r="D405" s="3" t="s">
        <v>1778</v>
      </c>
      <c r="E405" s="510"/>
      <c r="F405" s="510"/>
      <c r="G405" s="510"/>
      <c r="H405" s="510"/>
      <c r="I405" s="510"/>
      <c r="J405" s="510"/>
      <c r="K405" s="510"/>
      <c r="L405" s="510"/>
      <c r="M405" s="510"/>
      <c r="N405" s="510"/>
      <c r="O405" s="510"/>
      <c r="P405" s="510"/>
      <c r="Q405" s="510"/>
      <c r="R405" s="510"/>
      <c r="S405" s="1514" t="s">
        <v>1291</v>
      </c>
      <c r="T405" s="1514"/>
      <c r="U405" s="1514"/>
      <c r="V405" s="1514"/>
      <c r="W405" s="1514"/>
      <c r="X405" s="1514"/>
      <c r="Y405" s="1514"/>
      <c r="Z405" s="1514"/>
      <c r="AA405" s="1514"/>
      <c r="AB405" s="1514"/>
      <c r="AC405" s="1514"/>
      <c r="AD405" s="1514"/>
      <c r="AE405" s="1514"/>
      <c r="AF405" s="1514"/>
      <c r="AG405" s="1514"/>
      <c r="AH405" s="1514"/>
      <c r="AI405" s="1514"/>
      <c r="AJ405" s="1514"/>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89"/>
      <c r="AH408" s="489"/>
      <c r="AI408" s="489"/>
      <c r="AJ408" s="489"/>
    </row>
    <row r="409" spans="1:36" ht="12.95" customHeight="1">
      <c r="A409" s="2" t="s">
        <v>598</v>
      </c>
      <c r="B409" s="2"/>
      <c r="C409" s="2" t="s">
        <v>111</v>
      </c>
    </row>
    <row r="410" spans="1:36" ht="12.95" customHeight="1">
      <c r="B410" s="2"/>
      <c r="C410" s="2"/>
      <c r="D410" s="2" t="s">
        <v>1311</v>
      </c>
      <c r="I410" s="1834" t="s">
        <v>2789</v>
      </c>
      <c r="J410" s="1834"/>
      <c r="K410" s="1834"/>
      <c r="L410" s="1834"/>
      <c r="M410" s="1834"/>
      <c r="N410" s="1834"/>
      <c r="O410" s="1834"/>
      <c r="P410" s="1834"/>
      <c r="Q410" s="1834"/>
      <c r="R410" s="1834"/>
      <c r="S410" s="1834"/>
      <c r="T410" s="1834"/>
      <c r="U410" s="1834"/>
      <c r="V410" s="1834"/>
      <c r="W410" s="1834"/>
      <c r="X410" s="1834"/>
      <c r="Y410" s="1834"/>
      <c r="Z410" s="1834"/>
      <c r="AA410" s="1834"/>
      <c r="AB410" s="1834"/>
      <c r="AC410" s="1834"/>
      <c r="AD410" s="1834"/>
      <c r="AE410" s="1834"/>
    </row>
    <row r="411" spans="1:36" ht="12.95" customHeight="1">
      <c r="E411" t="s">
        <v>106</v>
      </c>
      <c r="R411" s="1435" t="s">
        <v>600</v>
      </c>
      <c r="S411" s="1435"/>
      <c r="AC411" s="27" t="s">
        <v>579</v>
      </c>
      <c r="AD411" s="1434"/>
      <c r="AE411" s="1434"/>
    </row>
    <row r="412" spans="1:36" ht="12.95" customHeight="1">
      <c r="E412" t="s">
        <v>107</v>
      </c>
      <c r="R412" s="1435" t="s">
        <v>554</v>
      </c>
      <c r="S412" s="1435"/>
      <c r="AC412" s="27" t="s">
        <v>579</v>
      </c>
      <c r="AD412" s="1434">
        <v>3</v>
      </c>
      <c r="AE412" s="1434"/>
    </row>
    <row r="413" spans="1:36" ht="12.95" customHeight="1">
      <c r="E413" t="s">
        <v>108</v>
      </c>
      <c r="S413" s="1435" t="s">
        <v>600</v>
      </c>
      <c r="T413" s="1435"/>
    </row>
    <row r="414" spans="1:36" ht="12.95" customHeight="1">
      <c r="E414" t="s">
        <v>170</v>
      </c>
      <c r="H414" s="1676" t="s">
        <v>2748</v>
      </c>
      <c r="I414" s="1676"/>
      <c r="J414" s="1676"/>
      <c r="K414" s="1676"/>
      <c r="L414" s="1676"/>
      <c r="M414" s="1676"/>
      <c r="N414" s="1676"/>
      <c r="O414" s="1676"/>
      <c r="P414" s="1676"/>
      <c r="Q414" s="1676"/>
      <c r="R414" s="1676"/>
      <c r="S414" s="1676"/>
      <c r="T414" s="1676"/>
      <c r="U414" s="1676"/>
      <c r="V414" s="1676"/>
      <c r="W414" s="1676"/>
      <c r="X414" s="1676"/>
      <c r="Y414" s="1676"/>
      <c r="Z414" s="1676"/>
      <c r="AA414" s="1676"/>
      <c r="AB414" s="1676"/>
      <c r="AC414" s="1676"/>
      <c r="AD414" s="1676"/>
      <c r="AE414" s="1676"/>
    </row>
    <row r="415" spans="1:36" ht="12.95" customHeight="1">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row>
    <row r="416" spans="1:36" ht="12.95" customHeight="1"/>
    <row r="417" spans="1:39" ht="12.95" customHeight="1">
      <c r="A417" s="2" t="s">
        <v>599</v>
      </c>
      <c r="B417" s="2"/>
      <c r="C417" s="2"/>
      <c r="D417" s="2" t="s">
        <v>114</v>
      </c>
      <c r="AF417" s="2" t="s">
        <v>977</v>
      </c>
    </row>
    <row r="418" spans="1:39" ht="12.95" customHeight="1">
      <c r="E418" s="1472"/>
      <c r="F418" s="1472"/>
      <c r="G418" s="1472"/>
      <c r="H418" s="13" t="s">
        <v>115</v>
      </c>
      <c r="I418" s="1472"/>
      <c r="J418" s="1472"/>
      <c r="K418" s="1472"/>
      <c r="L418" t="s">
        <v>116</v>
      </c>
      <c r="N418" s="27" t="s">
        <v>584</v>
      </c>
      <c r="P418" s="1681">
        <v>3.19</v>
      </c>
      <c r="Q418" s="1681"/>
      <c r="R418" s="1681"/>
      <c r="S418" t="s">
        <v>117</v>
      </c>
      <c r="W418" s="1423">
        <f>IF(E418&gt;0,(E418*I418),(P418*43560))</f>
        <v>138956.4</v>
      </c>
      <c r="X418" s="1423"/>
      <c r="Y418" s="1423"/>
      <c r="Z418" t="s">
        <v>118</v>
      </c>
      <c r="AF418" s="1678">
        <f>IFERROR(IF(P418&gt;0,(AG437/P418),(AG437/(W418/43560))),0)</f>
        <v>30.407523510971789</v>
      </c>
      <c r="AG418" s="1678"/>
      <c r="AH418" s="1678"/>
      <c r="AM418" s="3"/>
    </row>
    <row r="419" spans="1:39" ht="12.95" customHeight="1">
      <c r="E419" t="s">
        <v>51</v>
      </c>
    </row>
    <row r="420" spans="1:39" ht="12.95" customHeight="1">
      <c r="E420" s="1482"/>
      <c r="F420" s="1482"/>
      <c r="G420" s="1482"/>
      <c r="H420" s="1482"/>
      <c r="I420" s="1482"/>
      <c r="J420" s="1482"/>
      <c r="K420" s="1482"/>
      <c r="L420" s="1482"/>
      <c r="M420" s="1482"/>
      <c r="N420" s="1482"/>
      <c r="O420" s="1482"/>
      <c r="P420" s="1482"/>
      <c r="Q420" s="1482"/>
      <c r="R420" s="1482"/>
      <c r="S420" s="1482"/>
      <c r="T420" s="1482"/>
      <c r="U420" s="1482"/>
      <c r="V420" s="1482"/>
      <c r="W420" s="1482"/>
      <c r="X420" s="1482"/>
      <c r="Y420" s="1482"/>
      <c r="Z420" s="1482"/>
      <c r="AA420" s="1482"/>
      <c r="AB420" s="1482"/>
      <c r="AC420" s="1482"/>
      <c r="AD420" s="1482"/>
      <c r="AE420" s="1482"/>
      <c r="AF420" s="1482"/>
      <c r="AG420" s="1482"/>
      <c r="AH420" s="1482"/>
      <c r="AI420" s="1482"/>
      <c r="AJ420" s="1482"/>
    </row>
    <row r="421" spans="1:39" ht="12.95" customHeight="1">
      <c r="E421" s="118" t="s">
        <v>1925</v>
      </c>
      <c r="F421" s="1047"/>
      <c r="G421" s="1047"/>
      <c r="H421" s="1047"/>
      <c r="I421" s="1569">
        <v>3.19</v>
      </c>
      <c r="J421" s="1569"/>
      <c r="K421" s="1569"/>
      <c r="L421" s="1047"/>
      <c r="M421" s="118"/>
      <c r="N421" s="1047"/>
      <c r="O421" s="1047"/>
      <c r="P421" s="1835">
        <f>(CS634+CS642+CS658)/I421</f>
        <v>76.489028213166151</v>
      </c>
      <c r="Q421" s="1835"/>
      <c r="R421" s="1835"/>
      <c r="S421" s="118" t="s">
        <v>1926</v>
      </c>
      <c r="T421" s="1047"/>
      <c r="U421" s="1047"/>
      <c r="V421" s="1047"/>
      <c r="W421" s="1047"/>
      <c r="X421" s="1047"/>
      <c r="Y421" s="1047"/>
      <c r="Z421" s="1047"/>
      <c r="AA421" s="1047"/>
      <c r="AB421" s="1047"/>
      <c r="AC421" s="1047"/>
      <c r="AD421" s="1047"/>
      <c r="AE421" s="1047"/>
      <c r="AF421" s="1047"/>
      <c r="AG421" s="1047"/>
      <c r="AH421" s="1047"/>
      <c r="AI421" s="1047"/>
      <c r="AJ421" s="1047"/>
    </row>
    <row r="422" spans="1:39" ht="12.95" customHeight="1"/>
    <row r="423" spans="1:39" ht="12.95" customHeight="1">
      <c r="A423" s="2" t="s">
        <v>601</v>
      </c>
      <c r="B423" s="2"/>
      <c r="C423" s="2"/>
      <c r="D423" s="2" t="s">
        <v>120</v>
      </c>
    </row>
    <row r="424" spans="1:39" ht="12.95" customHeight="1">
      <c r="E424" t="s">
        <v>121</v>
      </c>
      <c r="P424" s="1435">
        <v>6</v>
      </c>
      <c r="Q424" s="1435"/>
      <c r="S424" t="s">
        <v>190</v>
      </c>
      <c r="AE424" s="1435">
        <v>5</v>
      </c>
      <c r="AF424" s="1435"/>
    </row>
    <row r="425" spans="1:39" ht="12.95" customHeight="1">
      <c r="E425" t="s">
        <v>191</v>
      </c>
      <c r="P425" s="1435">
        <v>1</v>
      </c>
      <c r="Q425" s="1435"/>
      <c r="S425" t="s">
        <v>131</v>
      </c>
      <c r="AE425" s="1435" t="s">
        <v>600</v>
      </c>
      <c r="AF425" s="1435"/>
    </row>
    <row r="426" spans="1:39" ht="12.95" customHeight="1">
      <c r="F426" s="28" t="s">
        <v>132</v>
      </c>
    </row>
    <row r="427" spans="1:39" ht="12.95"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617</v>
      </c>
      <c r="P429" s="1"/>
      <c r="Q429" s="1435" t="s">
        <v>554</v>
      </c>
      <c r="R429" s="1435"/>
    </row>
    <row r="430" spans="1:39" ht="12.95" customHeight="1">
      <c r="F430" t="s">
        <v>618</v>
      </c>
      <c r="P430" s="1"/>
      <c r="Q430" s="1"/>
      <c r="AF430" s="1435" t="s">
        <v>600</v>
      </c>
      <c r="AG430" s="1476"/>
    </row>
    <row r="431" spans="1:39" ht="12.95" customHeight="1"/>
    <row r="432" spans="1:39" ht="12.95" customHeight="1">
      <c r="A432" s="2"/>
      <c r="B432" s="2"/>
      <c r="C432" s="2"/>
      <c r="E432" s="4" t="s">
        <v>309</v>
      </c>
      <c r="Z432" s="1435" t="s">
        <v>678</v>
      </c>
      <c r="AA432" s="143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35" t="s">
        <v>600</v>
      </c>
      <c r="AA434" s="1435"/>
    </row>
    <row r="435" spans="1:110" ht="12.95" customHeight="1"/>
    <row r="436" spans="1:110" ht="12.95" customHeight="1">
      <c r="A436" s="2" t="s">
        <v>476</v>
      </c>
      <c r="B436" s="2"/>
      <c r="C436" s="2"/>
      <c r="D436" s="2" t="s">
        <v>774</v>
      </c>
      <c r="AF436" s="48"/>
    </row>
    <row r="437" spans="1:110" ht="12.95" customHeight="1">
      <c r="D437" s="1475"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97</v>
      </c>
      <c r="AH437" s="1451"/>
      <c r="AI437" s="1451"/>
      <c r="AJ437" s="1451"/>
    </row>
    <row r="438" spans="1:110" ht="12.95" customHeight="1">
      <c r="D438" s="1428" t="s">
        <v>1330</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0">
        <v>0</v>
      </c>
      <c r="AH438" s="1481"/>
      <c r="AI438" s="1481"/>
      <c r="AJ438" s="1481"/>
    </row>
    <row r="439" spans="1:110" ht="12.95" customHeight="1">
      <c r="D439" s="1428" t="s">
        <v>1056</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96</v>
      </c>
      <c r="AH439" s="1451"/>
      <c r="AI439" s="1451"/>
      <c r="AJ439" s="1451"/>
    </row>
    <row r="440" spans="1:110" ht="12.95" customHeight="1">
      <c r="D440" s="1428" t="s">
        <v>1057</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96</v>
      </c>
      <c r="AH440" s="1451"/>
      <c r="AI440" s="1451"/>
      <c r="AJ440" s="1451"/>
    </row>
    <row r="441" spans="1:110" ht="12.95" customHeight="1">
      <c r="D441" s="1428" t="s">
        <v>1059</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7">
        <f>IF(ISERROR(AG440/AG439),"",AG440/AG439)</f>
        <v>1</v>
      </c>
      <c r="AH441" s="1457"/>
      <c r="AI441" s="1457"/>
      <c r="AJ441" s="1457"/>
    </row>
    <row r="442" spans="1:110" ht="12.95" customHeight="1">
      <c r="D442" s="1428" t="s">
        <v>1058</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72475</v>
      </c>
      <c r="AH442" s="1427"/>
      <c r="AI442" s="1427"/>
      <c r="AJ442" s="1427"/>
    </row>
    <row r="443" spans="1:110" ht="12.95" customHeight="1">
      <c r="D443" s="1428" t="s">
        <v>1060</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72475</v>
      </c>
      <c r="AH443" s="1427"/>
      <c r="AI443" s="1427"/>
      <c r="AJ443" s="1427"/>
    </row>
    <row r="444" spans="1:110" ht="12.95" customHeight="1">
      <c r="D444" s="1428" t="s">
        <v>1061</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7">
        <f>IF(ISERROR(AG443/AG442),"",AG443/AG442)</f>
        <v>1</v>
      </c>
      <c r="AH444" s="1457"/>
      <c r="AI444" s="1457"/>
      <c r="AJ444" s="1457"/>
    </row>
    <row r="445" spans="1:110" ht="12.95" customHeight="1">
      <c r="D445" s="1428" t="s">
        <v>1062</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7">
        <f>MIN(IF(AG441&gt;AG444,AG444,AG441),1)</f>
        <v>1</v>
      </c>
      <c r="AH445" s="1457"/>
      <c r="AI445" s="1457"/>
      <c r="AJ445" s="1457"/>
    </row>
    <row r="446" spans="1:110" ht="12.95" customHeight="1">
      <c r="D446" s="1428" t="s">
        <v>2403</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1531</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578</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v>0</v>
      </c>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8" t="s">
        <v>1312</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4125</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8" t="s">
        <v>1063</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v>0</v>
      </c>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3" t="s">
        <v>1064</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77">
        <f>AG442+AG446+AG448+AG449</f>
        <v>78131</v>
      </c>
      <c r="AH450" s="1477"/>
      <c r="AI450" s="1477"/>
      <c r="AJ450" s="14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6" t="s">
        <v>1313</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4"/>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681711.34020618559</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681711.34020618559</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578473.51546391752</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8"/>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4"/>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7" t="s">
        <v>2417</v>
      </c>
      <c r="E465" s="1443"/>
      <c r="F465" s="1443"/>
      <c r="G465" s="1443"/>
      <c r="H465" s="1443"/>
      <c r="I465" s="1443"/>
      <c r="J465" s="1443"/>
      <c r="K465" s="1443"/>
      <c r="L465" s="1443"/>
      <c r="M465" s="1443"/>
      <c r="N465" s="1443"/>
      <c r="O465" s="1443"/>
      <c r="P465" s="1443"/>
      <c r="Q465" s="1443"/>
      <c r="R465" s="1443"/>
      <c r="S465" s="1443"/>
      <c r="T465" s="1443"/>
      <c r="U465" s="1443"/>
      <c r="V465" s="1444"/>
      <c r="W465" s="1410">
        <v>0</v>
      </c>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8"/>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2" t="s">
        <v>703</v>
      </c>
      <c r="E466" s="1443"/>
      <c r="F466" s="1443"/>
      <c r="G466" s="1443"/>
      <c r="H466" s="1443"/>
      <c r="I466" s="1443"/>
      <c r="J466" s="1443"/>
      <c r="K466" s="1443"/>
      <c r="L466" s="1443"/>
      <c r="M466" s="1443"/>
      <c r="N466" s="1443"/>
      <c r="O466" s="1443"/>
      <c r="P466" s="1443"/>
      <c r="Q466" s="1443"/>
      <c r="R466" s="1443"/>
      <c r="S466" s="1443"/>
      <c r="T466" s="1443"/>
      <c r="U466" s="1443"/>
      <c r="V466" s="1444"/>
      <c r="W466" s="1410">
        <v>0</v>
      </c>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2" t="s">
        <v>704</v>
      </c>
      <c r="E467" s="1443"/>
      <c r="F467" s="1443"/>
      <c r="G467" s="1443"/>
      <c r="H467" s="1443"/>
      <c r="I467" s="1443"/>
      <c r="J467" s="1443"/>
      <c r="K467" s="1443"/>
      <c r="L467" s="1443"/>
      <c r="M467" s="1443"/>
      <c r="N467" s="1443"/>
      <c r="O467" s="1443"/>
      <c r="P467" s="1443"/>
      <c r="Q467" s="1443"/>
      <c r="R467" s="1443"/>
      <c r="S467" s="1443"/>
      <c r="T467" s="1443"/>
      <c r="U467" s="1443"/>
      <c r="V467" s="1444"/>
      <c r="W467" s="1410">
        <v>0</v>
      </c>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2" t="s">
        <v>705</v>
      </c>
      <c r="E468" s="1443"/>
      <c r="F468" s="1443"/>
      <c r="G468" s="1443"/>
      <c r="H468" s="1443"/>
      <c r="I468" s="1443"/>
      <c r="J468" s="1443"/>
      <c r="K468" s="1443"/>
      <c r="L468" s="1443"/>
      <c r="M468" s="1443"/>
      <c r="N468" s="1443"/>
      <c r="O468" s="1443"/>
      <c r="P468" s="1443"/>
      <c r="Q468" s="1443"/>
      <c r="R468" s="1443"/>
      <c r="S468" s="1443"/>
      <c r="T468" s="1443"/>
      <c r="U468" s="1443"/>
      <c r="V468" s="1444"/>
      <c r="W468" s="1410">
        <v>0</v>
      </c>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2" t="s">
        <v>894</v>
      </c>
      <c r="E469" s="1443"/>
      <c r="F469" s="1443"/>
      <c r="G469" s="1443"/>
      <c r="H469" s="1443"/>
      <c r="I469" s="1443"/>
      <c r="J469" s="1443"/>
      <c r="K469" s="1443"/>
      <c r="L469" s="1443"/>
      <c r="M469" s="1443"/>
      <c r="N469" s="1443"/>
      <c r="O469" s="1443"/>
      <c r="P469" s="1443"/>
      <c r="Q469" s="1443"/>
      <c r="R469" s="1443"/>
      <c r="S469" s="1443"/>
      <c r="T469" s="1443"/>
      <c r="U469" s="1443"/>
      <c r="V469" s="1444"/>
      <c r="W469" s="1410">
        <v>0</v>
      </c>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2" t="s">
        <v>706</v>
      </c>
      <c r="E470" s="1443"/>
      <c r="F470" s="1443"/>
      <c r="G470" s="1443"/>
      <c r="H470" s="1443"/>
      <c r="I470" s="1443"/>
      <c r="J470" s="1443"/>
      <c r="K470" s="1443"/>
      <c r="L470" s="1443"/>
      <c r="M470" s="1443"/>
      <c r="N470" s="1443"/>
      <c r="O470" s="1443"/>
      <c r="P470" s="1443"/>
      <c r="Q470" s="1443"/>
      <c r="R470" s="1443"/>
      <c r="S470" s="1443"/>
      <c r="T470" s="1443"/>
      <c r="U470" s="1443"/>
      <c r="V470" s="1444"/>
      <c r="W470" s="1410">
        <v>0</v>
      </c>
      <c r="X470" s="1411"/>
      <c r="Y470" s="141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2" t="s">
        <v>1037</v>
      </c>
      <c r="E471" s="1443"/>
      <c r="F471" s="1443"/>
      <c r="G471" s="1443"/>
      <c r="H471" s="1443"/>
      <c r="I471" s="1443"/>
      <c r="J471" s="1443"/>
      <c r="K471" s="1443"/>
      <c r="L471" s="1443"/>
      <c r="M471" s="1443"/>
      <c r="N471" s="1443"/>
      <c r="O471" s="1443"/>
      <c r="P471" s="1443"/>
      <c r="Q471" s="1443"/>
      <c r="R471" s="1443"/>
      <c r="S471" s="1443"/>
      <c r="T471" s="1443"/>
      <c r="U471" s="1443"/>
      <c r="V471" s="1444"/>
      <c r="W471" s="1410">
        <v>0</v>
      </c>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7" t="s">
        <v>2552</v>
      </c>
      <c r="E472" s="1408"/>
      <c r="F472" s="1408"/>
      <c r="G472" s="1408"/>
      <c r="H472" s="1408"/>
      <c r="I472" s="1408"/>
      <c r="J472" s="1408"/>
      <c r="K472" s="1408"/>
      <c r="L472" s="1408"/>
      <c r="M472" s="1408"/>
      <c r="N472" s="1408"/>
      <c r="O472" s="1408"/>
      <c r="P472" s="1408"/>
      <c r="Q472" s="1408"/>
      <c r="R472" s="1408"/>
      <c r="S472" s="1408"/>
      <c r="T472" s="1408"/>
      <c r="U472" s="1408"/>
      <c r="V472" s="1409"/>
      <c r="W472" s="1410">
        <v>0</v>
      </c>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7" t="s">
        <v>1766</v>
      </c>
      <c r="E473" s="1443"/>
      <c r="F473" s="1443"/>
      <c r="G473" s="1443"/>
      <c r="H473" s="1443"/>
      <c r="I473" s="1443"/>
      <c r="J473" s="1443"/>
      <c r="K473" s="1443"/>
      <c r="L473" s="1443"/>
      <c r="M473" s="1443"/>
      <c r="N473" s="1443"/>
      <c r="O473" s="1443"/>
      <c r="P473" s="1443"/>
      <c r="Q473" s="1443"/>
      <c r="R473" s="1443"/>
      <c r="S473" s="1443"/>
      <c r="T473" s="1443"/>
      <c r="U473" s="1443"/>
      <c r="V473" s="1444"/>
      <c r="W473" s="1410">
        <f>ROUNDUP(97*15%,0)</f>
        <v>15</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0" t="s">
        <v>170</v>
      </c>
      <c r="E474" s="261"/>
      <c r="F474" s="262"/>
      <c r="G474" s="1515"/>
      <c r="H474" s="1516"/>
      <c r="I474" s="1516"/>
      <c r="J474" s="1516"/>
      <c r="K474" s="1516"/>
      <c r="L474" s="1516"/>
      <c r="M474" s="1516"/>
      <c r="N474" s="1516"/>
      <c r="O474" s="1516"/>
      <c r="P474" s="1516"/>
      <c r="Q474" s="1516"/>
      <c r="R474" s="1516"/>
      <c r="S474" s="1516"/>
      <c r="T474" s="1516"/>
      <c r="U474" s="1516"/>
      <c r="V474" s="1517"/>
      <c r="W474" s="1410">
        <v>0</v>
      </c>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3" t="s">
        <v>895</v>
      </c>
      <c r="E475" s="264"/>
      <c r="F475" s="264"/>
      <c r="G475" s="194"/>
      <c r="H475" s="194"/>
      <c r="I475" s="194"/>
      <c r="J475" s="194"/>
      <c r="K475" s="194"/>
      <c r="L475" s="194"/>
      <c r="M475" s="194"/>
      <c r="N475" s="194"/>
      <c r="O475" s="194"/>
      <c r="P475" s="194"/>
      <c r="Q475" s="194"/>
      <c r="R475" s="194"/>
      <c r="S475" s="194"/>
      <c r="T475" s="194"/>
      <c r="U475" s="194"/>
      <c r="V475" s="194"/>
      <c r="W475" s="265"/>
      <c r="X475" s="265"/>
      <c r="Y475" s="266"/>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7"/>
      <c r="E476" s="268"/>
      <c r="F476" s="268"/>
      <c r="G476" s="268"/>
      <c r="H476" s="268"/>
      <c r="I476" s="268"/>
      <c r="J476" s="268"/>
      <c r="K476" s="268"/>
      <c r="L476" s="268"/>
      <c r="M476" s="268"/>
      <c r="N476" s="268"/>
      <c r="O476" s="268"/>
      <c r="P476" s="268"/>
      <c r="Q476" s="268"/>
      <c r="R476" s="268"/>
      <c r="S476" s="268"/>
      <c r="T476" s="268"/>
      <c r="U476" s="268"/>
      <c r="V476" s="268"/>
      <c r="W476" s="269"/>
      <c r="X476" s="269"/>
      <c r="Y476" s="270"/>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7"/>
      <c r="E477" s="268"/>
      <c r="F477" s="268"/>
      <c r="G477" s="268"/>
      <c r="H477" s="268"/>
      <c r="I477" s="268"/>
      <c r="J477" s="268"/>
      <c r="K477" s="268"/>
      <c r="L477" s="268"/>
      <c r="M477" s="268"/>
      <c r="N477" s="268"/>
      <c r="O477" s="268"/>
      <c r="P477" s="268"/>
      <c r="Q477" s="268"/>
      <c r="R477" s="268"/>
      <c r="S477" s="268"/>
      <c r="T477" s="268"/>
      <c r="U477" s="268"/>
      <c r="V477" s="268"/>
      <c r="W477" s="269"/>
      <c r="X477" s="269"/>
      <c r="Y477" s="270"/>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7"/>
      <c r="E478" s="268"/>
      <c r="F478" s="268"/>
      <c r="G478" s="268"/>
      <c r="H478" s="268"/>
      <c r="I478" s="268"/>
      <c r="J478" s="268"/>
      <c r="K478" s="268"/>
      <c r="L478" s="268"/>
      <c r="M478" s="268"/>
      <c r="N478" s="268"/>
      <c r="O478" s="268"/>
      <c r="P478" s="268"/>
      <c r="Q478" s="268"/>
      <c r="R478" s="268"/>
      <c r="S478" s="268"/>
      <c r="T478" s="268"/>
      <c r="U478" s="268"/>
      <c r="V478" s="268"/>
      <c r="W478" s="269"/>
      <c r="X478" s="269"/>
      <c r="Y478" s="270"/>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9" t="s">
        <v>820</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2" t="s">
        <v>394</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38" t="s">
        <v>2749</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38" t="s">
        <v>2750</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7" t="s">
        <v>656</v>
      </c>
      <c r="BW487" s="208"/>
      <c r="BX487" s="208"/>
      <c r="BY487" s="208"/>
      <c r="BZ487" s="208"/>
      <c r="CA487" s="208"/>
      <c r="CB487" s="208"/>
      <c r="CC487" s="3"/>
      <c r="CD487" s="307"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38">
        <v>19.2</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5"/>
      <c r="BW488" s="209"/>
      <c r="BX488" s="306"/>
      <c r="BY488" s="306"/>
      <c r="BZ488" s="306"/>
      <c r="CA488" s="306"/>
      <c r="CB488" s="306"/>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8" t="s">
        <v>398</v>
      </c>
      <c r="C489" s="1459"/>
      <c r="D489" s="1459"/>
      <c r="E489" s="1459"/>
      <c r="F489" s="1459"/>
      <c r="G489" s="1459"/>
      <c r="H489" s="1459"/>
      <c r="I489" s="1459"/>
      <c r="J489" s="1459"/>
      <c r="K489" s="1459"/>
      <c r="L489" s="1459"/>
      <c r="M489" s="1459"/>
      <c r="N489" s="1459"/>
      <c r="O489" s="1459"/>
      <c r="P489" s="1460"/>
      <c r="Q489" s="1464" t="s">
        <v>678</v>
      </c>
      <c r="R489" s="1465"/>
      <c r="S489" s="1502" t="s">
        <v>166</v>
      </c>
      <c r="T489" s="1503"/>
      <c r="U489" s="1503"/>
      <c r="V489" s="1503"/>
      <c r="W489" s="1503"/>
      <c r="X489" s="1503"/>
      <c r="Y489" s="1503"/>
      <c r="Z489" s="1503"/>
      <c r="AA489" s="1503"/>
      <c r="AB489" s="1503"/>
      <c r="AC489" s="1503"/>
      <c r="AD489" s="1503"/>
      <c r="AE489" s="1503"/>
      <c r="AF489" s="1503"/>
      <c r="AG489" s="1503"/>
      <c r="AH489" s="1503"/>
      <c r="AI489" s="1503"/>
      <c r="AJ489" s="1503"/>
      <c r="AK489" s="1504"/>
      <c r="AZ489" s="3"/>
      <c r="BA489" s="3"/>
      <c r="BB489" s="3"/>
      <c r="BC489" s="3"/>
      <c r="BD489" s="3"/>
      <c r="BE489" s="3"/>
      <c r="BF489" s="3"/>
      <c r="BG489" s="3"/>
      <c r="BH489" s="3"/>
      <c r="BI489" s="3"/>
      <c r="BJ489" s="3"/>
      <c r="BK489" s="3"/>
      <c r="BL489" s="3"/>
      <c r="BM489" s="3"/>
      <c r="BN489" s="3"/>
      <c r="BO489" s="3"/>
      <c r="BP489" s="3"/>
      <c r="BQ489" s="3"/>
      <c r="BR489" s="3"/>
      <c r="BS489" s="3"/>
      <c r="BT489" s="3"/>
      <c r="BU489" s="3"/>
      <c r="BV489" s="374" t="s">
        <v>657</v>
      </c>
      <c r="BW489" s="375" t="s">
        <v>325</v>
      </c>
      <c r="BX489" s="375" t="s">
        <v>326</v>
      </c>
      <c r="BY489" s="375" t="s">
        <v>163</v>
      </c>
      <c r="BZ489" s="375" t="s">
        <v>164</v>
      </c>
      <c r="CA489" s="375" t="s">
        <v>165</v>
      </c>
      <c r="CB489" s="375" t="s">
        <v>30</v>
      </c>
      <c r="CC489" s="3"/>
      <c r="CD489" s="375" t="s">
        <v>325</v>
      </c>
      <c r="CE489" s="375" t="s">
        <v>326</v>
      </c>
      <c r="CF489" s="375" t="s">
        <v>163</v>
      </c>
      <c r="CG489" s="375" t="s">
        <v>164</v>
      </c>
      <c r="CH489" s="375"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1"/>
      <c r="C490" s="1462"/>
      <c r="D490" s="1462"/>
      <c r="E490" s="1462"/>
      <c r="F490" s="1462"/>
      <c r="G490" s="1462"/>
      <c r="H490" s="1462"/>
      <c r="I490" s="1462"/>
      <c r="J490" s="1462"/>
      <c r="K490" s="1462"/>
      <c r="L490" s="1462"/>
      <c r="M490" s="1462"/>
      <c r="N490" s="1462"/>
      <c r="O490" s="1462"/>
      <c r="P490" s="1463"/>
      <c r="Q490" s="1466"/>
      <c r="R490" s="1467"/>
      <c r="S490" s="1505"/>
      <c r="T490" s="1474"/>
      <c r="U490" s="1474"/>
      <c r="V490" s="1474"/>
      <c r="W490" s="1474"/>
      <c r="X490" s="1474"/>
      <c r="Y490" s="1474"/>
      <c r="Z490" s="1474"/>
      <c r="AA490" s="1474"/>
      <c r="AB490" s="1474"/>
      <c r="AC490" s="1474"/>
      <c r="AD490" s="1474"/>
      <c r="AE490" s="1474"/>
      <c r="AF490" s="1474"/>
      <c r="AG490" s="1474"/>
      <c r="AH490" s="1474"/>
      <c r="AI490" s="1474"/>
      <c r="AJ490" s="1474"/>
      <c r="AK490" s="1506"/>
      <c r="AZ490" s="3"/>
      <c r="BA490" s="3"/>
      <c r="BB490" s="3"/>
      <c r="BC490" s="3"/>
      <c r="BD490" s="3"/>
      <c r="BE490" s="3"/>
      <c r="BF490" s="3"/>
      <c r="BG490" s="3"/>
      <c r="BH490" s="3"/>
      <c r="BI490" s="3"/>
      <c r="BJ490" s="3"/>
      <c r="BK490" s="3"/>
      <c r="BL490" s="3"/>
      <c r="BM490" s="3"/>
      <c r="BN490" s="3"/>
      <c r="BO490" s="3"/>
      <c r="BP490" s="3"/>
      <c r="BQ490" s="3"/>
      <c r="BR490" s="3"/>
      <c r="BS490" s="3"/>
      <c r="BT490" s="3"/>
      <c r="BU490" s="3"/>
      <c r="BV490" s="376" t="s">
        <v>485</v>
      </c>
      <c r="BW490" s="490">
        <v>2724</v>
      </c>
      <c r="BX490" s="491">
        <v>2920</v>
      </c>
      <c r="BY490" s="492">
        <v>3504</v>
      </c>
      <c r="BZ490" s="491">
        <v>4048</v>
      </c>
      <c r="CA490" s="492">
        <v>4516</v>
      </c>
      <c r="CB490" s="493">
        <v>4982</v>
      </c>
      <c r="CC490" s="3"/>
      <c r="CD490" s="894">
        <v>1825</v>
      </c>
      <c r="CE490" s="894">
        <v>2131</v>
      </c>
      <c r="CF490" s="894">
        <v>2590</v>
      </c>
      <c r="CG490" s="894">
        <v>3342</v>
      </c>
      <c r="CH490" s="89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29" t="s">
        <v>1784</v>
      </c>
      <c r="C491" s="906"/>
      <c r="D491" s="906"/>
      <c r="E491" s="906"/>
      <c r="F491" s="906"/>
      <c r="G491" s="906"/>
      <c r="H491" s="906"/>
      <c r="I491" s="906"/>
      <c r="J491" s="906"/>
      <c r="K491" s="906"/>
      <c r="L491" s="906"/>
      <c r="M491" s="906"/>
      <c r="N491" s="906"/>
      <c r="O491" s="906"/>
      <c r="P491" s="906"/>
      <c r="Q491" s="1445" t="s">
        <v>678</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7" t="s">
        <v>486</v>
      </c>
      <c r="BW491" s="494">
        <v>1850</v>
      </c>
      <c r="BX491" s="495">
        <v>1980</v>
      </c>
      <c r="BY491" s="494">
        <v>2376</v>
      </c>
      <c r="BZ491" s="495">
        <v>2746</v>
      </c>
      <c r="CA491" s="495">
        <v>3064</v>
      </c>
      <c r="CB491" s="496">
        <v>3382</v>
      </c>
      <c r="CC491" s="3"/>
      <c r="CD491" s="894">
        <v>911</v>
      </c>
      <c r="CE491" s="894">
        <v>1005</v>
      </c>
      <c r="CF491" s="894">
        <v>1321</v>
      </c>
      <c r="CG491" s="894">
        <v>1862</v>
      </c>
      <c r="CH491" s="89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38" t="s">
        <v>2751</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7" t="s">
        <v>487</v>
      </c>
      <c r="BW492" s="497">
        <v>1764</v>
      </c>
      <c r="BX492" s="498">
        <v>1890</v>
      </c>
      <c r="BY492" s="497">
        <v>2270</v>
      </c>
      <c r="BZ492" s="498">
        <v>2620</v>
      </c>
      <c r="CA492" s="498">
        <v>2924</v>
      </c>
      <c r="CB492" s="499">
        <v>3226</v>
      </c>
      <c r="CC492" s="3"/>
      <c r="CD492" s="894">
        <v>1128</v>
      </c>
      <c r="CE492" s="894">
        <v>1135</v>
      </c>
      <c r="CF492" s="894">
        <v>1347</v>
      </c>
      <c r="CG492" s="894">
        <v>1898</v>
      </c>
      <c r="CH492" s="89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38">
        <v>5.6944444444444443E-2</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7" t="s">
        <v>488</v>
      </c>
      <c r="BW493" s="497">
        <v>1586</v>
      </c>
      <c r="BX493" s="498">
        <v>1700</v>
      </c>
      <c r="BY493" s="497">
        <v>2042</v>
      </c>
      <c r="BZ493" s="498">
        <v>2358</v>
      </c>
      <c r="CA493" s="498">
        <v>2630</v>
      </c>
      <c r="CB493" s="499">
        <v>2902</v>
      </c>
      <c r="CC493" s="3"/>
      <c r="CD493" s="894">
        <v>1049</v>
      </c>
      <c r="CE493" s="894">
        <v>1091</v>
      </c>
      <c r="CF493" s="894">
        <v>1428</v>
      </c>
      <c r="CG493" s="894">
        <v>2012</v>
      </c>
      <c r="CH493" s="89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38">
        <v>121</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7" t="s">
        <v>489</v>
      </c>
      <c r="BW494" s="497">
        <v>1656</v>
      </c>
      <c r="BX494" s="498">
        <v>1774</v>
      </c>
      <c r="BY494" s="497">
        <v>2130</v>
      </c>
      <c r="BZ494" s="498">
        <v>2460</v>
      </c>
      <c r="CA494" s="498">
        <v>2744</v>
      </c>
      <c r="CB494" s="499">
        <v>3028</v>
      </c>
      <c r="CC494" s="3"/>
      <c r="CD494" s="894">
        <v>1049</v>
      </c>
      <c r="CE494" s="894">
        <v>1055</v>
      </c>
      <c r="CF494" s="894">
        <v>1309</v>
      </c>
      <c r="CG494" s="894">
        <v>1845</v>
      </c>
      <c r="CH494" s="89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48"/>
      <c r="N495" s="1449"/>
      <c r="O495" s="1449"/>
      <c r="P495" s="1450"/>
      <c r="Q495" s="121" t="s">
        <v>1783</v>
      </c>
      <c r="R495" s="5"/>
      <c r="S495" s="5"/>
      <c r="T495" s="5"/>
      <c r="U495" s="5"/>
      <c r="V495" s="5"/>
      <c r="W495" s="5"/>
      <c r="X495" s="5"/>
      <c r="Y495" s="5"/>
      <c r="Z495" s="5"/>
      <c r="AA495" s="5"/>
      <c r="AB495" s="5"/>
      <c r="AC495" s="5"/>
      <c r="AD495" s="5"/>
      <c r="AE495" s="5"/>
      <c r="AF495" s="5"/>
      <c r="AG495" s="5"/>
      <c r="AH495" s="1448">
        <v>121</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7" t="s">
        <v>490</v>
      </c>
      <c r="BW495" s="497">
        <v>1540</v>
      </c>
      <c r="BX495" s="498">
        <v>1650</v>
      </c>
      <c r="BY495" s="497">
        <v>1980</v>
      </c>
      <c r="BZ495" s="498">
        <v>2286</v>
      </c>
      <c r="CA495" s="498">
        <v>2550</v>
      </c>
      <c r="CB495" s="499">
        <v>2812</v>
      </c>
      <c r="CC495" s="3"/>
      <c r="CD495" s="894">
        <v>823</v>
      </c>
      <c r="CE495" s="894">
        <v>829</v>
      </c>
      <c r="CF495" s="894">
        <v>1089</v>
      </c>
      <c r="CG495" s="894">
        <v>1519</v>
      </c>
      <c r="CH495" s="89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5"/>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7" t="s">
        <v>491</v>
      </c>
      <c r="BW496" s="497">
        <v>2724</v>
      </c>
      <c r="BX496" s="498">
        <v>2920</v>
      </c>
      <c r="BY496" s="497">
        <v>3504</v>
      </c>
      <c r="BZ496" s="498">
        <v>4048</v>
      </c>
      <c r="CA496" s="498">
        <v>4516</v>
      </c>
      <c r="CB496" s="499">
        <v>4982</v>
      </c>
      <c r="CC496" s="3"/>
      <c r="CD496" s="894">
        <v>1825</v>
      </c>
      <c r="CE496" s="894">
        <v>2131</v>
      </c>
      <c r="CF496" s="894">
        <v>2590</v>
      </c>
      <c r="CG496" s="894">
        <v>3342</v>
      </c>
      <c r="CH496" s="89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7" t="s">
        <v>492</v>
      </c>
      <c r="BW497" s="497">
        <v>1540</v>
      </c>
      <c r="BX497" s="498">
        <v>1650</v>
      </c>
      <c r="BY497" s="497">
        <v>1980</v>
      </c>
      <c r="BZ497" s="498">
        <v>2286</v>
      </c>
      <c r="CA497" s="498">
        <v>2550</v>
      </c>
      <c r="CB497" s="499">
        <v>2812</v>
      </c>
      <c r="CC497" s="3"/>
      <c r="CD497" s="894">
        <v>791</v>
      </c>
      <c r="CE497" s="894">
        <v>970</v>
      </c>
      <c r="CF497" s="894">
        <v>1147</v>
      </c>
      <c r="CG497" s="894">
        <v>1616</v>
      </c>
      <c r="CH497" s="89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1"/>
      <c r="C498" s="545"/>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7" t="s">
        <v>493</v>
      </c>
      <c r="BW498" s="497">
        <v>2064</v>
      </c>
      <c r="BX498" s="498">
        <v>2210</v>
      </c>
      <c r="BY498" s="497">
        <v>2652</v>
      </c>
      <c r="BZ498" s="498">
        <v>3064</v>
      </c>
      <c r="CA498" s="498">
        <v>3420</v>
      </c>
      <c r="CB498" s="499">
        <v>3772</v>
      </c>
      <c r="CC498" s="3"/>
      <c r="CD498" s="894">
        <v>1543</v>
      </c>
      <c r="CE498" s="894">
        <v>1666</v>
      </c>
      <c r="CF498" s="894">
        <v>2072</v>
      </c>
      <c r="CG498" s="894">
        <v>2884</v>
      </c>
      <c r="CH498" s="89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402</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7" t="s">
        <v>494</v>
      </c>
      <c r="BW499" s="497">
        <v>1540</v>
      </c>
      <c r="BX499" s="498">
        <v>1650</v>
      </c>
      <c r="BY499" s="497">
        <v>1980</v>
      </c>
      <c r="BZ499" s="498">
        <v>2286</v>
      </c>
      <c r="CA499" s="498">
        <v>2550</v>
      </c>
      <c r="CB499" s="499">
        <v>2812</v>
      </c>
      <c r="CC499" s="3"/>
      <c r="CD499" s="894">
        <v>1149</v>
      </c>
      <c r="CE499" s="894">
        <v>1157</v>
      </c>
      <c r="CF499" s="894">
        <v>1443</v>
      </c>
      <c r="CG499" s="894">
        <v>2033</v>
      </c>
      <c r="CH499" s="89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403</v>
      </c>
      <c r="AD500" s="1453"/>
      <c r="AE500" s="1453"/>
      <c r="AF500" s="1453"/>
      <c r="AG500" s="50" t="s">
        <v>404</v>
      </c>
      <c r="AH500" s="1453" t="s">
        <v>405</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7" t="s">
        <v>495</v>
      </c>
      <c r="BW500" s="497">
        <v>1540</v>
      </c>
      <c r="BX500" s="498">
        <v>1650</v>
      </c>
      <c r="BY500" s="497">
        <v>1980</v>
      </c>
      <c r="BZ500" s="498">
        <v>2286</v>
      </c>
      <c r="CA500" s="498">
        <v>2550</v>
      </c>
      <c r="CB500" s="499">
        <v>2812</v>
      </c>
      <c r="CC500" s="3"/>
      <c r="CD500" s="894">
        <v>771</v>
      </c>
      <c r="CE500" s="894">
        <v>866</v>
      </c>
      <c r="CF500" s="894">
        <v>1138</v>
      </c>
      <c r="CG500" s="894">
        <v>1484</v>
      </c>
      <c r="CH500" s="89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98" t="s">
        <v>406</v>
      </c>
      <c r="C501" s="1399"/>
      <c r="D501" s="1399"/>
      <c r="E501" s="1399"/>
      <c r="F501" s="1399"/>
      <c r="G501" s="1399"/>
      <c r="H501" s="1400"/>
      <c r="I501" s="42" t="s">
        <v>407</v>
      </c>
      <c r="J501" s="42"/>
      <c r="K501" s="42"/>
      <c r="L501" s="42"/>
      <c r="M501" s="42"/>
      <c r="N501" s="42"/>
      <c r="O501" s="42"/>
      <c r="P501" s="42"/>
      <c r="Q501" s="42"/>
      <c r="R501" s="42"/>
      <c r="S501" s="42"/>
      <c r="T501" s="42"/>
      <c r="U501" s="42"/>
      <c r="V501" s="42"/>
      <c r="W501" s="42"/>
      <c r="AC501" s="1433">
        <v>2</v>
      </c>
      <c r="AD501" s="1434"/>
      <c r="AE501" s="1434"/>
      <c r="AF501" s="1434"/>
      <c r="AG501" s="13" t="s">
        <v>404</v>
      </c>
      <c r="AH501" s="1418">
        <v>2024</v>
      </c>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7" t="s">
        <v>496</v>
      </c>
      <c r="BW501" s="497">
        <v>1546</v>
      </c>
      <c r="BX501" s="498">
        <v>1656</v>
      </c>
      <c r="BY501" s="497">
        <v>1986</v>
      </c>
      <c r="BZ501" s="498">
        <v>2296</v>
      </c>
      <c r="CA501" s="498">
        <v>2562</v>
      </c>
      <c r="CB501" s="499">
        <v>2826</v>
      </c>
      <c r="CC501" s="3"/>
      <c r="CD501" s="894">
        <v>950</v>
      </c>
      <c r="CE501" s="894">
        <v>1032</v>
      </c>
      <c r="CF501" s="894">
        <v>1352</v>
      </c>
      <c r="CG501" s="894">
        <v>1905</v>
      </c>
      <c r="CH501" s="89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1"/>
      <c r="C502" s="1402"/>
      <c r="D502" s="1402"/>
      <c r="E502" s="1402"/>
      <c r="F502" s="1402"/>
      <c r="G502" s="1402"/>
      <c r="H502" s="1403"/>
      <c r="I502" s="48" t="s">
        <v>408</v>
      </c>
      <c r="J502" s="48"/>
      <c r="K502" s="48"/>
      <c r="L502" s="48"/>
      <c r="M502" s="48"/>
      <c r="N502" s="48"/>
      <c r="O502" s="48"/>
      <c r="P502" s="48"/>
      <c r="Q502" s="48"/>
      <c r="R502" s="48"/>
      <c r="S502" s="48"/>
      <c r="T502" s="48"/>
      <c r="U502" s="48"/>
      <c r="V502" s="48"/>
      <c r="W502" s="48"/>
      <c r="X502" s="48"/>
      <c r="Y502" s="48"/>
      <c r="Z502" s="48"/>
      <c r="AA502" s="48"/>
      <c r="AB502" s="48"/>
      <c r="AC502" s="1433">
        <v>12</v>
      </c>
      <c r="AD502" s="1434"/>
      <c r="AE502" s="1434"/>
      <c r="AF502" s="1434"/>
      <c r="AG502" s="38" t="s">
        <v>404</v>
      </c>
      <c r="AH502" s="1418">
        <v>2021</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7" t="s">
        <v>497</v>
      </c>
      <c r="BW502" s="497">
        <v>1540</v>
      </c>
      <c r="BX502" s="498">
        <v>1650</v>
      </c>
      <c r="BY502" s="497">
        <v>1980</v>
      </c>
      <c r="BZ502" s="498">
        <v>2286</v>
      </c>
      <c r="CA502" s="498">
        <v>2550</v>
      </c>
      <c r="CB502" s="499">
        <v>2812</v>
      </c>
      <c r="CC502" s="3"/>
      <c r="CD502" s="894">
        <v>872</v>
      </c>
      <c r="CE502" s="894">
        <v>1001</v>
      </c>
      <c r="CF502" s="894">
        <v>1286</v>
      </c>
      <c r="CG502" s="894">
        <v>1771</v>
      </c>
      <c r="CH502" s="89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98" t="s">
        <v>409</v>
      </c>
      <c r="C503" s="1399"/>
      <c r="D503" s="1399"/>
      <c r="E503" s="1399"/>
      <c r="F503" s="1399"/>
      <c r="G503" s="1399"/>
      <c r="H503" s="1400"/>
      <c r="I503" s="42" t="s">
        <v>410</v>
      </c>
      <c r="J503" s="42"/>
      <c r="K503" s="42"/>
      <c r="L503" s="42"/>
      <c r="M503" s="42"/>
      <c r="N503" s="42"/>
      <c r="O503" s="42"/>
      <c r="P503" s="42"/>
      <c r="Q503" s="42"/>
      <c r="R503" s="42"/>
      <c r="S503" s="42"/>
      <c r="T503" s="42"/>
      <c r="U503" s="42"/>
      <c r="V503" s="42"/>
      <c r="W503" s="42"/>
      <c r="AC503" s="1433">
        <v>1</v>
      </c>
      <c r="AD503" s="1434"/>
      <c r="AE503" s="1434"/>
      <c r="AF503" s="1434"/>
      <c r="AG503" s="13" t="s">
        <v>404</v>
      </c>
      <c r="AH503" s="1418">
        <v>2024</v>
      </c>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7" t="s">
        <v>498</v>
      </c>
      <c r="BW503" s="497">
        <v>1540</v>
      </c>
      <c r="BX503" s="498">
        <v>1650</v>
      </c>
      <c r="BY503" s="497">
        <v>1980</v>
      </c>
      <c r="BZ503" s="498">
        <v>2286</v>
      </c>
      <c r="CA503" s="498">
        <v>2550</v>
      </c>
      <c r="CB503" s="499">
        <v>2812</v>
      </c>
      <c r="CC503" s="3"/>
      <c r="CD503" s="894">
        <v>924</v>
      </c>
      <c r="CE503" s="894">
        <v>1079</v>
      </c>
      <c r="CF503" s="894">
        <v>1363</v>
      </c>
      <c r="CG503" s="894">
        <v>1648</v>
      </c>
      <c r="CH503" s="89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1"/>
      <c r="C504" s="1402"/>
      <c r="D504" s="1402"/>
      <c r="E504" s="1402"/>
      <c r="F504" s="1402"/>
      <c r="G504" s="1402"/>
      <c r="H504" s="1403"/>
      <c r="I504" t="s">
        <v>411</v>
      </c>
      <c r="AC504" s="1433" t="s">
        <v>600</v>
      </c>
      <c r="AD504" s="1434"/>
      <c r="AE504" s="1434"/>
      <c r="AF504" s="1434"/>
      <c r="AG504" s="13" t="s">
        <v>404</v>
      </c>
      <c r="AH504" s="1418"/>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7" t="s">
        <v>499</v>
      </c>
      <c r="BW504" s="497">
        <v>1540</v>
      </c>
      <c r="BX504" s="498">
        <v>1650</v>
      </c>
      <c r="BY504" s="497">
        <v>1980</v>
      </c>
      <c r="BZ504" s="498">
        <v>2286</v>
      </c>
      <c r="CA504" s="498">
        <v>2550</v>
      </c>
      <c r="CB504" s="499">
        <v>2812</v>
      </c>
      <c r="CC504" s="3"/>
      <c r="CD504" s="894">
        <v>960</v>
      </c>
      <c r="CE504" s="894">
        <v>967</v>
      </c>
      <c r="CF504" s="894">
        <v>1258</v>
      </c>
      <c r="CG504" s="894">
        <v>1773</v>
      </c>
      <c r="CH504" s="89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1"/>
      <c r="C505" s="1402"/>
      <c r="D505" s="1402"/>
      <c r="E505" s="1402"/>
      <c r="F505" s="1402"/>
      <c r="G505" s="1402"/>
      <c r="H505" s="1403"/>
      <c r="I505" t="s">
        <v>412</v>
      </c>
      <c r="AC505" s="1433">
        <v>2</v>
      </c>
      <c r="AD505" s="1434"/>
      <c r="AE505" s="1434"/>
      <c r="AF505" s="1434"/>
      <c r="AG505" s="13" t="s">
        <v>404</v>
      </c>
      <c r="AH505" s="1418">
        <v>2022</v>
      </c>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7" t="s">
        <v>500</v>
      </c>
      <c r="BW505" s="497">
        <v>1540</v>
      </c>
      <c r="BX505" s="498">
        <v>1650</v>
      </c>
      <c r="BY505" s="497">
        <v>1980</v>
      </c>
      <c r="BZ505" s="498">
        <v>2286</v>
      </c>
      <c r="CA505" s="498">
        <v>2550</v>
      </c>
      <c r="CB505" s="499">
        <v>2812</v>
      </c>
      <c r="CC505" s="3"/>
      <c r="CD505" s="894">
        <v>1080</v>
      </c>
      <c r="CE505" s="894">
        <v>1087</v>
      </c>
      <c r="CF505" s="894">
        <v>1371</v>
      </c>
      <c r="CG505" s="894">
        <v>1932</v>
      </c>
      <c r="CH505" s="89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1"/>
      <c r="C506" s="1402"/>
      <c r="D506" s="1402"/>
      <c r="E506" s="1402"/>
      <c r="F506" s="1402"/>
      <c r="G506" s="1402"/>
      <c r="H506" s="1403"/>
      <c r="I506" t="s">
        <v>413</v>
      </c>
      <c r="AC506" s="1433">
        <v>1</v>
      </c>
      <c r="AD506" s="1434"/>
      <c r="AE506" s="1434"/>
      <c r="AF506" s="1434"/>
      <c r="AG506" s="13" t="s">
        <v>404</v>
      </c>
      <c r="AH506" s="1418">
        <v>2025</v>
      </c>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7" t="s">
        <v>501</v>
      </c>
      <c r="BW506" s="497">
        <v>1540</v>
      </c>
      <c r="BX506" s="498">
        <v>1650</v>
      </c>
      <c r="BY506" s="497">
        <v>1980</v>
      </c>
      <c r="BZ506" s="498">
        <v>2286</v>
      </c>
      <c r="CA506" s="498">
        <v>2550</v>
      </c>
      <c r="CB506" s="499">
        <v>2812</v>
      </c>
      <c r="CC506" s="3"/>
      <c r="CD506" s="894">
        <v>928</v>
      </c>
      <c r="CE506" s="894">
        <v>964</v>
      </c>
      <c r="CF506" s="894">
        <v>1267</v>
      </c>
      <c r="CG506" s="894">
        <v>1785</v>
      </c>
      <c r="CH506" s="89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1"/>
      <c r="C507" s="1402"/>
      <c r="D507" s="1402"/>
      <c r="E507" s="1402"/>
      <c r="F507" s="1402"/>
      <c r="G507" s="1402"/>
      <c r="H507" s="1403"/>
      <c r="I507" s="3" t="s">
        <v>414</v>
      </c>
      <c r="AC507" s="1353">
        <v>1</v>
      </c>
      <c r="AD507" s="1354"/>
      <c r="AE507" s="1354"/>
      <c r="AF507" s="1354"/>
      <c r="AG507" s="13" t="s">
        <v>404</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7" t="s">
        <v>502</v>
      </c>
      <c r="BW507" s="497">
        <v>1540</v>
      </c>
      <c r="BX507" s="498">
        <v>1650</v>
      </c>
      <c r="BY507" s="497">
        <v>1980</v>
      </c>
      <c r="BZ507" s="498">
        <v>2286</v>
      </c>
      <c r="CA507" s="498">
        <v>2550</v>
      </c>
      <c r="CB507" s="499">
        <v>2812</v>
      </c>
      <c r="CC507" s="3"/>
      <c r="CD507" s="894">
        <v>760</v>
      </c>
      <c r="CE507" s="894">
        <v>853</v>
      </c>
      <c r="CF507" s="894">
        <v>1121</v>
      </c>
      <c r="CG507" s="894">
        <v>1580</v>
      </c>
      <c r="CH507" s="894">
        <v>1789</v>
      </c>
      <c r="CI507" s="3"/>
      <c r="CJ507" s="3"/>
      <c r="CK507" s="3"/>
      <c r="CL507" s="3"/>
      <c r="CM507" s="3"/>
      <c r="CN507" s="3"/>
      <c r="CO507" s="3"/>
      <c r="CP507" s="3"/>
      <c r="CQ507" s="3"/>
      <c r="CR507" s="3"/>
      <c r="CS507" s="3"/>
      <c r="CT507" s="3"/>
    </row>
    <row r="508" spans="1:110" ht="12.95" customHeight="1">
      <c r="B508" s="1401"/>
      <c r="C508" s="1402"/>
      <c r="D508" s="1402"/>
      <c r="E508" s="1402"/>
      <c r="F508" s="1402"/>
      <c r="G508" s="1402"/>
      <c r="H508" s="1403"/>
      <c r="I508" s="930" t="s">
        <v>170</v>
      </c>
      <c r="J508" s="48"/>
      <c r="K508" s="48"/>
      <c r="L508" s="1413" t="s">
        <v>335</v>
      </c>
      <c r="M508" s="1414"/>
      <c r="N508" s="1414"/>
      <c r="O508" s="1414"/>
      <c r="P508" s="1414"/>
      <c r="Q508" s="1414"/>
      <c r="R508" s="1414"/>
      <c r="S508" s="1414"/>
      <c r="T508" s="1414"/>
      <c r="U508" s="1414"/>
      <c r="V508" s="1414"/>
      <c r="W508" s="1414"/>
      <c r="X508" s="1414"/>
      <c r="Y508" s="1414"/>
      <c r="Z508" s="1414"/>
      <c r="AA508" s="1414"/>
      <c r="AB508" s="1493"/>
      <c r="AC508" s="1433" t="s">
        <v>600</v>
      </c>
      <c r="AD508" s="1434"/>
      <c r="AE508" s="1434"/>
      <c r="AF508" s="1434"/>
      <c r="AG508" s="38" t="s">
        <v>404</v>
      </c>
      <c r="AH508" s="1418"/>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7" t="s">
        <v>503</v>
      </c>
      <c r="BW508" s="497">
        <v>2426</v>
      </c>
      <c r="BX508" s="498">
        <v>2600</v>
      </c>
      <c r="BY508" s="497">
        <v>3120</v>
      </c>
      <c r="BZ508" s="498">
        <v>3606</v>
      </c>
      <c r="CA508" s="498">
        <v>4022</v>
      </c>
      <c r="CB508" s="499">
        <v>4438</v>
      </c>
      <c r="CC508" s="3"/>
      <c r="CD508" s="894">
        <v>1777</v>
      </c>
      <c r="CE508" s="894">
        <v>2006</v>
      </c>
      <c r="CF508" s="894">
        <v>2544</v>
      </c>
      <c r="CG508" s="894">
        <v>3263</v>
      </c>
      <c r="CH508" s="894">
        <v>3600</v>
      </c>
      <c r="CI508" s="3"/>
      <c r="CJ508" s="3"/>
      <c r="CK508" s="3"/>
      <c r="CL508" s="3"/>
      <c r="CM508" s="3"/>
      <c r="CN508" s="3"/>
      <c r="CO508" s="3"/>
      <c r="CP508" s="3"/>
      <c r="CQ508" s="3"/>
      <c r="CR508" s="3"/>
      <c r="CS508" s="3"/>
      <c r="CT508" s="3"/>
    </row>
    <row r="509" spans="1:110" ht="12.95" customHeight="1">
      <c r="B509" s="904"/>
      <c r="C509" s="130"/>
      <c r="D509" s="130"/>
      <c r="E509" s="130"/>
      <c r="F509" s="130"/>
      <c r="G509" s="130"/>
      <c r="H509" s="905"/>
      <c r="I509" s="3" t="s">
        <v>1788</v>
      </c>
      <c r="AC509" s="1451" t="s">
        <v>678</v>
      </c>
      <c r="AD509" s="1451"/>
      <c r="AE509" s="1451"/>
      <c r="AF509" s="1451"/>
      <c r="AG509" s="13"/>
      <c r="AH509" s="1303"/>
      <c r="AI509" s="1303"/>
      <c r="AJ509" s="1303"/>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7" t="s">
        <v>504</v>
      </c>
      <c r="BW509" s="497">
        <v>1540</v>
      </c>
      <c r="BX509" s="498">
        <v>1650</v>
      </c>
      <c r="BY509" s="497">
        <v>1980</v>
      </c>
      <c r="BZ509" s="498">
        <v>2286</v>
      </c>
      <c r="CA509" s="498">
        <v>2550</v>
      </c>
      <c r="CB509" s="499">
        <v>2812</v>
      </c>
      <c r="CC509" s="3"/>
      <c r="CD509" s="894">
        <v>1083</v>
      </c>
      <c r="CE509" s="894">
        <v>1090</v>
      </c>
      <c r="CF509" s="894">
        <v>1432</v>
      </c>
      <c r="CG509" s="894">
        <v>1998</v>
      </c>
      <c r="CH509" s="894">
        <v>2208</v>
      </c>
      <c r="CI509" s="3"/>
      <c r="CJ509" s="3"/>
      <c r="CK509" s="3"/>
      <c r="CL509" s="3"/>
      <c r="CM509" s="3"/>
      <c r="CN509" s="3"/>
      <c r="CO509" s="3"/>
      <c r="CP509" s="3"/>
      <c r="CQ509" s="3"/>
      <c r="CR509" s="3"/>
      <c r="CS509" s="3"/>
      <c r="CT509" s="3"/>
    </row>
    <row r="510" spans="1:110" ht="12.95" customHeight="1">
      <c r="B510" s="904"/>
      <c r="C510" s="130"/>
      <c r="D510" s="130"/>
      <c r="E510" s="130"/>
      <c r="F510" s="130"/>
      <c r="G510" s="130"/>
      <c r="H510" s="905"/>
      <c r="I510" t="s">
        <v>1785</v>
      </c>
      <c r="AC510" s="1353"/>
      <c r="AD510" s="1354"/>
      <c r="AE510" s="1354"/>
      <c r="AF510" s="1355"/>
      <c r="AG510" s="13"/>
      <c r="AH510" s="1303"/>
      <c r="AI510" s="1303"/>
      <c r="AJ510" s="1303"/>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7" t="s">
        <v>505</v>
      </c>
      <c r="BW510" s="497">
        <v>3426</v>
      </c>
      <c r="BX510" s="498">
        <v>3672</v>
      </c>
      <c r="BY510" s="497">
        <v>4406</v>
      </c>
      <c r="BZ510" s="498">
        <v>5090</v>
      </c>
      <c r="CA510" s="498">
        <v>5680</v>
      </c>
      <c r="CB510" s="499">
        <v>6266</v>
      </c>
      <c r="CC510" s="3"/>
      <c r="CD510" s="894">
        <v>2292</v>
      </c>
      <c r="CE510" s="894">
        <v>2818</v>
      </c>
      <c r="CF510" s="894">
        <v>3359</v>
      </c>
      <c r="CG510" s="894">
        <v>4112</v>
      </c>
      <c r="CH510" s="894">
        <v>4473</v>
      </c>
      <c r="CI510" s="3"/>
      <c r="CJ510" s="3"/>
      <c r="CK510" s="3"/>
      <c r="CL510" s="3"/>
      <c r="CM510" s="3"/>
      <c r="CN510" s="3"/>
      <c r="CO510" s="3"/>
      <c r="CP510" s="3"/>
      <c r="CQ510" s="3"/>
      <c r="CR510" s="3"/>
      <c r="CS510" s="3"/>
      <c r="CT510" s="3"/>
    </row>
    <row r="511" spans="1:110" ht="12.95" customHeight="1">
      <c r="B511" s="904"/>
      <c r="C511" s="130"/>
      <c r="D511" s="130"/>
      <c r="E511" s="130"/>
      <c r="F511" s="130"/>
      <c r="G511" s="130"/>
      <c r="H511" s="905"/>
      <c r="I511" t="s">
        <v>1786</v>
      </c>
      <c r="AC511" s="923"/>
      <c r="AD511" s="924"/>
      <c r="AE511" s="924"/>
      <c r="AF511" s="925"/>
      <c r="AG511" s="13"/>
      <c r="AH511" s="1"/>
      <c r="AI511" s="1"/>
      <c r="AJ511" s="1"/>
      <c r="AK511" s="1040"/>
      <c r="AZ511" s="3"/>
      <c r="BA511" s="3"/>
      <c r="BB511" s="3"/>
      <c r="BC511" s="3"/>
      <c r="BD511" s="3"/>
      <c r="BE511" s="3"/>
      <c r="BF511" s="3"/>
      <c r="BG511" s="3"/>
      <c r="BH511" s="3"/>
      <c r="BI511" s="3"/>
      <c r="BJ511" s="3"/>
      <c r="BK511" s="3"/>
      <c r="BL511" s="3"/>
      <c r="BM511" s="3"/>
      <c r="BN511" s="3"/>
      <c r="BO511" s="3"/>
      <c r="BP511" s="3"/>
      <c r="BQ511" s="3"/>
      <c r="BR511" s="3"/>
      <c r="BS511" s="3"/>
      <c r="BT511" s="3"/>
      <c r="BU511" s="3"/>
      <c r="BV511" s="377" t="s">
        <v>53</v>
      </c>
      <c r="BW511" s="497">
        <v>1540</v>
      </c>
      <c r="BX511" s="498">
        <v>1650</v>
      </c>
      <c r="BY511" s="497">
        <v>1980</v>
      </c>
      <c r="BZ511" s="498">
        <v>2286</v>
      </c>
      <c r="CA511" s="498">
        <v>2550</v>
      </c>
      <c r="CB511" s="499">
        <v>2812</v>
      </c>
      <c r="CC511" s="3"/>
      <c r="CD511" s="894">
        <v>891</v>
      </c>
      <c r="CE511" s="894">
        <v>1010</v>
      </c>
      <c r="CF511" s="894">
        <v>1218</v>
      </c>
      <c r="CG511" s="894">
        <v>1716</v>
      </c>
      <c r="CH511" s="894">
        <v>2067</v>
      </c>
      <c r="CI511" s="3"/>
      <c r="CJ511" s="3"/>
      <c r="CK511" s="3"/>
      <c r="CL511" s="3"/>
      <c r="CM511" s="3"/>
      <c r="CN511" s="3"/>
      <c r="CO511" s="3"/>
      <c r="CP511" s="3"/>
      <c r="CQ511" s="3"/>
      <c r="CR511" s="3"/>
      <c r="CS511" s="3"/>
      <c r="CT511" s="3"/>
    </row>
    <row r="512" spans="1:110" ht="12.95" customHeight="1">
      <c r="B512" s="904"/>
      <c r="C512" s="130"/>
      <c r="D512" s="130"/>
      <c r="E512" s="130"/>
      <c r="F512" s="130"/>
      <c r="G512" s="130"/>
      <c r="H512" s="905"/>
      <c r="I512" s="931" t="s">
        <v>1787</v>
      </c>
      <c r="J512" s="48"/>
      <c r="K512" s="48"/>
      <c r="L512" s="48"/>
      <c r="M512" s="48"/>
      <c r="N512" s="48"/>
      <c r="O512" s="48"/>
      <c r="P512" s="48"/>
      <c r="Q512" s="48"/>
      <c r="R512" s="48"/>
      <c r="S512" s="48"/>
      <c r="T512" s="48"/>
      <c r="U512" s="48"/>
      <c r="V512" s="48"/>
      <c r="W512" s="48"/>
      <c r="X512" s="48"/>
      <c r="Y512" s="48"/>
      <c r="Z512" s="48"/>
      <c r="AA512" s="48"/>
      <c r="AB512" s="48"/>
      <c r="AC512" s="1495"/>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7" t="s">
        <v>54</v>
      </c>
      <c r="BW512" s="497">
        <v>1582</v>
      </c>
      <c r="BX512" s="498">
        <v>1696</v>
      </c>
      <c r="BY512" s="497">
        <v>2034</v>
      </c>
      <c r="BZ512" s="498">
        <v>2350</v>
      </c>
      <c r="CA512" s="498">
        <v>2622</v>
      </c>
      <c r="CB512" s="499">
        <v>2892</v>
      </c>
      <c r="CC512" s="3"/>
      <c r="CD512" s="894">
        <v>1119</v>
      </c>
      <c r="CE512" s="894">
        <v>1132</v>
      </c>
      <c r="CF512" s="894">
        <v>1488</v>
      </c>
      <c r="CG512" s="894">
        <v>2097</v>
      </c>
      <c r="CH512" s="894">
        <v>2525</v>
      </c>
      <c r="CI512" s="3"/>
      <c r="CJ512" s="3"/>
      <c r="CK512" s="3"/>
      <c r="CL512" s="3"/>
      <c r="CM512" s="3"/>
      <c r="CN512" s="3"/>
      <c r="CO512" s="3"/>
      <c r="CP512" s="3"/>
      <c r="CQ512" s="3"/>
      <c r="CR512" s="3"/>
      <c r="CS512" s="3"/>
      <c r="CT512" s="3"/>
    </row>
    <row r="513" spans="2:110" ht="12.95" customHeight="1">
      <c r="B513" s="904"/>
      <c r="C513" s="130"/>
      <c r="D513" s="130"/>
      <c r="E513" s="130"/>
      <c r="F513" s="130"/>
      <c r="G513" s="130"/>
      <c r="H513" s="905"/>
      <c r="I513" s="3"/>
      <c r="L513" s="8"/>
      <c r="M513" s="8"/>
      <c r="N513" s="8"/>
      <c r="O513" s="8"/>
      <c r="P513" s="8"/>
      <c r="Q513" s="8"/>
      <c r="R513" s="8"/>
      <c r="S513" s="8"/>
      <c r="T513" s="8"/>
      <c r="U513" s="8"/>
      <c r="V513" s="8"/>
      <c r="W513" s="8"/>
      <c r="X513" s="1041"/>
      <c r="Y513" s="1041"/>
      <c r="Z513" s="1041"/>
      <c r="AA513" s="1041"/>
      <c r="AB513" s="1048"/>
      <c r="AC513" s="1500" t="s">
        <v>403</v>
      </c>
      <c r="AD513" s="1487"/>
      <c r="AE513" s="1487"/>
      <c r="AF513" s="1487"/>
      <c r="AG513" s="38" t="s">
        <v>404</v>
      </c>
      <c r="AH513" s="1487" t="s">
        <v>405</v>
      </c>
      <c r="AI513" s="1487"/>
      <c r="AJ513" s="1487"/>
      <c r="AK513" s="148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7" t="s">
        <v>55</v>
      </c>
      <c r="BW513" s="497">
        <v>1540</v>
      </c>
      <c r="BX513" s="498">
        <v>1650</v>
      </c>
      <c r="BY513" s="497">
        <v>1980</v>
      </c>
      <c r="BZ513" s="498">
        <v>2286</v>
      </c>
      <c r="CA513" s="498">
        <v>2550</v>
      </c>
      <c r="CB513" s="499">
        <v>2812</v>
      </c>
      <c r="CC513" s="3"/>
      <c r="CD513" s="894">
        <v>994</v>
      </c>
      <c r="CE513" s="894">
        <v>1159</v>
      </c>
      <c r="CF513" s="894">
        <v>1420</v>
      </c>
      <c r="CG513" s="894">
        <v>1995</v>
      </c>
      <c r="CH513" s="894">
        <v>2410</v>
      </c>
      <c r="CI513" s="3"/>
      <c r="CJ513" s="3"/>
      <c r="CK513" s="3"/>
      <c r="CL513" s="3"/>
      <c r="CM513" s="3"/>
      <c r="CN513" s="3"/>
      <c r="CO513" s="3"/>
      <c r="CP513" s="3"/>
      <c r="CQ513" s="3"/>
      <c r="CR513" s="3"/>
      <c r="CS513" s="3"/>
      <c r="CT513" s="3"/>
    </row>
    <row r="514" spans="2:110" ht="12.95" customHeight="1">
      <c r="B514" s="1398" t="s">
        <v>415</v>
      </c>
      <c r="C514" s="1399"/>
      <c r="D514" s="1399"/>
      <c r="E514" s="1399"/>
      <c r="F514" s="1399"/>
      <c r="G514" s="1399"/>
      <c r="H514" s="1400"/>
      <c r="I514" s="42" t="s">
        <v>416</v>
      </c>
      <c r="J514" s="42"/>
      <c r="K514" s="42"/>
      <c r="L514" s="42"/>
      <c r="M514" s="42"/>
      <c r="N514" s="42"/>
      <c r="O514" s="42"/>
      <c r="P514" s="42"/>
      <c r="Q514" s="42"/>
      <c r="R514" s="42"/>
      <c r="S514" s="42"/>
      <c r="T514" s="42"/>
      <c r="U514" s="42"/>
      <c r="V514" s="42"/>
      <c r="W514" s="42"/>
      <c r="AC514" s="1433">
        <v>7</v>
      </c>
      <c r="AD514" s="1434"/>
      <c r="AE514" s="1434"/>
      <c r="AF514" s="1434"/>
      <c r="AG514" s="13" t="s">
        <v>404</v>
      </c>
      <c r="AH514" s="1418">
        <v>2024</v>
      </c>
      <c r="AI514" s="1418"/>
      <c r="AJ514" s="1418"/>
      <c r="AK514" s="141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7" t="s">
        <v>56</v>
      </c>
      <c r="BW514" s="497">
        <v>1540</v>
      </c>
      <c r="BX514" s="498">
        <v>1650</v>
      </c>
      <c r="BY514" s="497">
        <v>1980</v>
      </c>
      <c r="BZ514" s="498">
        <v>2286</v>
      </c>
      <c r="CA514" s="498">
        <v>2550</v>
      </c>
      <c r="CB514" s="499">
        <v>2812</v>
      </c>
      <c r="CC514" s="3"/>
      <c r="CD514" s="894">
        <v>660</v>
      </c>
      <c r="CE514" s="894">
        <v>802</v>
      </c>
      <c r="CF514" s="894">
        <v>958</v>
      </c>
      <c r="CG514" s="894">
        <v>1158</v>
      </c>
      <c r="CH514" s="894">
        <v>1572</v>
      </c>
      <c r="CI514" s="3"/>
      <c r="CJ514" s="3"/>
      <c r="CK514" s="3"/>
      <c r="CL514" s="3"/>
      <c r="CM514" s="3"/>
      <c r="CN514" s="3"/>
      <c r="CO514" s="3"/>
      <c r="CP514" s="3"/>
      <c r="CQ514" s="3"/>
      <c r="CR514" s="3"/>
      <c r="CS514" s="3"/>
      <c r="CT514" s="3"/>
    </row>
    <row r="515" spans="2:110" ht="12.95" customHeight="1">
      <c r="B515" s="1401"/>
      <c r="C515" s="1402"/>
      <c r="D515" s="1402"/>
      <c r="E515" s="1402"/>
      <c r="F515" s="1402"/>
      <c r="G515" s="1402"/>
      <c r="H515" s="1403"/>
      <c r="I515" t="s">
        <v>417</v>
      </c>
      <c r="AC515" s="1433">
        <v>7</v>
      </c>
      <c r="AD515" s="1434"/>
      <c r="AE515" s="1434"/>
      <c r="AF515" s="1434"/>
      <c r="AG515" s="13" t="s">
        <v>404</v>
      </c>
      <c r="AH515" s="1418">
        <v>2024</v>
      </c>
      <c r="AI515" s="1418"/>
      <c r="AJ515" s="1418"/>
      <c r="AK515" s="141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7" t="s">
        <v>60</v>
      </c>
      <c r="BW515" s="497">
        <v>1634</v>
      </c>
      <c r="BX515" s="498">
        <v>1752</v>
      </c>
      <c r="BY515" s="497">
        <v>2102</v>
      </c>
      <c r="BZ515" s="498">
        <v>2430</v>
      </c>
      <c r="CA515" s="498">
        <v>2710</v>
      </c>
      <c r="CB515" s="499">
        <v>2990</v>
      </c>
      <c r="CC515" s="3"/>
      <c r="CD515" s="894">
        <v>1000</v>
      </c>
      <c r="CE515" s="894">
        <v>1292</v>
      </c>
      <c r="CF515" s="894">
        <v>1450</v>
      </c>
      <c r="CG515" s="894">
        <v>2043</v>
      </c>
      <c r="CH515" s="894">
        <v>2380</v>
      </c>
      <c r="CI515" s="3"/>
      <c r="CJ515" s="3"/>
      <c r="CK515" s="3"/>
      <c r="CL515" s="3"/>
      <c r="CM515" s="3"/>
      <c r="CN515" s="3"/>
      <c r="CO515" s="3"/>
      <c r="CP515" s="3"/>
      <c r="CQ515" s="3"/>
      <c r="CR515" s="3"/>
      <c r="CS515" s="3"/>
      <c r="CT515" s="3"/>
    </row>
    <row r="516" spans="2:110" ht="12.95" customHeight="1">
      <c r="B516" s="1401"/>
      <c r="C516" s="1402"/>
      <c r="D516" s="1402"/>
      <c r="E516" s="1402"/>
      <c r="F516" s="1402"/>
      <c r="G516" s="1402"/>
      <c r="H516" s="1403"/>
      <c r="I516" s="48" t="s">
        <v>418</v>
      </c>
      <c r="J516" s="48"/>
      <c r="K516" s="48"/>
      <c r="L516" s="48"/>
      <c r="M516" s="48"/>
      <c r="N516" s="48"/>
      <c r="O516" s="48"/>
      <c r="P516" s="48"/>
      <c r="Q516" s="48"/>
      <c r="R516" s="48"/>
      <c r="S516" s="48"/>
      <c r="T516" s="48"/>
      <c r="U516" s="48"/>
      <c r="V516" s="48"/>
      <c r="W516" s="48"/>
      <c r="X516" s="48"/>
      <c r="Y516" s="48"/>
      <c r="Z516" s="48"/>
      <c r="AA516" s="48"/>
      <c r="AB516" s="48"/>
      <c r="AC516" s="1433">
        <v>6</v>
      </c>
      <c r="AD516" s="1434"/>
      <c r="AE516" s="1434"/>
      <c r="AF516" s="1434"/>
      <c r="AG516" s="38" t="s">
        <v>404</v>
      </c>
      <c r="AH516" s="1418">
        <v>2025</v>
      </c>
      <c r="AI516" s="1418"/>
      <c r="AJ516" s="1418"/>
      <c r="AK516" s="141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7" t="s">
        <v>61</v>
      </c>
      <c r="BW516" s="497">
        <v>2316</v>
      </c>
      <c r="BX516" s="498">
        <v>2482</v>
      </c>
      <c r="BY516" s="497">
        <v>2980</v>
      </c>
      <c r="BZ516" s="498">
        <v>3442</v>
      </c>
      <c r="CA516" s="498">
        <v>3840</v>
      </c>
      <c r="CB516" s="499">
        <v>4236</v>
      </c>
      <c r="CC516" s="3"/>
      <c r="CD516" s="894">
        <v>2340</v>
      </c>
      <c r="CE516" s="894">
        <v>2367</v>
      </c>
      <c r="CF516" s="894">
        <v>2879</v>
      </c>
      <c r="CG516" s="894">
        <v>3990</v>
      </c>
      <c r="CH516" s="894">
        <v>4400</v>
      </c>
      <c r="CI516" s="3"/>
      <c r="CJ516" s="3"/>
      <c r="CK516" s="3"/>
      <c r="CL516" s="3"/>
      <c r="CM516" s="3"/>
      <c r="CN516" s="3"/>
      <c r="CO516" s="3"/>
      <c r="CP516" s="3"/>
      <c r="CQ516" s="3"/>
      <c r="CR516" s="3"/>
      <c r="CS516" s="3"/>
      <c r="CT516" s="3"/>
    </row>
    <row r="517" spans="2:110" ht="12.95" customHeight="1">
      <c r="B517" s="1398" t="s">
        <v>419</v>
      </c>
      <c r="C517" s="1399"/>
      <c r="D517" s="1399"/>
      <c r="E517" s="1399"/>
      <c r="F517" s="1399"/>
      <c r="G517" s="1399"/>
      <c r="H517" s="1400"/>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418">
        <v>2024</v>
      </c>
      <c r="AI517" s="1418"/>
      <c r="AJ517" s="1418"/>
      <c r="AK517" s="1419"/>
      <c r="AZ517" s="3"/>
      <c r="BB517" s="3"/>
      <c r="BC517" s="3"/>
      <c r="BD517" s="3"/>
      <c r="BE517" s="3"/>
      <c r="BF517" s="3"/>
      <c r="BG517" s="3"/>
      <c r="BH517" s="3"/>
      <c r="BI517" s="3"/>
      <c r="BJ517" s="3"/>
      <c r="BK517" s="3"/>
      <c r="BL517" s="3"/>
      <c r="BM517" s="3"/>
      <c r="BN517" s="3" t="s">
        <v>2427</v>
      </c>
      <c r="BO517" s="3"/>
      <c r="BP517" s="3"/>
      <c r="BQ517" s="3"/>
      <c r="BR517" s="3"/>
      <c r="BS517" s="3"/>
      <c r="BT517" s="3"/>
      <c r="BU517" s="3"/>
      <c r="BV517" s="377" t="s">
        <v>62</v>
      </c>
      <c r="BW517" s="497">
        <v>2570</v>
      </c>
      <c r="BX517" s="498">
        <v>2752</v>
      </c>
      <c r="BY517" s="497">
        <v>3304</v>
      </c>
      <c r="BZ517" s="498">
        <v>3816</v>
      </c>
      <c r="CA517" s="498">
        <v>4256</v>
      </c>
      <c r="CB517" s="499">
        <v>4698</v>
      </c>
      <c r="CC517" s="3"/>
      <c r="CD517" s="894">
        <v>1819</v>
      </c>
      <c r="CE517" s="894">
        <v>2043</v>
      </c>
      <c r="CF517" s="894">
        <v>2684</v>
      </c>
      <c r="CG517" s="894">
        <v>3634</v>
      </c>
      <c r="CH517" s="894">
        <v>3915</v>
      </c>
      <c r="CI517" s="3"/>
      <c r="CJ517" s="3"/>
      <c r="CK517" s="3"/>
      <c r="CL517" s="3"/>
      <c r="CM517" s="3"/>
      <c r="CN517" s="3"/>
      <c r="CO517" s="3"/>
      <c r="CP517" s="3"/>
      <c r="CQ517" s="3"/>
      <c r="CR517" s="3"/>
      <c r="CS517" s="3"/>
      <c r="CT517" s="3"/>
    </row>
    <row r="518" spans="2:110" ht="12.95" customHeight="1">
      <c r="B518" s="1401"/>
      <c r="C518" s="1402"/>
      <c r="D518" s="1402"/>
      <c r="E518" s="1402"/>
      <c r="F518" s="1402"/>
      <c r="G518" s="1402"/>
      <c r="H518" s="1403"/>
      <c r="I518" t="s">
        <v>417</v>
      </c>
      <c r="AC518" s="1433">
        <v>7</v>
      </c>
      <c r="AD518" s="1434"/>
      <c r="AE518" s="1434"/>
      <c r="AF518" s="1434"/>
      <c r="AG518" s="13" t="s">
        <v>404</v>
      </c>
      <c r="AH518" s="1418">
        <v>2024</v>
      </c>
      <c r="AI518" s="1418"/>
      <c r="AJ518" s="1418"/>
      <c r="AK518" s="1419"/>
      <c r="BB518" s="3"/>
      <c r="BC518" s="3"/>
      <c r="BD518" s="3"/>
      <c r="BE518" s="3"/>
      <c r="BF518" s="3"/>
      <c r="BG518" s="3"/>
      <c r="BH518" s="3"/>
      <c r="BI518" s="3"/>
      <c r="BJ518" s="3"/>
      <c r="BK518" s="3"/>
      <c r="BL518" s="3"/>
      <c r="BM518" s="3"/>
      <c r="BN518" s="3" t="s">
        <v>2428</v>
      </c>
      <c r="BO518" s="3"/>
      <c r="BP518" s="3"/>
      <c r="BQ518" s="3"/>
      <c r="BR518" s="3"/>
      <c r="BS518" s="3"/>
      <c r="BT518" s="3"/>
      <c r="BU518" s="3"/>
      <c r="BV518" s="377" t="s">
        <v>63</v>
      </c>
      <c r="BW518" s="497">
        <v>1824</v>
      </c>
      <c r="BX518" s="498">
        <v>1954</v>
      </c>
      <c r="BY518" s="497">
        <v>2344</v>
      </c>
      <c r="BZ518" s="498">
        <v>2710</v>
      </c>
      <c r="CA518" s="498">
        <v>3022</v>
      </c>
      <c r="CB518" s="499">
        <v>3336</v>
      </c>
      <c r="CC518" s="3"/>
      <c r="CD518" s="894">
        <v>1209</v>
      </c>
      <c r="CE518" s="894">
        <v>1217</v>
      </c>
      <c r="CF518" s="894">
        <v>1596</v>
      </c>
      <c r="CG518" s="894">
        <v>2249</v>
      </c>
      <c r="CH518" s="894">
        <v>2708</v>
      </c>
      <c r="CI518" s="3"/>
      <c r="CJ518" s="3"/>
      <c r="CK518" s="3"/>
      <c r="CL518" s="3"/>
      <c r="CM518" s="3"/>
      <c r="CN518" s="3"/>
      <c r="CO518" s="3"/>
      <c r="CP518" s="3"/>
      <c r="CQ518" s="3"/>
      <c r="CR518" s="3"/>
      <c r="CS518" s="3"/>
      <c r="CT518" s="3"/>
    </row>
    <row r="519" spans="2:110" ht="12.95" customHeight="1">
      <c r="B519" s="1404"/>
      <c r="C519" s="1405"/>
      <c r="D519" s="1405"/>
      <c r="E519" s="1405"/>
      <c r="F519" s="1405"/>
      <c r="G519" s="1405"/>
      <c r="H519" s="1406"/>
      <c r="I519" s="48" t="s">
        <v>418</v>
      </c>
      <c r="J519" s="48"/>
      <c r="K519" s="48"/>
      <c r="L519" s="48"/>
      <c r="M519" s="48"/>
      <c r="N519" s="48"/>
      <c r="O519" s="48"/>
      <c r="P519" s="48"/>
      <c r="Q519" s="48"/>
      <c r="R519" s="48"/>
      <c r="S519" s="48"/>
      <c r="T519" s="48"/>
      <c r="U519" s="48"/>
      <c r="V519" s="48"/>
      <c r="W519" s="48"/>
      <c r="X519" s="48"/>
      <c r="Y519" s="48"/>
      <c r="Z519" s="48"/>
      <c r="AA519" s="48"/>
      <c r="AB519" s="48"/>
      <c r="AC519" s="1433">
        <v>3</v>
      </c>
      <c r="AD519" s="1434"/>
      <c r="AE519" s="1434"/>
      <c r="AF519" s="1434"/>
      <c r="AG519" s="38" t="s">
        <v>404</v>
      </c>
      <c r="AH519" s="1418">
        <v>2027</v>
      </c>
      <c r="AI519" s="1418"/>
      <c r="AJ519" s="1418"/>
      <c r="AK519" s="1419"/>
      <c r="BB519" s="3"/>
      <c r="BC519" s="3"/>
      <c r="BD519" s="3"/>
      <c r="BE519" s="3"/>
      <c r="BF519" s="3"/>
      <c r="BG519" s="3"/>
      <c r="BH519" s="3"/>
      <c r="BI519" s="3"/>
      <c r="BJ519" s="3"/>
      <c r="BK519" s="3"/>
      <c r="BL519" s="3"/>
      <c r="BM519" s="3"/>
      <c r="BN519" s="3" t="s">
        <v>2429</v>
      </c>
      <c r="BO519" s="3"/>
      <c r="BP519" s="3"/>
      <c r="BQ519" s="3"/>
      <c r="BR519" s="3"/>
      <c r="BS519" s="3"/>
      <c r="BT519" s="3"/>
      <c r="BU519" s="3"/>
      <c r="BV519" s="377" t="s">
        <v>64</v>
      </c>
      <c r="BW519" s="497">
        <v>2762</v>
      </c>
      <c r="BX519" s="498">
        <v>2958</v>
      </c>
      <c r="BY519" s="497">
        <v>3552</v>
      </c>
      <c r="BZ519" s="498">
        <v>4102</v>
      </c>
      <c r="CA519" s="498">
        <v>4576</v>
      </c>
      <c r="CB519" s="499">
        <v>5050</v>
      </c>
      <c r="CC519" s="34"/>
      <c r="CD519" s="1075">
        <v>2200</v>
      </c>
      <c r="CE519" s="1075">
        <v>2344</v>
      </c>
      <c r="CF519" s="1075">
        <v>2783</v>
      </c>
      <c r="CG519" s="1075">
        <v>3769</v>
      </c>
      <c r="CH519" s="1075">
        <v>4467</v>
      </c>
      <c r="CI519" s="3"/>
      <c r="CJ519" s="3"/>
      <c r="CK519" s="3"/>
      <c r="CL519" s="3"/>
      <c r="CM519" s="3"/>
      <c r="CN519" s="3"/>
      <c r="CO519" s="3"/>
      <c r="CP519" s="3"/>
      <c r="CQ519" s="3"/>
      <c r="CR519" s="3"/>
      <c r="CS519" s="3"/>
      <c r="CT519" s="3"/>
    </row>
    <row r="520" spans="2:110" ht="12.95" customHeight="1">
      <c r="B520" s="1398" t="s">
        <v>420</v>
      </c>
      <c r="C520" s="1399"/>
      <c r="D520" s="1399"/>
      <c r="E520" s="1399"/>
      <c r="F520" s="1399"/>
      <c r="G520" s="1399"/>
      <c r="H520" s="1400"/>
      <c r="I520" s="41" t="s">
        <v>421</v>
      </c>
      <c r="J520" s="42"/>
      <c r="K520" s="42"/>
      <c r="L520" s="42"/>
      <c r="M520" s="42"/>
      <c r="N520" s="42"/>
      <c r="O520" s="1413" t="s">
        <v>2752</v>
      </c>
      <c r="P520" s="1414"/>
      <c r="Q520" s="1414"/>
      <c r="R520" s="1414"/>
      <c r="S520" s="1414"/>
      <c r="T520" s="1414"/>
      <c r="U520" s="1414"/>
      <c r="V520" s="1414"/>
      <c r="W520" s="1414"/>
      <c r="X520" s="1414"/>
      <c r="Y520" s="1414"/>
      <c r="Z520" s="1414"/>
      <c r="AA520" s="1414"/>
      <c r="AB520" s="58"/>
      <c r="AC520" s="1353"/>
      <c r="AD520" s="1354"/>
      <c r="AE520" s="1354"/>
      <c r="AF520" s="1354"/>
      <c r="AG520" s="129" t="s">
        <v>404</v>
      </c>
      <c r="AH520" s="1418"/>
      <c r="AI520" s="1418"/>
      <c r="AJ520" s="1418"/>
      <c r="AK520" s="1419"/>
      <c r="AZ520" s="3"/>
      <c r="BB520" s="3"/>
      <c r="BC520" s="3"/>
      <c r="BD520" s="3"/>
      <c r="BE520" s="3"/>
      <c r="BF520" s="3"/>
      <c r="BG520" s="3"/>
      <c r="BH520" s="3"/>
      <c r="BI520" s="3"/>
      <c r="BJ520" s="3"/>
      <c r="BK520" s="3"/>
      <c r="BL520" s="3"/>
      <c r="BM520" s="3"/>
      <c r="BN520" s="3" t="s">
        <v>2430</v>
      </c>
      <c r="BO520" s="3"/>
      <c r="BP520" s="3"/>
      <c r="BQ520" s="3"/>
      <c r="BR520" s="3"/>
      <c r="BS520" s="3"/>
      <c r="BT520" s="3"/>
      <c r="BU520" s="3"/>
      <c r="BV520" s="377" t="s">
        <v>65</v>
      </c>
      <c r="BW520" s="497">
        <v>2064</v>
      </c>
      <c r="BX520" s="498">
        <v>2210</v>
      </c>
      <c r="BY520" s="497">
        <v>2652</v>
      </c>
      <c r="BZ520" s="498">
        <v>3064</v>
      </c>
      <c r="CA520" s="498">
        <v>3420</v>
      </c>
      <c r="CB520" s="499">
        <v>3772</v>
      </c>
      <c r="CC520" s="34"/>
      <c r="CD520" s="1075">
        <v>1543</v>
      </c>
      <c r="CE520" s="1075">
        <v>1666</v>
      </c>
      <c r="CF520" s="1075">
        <v>2072</v>
      </c>
      <c r="CG520" s="1075">
        <v>2884</v>
      </c>
      <c r="CH520" s="1075">
        <v>3321</v>
      </c>
      <c r="CI520" s="3"/>
      <c r="CJ520" s="3"/>
      <c r="CK520" s="3"/>
      <c r="CL520" s="3"/>
      <c r="CM520" s="3"/>
      <c r="CN520" s="3"/>
      <c r="CO520" s="3"/>
      <c r="CP520" s="3"/>
      <c r="CQ520" s="3"/>
      <c r="CR520" s="3"/>
      <c r="CS520" s="3"/>
      <c r="CT520" s="3"/>
    </row>
    <row r="521" spans="2:110" ht="12.95" customHeight="1">
      <c r="B521" s="1401"/>
      <c r="C521" s="1402"/>
      <c r="D521" s="1402"/>
      <c r="E521" s="1402"/>
      <c r="F521" s="1402"/>
      <c r="G521" s="1402"/>
      <c r="H521" s="1403"/>
      <c r="I521" s="114" t="s">
        <v>422</v>
      </c>
      <c r="AB521" s="65"/>
      <c r="AC521" s="1433">
        <v>3</v>
      </c>
      <c r="AD521" s="1434"/>
      <c r="AE521" s="1434"/>
      <c r="AF521" s="1434"/>
      <c r="AG521" s="13" t="s">
        <v>404</v>
      </c>
      <c r="AH521" s="1418">
        <v>2024</v>
      </c>
      <c r="AI521" s="1418"/>
      <c r="AJ521" s="1418"/>
      <c r="AK521" s="1419"/>
      <c r="AZ521" s="3"/>
      <c r="BB521" s="3"/>
      <c r="BC521" s="3"/>
      <c r="BD521" s="3"/>
      <c r="BE521" s="3"/>
      <c r="BF521" s="3"/>
      <c r="BG521" s="3"/>
      <c r="BH521" s="3"/>
      <c r="BI521" s="3"/>
      <c r="BJ521" s="3"/>
      <c r="BK521" s="3"/>
      <c r="BL521" s="3"/>
      <c r="BM521" s="3"/>
      <c r="BN521" s="3" t="s">
        <v>2431</v>
      </c>
      <c r="BO521" s="3"/>
      <c r="BP521" s="3"/>
      <c r="BQ521" s="3"/>
      <c r="BR521" s="3"/>
      <c r="BS521" s="3"/>
      <c r="BT521" s="3"/>
      <c r="BU521" s="3"/>
      <c r="BV521" s="377" t="s">
        <v>66</v>
      </c>
      <c r="BW521" s="497">
        <v>1612</v>
      </c>
      <c r="BX521" s="498">
        <v>1726</v>
      </c>
      <c r="BY521" s="497">
        <v>2072</v>
      </c>
      <c r="BZ521" s="498">
        <v>2394</v>
      </c>
      <c r="CA521" s="498">
        <v>2672</v>
      </c>
      <c r="CB521" s="499">
        <v>2948</v>
      </c>
      <c r="CC521" s="34"/>
      <c r="CD521" s="1075">
        <v>803</v>
      </c>
      <c r="CE521" s="1075">
        <v>887</v>
      </c>
      <c r="CF521" s="1075">
        <v>1165</v>
      </c>
      <c r="CG521" s="1075">
        <v>1642</v>
      </c>
      <c r="CH521" s="1075">
        <v>1867</v>
      </c>
      <c r="CI521" s="3"/>
      <c r="CJ521" s="3"/>
      <c r="CK521" s="3"/>
      <c r="CL521" s="3"/>
      <c r="CM521" s="3"/>
      <c r="CN521" s="3"/>
      <c r="CO521" s="3"/>
      <c r="CP521" s="3"/>
      <c r="CQ521" s="3"/>
      <c r="CR521" s="3"/>
      <c r="CS521" s="3"/>
      <c r="CT521" s="3"/>
    </row>
    <row r="522" spans="2:110" ht="12.95" customHeight="1">
      <c r="B522" s="1401"/>
      <c r="C522" s="1402"/>
      <c r="D522" s="1402"/>
      <c r="E522" s="1402"/>
      <c r="F522" s="1402"/>
      <c r="G522" s="1402"/>
      <c r="H522" s="1403"/>
      <c r="I522" s="47" t="s">
        <v>423</v>
      </c>
      <c r="J522" s="48"/>
      <c r="K522" s="48"/>
      <c r="L522" s="48"/>
      <c r="M522" s="48"/>
      <c r="N522" s="48"/>
      <c r="O522" s="48"/>
      <c r="P522" s="48"/>
      <c r="Q522" s="48"/>
      <c r="R522" s="48"/>
      <c r="S522" s="48"/>
      <c r="T522" s="48"/>
      <c r="U522" s="48"/>
      <c r="V522" s="48"/>
      <c r="W522" s="48"/>
      <c r="X522" s="48"/>
      <c r="Y522" s="48"/>
      <c r="Z522" s="48"/>
      <c r="AA522" s="48"/>
      <c r="AB522" s="49"/>
      <c r="AC522" s="1433">
        <v>4</v>
      </c>
      <c r="AD522" s="1434"/>
      <c r="AE522" s="1434"/>
      <c r="AF522" s="1434"/>
      <c r="AG522" s="38" t="s">
        <v>404</v>
      </c>
      <c r="AH522" s="1418">
        <v>2024</v>
      </c>
      <c r="AI522" s="1418"/>
      <c r="AJ522" s="1418"/>
      <c r="AK522" s="141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7" t="s">
        <v>67</v>
      </c>
      <c r="BW522" s="497">
        <v>1794</v>
      </c>
      <c r="BX522" s="498">
        <v>1922</v>
      </c>
      <c r="BY522" s="497">
        <v>2304</v>
      </c>
      <c r="BZ522" s="498">
        <v>2664</v>
      </c>
      <c r="CA522" s="498">
        <v>2972</v>
      </c>
      <c r="CB522" s="499">
        <v>3280</v>
      </c>
      <c r="CC522" s="34"/>
      <c r="CD522" s="1075">
        <v>1517</v>
      </c>
      <c r="CE522" s="1075">
        <v>1611</v>
      </c>
      <c r="CF522" s="1075">
        <v>2010</v>
      </c>
      <c r="CG522" s="1075">
        <v>2707</v>
      </c>
      <c r="CH522" s="1075">
        <v>3304</v>
      </c>
      <c r="CI522" s="3"/>
      <c r="CJ522" s="3"/>
      <c r="CK522" s="3"/>
      <c r="CL522" s="3"/>
      <c r="CM522" s="3"/>
      <c r="CN522" s="3"/>
      <c r="CO522" s="3"/>
      <c r="CP522" s="3"/>
      <c r="CQ522" s="3"/>
      <c r="CR522" s="3"/>
      <c r="CS522" s="3"/>
      <c r="CT522" s="3"/>
    </row>
    <row r="523" spans="2:110" ht="12.95" customHeight="1">
      <c r="B523" s="1401"/>
      <c r="C523" s="1402"/>
      <c r="D523" s="1402"/>
      <c r="E523" s="1402"/>
      <c r="F523" s="1402"/>
      <c r="G523" s="1402"/>
      <c r="H523" s="1403"/>
      <c r="I523" s="42" t="s">
        <v>424</v>
      </c>
      <c r="J523" s="42"/>
      <c r="K523" s="42"/>
      <c r="L523" s="42"/>
      <c r="M523" s="42"/>
      <c r="N523" s="42"/>
      <c r="O523" s="1413" t="s">
        <v>2753</v>
      </c>
      <c r="P523" s="1414"/>
      <c r="Q523" s="1414"/>
      <c r="R523" s="1414"/>
      <c r="S523" s="1414"/>
      <c r="T523" s="1414"/>
      <c r="U523" s="1414"/>
      <c r="V523" s="1414"/>
      <c r="W523" s="1414"/>
      <c r="X523" s="1414"/>
      <c r="Y523" s="1414"/>
      <c r="Z523" s="1414"/>
      <c r="AA523" s="1414"/>
      <c r="AC523" s="1433"/>
      <c r="AD523" s="1434"/>
      <c r="AE523" s="1434"/>
      <c r="AF523" s="1434"/>
      <c r="AG523" s="13" t="s">
        <v>404</v>
      </c>
      <c r="AH523" s="1418"/>
      <c r="AI523" s="1418"/>
      <c r="AJ523" s="1418"/>
      <c r="AK523" s="141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7" t="s">
        <v>68</v>
      </c>
      <c r="BW523" s="497">
        <v>2064</v>
      </c>
      <c r="BX523" s="498">
        <v>2210</v>
      </c>
      <c r="BY523" s="497">
        <v>2652</v>
      </c>
      <c r="BZ523" s="498">
        <v>3064</v>
      </c>
      <c r="CA523" s="498">
        <v>3420</v>
      </c>
      <c r="CB523" s="499">
        <v>3772</v>
      </c>
      <c r="CC523" s="34"/>
      <c r="CD523" s="1075">
        <v>1543</v>
      </c>
      <c r="CE523" s="1075">
        <v>1666</v>
      </c>
      <c r="CF523" s="1075">
        <v>2072</v>
      </c>
      <c r="CG523" s="1075">
        <v>2884</v>
      </c>
      <c r="CH523" s="1075">
        <v>3321</v>
      </c>
      <c r="CI523" s="3"/>
      <c r="CJ523" s="3"/>
      <c r="CK523" s="3"/>
      <c r="CL523" s="3"/>
      <c r="CM523" s="3"/>
      <c r="CN523" s="3"/>
      <c r="CO523" s="3"/>
      <c r="CP523" s="3"/>
      <c r="CQ523" s="3"/>
      <c r="CR523" s="3"/>
      <c r="CS523" s="3"/>
      <c r="CT523" s="3"/>
    </row>
    <row r="524" spans="2:110" ht="12.95" customHeight="1">
      <c r="B524" s="1401"/>
      <c r="C524" s="1402"/>
      <c r="D524" s="1402"/>
      <c r="E524" s="1402"/>
      <c r="F524" s="1402"/>
      <c r="G524" s="1402"/>
      <c r="H524" s="1403"/>
      <c r="I524" t="s">
        <v>422</v>
      </c>
      <c r="AC524" s="1433">
        <v>11</v>
      </c>
      <c r="AD524" s="1434"/>
      <c r="AE524" s="1434"/>
      <c r="AF524" s="1434"/>
      <c r="AG524" s="13" t="s">
        <v>404</v>
      </c>
      <c r="AH524" s="1418">
        <v>2023</v>
      </c>
      <c r="AI524" s="1418"/>
      <c r="AJ524" s="1418"/>
      <c r="AK524" s="141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7" t="s">
        <v>737</v>
      </c>
      <c r="BW524" s="497">
        <v>2142</v>
      </c>
      <c r="BX524" s="498">
        <v>2296</v>
      </c>
      <c r="BY524" s="497">
        <v>2754</v>
      </c>
      <c r="BZ524" s="498">
        <v>3182</v>
      </c>
      <c r="CA524" s="498">
        <v>3550</v>
      </c>
      <c r="CB524" s="499">
        <v>3916</v>
      </c>
      <c r="CC524" s="34"/>
      <c r="CD524" s="1075">
        <v>1707</v>
      </c>
      <c r="CE524" s="1075">
        <v>1917</v>
      </c>
      <c r="CF524" s="1075">
        <v>2519</v>
      </c>
      <c r="CG524" s="1075">
        <v>3550</v>
      </c>
      <c r="CH524" s="1075">
        <v>4121</v>
      </c>
      <c r="CI524" s="3"/>
      <c r="CJ524" s="3"/>
      <c r="CK524" s="3"/>
      <c r="CL524" s="3"/>
      <c r="CM524" s="3"/>
      <c r="CN524" s="3"/>
      <c r="CO524" s="3"/>
      <c r="CP524" s="3"/>
      <c r="CQ524" s="3"/>
      <c r="CR524" s="3"/>
      <c r="CS524" s="3"/>
      <c r="CT524" s="3"/>
    </row>
    <row r="525" spans="2:110" ht="12.95" customHeight="1">
      <c r="B525" s="1401"/>
      <c r="C525" s="1402"/>
      <c r="D525" s="1402"/>
      <c r="E525" s="1402"/>
      <c r="F525" s="1402"/>
      <c r="G525" s="1402"/>
      <c r="H525" s="1403"/>
      <c r="I525" s="48" t="s">
        <v>423</v>
      </c>
      <c r="J525" s="48"/>
      <c r="K525" s="48"/>
      <c r="L525" s="48"/>
      <c r="M525" s="48"/>
      <c r="N525" s="48"/>
      <c r="O525" s="48"/>
      <c r="P525" s="48"/>
      <c r="Q525" s="48"/>
      <c r="R525" s="48"/>
      <c r="S525" s="48"/>
      <c r="T525" s="48"/>
      <c r="U525" s="48"/>
      <c r="V525" s="48"/>
      <c r="W525" s="48"/>
      <c r="X525" s="48"/>
      <c r="Y525" s="48"/>
      <c r="Z525" s="48"/>
      <c r="AA525" s="48"/>
      <c r="AB525" s="48"/>
      <c r="AC525" s="1433">
        <v>2</v>
      </c>
      <c r="AD525" s="1434"/>
      <c r="AE525" s="1434"/>
      <c r="AF525" s="1434"/>
      <c r="AG525" s="38" t="s">
        <v>404</v>
      </c>
      <c r="AH525" s="1418">
        <v>2024</v>
      </c>
      <c r="AI525" s="1418"/>
      <c r="AJ525" s="1418"/>
      <c r="AK525" s="141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7" t="s">
        <v>738</v>
      </c>
      <c r="BW525" s="497">
        <v>1794</v>
      </c>
      <c r="BX525" s="498">
        <v>1922</v>
      </c>
      <c r="BY525" s="497">
        <v>2304</v>
      </c>
      <c r="BZ525" s="498">
        <v>2664</v>
      </c>
      <c r="CA525" s="498">
        <v>2972</v>
      </c>
      <c r="CB525" s="499">
        <v>3280</v>
      </c>
      <c r="CC525" s="34"/>
      <c r="CD525" s="1075">
        <v>1517</v>
      </c>
      <c r="CE525" s="1075">
        <v>1611</v>
      </c>
      <c r="CF525" s="1075">
        <v>2010</v>
      </c>
      <c r="CG525" s="1075">
        <v>2707</v>
      </c>
      <c r="CH525" s="10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1"/>
      <c r="C526" s="1402"/>
      <c r="D526" s="1402"/>
      <c r="E526" s="1402"/>
      <c r="F526" s="1402"/>
      <c r="G526" s="1402"/>
      <c r="H526" s="1403"/>
      <c r="I526" s="42" t="s">
        <v>424</v>
      </c>
      <c r="J526" s="42"/>
      <c r="K526" s="42"/>
      <c r="L526" s="42"/>
      <c r="M526" s="42"/>
      <c r="N526" s="42"/>
      <c r="O526" s="1413" t="s">
        <v>2754</v>
      </c>
      <c r="P526" s="1414"/>
      <c r="Q526" s="1414"/>
      <c r="R526" s="1414"/>
      <c r="S526" s="1414"/>
      <c r="T526" s="1414"/>
      <c r="U526" s="1414"/>
      <c r="V526" s="1414"/>
      <c r="W526" s="1414"/>
      <c r="X526" s="1414"/>
      <c r="Y526" s="1414"/>
      <c r="Z526" s="1414"/>
      <c r="AA526" s="1414"/>
      <c r="AC526" s="1433"/>
      <c r="AD526" s="1434"/>
      <c r="AE526" s="1434"/>
      <c r="AF526" s="1434"/>
      <c r="AG526" s="13" t="s">
        <v>404</v>
      </c>
      <c r="AH526" s="1418"/>
      <c r="AI526" s="1418"/>
      <c r="AJ526" s="1418"/>
      <c r="AK526" s="141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7" t="s">
        <v>739</v>
      </c>
      <c r="BW526" s="497">
        <v>2652</v>
      </c>
      <c r="BX526" s="498">
        <v>2840</v>
      </c>
      <c r="BY526" s="497">
        <v>3410</v>
      </c>
      <c r="BZ526" s="498">
        <v>3940</v>
      </c>
      <c r="CA526" s="498">
        <v>4394</v>
      </c>
      <c r="CB526" s="499">
        <v>4848</v>
      </c>
      <c r="CC526" s="34"/>
      <c r="CD526" s="1075">
        <v>2062</v>
      </c>
      <c r="CE526" s="1075">
        <v>2248</v>
      </c>
      <c r="CF526" s="1075">
        <v>2833</v>
      </c>
      <c r="CG526" s="1075">
        <v>3819</v>
      </c>
      <c r="CH526" s="10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1"/>
      <c r="C527" s="1402"/>
      <c r="D527" s="1402"/>
      <c r="E527" s="1402"/>
      <c r="F527" s="1402"/>
      <c r="G527" s="1402"/>
      <c r="H527" s="1403"/>
      <c r="I527" t="s">
        <v>422</v>
      </c>
      <c r="AC527" s="1433">
        <v>12</v>
      </c>
      <c r="AD527" s="1434"/>
      <c r="AE527" s="1434"/>
      <c r="AF527" s="1434"/>
      <c r="AG527" s="13" t="s">
        <v>404</v>
      </c>
      <c r="AH527" s="1418">
        <v>2021</v>
      </c>
      <c r="AI527" s="1418"/>
      <c r="AJ527" s="1418"/>
      <c r="AK527" s="141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7" t="s">
        <v>740</v>
      </c>
      <c r="BW527" s="497">
        <v>3426</v>
      </c>
      <c r="BX527" s="498">
        <v>3672</v>
      </c>
      <c r="BY527" s="497">
        <v>4406</v>
      </c>
      <c r="BZ527" s="498">
        <v>5090</v>
      </c>
      <c r="CA527" s="498">
        <v>5680</v>
      </c>
      <c r="CB527" s="499">
        <v>6266</v>
      </c>
      <c r="CC527" s="34"/>
      <c r="CD527" s="1075">
        <v>2292</v>
      </c>
      <c r="CE527" s="1075">
        <v>2818</v>
      </c>
      <c r="CF527" s="1075">
        <v>3359</v>
      </c>
      <c r="CG527" s="1075">
        <v>4112</v>
      </c>
      <c r="CH527" s="10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1"/>
      <c r="C528" s="1402"/>
      <c r="D528" s="1402"/>
      <c r="E528" s="1402"/>
      <c r="F528" s="1402"/>
      <c r="G528" s="1402"/>
      <c r="H528" s="1403"/>
      <c r="I528" s="48" t="s">
        <v>423</v>
      </c>
      <c r="J528" s="48"/>
      <c r="K528" s="48"/>
      <c r="L528" s="48"/>
      <c r="M528" s="48"/>
      <c r="N528" s="48"/>
      <c r="O528" s="48"/>
      <c r="P528" s="48"/>
      <c r="Q528" s="48"/>
      <c r="R528" s="48"/>
      <c r="S528" s="48"/>
      <c r="T528" s="48"/>
      <c r="U528" s="48"/>
      <c r="V528" s="48"/>
      <c r="W528" s="48"/>
      <c r="X528" s="48"/>
      <c r="Y528" s="48"/>
      <c r="Z528" s="48"/>
      <c r="AA528" s="48"/>
      <c r="AB528" s="48"/>
      <c r="AC528" s="1433">
        <v>12</v>
      </c>
      <c r="AD528" s="1434"/>
      <c r="AE528" s="1434"/>
      <c r="AF528" s="1434"/>
      <c r="AG528" s="38" t="s">
        <v>404</v>
      </c>
      <c r="AH528" s="1418">
        <v>2021</v>
      </c>
      <c r="AI528" s="1418"/>
      <c r="AJ528" s="1418"/>
      <c r="AK528" s="141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7" t="s">
        <v>741</v>
      </c>
      <c r="BW528" s="497">
        <v>1686</v>
      </c>
      <c r="BX528" s="498">
        <v>1808</v>
      </c>
      <c r="BY528" s="497">
        <v>2170</v>
      </c>
      <c r="BZ528" s="498">
        <v>2506</v>
      </c>
      <c r="CA528" s="498">
        <v>2796</v>
      </c>
      <c r="CB528" s="499">
        <v>3086</v>
      </c>
      <c r="CC528" s="3"/>
      <c r="CD528" s="894">
        <v>1122</v>
      </c>
      <c r="CE528" s="894">
        <v>1245</v>
      </c>
      <c r="CF528" s="894">
        <v>1607</v>
      </c>
      <c r="CG528" s="894">
        <v>2265</v>
      </c>
      <c r="CH528" s="89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1"/>
      <c r="C529" s="1402"/>
      <c r="D529" s="1402"/>
      <c r="E529" s="1402"/>
      <c r="F529" s="1402"/>
      <c r="G529" s="1402"/>
      <c r="H529" s="1403"/>
      <c r="I529" s="42" t="s">
        <v>424</v>
      </c>
      <c r="J529" s="42"/>
      <c r="K529" s="42"/>
      <c r="L529" s="42"/>
      <c r="M529" s="42"/>
      <c r="N529" s="42"/>
      <c r="O529" s="1413" t="s">
        <v>335</v>
      </c>
      <c r="P529" s="1414"/>
      <c r="Q529" s="1414"/>
      <c r="R529" s="1414"/>
      <c r="S529" s="1414"/>
      <c r="T529" s="1414"/>
      <c r="U529" s="1414"/>
      <c r="V529" s="1414"/>
      <c r="W529" s="1414"/>
      <c r="X529" s="1414"/>
      <c r="Y529" s="1414"/>
      <c r="Z529" s="1414"/>
      <c r="AA529" s="1414"/>
      <c r="AC529" s="1433" t="s">
        <v>600</v>
      </c>
      <c r="AD529" s="1434"/>
      <c r="AE529" s="1434"/>
      <c r="AF529" s="1434"/>
      <c r="AG529" s="13" t="s">
        <v>404</v>
      </c>
      <c r="AH529" s="1418"/>
      <c r="AI529" s="1418"/>
      <c r="AJ529" s="1418"/>
      <c r="AK529" s="141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7" t="s">
        <v>69</v>
      </c>
      <c r="BW529" s="497">
        <v>2230</v>
      </c>
      <c r="BX529" s="498">
        <v>2388</v>
      </c>
      <c r="BY529" s="497">
        <v>2864</v>
      </c>
      <c r="BZ529" s="498">
        <v>3310</v>
      </c>
      <c r="CA529" s="498">
        <v>3692</v>
      </c>
      <c r="CB529" s="499">
        <v>4074</v>
      </c>
      <c r="CC529" s="3"/>
      <c r="CD529" s="894">
        <v>1541</v>
      </c>
      <c r="CE529" s="894">
        <v>1731</v>
      </c>
      <c r="CF529" s="894">
        <v>2274</v>
      </c>
      <c r="CG529" s="894">
        <v>3045</v>
      </c>
      <c r="CH529" s="89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1"/>
      <c r="C530" s="1402"/>
      <c r="D530" s="1402"/>
      <c r="E530" s="1402"/>
      <c r="F530" s="1402"/>
      <c r="G530" s="1402"/>
      <c r="H530" s="1403"/>
      <c r="I530" t="s">
        <v>422</v>
      </c>
      <c r="AC530" s="1433" t="s">
        <v>600</v>
      </c>
      <c r="AD530" s="1434"/>
      <c r="AE530" s="1434"/>
      <c r="AF530" s="1434"/>
      <c r="AG530" s="13" t="s">
        <v>404</v>
      </c>
      <c r="AH530" s="1418"/>
      <c r="AI530" s="1418"/>
      <c r="AJ530" s="1418"/>
      <c r="AK530" s="141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7" t="s">
        <v>70</v>
      </c>
      <c r="BW530" s="497">
        <v>3426</v>
      </c>
      <c r="BX530" s="498">
        <v>3672</v>
      </c>
      <c r="BY530" s="497">
        <v>4406</v>
      </c>
      <c r="BZ530" s="498">
        <v>5090</v>
      </c>
      <c r="CA530" s="498">
        <v>5680</v>
      </c>
      <c r="CB530" s="499">
        <v>6266</v>
      </c>
      <c r="CC530" s="3"/>
      <c r="CD530" s="894">
        <v>2292</v>
      </c>
      <c r="CE530" s="894">
        <v>2818</v>
      </c>
      <c r="CF530" s="894">
        <v>3359</v>
      </c>
      <c r="CG530" s="894">
        <v>4112</v>
      </c>
      <c r="CH530" s="89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1"/>
      <c r="C531" s="1402"/>
      <c r="D531" s="1402"/>
      <c r="E531" s="1402"/>
      <c r="F531" s="1402"/>
      <c r="G531" s="1402"/>
      <c r="H531" s="1403"/>
      <c r="I531" s="48" t="s">
        <v>423</v>
      </c>
      <c r="J531" s="48"/>
      <c r="K531" s="48"/>
      <c r="L531" s="48"/>
      <c r="M531" s="48"/>
      <c r="N531" s="48"/>
      <c r="O531" s="48"/>
      <c r="P531" s="48"/>
      <c r="Q531" s="48"/>
      <c r="R531" s="48"/>
      <c r="S531" s="48"/>
      <c r="T531" s="48"/>
      <c r="U531" s="48"/>
      <c r="V531" s="48"/>
      <c r="W531" s="48"/>
      <c r="X531" s="48"/>
      <c r="Y531" s="48"/>
      <c r="Z531" s="48"/>
      <c r="AA531" s="48"/>
      <c r="AB531" s="48"/>
      <c r="AC531" s="1433" t="s">
        <v>600</v>
      </c>
      <c r="AD531" s="1434"/>
      <c r="AE531" s="1434"/>
      <c r="AF531" s="1434"/>
      <c r="AG531" s="38" t="s">
        <v>404</v>
      </c>
      <c r="AH531" s="1418"/>
      <c r="AI531" s="1418"/>
      <c r="AJ531" s="1418"/>
      <c r="AK531" s="141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7" t="s">
        <v>192</v>
      </c>
      <c r="BW531" s="497">
        <v>2846</v>
      </c>
      <c r="BX531" s="498">
        <v>3050</v>
      </c>
      <c r="BY531" s="497">
        <v>3660</v>
      </c>
      <c r="BZ531" s="498">
        <v>4228</v>
      </c>
      <c r="CA531" s="498">
        <v>4716</v>
      </c>
      <c r="CB531" s="499">
        <v>5204</v>
      </c>
      <c r="CC531" s="3"/>
      <c r="CD531" s="894">
        <v>2330</v>
      </c>
      <c r="CE531" s="894">
        <v>2651</v>
      </c>
      <c r="CF531" s="894">
        <v>2994</v>
      </c>
      <c r="CG531" s="894">
        <v>3996</v>
      </c>
      <c r="CH531" s="89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1"/>
      <c r="C532" s="1402"/>
      <c r="D532" s="1402"/>
      <c r="E532" s="1402"/>
      <c r="F532" s="1402"/>
      <c r="G532" s="1402"/>
      <c r="H532" s="1403"/>
      <c r="I532" s="42" t="s">
        <v>424</v>
      </c>
      <c r="J532" s="42"/>
      <c r="K532" s="42"/>
      <c r="L532" s="42"/>
      <c r="M532" s="42"/>
      <c r="N532" s="42"/>
      <c r="O532" s="1413" t="s">
        <v>335</v>
      </c>
      <c r="P532" s="1414"/>
      <c r="Q532" s="1414"/>
      <c r="R532" s="1414"/>
      <c r="S532" s="1414"/>
      <c r="T532" s="1414"/>
      <c r="U532" s="1414"/>
      <c r="V532" s="1414"/>
      <c r="W532" s="1414"/>
      <c r="X532" s="1414"/>
      <c r="Y532" s="1414"/>
      <c r="Z532" s="1414"/>
      <c r="AA532" s="1414"/>
      <c r="AC532" s="1433" t="s">
        <v>600</v>
      </c>
      <c r="AD532" s="1434"/>
      <c r="AE532" s="1434"/>
      <c r="AF532" s="1434"/>
      <c r="AG532" s="13" t="s">
        <v>404</v>
      </c>
      <c r="AH532" s="1418"/>
      <c r="AI532" s="1418"/>
      <c r="AJ532" s="1418"/>
      <c r="AK532" s="141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7" t="s">
        <v>193</v>
      </c>
      <c r="BW532" s="497">
        <v>3226</v>
      </c>
      <c r="BX532" s="498">
        <v>3456</v>
      </c>
      <c r="BY532" s="497">
        <v>4146</v>
      </c>
      <c r="BZ532" s="498">
        <v>4792</v>
      </c>
      <c r="CA532" s="498">
        <v>5344</v>
      </c>
      <c r="CB532" s="499">
        <v>5898</v>
      </c>
      <c r="CC532" s="3"/>
      <c r="CD532" s="894">
        <v>2383</v>
      </c>
      <c r="CE532" s="894">
        <v>2694</v>
      </c>
      <c r="CF532" s="894">
        <v>3132</v>
      </c>
      <c r="CG532" s="894">
        <v>4011</v>
      </c>
      <c r="CH532" s="89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1"/>
      <c r="C533" s="1402"/>
      <c r="D533" s="1402"/>
      <c r="E533" s="1402"/>
      <c r="F533" s="1402"/>
      <c r="G533" s="1402"/>
      <c r="H533" s="1403"/>
      <c r="I533" t="s">
        <v>422</v>
      </c>
      <c r="AC533" s="1433" t="s">
        <v>600</v>
      </c>
      <c r="AD533" s="1434"/>
      <c r="AE533" s="1434"/>
      <c r="AF533" s="1434"/>
      <c r="AG533" s="38" t="s">
        <v>404</v>
      </c>
      <c r="AH533" s="1418"/>
      <c r="AI533" s="1418"/>
      <c r="AJ533" s="1418"/>
      <c r="AK533" s="141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7" t="s">
        <v>194</v>
      </c>
      <c r="BW533" s="497">
        <v>3170</v>
      </c>
      <c r="BX533" s="498">
        <v>3396</v>
      </c>
      <c r="BY533" s="497">
        <v>4074</v>
      </c>
      <c r="BZ533" s="498">
        <v>4708</v>
      </c>
      <c r="CA533" s="498">
        <v>5252</v>
      </c>
      <c r="CB533" s="499">
        <v>5796</v>
      </c>
      <c r="CC533" s="3"/>
      <c r="CD533" s="894">
        <v>2849</v>
      </c>
      <c r="CE533" s="894">
        <v>3085</v>
      </c>
      <c r="CF533" s="894">
        <v>4054</v>
      </c>
      <c r="CG533" s="894">
        <v>5000</v>
      </c>
      <c r="CH533" s="89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1"/>
      <c r="C534" s="1402"/>
      <c r="D534" s="1402"/>
      <c r="E534" s="1402"/>
      <c r="F534" s="1402"/>
      <c r="G534" s="1402"/>
      <c r="H534" s="1403"/>
      <c r="I534" s="48" t="s">
        <v>423</v>
      </c>
      <c r="J534" s="48"/>
      <c r="K534" s="48"/>
      <c r="L534" s="48"/>
      <c r="M534" s="48"/>
      <c r="N534" s="48"/>
      <c r="O534" s="48"/>
      <c r="P534" s="48"/>
      <c r="Q534" s="48"/>
      <c r="R534" s="48"/>
      <c r="S534" s="48"/>
      <c r="T534" s="48"/>
      <c r="U534" s="48"/>
      <c r="V534" s="48"/>
      <c r="W534" s="48"/>
      <c r="X534" s="48"/>
      <c r="Y534" s="48"/>
      <c r="Z534" s="48"/>
      <c r="AA534" s="48"/>
      <c r="AB534" s="48"/>
      <c r="AC534" s="1433" t="s">
        <v>600</v>
      </c>
      <c r="AD534" s="1434"/>
      <c r="AE534" s="1434"/>
      <c r="AF534" s="1434"/>
      <c r="AG534" s="13" t="s">
        <v>404</v>
      </c>
      <c r="AH534" s="1418"/>
      <c r="AI534" s="1418"/>
      <c r="AJ534" s="1418"/>
      <c r="AK534" s="141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7" t="s">
        <v>195</v>
      </c>
      <c r="BW534" s="497">
        <v>1560</v>
      </c>
      <c r="BX534" s="498">
        <v>1670</v>
      </c>
      <c r="BY534" s="497">
        <v>2004</v>
      </c>
      <c r="BZ534" s="498">
        <v>2316</v>
      </c>
      <c r="CA534" s="498">
        <v>2584</v>
      </c>
      <c r="CB534" s="499">
        <v>2852</v>
      </c>
      <c r="CC534" s="3"/>
      <c r="CD534" s="894">
        <v>1014</v>
      </c>
      <c r="CE534" s="894">
        <v>1132</v>
      </c>
      <c r="CF534" s="894">
        <v>1487</v>
      </c>
      <c r="CG534" s="894">
        <v>2095</v>
      </c>
      <c r="CH534" s="89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1"/>
      <c r="C535" s="1402"/>
      <c r="D535" s="1402"/>
      <c r="E535" s="1402"/>
      <c r="F535" s="1402"/>
      <c r="G535" s="1402"/>
      <c r="H535" s="1403"/>
      <c r="I535" s="42" t="s">
        <v>424</v>
      </c>
      <c r="J535" s="42"/>
      <c r="K535" s="42"/>
      <c r="L535" s="42"/>
      <c r="M535" s="42"/>
      <c r="N535" s="42"/>
      <c r="O535" s="1413" t="s">
        <v>335</v>
      </c>
      <c r="P535" s="1414"/>
      <c r="Q535" s="1414"/>
      <c r="R535" s="1414"/>
      <c r="S535" s="1414"/>
      <c r="T535" s="1414"/>
      <c r="U535" s="1414"/>
      <c r="V535" s="1414"/>
      <c r="W535" s="1414"/>
      <c r="X535" s="1414"/>
      <c r="Y535" s="1414"/>
      <c r="Z535" s="1414"/>
      <c r="AA535" s="1414"/>
      <c r="AC535" s="1433" t="s">
        <v>600</v>
      </c>
      <c r="AD535" s="1434"/>
      <c r="AE535" s="1434"/>
      <c r="AF535" s="1434"/>
      <c r="AG535" s="38" t="s">
        <v>404</v>
      </c>
      <c r="AH535" s="1418"/>
      <c r="AI535" s="1418"/>
      <c r="AJ535" s="1418"/>
      <c r="AK535" s="141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7" t="s">
        <v>196</v>
      </c>
      <c r="BW535" s="497">
        <v>1540</v>
      </c>
      <c r="BX535" s="498">
        <v>1650</v>
      </c>
      <c r="BY535" s="497">
        <v>1980</v>
      </c>
      <c r="BZ535" s="498">
        <v>2286</v>
      </c>
      <c r="CA535" s="498">
        <v>2550</v>
      </c>
      <c r="CB535" s="499">
        <v>2812</v>
      </c>
      <c r="CC535" s="3"/>
      <c r="CD535" s="894">
        <v>911</v>
      </c>
      <c r="CE535" s="894">
        <v>1005</v>
      </c>
      <c r="CF535" s="894">
        <v>1321</v>
      </c>
      <c r="CG535" s="894">
        <v>1862</v>
      </c>
      <c r="CH535" s="89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1"/>
      <c r="C536" s="1402"/>
      <c r="D536" s="1402"/>
      <c r="E536" s="1402"/>
      <c r="F536" s="1402"/>
      <c r="G536" s="1402"/>
      <c r="H536" s="1403"/>
      <c r="I536" t="s">
        <v>422</v>
      </c>
      <c r="AC536" s="1433" t="s">
        <v>600</v>
      </c>
      <c r="AD536" s="1434"/>
      <c r="AE536" s="1434"/>
      <c r="AF536" s="1434"/>
      <c r="AG536" s="13" t="s">
        <v>404</v>
      </c>
      <c r="AH536" s="1418"/>
      <c r="AI536" s="1418"/>
      <c r="AJ536" s="1418"/>
      <c r="AK536" s="141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7" t="s">
        <v>197</v>
      </c>
      <c r="BW536" s="497">
        <v>1540</v>
      </c>
      <c r="BX536" s="498">
        <v>1650</v>
      </c>
      <c r="BY536" s="497">
        <v>1980</v>
      </c>
      <c r="BZ536" s="498">
        <v>2286</v>
      </c>
      <c r="CA536" s="498">
        <v>2550</v>
      </c>
      <c r="CB536" s="499">
        <v>2812</v>
      </c>
      <c r="CC536" s="3"/>
      <c r="CD536" s="894">
        <v>838</v>
      </c>
      <c r="CE536" s="894">
        <v>843</v>
      </c>
      <c r="CF536" s="894">
        <v>1089</v>
      </c>
      <c r="CG536" s="894">
        <v>1535</v>
      </c>
      <c r="CH536" s="89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1"/>
      <c r="C537" s="1402"/>
      <c r="D537" s="1402"/>
      <c r="E537" s="1402"/>
      <c r="F537" s="1402"/>
      <c r="G537" s="1402"/>
      <c r="H537" s="1403"/>
      <c r="I537" s="48" t="s">
        <v>423</v>
      </c>
      <c r="J537" s="48"/>
      <c r="K537" s="48"/>
      <c r="L537" s="48"/>
      <c r="M537" s="48"/>
      <c r="N537" s="48"/>
      <c r="O537" s="48"/>
      <c r="P537" s="48"/>
      <c r="Q537" s="48"/>
      <c r="R537" s="48"/>
      <c r="S537" s="48"/>
      <c r="T537" s="48"/>
      <c r="U537" s="48"/>
      <c r="V537" s="48"/>
      <c r="W537" s="48"/>
      <c r="X537" s="48"/>
      <c r="Y537" s="48"/>
      <c r="Z537" s="48"/>
      <c r="AA537" s="48"/>
      <c r="AB537" s="48"/>
      <c r="AC537" s="1433" t="s">
        <v>600</v>
      </c>
      <c r="AD537" s="1434"/>
      <c r="AE537" s="1434"/>
      <c r="AF537" s="1434"/>
      <c r="AG537" s="38" t="s">
        <v>404</v>
      </c>
      <c r="AH537" s="1418"/>
      <c r="AI537" s="1418"/>
      <c r="AJ537" s="1418"/>
      <c r="AK537" s="141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7" t="s">
        <v>198</v>
      </c>
      <c r="BW537" s="497">
        <v>2202</v>
      </c>
      <c r="BX537" s="498">
        <v>2360</v>
      </c>
      <c r="BY537" s="497">
        <v>2832</v>
      </c>
      <c r="BZ537" s="498">
        <v>3270</v>
      </c>
      <c r="CA537" s="498">
        <v>3650</v>
      </c>
      <c r="CB537" s="499">
        <v>4026</v>
      </c>
      <c r="CC537" s="3"/>
      <c r="CD537" s="894">
        <v>1652</v>
      </c>
      <c r="CE537" s="894">
        <v>1853</v>
      </c>
      <c r="CF537" s="894">
        <v>2308</v>
      </c>
      <c r="CG537" s="894">
        <v>3199</v>
      </c>
      <c r="CH537" s="89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1"/>
      <c r="C538" s="1402"/>
      <c r="D538" s="1402"/>
      <c r="E538" s="1402"/>
      <c r="F538" s="1402"/>
      <c r="G538" s="1402"/>
      <c r="H538" s="1403"/>
      <c r="I538" s="42" t="s">
        <v>571</v>
      </c>
      <c r="J538" s="42"/>
      <c r="K538" s="42"/>
      <c r="L538" s="42"/>
      <c r="M538" s="42"/>
      <c r="N538" s="42"/>
      <c r="O538" s="42"/>
      <c r="P538" s="42"/>
      <c r="Q538" s="42"/>
      <c r="R538" s="42"/>
      <c r="S538" s="42"/>
      <c r="T538" s="42"/>
      <c r="U538" s="42"/>
      <c r="V538" s="42"/>
      <c r="W538" s="42"/>
      <c r="AC538" s="1433">
        <v>9</v>
      </c>
      <c r="AD538" s="1434"/>
      <c r="AE538" s="1434"/>
      <c r="AF538" s="1434"/>
      <c r="AG538" s="38" t="s">
        <v>404</v>
      </c>
      <c r="AH538" s="1418">
        <v>2025</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7" t="s">
        <v>174</v>
      </c>
      <c r="BW538" s="497">
        <v>2422</v>
      </c>
      <c r="BX538" s="498">
        <v>2594</v>
      </c>
      <c r="BY538" s="497">
        <v>3112</v>
      </c>
      <c r="BZ538" s="498">
        <v>3596</v>
      </c>
      <c r="CA538" s="498">
        <v>4012</v>
      </c>
      <c r="CB538" s="499">
        <v>4426</v>
      </c>
      <c r="CC538" s="3"/>
      <c r="CD538" s="894">
        <v>1611</v>
      </c>
      <c r="CE538" s="894">
        <v>1809</v>
      </c>
      <c r="CF538" s="894">
        <v>2377</v>
      </c>
      <c r="CG538" s="894">
        <v>3228</v>
      </c>
      <c r="CH538" s="89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1"/>
      <c r="C539" s="1402"/>
      <c r="D539" s="1402"/>
      <c r="E539" s="1402"/>
      <c r="F539" s="1402"/>
      <c r="G539" s="1402"/>
      <c r="H539" s="1403"/>
      <c r="I539" t="s">
        <v>572</v>
      </c>
      <c r="AC539" s="1433">
        <v>6</v>
      </c>
      <c r="AD539" s="1434"/>
      <c r="AE539" s="1434"/>
      <c r="AF539" s="1434"/>
      <c r="AG539" s="13" t="s">
        <v>404</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7" t="s">
        <v>199</v>
      </c>
      <c r="BW539" s="497">
        <v>1594</v>
      </c>
      <c r="BX539" s="498">
        <v>1708</v>
      </c>
      <c r="BY539" s="497">
        <v>2050</v>
      </c>
      <c r="BZ539" s="498">
        <v>2368</v>
      </c>
      <c r="CA539" s="498">
        <v>2642</v>
      </c>
      <c r="CB539" s="499">
        <v>2916</v>
      </c>
      <c r="CC539" s="3"/>
      <c r="CD539" s="894">
        <v>1143</v>
      </c>
      <c r="CE539" s="894">
        <v>1188</v>
      </c>
      <c r="CF539" s="894">
        <v>1528</v>
      </c>
      <c r="CG539" s="894">
        <v>2153</v>
      </c>
      <c r="CH539" s="89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1"/>
      <c r="C540" s="1402"/>
      <c r="D540" s="1402"/>
      <c r="E540" s="1402"/>
      <c r="F540" s="1402"/>
      <c r="G540" s="1402"/>
      <c r="H540" s="1403"/>
      <c r="I540" t="s">
        <v>573</v>
      </c>
      <c r="AC540" s="1433">
        <v>1</v>
      </c>
      <c r="AD540" s="1434"/>
      <c r="AE540" s="1434"/>
      <c r="AF540" s="1434"/>
      <c r="AG540" s="38" t="s">
        <v>404</v>
      </c>
      <c r="AH540" s="1418">
        <v>2027</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7" t="s">
        <v>200</v>
      </c>
      <c r="BW540" s="497">
        <v>1540</v>
      </c>
      <c r="BX540" s="498">
        <v>1650</v>
      </c>
      <c r="BY540" s="497">
        <v>1980</v>
      </c>
      <c r="BZ540" s="498">
        <v>2286</v>
      </c>
      <c r="CA540" s="498">
        <v>2550</v>
      </c>
      <c r="CB540" s="499">
        <v>2812</v>
      </c>
      <c r="CC540" s="3"/>
      <c r="CD540" s="894">
        <v>1125</v>
      </c>
      <c r="CE540" s="894">
        <v>1132</v>
      </c>
      <c r="CF540" s="894">
        <v>1461</v>
      </c>
      <c r="CG540" s="894">
        <v>2059</v>
      </c>
      <c r="CH540" s="89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1"/>
      <c r="C541" s="1402"/>
      <c r="D541" s="1402"/>
      <c r="E541" s="1402"/>
      <c r="F541" s="1402"/>
      <c r="G541" s="1402"/>
      <c r="H541" s="1403"/>
      <c r="I541" t="s">
        <v>574</v>
      </c>
      <c r="AC541" s="1433">
        <v>1</v>
      </c>
      <c r="AD541" s="1434"/>
      <c r="AE541" s="1434"/>
      <c r="AF541" s="1434"/>
      <c r="AG541" s="38" t="s">
        <v>404</v>
      </c>
      <c r="AH541" s="1418">
        <v>2027</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7" t="s">
        <v>201</v>
      </c>
      <c r="BW541" s="497">
        <v>1540</v>
      </c>
      <c r="BX541" s="498">
        <v>1650</v>
      </c>
      <c r="BY541" s="497">
        <v>1980</v>
      </c>
      <c r="BZ541" s="498">
        <v>2286</v>
      </c>
      <c r="CA541" s="498">
        <v>2550</v>
      </c>
      <c r="CB541" s="499">
        <v>2812</v>
      </c>
      <c r="CC541" s="3"/>
      <c r="CD541" s="894">
        <v>844</v>
      </c>
      <c r="CE541" s="894">
        <v>948</v>
      </c>
      <c r="CF541" s="894">
        <v>1245</v>
      </c>
      <c r="CG541" s="894">
        <v>1695</v>
      </c>
      <c r="CH541" s="89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4"/>
      <c r="C542" s="1405"/>
      <c r="D542" s="1405"/>
      <c r="E542" s="1405"/>
      <c r="F542" s="1405"/>
      <c r="G542" s="1405"/>
      <c r="H542" s="1406"/>
      <c r="I542" s="48" t="s">
        <v>460</v>
      </c>
      <c r="J542" s="48"/>
      <c r="K542" s="48"/>
      <c r="L542" s="48"/>
      <c r="M542" s="48"/>
      <c r="N542" s="48"/>
      <c r="O542" s="48"/>
      <c r="P542" s="48"/>
      <c r="Q542" s="48"/>
      <c r="R542" s="48"/>
      <c r="S542" s="48"/>
      <c r="T542" s="48"/>
      <c r="U542" s="48"/>
      <c r="V542" s="48"/>
      <c r="W542" s="48"/>
      <c r="X542" s="48"/>
      <c r="Y542" s="48"/>
      <c r="Z542" s="48"/>
      <c r="AA542" s="48"/>
      <c r="AB542" s="48"/>
      <c r="AC542" s="1433">
        <v>3</v>
      </c>
      <c r="AD542" s="1434"/>
      <c r="AE542" s="1434"/>
      <c r="AF542" s="1434"/>
      <c r="AG542" s="38" t="s">
        <v>404</v>
      </c>
      <c r="AH542" s="1418">
        <v>2027</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7" t="s">
        <v>202</v>
      </c>
      <c r="BW542" s="497">
        <v>1540</v>
      </c>
      <c r="BX542" s="498">
        <v>1650</v>
      </c>
      <c r="BY542" s="497">
        <v>1980</v>
      </c>
      <c r="BZ542" s="498">
        <v>2286</v>
      </c>
      <c r="CA542" s="498">
        <v>2550</v>
      </c>
      <c r="CB542" s="499">
        <v>2812</v>
      </c>
      <c r="CC542" s="3"/>
      <c r="CD542" s="894">
        <v>710</v>
      </c>
      <c r="CE542" s="894">
        <v>784</v>
      </c>
      <c r="CF542" s="894">
        <v>1030</v>
      </c>
      <c r="CG542" s="894">
        <v>1451</v>
      </c>
      <c r="CH542" s="89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5"/>
      <c r="C543" s="130"/>
      <c r="D543" s="130"/>
      <c r="E543" s="130"/>
      <c r="F543" s="130"/>
      <c r="G543" s="130"/>
      <c r="H543" s="130"/>
      <c r="AB543" s="130"/>
      <c r="AU543" s="933"/>
      <c r="AV543" s="933"/>
      <c r="AW543" s="933"/>
      <c r="AX543" s="933"/>
      <c r="AY543" s="933"/>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7" t="s">
        <v>203</v>
      </c>
      <c r="BW543" s="497">
        <v>1540</v>
      </c>
      <c r="BX543" s="498">
        <v>1650</v>
      </c>
      <c r="BY543" s="497">
        <v>1980</v>
      </c>
      <c r="BZ543" s="498">
        <v>2286</v>
      </c>
      <c r="CA543" s="498">
        <v>2550</v>
      </c>
      <c r="CB543" s="499">
        <v>2812</v>
      </c>
      <c r="CC543" s="3"/>
      <c r="CD543" s="894">
        <v>977</v>
      </c>
      <c r="CE543" s="894">
        <v>989</v>
      </c>
      <c r="CF543" s="894">
        <v>1299</v>
      </c>
      <c r="CG543" s="894">
        <v>1809</v>
      </c>
      <c r="CH543" s="89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3"/>
      <c r="AV544" s="933"/>
      <c r="AW544" s="933"/>
      <c r="AX544" s="933"/>
      <c r="AY544" s="933"/>
      <c r="BB544" s="3"/>
      <c r="BC544" s="3"/>
      <c r="BD544" s="3"/>
      <c r="BE544" s="3"/>
      <c r="BF544" s="3"/>
      <c r="BG544" s="3"/>
      <c r="BH544" s="3"/>
      <c r="BI544" s="3"/>
      <c r="BJ544" s="3"/>
      <c r="BK544" s="3"/>
      <c r="BL544" s="3"/>
      <c r="BM544" s="3"/>
      <c r="BN544" s="3"/>
      <c r="BO544" s="3"/>
      <c r="BP544" s="3"/>
      <c r="BQ544" s="3"/>
      <c r="BR544" s="3"/>
      <c r="BS544" s="3"/>
      <c r="BT544" s="3"/>
      <c r="BU544" s="3"/>
      <c r="BV544" s="377" t="s">
        <v>130</v>
      </c>
      <c r="BW544" s="497">
        <v>1694</v>
      </c>
      <c r="BX544" s="498">
        <v>1816</v>
      </c>
      <c r="BY544" s="497">
        <v>2180</v>
      </c>
      <c r="BZ544" s="498">
        <v>2520</v>
      </c>
      <c r="CA544" s="498">
        <v>2810</v>
      </c>
      <c r="CB544" s="499">
        <v>3100</v>
      </c>
      <c r="CC544" s="3"/>
      <c r="CD544" s="894">
        <v>919</v>
      </c>
      <c r="CE544" s="894">
        <v>1032</v>
      </c>
      <c r="CF544" s="894">
        <v>1356</v>
      </c>
      <c r="CG544" s="894">
        <v>1795</v>
      </c>
      <c r="CH544" s="89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7" t="s">
        <v>204</v>
      </c>
      <c r="BW545" s="500">
        <v>2462</v>
      </c>
      <c r="BX545" s="501">
        <v>2638</v>
      </c>
      <c r="BY545" s="500">
        <v>3166</v>
      </c>
      <c r="BZ545" s="501">
        <v>3658</v>
      </c>
      <c r="CA545" s="501">
        <v>4082</v>
      </c>
      <c r="CB545" s="502">
        <v>4502</v>
      </c>
      <c r="CC545" s="3"/>
      <c r="CD545" s="894">
        <v>1725</v>
      </c>
      <c r="CE545" s="894">
        <v>2011</v>
      </c>
      <c r="CF545" s="894">
        <v>2414</v>
      </c>
      <c r="CG545" s="894">
        <v>3310</v>
      </c>
      <c r="CH545" s="89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7" t="s">
        <v>205</v>
      </c>
      <c r="BW546" s="503">
        <v>2020</v>
      </c>
      <c r="BX546" s="504">
        <v>2162</v>
      </c>
      <c r="BY546" s="503">
        <v>2594</v>
      </c>
      <c r="BZ546" s="504">
        <v>2998</v>
      </c>
      <c r="CA546" s="504">
        <v>3344</v>
      </c>
      <c r="CB546" s="505">
        <v>3690</v>
      </c>
      <c r="CC546" s="3"/>
      <c r="CD546" s="894">
        <v>1497</v>
      </c>
      <c r="CE546" s="894">
        <v>1507</v>
      </c>
      <c r="CF546" s="894">
        <v>1980</v>
      </c>
      <c r="CG546" s="894">
        <v>2717</v>
      </c>
      <c r="CH546" s="89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7" t="s">
        <v>206</v>
      </c>
      <c r="BW547" s="506">
        <v>1540</v>
      </c>
      <c r="BX547" s="507">
        <v>1650</v>
      </c>
      <c r="BY547" s="506">
        <v>1980</v>
      </c>
      <c r="BZ547" s="507">
        <v>2286</v>
      </c>
      <c r="CA547" s="507">
        <v>2550</v>
      </c>
      <c r="CB547" s="508">
        <v>2812</v>
      </c>
      <c r="CC547" s="3"/>
      <c r="CD547" s="894">
        <v>1125</v>
      </c>
      <c r="CE547" s="894">
        <v>1132</v>
      </c>
      <c r="CF547" s="894">
        <v>1461</v>
      </c>
      <c r="CG547" s="894">
        <v>2059</v>
      </c>
      <c r="CH547" s="89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5"/>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98" t="s">
        <v>2421</v>
      </c>
      <c r="C551" s="1399"/>
      <c r="D551" s="1399"/>
      <c r="E551" s="1399"/>
      <c r="F551" s="1399"/>
      <c r="G551" s="1399"/>
      <c r="H551" s="1399"/>
      <c r="I551" s="1399"/>
      <c r="J551" s="1399"/>
      <c r="K551" s="1399"/>
      <c r="L551" s="1400"/>
      <c r="M551" s="1398" t="s">
        <v>2422</v>
      </c>
      <c r="N551" s="1399"/>
      <c r="O551" s="1399"/>
      <c r="P551" s="1400"/>
      <c r="Q551" s="1398" t="s">
        <v>2448</v>
      </c>
      <c r="R551" s="1399"/>
      <c r="S551" s="1400"/>
      <c r="T551" s="1398" t="s">
        <v>2449</v>
      </c>
      <c r="U551" s="1399"/>
      <c r="V551" s="1400"/>
      <c r="W551" s="1398" t="s">
        <v>462</v>
      </c>
      <c r="X551" s="1399"/>
      <c r="Y551" s="1400"/>
      <c r="Z551" s="1398" t="s">
        <v>2042</v>
      </c>
      <c r="AA551" s="1399"/>
      <c r="AB551" s="1399"/>
      <c r="AC551" s="1399"/>
      <c r="AD551" s="1400"/>
      <c r="AE551" s="1398" t="s">
        <v>1864</v>
      </c>
      <c r="AF551" s="1399"/>
      <c r="AG551" s="1399"/>
      <c r="AH551" s="1400"/>
      <c r="AI551" s="1398" t="s">
        <v>1865</v>
      </c>
      <c r="AJ551" s="1399"/>
      <c r="AK551" s="1399"/>
      <c r="AL551" s="1400"/>
      <c r="AM551" s="1398" t="s">
        <v>463</v>
      </c>
      <c r="AN551" s="1399"/>
      <c r="AO551" s="1399"/>
      <c r="AP551" s="1399"/>
      <c r="AQ551" s="1399"/>
      <c r="AR551" s="1399"/>
      <c r="AS551" s="140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7" t="s">
        <v>2755</v>
      </c>
      <c r="D554" s="1507"/>
      <c r="E554" s="1507"/>
      <c r="F554" s="1507"/>
      <c r="G554" s="1507"/>
      <c r="H554" s="1507"/>
      <c r="I554" s="1507"/>
      <c r="J554" s="1507"/>
      <c r="K554" s="1507"/>
      <c r="L554" s="1507"/>
      <c r="M554" s="1507" t="s">
        <v>2438</v>
      </c>
      <c r="N554" s="1507"/>
      <c r="O554" s="1507"/>
      <c r="P554" s="1507"/>
      <c r="Q554" s="1421">
        <v>20</v>
      </c>
      <c r="R554" s="1421"/>
      <c r="S554" s="1422"/>
      <c r="T554" s="1420">
        <v>20</v>
      </c>
      <c r="U554" s="1421"/>
      <c r="V554" s="1422"/>
      <c r="W554" s="1489">
        <v>7.5880799999999998E-2</v>
      </c>
      <c r="X554" s="1490"/>
      <c r="Y554" s="1491"/>
      <c r="Z554" s="1501" t="s">
        <v>2760</v>
      </c>
      <c r="AA554" s="1501"/>
      <c r="AB554" s="1501"/>
      <c r="AC554" s="1501"/>
      <c r="AD554" s="1501"/>
      <c r="AE554" s="1415">
        <v>1</v>
      </c>
      <c r="AF554" s="1416"/>
      <c r="AG554" s="1416"/>
      <c r="AH554" s="1417"/>
      <c r="AI554" s="1484"/>
      <c r="AJ554" s="1485"/>
      <c r="AK554" s="1485"/>
      <c r="AL554" s="1486"/>
      <c r="AM554" s="1424">
        <v>30276660</v>
      </c>
      <c r="AN554" s="1425"/>
      <c r="AO554" s="1425"/>
      <c r="AP554" s="1425"/>
      <c r="AQ554" s="1425"/>
      <c r="AR554" s="1425"/>
      <c r="AS554" s="1426"/>
      <c r="AT554" s="1191"/>
      <c r="AU554" s="119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2" t="s">
        <v>2756</v>
      </c>
      <c r="D555" s="1492"/>
      <c r="E555" s="1492"/>
      <c r="F555" s="1492"/>
      <c r="G555" s="1492"/>
      <c r="H555" s="1492"/>
      <c r="I555" s="1492"/>
      <c r="J555" s="1492"/>
      <c r="K555" s="1492"/>
      <c r="L555" s="1492"/>
      <c r="M555" s="1507" t="s">
        <v>2437</v>
      </c>
      <c r="N555" s="1507"/>
      <c r="O555" s="1507"/>
      <c r="P555" s="1507"/>
      <c r="Q555" s="1420">
        <v>20</v>
      </c>
      <c r="R555" s="1421"/>
      <c r="S555" s="1422"/>
      <c r="T555" s="1420">
        <v>20</v>
      </c>
      <c r="U555" s="1421"/>
      <c r="V555" s="1422"/>
      <c r="W555" s="1489">
        <v>7.78808E-2</v>
      </c>
      <c r="X555" s="1490"/>
      <c r="Y555" s="1491"/>
      <c r="Z555" s="1501" t="s">
        <v>2760</v>
      </c>
      <c r="AA555" s="1501"/>
      <c r="AB555" s="1501"/>
      <c r="AC555" s="1501"/>
      <c r="AD555" s="1501"/>
      <c r="AE555" s="1415">
        <v>1</v>
      </c>
      <c r="AF555" s="1416"/>
      <c r="AG555" s="1416"/>
      <c r="AH555" s="1417"/>
      <c r="AI555" s="1484"/>
      <c r="AJ555" s="1485"/>
      <c r="AK555" s="1485"/>
      <c r="AL555" s="1486"/>
      <c r="AM555" s="1424">
        <f>48037283-AM554</f>
        <v>17760623</v>
      </c>
      <c r="AN555" s="1425"/>
      <c r="AO555" s="1425"/>
      <c r="AP555" s="1425"/>
      <c r="AQ555" s="1425"/>
      <c r="AR555" s="1425"/>
      <c r="AS555" s="1426"/>
      <c r="AT555" s="1191" t="str">
        <f>IF(AND(NOT(C554=""),C555="",NOT(C556="")),"!","")</f>
        <v/>
      </c>
      <c r="AU555" s="119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2" t="s">
        <v>2757</v>
      </c>
      <c r="D556" s="1492"/>
      <c r="E556" s="1492"/>
      <c r="F556" s="1492"/>
      <c r="G556" s="1492"/>
      <c r="H556" s="1492"/>
      <c r="I556" s="1492"/>
      <c r="J556" s="1492"/>
      <c r="K556" s="1492"/>
      <c r="L556" s="1492"/>
      <c r="M556" s="1507" t="s">
        <v>2429</v>
      </c>
      <c r="N556" s="1507"/>
      <c r="O556" s="1507"/>
      <c r="P556" s="1507"/>
      <c r="Q556" s="1420"/>
      <c r="R556" s="1421"/>
      <c r="S556" s="1422"/>
      <c r="T556" s="1420"/>
      <c r="U556" s="1421"/>
      <c r="V556" s="1422"/>
      <c r="W556" s="1489"/>
      <c r="X556" s="1490"/>
      <c r="Y556" s="1491"/>
      <c r="Z556" s="1501" t="s">
        <v>600</v>
      </c>
      <c r="AA556" s="1501"/>
      <c r="AB556" s="1501"/>
      <c r="AC556" s="1501"/>
      <c r="AD556" s="1501"/>
      <c r="AE556" s="1415">
        <v>2</v>
      </c>
      <c r="AF556" s="1416"/>
      <c r="AG556" s="1416"/>
      <c r="AH556" s="1417"/>
      <c r="AI556" s="1484"/>
      <c r="AJ556" s="1485"/>
      <c r="AK556" s="1485"/>
      <c r="AL556" s="1486"/>
      <c r="AM556" s="1424">
        <v>4518853</v>
      </c>
      <c r="AN556" s="1425"/>
      <c r="AO556" s="1425"/>
      <c r="AP556" s="1425"/>
      <c r="AQ556" s="1425"/>
      <c r="AR556" s="1425"/>
      <c r="AS556" s="1426"/>
      <c r="AT556" s="1191" t="str">
        <f>IF(AND(NOT(C555=""),C556="",NOT(C557="")),"!","")</f>
        <v/>
      </c>
      <c r="AU556" s="119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2" t="s">
        <v>2754</v>
      </c>
      <c r="D557" s="1492"/>
      <c r="E557" s="1492"/>
      <c r="F557" s="1492"/>
      <c r="G557" s="1492"/>
      <c r="H557" s="1492"/>
      <c r="I557" s="1492"/>
      <c r="J557" s="1492"/>
      <c r="K557" s="1492"/>
      <c r="L557" s="1492"/>
      <c r="M557" s="1507" t="s">
        <v>2441</v>
      </c>
      <c r="N557" s="1507"/>
      <c r="O557" s="1507"/>
      <c r="P557" s="1507"/>
      <c r="Q557" s="1420"/>
      <c r="R557" s="1421"/>
      <c r="S557" s="1422"/>
      <c r="T557" s="1420"/>
      <c r="U557" s="1421"/>
      <c r="V557" s="1422"/>
      <c r="W557" s="1489"/>
      <c r="X557" s="1490"/>
      <c r="Y557" s="1491"/>
      <c r="Z557" s="1501" t="s">
        <v>600</v>
      </c>
      <c r="AA557" s="1501"/>
      <c r="AB557" s="1501"/>
      <c r="AC557" s="1501"/>
      <c r="AD557" s="1501"/>
      <c r="AE557" s="1415">
        <v>3</v>
      </c>
      <c r="AF557" s="1416"/>
      <c r="AG557" s="1416"/>
      <c r="AH557" s="1417"/>
      <c r="AI557" s="1484"/>
      <c r="AJ557" s="1485"/>
      <c r="AK557" s="1485"/>
      <c r="AL557" s="1486"/>
      <c r="AM557" s="1424">
        <v>850000</v>
      </c>
      <c r="AN557" s="1425"/>
      <c r="AO557" s="1425"/>
      <c r="AP557" s="1425"/>
      <c r="AQ557" s="1425"/>
      <c r="AR557" s="1425"/>
      <c r="AS557" s="1426"/>
      <c r="AT557" s="1191" t="str">
        <f>IF(AND(NOT(C556=""),C557="",NOT(C558="")),"!","")</f>
        <v/>
      </c>
      <c r="AU557" s="119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2" t="s">
        <v>2758</v>
      </c>
      <c r="D558" s="1492"/>
      <c r="E558" s="1492"/>
      <c r="F558" s="1492"/>
      <c r="G558" s="1492"/>
      <c r="H558" s="1492"/>
      <c r="I558" s="1492"/>
      <c r="J558" s="1492"/>
      <c r="K558" s="1492"/>
      <c r="L558" s="1492"/>
      <c r="M558" s="1507" t="s">
        <v>2447</v>
      </c>
      <c r="N558" s="1507"/>
      <c r="O558" s="1507"/>
      <c r="P558" s="1507"/>
      <c r="Q558" s="1420"/>
      <c r="R558" s="1421"/>
      <c r="S558" s="1422"/>
      <c r="T558" s="1420"/>
      <c r="U558" s="1421"/>
      <c r="V558" s="1422"/>
      <c r="W558" s="1489"/>
      <c r="X558" s="1490"/>
      <c r="Y558" s="1491"/>
      <c r="Z558" s="1501" t="s">
        <v>600</v>
      </c>
      <c r="AA558" s="1501"/>
      <c r="AB558" s="1501"/>
      <c r="AC558" s="1501"/>
      <c r="AD558" s="1501"/>
      <c r="AE558" s="1415">
        <v>3</v>
      </c>
      <c r="AF558" s="1416"/>
      <c r="AG558" s="1416"/>
      <c r="AH558" s="1417"/>
      <c r="AI558" s="1484"/>
      <c r="AJ558" s="1485"/>
      <c r="AK558" s="1485"/>
      <c r="AL558" s="1486"/>
      <c r="AM558" s="1424">
        <v>1535881</v>
      </c>
      <c r="AN558" s="1425"/>
      <c r="AO558" s="1425"/>
      <c r="AP558" s="1425"/>
      <c r="AQ558" s="1425"/>
      <c r="AR558" s="1425"/>
      <c r="AS558" s="1426"/>
      <c r="AT558" s="1191" t="str">
        <f t="shared" ref="AT558:AT565" si="1">IF(AND(NOT(C557=""),C558="",NOT(C559="")),"!","")</f>
        <v/>
      </c>
      <c r="AU558" s="1190"/>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2" t="s">
        <v>2759</v>
      </c>
      <c r="D559" s="1492"/>
      <c r="E559" s="1492"/>
      <c r="F559" s="1492"/>
      <c r="G559" s="1492"/>
      <c r="H559" s="1492"/>
      <c r="I559" s="1492"/>
      <c r="J559" s="1492"/>
      <c r="K559" s="1492"/>
      <c r="L559" s="1492"/>
      <c r="M559" s="1507" t="s">
        <v>2424</v>
      </c>
      <c r="N559" s="1507"/>
      <c r="O559" s="1507"/>
      <c r="P559" s="1507"/>
      <c r="Q559" s="1420"/>
      <c r="R559" s="1421"/>
      <c r="S559" s="1422"/>
      <c r="T559" s="1420"/>
      <c r="U559" s="1421"/>
      <c r="V559" s="1422"/>
      <c r="W559" s="1489"/>
      <c r="X559" s="1490"/>
      <c r="Y559" s="1491"/>
      <c r="Z559" s="1501" t="s">
        <v>600</v>
      </c>
      <c r="AA559" s="1501"/>
      <c r="AB559" s="1501"/>
      <c r="AC559" s="1501"/>
      <c r="AD559" s="1501"/>
      <c r="AE559" s="1415"/>
      <c r="AF559" s="1416"/>
      <c r="AG559" s="1416"/>
      <c r="AH559" s="1417"/>
      <c r="AI559" s="1484"/>
      <c r="AJ559" s="1485"/>
      <c r="AK559" s="1485"/>
      <c r="AL559" s="1486"/>
      <c r="AM559" s="1424">
        <f>'Sources and Uses Budget'!C105-SUM(Application!AM554:AS558)</f>
        <v>11183983</v>
      </c>
      <c r="AN559" s="1425"/>
      <c r="AO559" s="1425"/>
      <c r="AP559" s="1425"/>
      <c r="AQ559" s="1425"/>
      <c r="AR559" s="1425"/>
      <c r="AS559" s="1426"/>
      <c r="AT559" s="1191" t="str">
        <f t="shared" si="1"/>
        <v/>
      </c>
      <c r="AU559" s="1190"/>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2"/>
      <c r="D560" s="1492"/>
      <c r="E560" s="1492"/>
      <c r="F560" s="1492"/>
      <c r="G560" s="1492"/>
      <c r="H560" s="1492"/>
      <c r="I560" s="1492"/>
      <c r="J560" s="1492"/>
      <c r="K560" s="1492"/>
      <c r="L560" s="1492"/>
      <c r="M560" s="1507" t="s">
        <v>1291</v>
      </c>
      <c r="N560" s="1507"/>
      <c r="O560" s="1507"/>
      <c r="P560" s="1507"/>
      <c r="Q560" s="1420"/>
      <c r="R560" s="1421"/>
      <c r="S560" s="1422"/>
      <c r="T560" s="1420"/>
      <c r="U560" s="1421"/>
      <c r="V560" s="1422"/>
      <c r="W560" s="1489"/>
      <c r="X560" s="1490"/>
      <c r="Y560" s="1491"/>
      <c r="Z560" s="1501" t="s">
        <v>1291</v>
      </c>
      <c r="AA560" s="1501"/>
      <c r="AB560" s="1501"/>
      <c r="AC560" s="1501"/>
      <c r="AD560" s="1501"/>
      <c r="AE560" s="1415"/>
      <c r="AF560" s="1416"/>
      <c r="AG560" s="1416"/>
      <c r="AH560" s="1417"/>
      <c r="AI560" s="1484"/>
      <c r="AJ560" s="1485"/>
      <c r="AK560" s="1485"/>
      <c r="AL560" s="1486"/>
      <c r="AM560" s="1424"/>
      <c r="AN560" s="1425"/>
      <c r="AO560" s="1425"/>
      <c r="AP560" s="1425"/>
      <c r="AQ560" s="1425"/>
      <c r="AR560" s="1425"/>
      <c r="AS560" s="1426"/>
      <c r="AT560" s="1191" t="str">
        <f t="shared" si="1"/>
        <v/>
      </c>
      <c r="AU560" s="119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2"/>
      <c r="D561" s="1492"/>
      <c r="E561" s="1492"/>
      <c r="F561" s="1492"/>
      <c r="G561" s="1492"/>
      <c r="H561" s="1492"/>
      <c r="I561" s="1492"/>
      <c r="J561" s="1492"/>
      <c r="K561" s="1492"/>
      <c r="L561" s="1492"/>
      <c r="M561" s="1507" t="s">
        <v>1291</v>
      </c>
      <c r="N561" s="1507"/>
      <c r="O561" s="1507"/>
      <c r="P561" s="1507"/>
      <c r="Q561" s="1420"/>
      <c r="R561" s="1421"/>
      <c r="S561" s="1422"/>
      <c r="T561" s="1420"/>
      <c r="U561" s="1421"/>
      <c r="V561" s="1422"/>
      <c r="W561" s="1489"/>
      <c r="X561" s="1490"/>
      <c r="Y561" s="1491"/>
      <c r="Z561" s="1501" t="s">
        <v>1291</v>
      </c>
      <c r="AA561" s="1501"/>
      <c r="AB561" s="1501"/>
      <c r="AC561" s="1501"/>
      <c r="AD561" s="1501"/>
      <c r="AE561" s="1415"/>
      <c r="AF561" s="1416"/>
      <c r="AG561" s="1416"/>
      <c r="AH561" s="1417"/>
      <c r="AI561" s="1484"/>
      <c r="AJ561" s="1485"/>
      <c r="AK561" s="1485"/>
      <c r="AL561" s="1486"/>
      <c r="AM561" s="1424"/>
      <c r="AN561" s="1425"/>
      <c r="AO561" s="1425"/>
      <c r="AP561" s="1425"/>
      <c r="AQ561" s="1425"/>
      <c r="AR561" s="1425"/>
      <c r="AS561" s="1426"/>
      <c r="AT561" s="1191" t="str">
        <f t="shared" si="1"/>
        <v/>
      </c>
      <c r="AU561" s="119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2"/>
      <c r="D562" s="1492"/>
      <c r="E562" s="1492"/>
      <c r="F562" s="1492"/>
      <c r="G562" s="1492"/>
      <c r="H562" s="1492"/>
      <c r="I562" s="1492"/>
      <c r="J562" s="1492"/>
      <c r="K562" s="1492"/>
      <c r="L562" s="1492"/>
      <c r="M562" s="1507" t="s">
        <v>1291</v>
      </c>
      <c r="N562" s="1507"/>
      <c r="O562" s="1507"/>
      <c r="P562" s="1507"/>
      <c r="Q562" s="1420"/>
      <c r="R562" s="1421"/>
      <c r="S562" s="1422"/>
      <c r="T562" s="1420"/>
      <c r="U562" s="1421"/>
      <c r="V562" s="1422"/>
      <c r="W562" s="1489"/>
      <c r="X562" s="1490"/>
      <c r="Y562" s="1491"/>
      <c r="Z562" s="1501" t="s">
        <v>1291</v>
      </c>
      <c r="AA562" s="1501"/>
      <c r="AB562" s="1501"/>
      <c r="AC562" s="1501"/>
      <c r="AD562" s="1501"/>
      <c r="AE562" s="1415"/>
      <c r="AF562" s="1416"/>
      <c r="AG562" s="1416"/>
      <c r="AH562" s="1417"/>
      <c r="AI562" s="1484"/>
      <c r="AJ562" s="1485"/>
      <c r="AK562" s="1485"/>
      <c r="AL562" s="1486"/>
      <c r="AM562" s="1424"/>
      <c r="AN562" s="1425"/>
      <c r="AO562" s="1425"/>
      <c r="AP562" s="1425"/>
      <c r="AQ562" s="1425"/>
      <c r="AR562" s="1425"/>
      <c r="AS562" s="1426"/>
      <c r="AT562" s="1191" t="str">
        <f t="shared" si="1"/>
        <v/>
      </c>
      <c r="AU562" s="119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2"/>
      <c r="D563" s="1492"/>
      <c r="E563" s="1492"/>
      <c r="F563" s="1492"/>
      <c r="G563" s="1492"/>
      <c r="H563" s="1492"/>
      <c r="I563" s="1492"/>
      <c r="J563" s="1492"/>
      <c r="K563" s="1492"/>
      <c r="L563" s="1492"/>
      <c r="M563" s="1507" t="s">
        <v>1291</v>
      </c>
      <c r="N563" s="1507"/>
      <c r="O563" s="1507"/>
      <c r="P563" s="1507"/>
      <c r="Q563" s="1420"/>
      <c r="R563" s="1421"/>
      <c r="S563" s="1422"/>
      <c r="T563" s="1420"/>
      <c r="U563" s="1421"/>
      <c r="V563" s="1422"/>
      <c r="W563" s="1489"/>
      <c r="X563" s="1490"/>
      <c r="Y563" s="1491"/>
      <c r="Z563" s="1501" t="s">
        <v>1291</v>
      </c>
      <c r="AA563" s="1501"/>
      <c r="AB563" s="1501"/>
      <c r="AC563" s="1501"/>
      <c r="AD563" s="1501"/>
      <c r="AE563" s="1415"/>
      <c r="AF563" s="1416"/>
      <c r="AG563" s="1416"/>
      <c r="AH563" s="1417"/>
      <c r="AI563" s="1484"/>
      <c r="AJ563" s="1485"/>
      <c r="AK563" s="1485"/>
      <c r="AL563" s="1486"/>
      <c r="AM563" s="1424"/>
      <c r="AN563" s="1425"/>
      <c r="AO563" s="1425"/>
      <c r="AP563" s="1425"/>
      <c r="AQ563" s="1425"/>
      <c r="AR563" s="1425"/>
      <c r="AS563" s="1426"/>
      <c r="AT563" s="1191"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2"/>
      <c r="D564" s="1492"/>
      <c r="E564" s="1492"/>
      <c r="F564" s="1492"/>
      <c r="G564" s="1492"/>
      <c r="H564" s="1492"/>
      <c r="I564" s="1492"/>
      <c r="J564" s="1492"/>
      <c r="K564" s="1492"/>
      <c r="L564" s="1492"/>
      <c r="M564" s="1507" t="s">
        <v>1291</v>
      </c>
      <c r="N564" s="1507"/>
      <c r="O564" s="1507"/>
      <c r="P564" s="1507"/>
      <c r="Q564" s="1420"/>
      <c r="R564" s="1421"/>
      <c r="S564" s="1422"/>
      <c r="T564" s="1420"/>
      <c r="U564" s="1421"/>
      <c r="V564" s="1422"/>
      <c r="W564" s="1489"/>
      <c r="X564" s="1490"/>
      <c r="Y564" s="1491"/>
      <c r="Z564" s="1501" t="s">
        <v>1291</v>
      </c>
      <c r="AA564" s="1501"/>
      <c r="AB564" s="1501"/>
      <c r="AC564" s="1501"/>
      <c r="AD564" s="1501"/>
      <c r="AE564" s="1415"/>
      <c r="AF564" s="1416"/>
      <c r="AG564" s="1416"/>
      <c r="AH564" s="1417"/>
      <c r="AI564" s="1484"/>
      <c r="AJ564" s="1485"/>
      <c r="AK564" s="1485"/>
      <c r="AL564" s="1486"/>
      <c r="AM564" s="1424"/>
      <c r="AN564" s="1425"/>
      <c r="AO564" s="1425"/>
      <c r="AP564" s="1425"/>
      <c r="AQ564" s="1425"/>
      <c r="AR564" s="1425"/>
      <c r="AS564" s="1426"/>
      <c r="AT564" s="1191"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2"/>
      <c r="D565" s="1492"/>
      <c r="E565" s="1492"/>
      <c r="F565" s="1492"/>
      <c r="G565" s="1492"/>
      <c r="H565" s="1492"/>
      <c r="I565" s="1492"/>
      <c r="J565" s="1492"/>
      <c r="K565" s="1492"/>
      <c r="L565" s="1492"/>
      <c r="M565" s="1507" t="s">
        <v>1291</v>
      </c>
      <c r="N565" s="1507"/>
      <c r="O565" s="1507"/>
      <c r="P565" s="1507"/>
      <c r="Q565" s="1420"/>
      <c r="R565" s="1421"/>
      <c r="S565" s="1422"/>
      <c r="T565" s="1420"/>
      <c r="U565" s="1421"/>
      <c r="V565" s="1422"/>
      <c r="W565" s="1489"/>
      <c r="X565" s="1490"/>
      <c r="Y565" s="1491"/>
      <c r="Z565" s="1501" t="s">
        <v>1291</v>
      </c>
      <c r="AA565" s="1501"/>
      <c r="AB565" s="1501"/>
      <c r="AC565" s="1501"/>
      <c r="AD565" s="1501"/>
      <c r="AE565" s="1415"/>
      <c r="AF565" s="1416"/>
      <c r="AG565" s="1416"/>
      <c r="AH565" s="1417"/>
      <c r="AI565" s="1484"/>
      <c r="AJ565" s="1485"/>
      <c r="AK565" s="1485"/>
      <c r="AL565" s="1486"/>
      <c r="AM565" s="1424"/>
      <c r="AN565" s="1425"/>
      <c r="AO565" s="1425"/>
      <c r="AP565" s="1425"/>
      <c r="AQ565" s="1425"/>
      <c r="AR565" s="1425"/>
      <c r="AS565" s="1426"/>
      <c r="AT565" s="1191"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6" t="s">
        <v>127</v>
      </c>
      <c r="C566" s="1587"/>
      <c r="D566" s="1587"/>
      <c r="E566" s="1587"/>
      <c r="F566" s="1587"/>
      <c r="G566" s="1587"/>
      <c r="H566" s="1587"/>
      <c r="I566" s="1587"/>
      <c r="J566" s="1587"/>
      <c r="K566" s="1587"/>
      <c r="L566" s="1587"/>
      <c r="M566" s="1587"/>
      <c r="N566" s="1587"/>
      <c r="O566" s="1587"/>
      <c r="P566" s="1587"/>
      <c r="Q566" s="1587"/>
      <c r="R566" s="1587"/>
      <c r="S566" s="1587"/>
      <c r="T566" s="1587"/>
      <c r="U566" s="1675"/>
      <c r="V566" s="1587"/>
      <c r="W566" s="1587"/>
      <c r="X566" s="1587"/>
      <c r="Y566" s="1587"/>
      <c r="Z566" s="1587"/>
      <c r="AA566" s="1587"/>
      <c r="AB566" s="1587"/>
      <c r="AC566" s="1587"/>
      <c r="AD566" s="1587"/>
      <c r="AE566" s="1587"/>
      <c r="AF566" s="1587"/>
      <c r="AG566" s="1587"/>
      <c r="AH566" s="1587"/>
      <c r="AI566" s="1587"/>
      <c r="AJ566" s="1587"/>
      <c r="AK566" s="1587"/>
      <c r="AL566" s="1588"/>
      <c r="AM566" s="1581">
        <f>SUM(AM554:AS565)</f>
        <v>66126000</v>
      </c>
      <c r="AN566" s="1582"/>
      <c r="AO566" s="1582"/>
      <c r="AP566" s="1582"/>
      <c r="AQ566" s="1582"/>
      <c r="AR566" s="1582"/>
      <c r="AS566" s="1583"/>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09" t="str">
        <f>C554</f>
        <v>Const Loan - Tax Exempt</v>
      </c>
      <c r="H568" s="1509"/>
      <c r="I568" s="1509"/>
      <c r="J568" s="1509"/>
      <c r="K568" s="1509"/>
      <c r="L568" s="1509"/>
      <c r="M568" s="1509"/>
      <c r="N568" s="1509"/>
      <c r="O568" s="1509"/>
      <c r="P568" s="1509"/>
      <c r="Q568" s="1509"/>
      <c r="R568" s="1509"/>
      <c r="S568" s="8"/>
      <c r="T568" s="55" t="s">
        <v>113</v>
      </c>
      <c r="U568" t="s">
        <v>472</v>
      </c>
      <c r="Z568" s="1509" t="str">
        <f>C555</f>
        <v>Const Loan - Taxable Tail</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6" t="s">
        <v>2761</v>
      </c>
      <c r="H569" s="1456"/>
      <c r="I569" s="1456"/>
      <c r="J569" s="1456"/>
      <c r="K569" s="1456"/>
      <c r="L569" s="1456"/>
      <c r="M569" s="1456"/>
      <c r="N569" s="1456"/>
      <c r="O569" s="1456"/>
      <c r="P569" s="1456"/>
      <c r="Q569" s="1456"/>
      <c r="R569" s="1456"/>
      <c r="S569" s="8"/>
      <c r="T569" s="22"/>
      <c r="U569" t="s">
        <v>85</v>
      </c>
      <c r="Z569" s="1456" t="str">
        <f>G569</f>
        <v>300 South Grand Avenue Suite 3110</v>
      </c>
      <c r="AA569" s="1456"/>
      <c r="AB569" s="1456"/>
      <c r="AC569" s="1456"/>
      <c r="AD569" s="1456"/>
      <c r="AE569" s="1456"/>
      <c r="AF569" s="1456"/>
      <c r="AG569" s="1456"/>
      <c r="AH569" s="1456"/>
      <c r="AI569" s="1456"/>
      <c r="AJ569" s="1456"/>
      <c r="AK569" s="14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56" t="s">
        <v>2762</v>
      </c>
      <c r="H570" s="1456"/>
      <c r="I570" s="1456"/>
      <c r="J570" s="1456"/>
      <c r="K570" s="1456"/>
      <c r="L570" s="1456"/>
      <c r="M570" s="1456"/>
      <c r="N570" s="1456"/>
      <c r="O570" s="1456"/>
      <c r="P570" s="1456"/>
      <c r="Q570" s="1456"/>
      <c r="R570" s="1456"/>
      <c r="T570" s="22"/>
      <c r="U570" t="s">
        <v>589</v>
      </c>
      <c r="Z570" s="1439" t="str">
        <f t="shared" ref="Z570:Z571" si="2">G570</f>
        <v>Los Angeles, CA 90071</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6" t="s">
        <v>2763</v>
      </c>
      <c r="H571" s="1456"/>
      <c r="I571" s="1456"/>
      <c r="J571" s="1456"/>
      <c r="K571" s="1456"/>
      <c r="L571" s="1456"/>
      <c r="M571" s="1456"/>
      <c r="N571" s="1456"/>
      <c r="O571" s="1456"/>
      <c r="P571" s="1456"/>
      <c r="Q571" s="1456"/>
      <c r="R571" s="1456"/>
      <c r="S571" s="8"/>
      <c r="T571" s="22"/>
      <c r="U571" t="s">
        <v>17</v>
      </c>
      <c r="Z571" s="1439" t="str">
        <f t="shared" si="2"/>
        <v>Zijian Tu</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69" t="s">
        <v>2764</v>
      </c>
      <c r="H572" s="1469"/>
      <c r="I572" s="1469"/>
      <c r="J572" s="1469"/>
      <c r="K572" s="1469"/>
      <c r="L572" s="1469"/>
      <c r="O572" s="33" t="s">
        <v>207</v>
      </c>
      <c r="P572" s="1436"/>
      <c r="Q572" s="1436"/>
      <c r="R572" s="1436"/>
      <c r="S572" s="10"/>
      <c r="T572" s="22"/>
      <c r="U572" t="s">
        <v>317</v>
      </c>
      <c r="Z572" s="1469" t="str">
        <f>G572</f>
        <v>(213) 486 8917</v>
      </c>
      <c r="AA572" s="1469"/>
      <c r="AB572" s="1469"/>
      <c r="AC572" s="1469"/>
      <c r="AD572" s="1469"/>
      <c r="AE572" s="1469"/>
      <c r="AH572" s="33" t="s">
        <v>207</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6" t="str">
        <f>G568</f>
        <v>Const Loan - Tax Exempt</v>
      </c>
      <c r="I573" s="1456"/>
      <c r="J573" s="1456"/>
      <c r="K573" s="1456"/>
      <c r="L573" s="1456"/>
      <c r="M573" s="1456"/>
      <c r="N573" s="1456"/>
      <c r="O573" s="1456"/>
      <c r="P573" s="1456"/>
      <c r="Q573" s="1456"/>
      <c r="R573" s="1456"/>
      <c r="S573" s="8"/>
      <c r="T573" s="22"/>
      <c r="U573" t="s">
        <v>18</v>
      </c>
      <c r="AA573" s="1456" t="str">
        <f>Z568</f>
        <v>Const Loan - Taxable Tail</v>
      </c>
      <c r="AB573" s="1456"/>
      <c r="AC573" s="1456"/>
      <c r="AD573" s="1456"/>
      <c r="AE573" s="1456"/>
      <c r="AF573" s="1456"/>
      <c r="AG573" s="1456"/>
      <c r="AH573" s="1456"/>
      <c r="AI573" s="1456"/>
      <c r="AJ573" s="1456"/>
      <c r="AK573" s="14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7" t="s">
        <v>1292</v>
      </c>
      <c r="H574" s="8"/>
      <c r="I574" s="8"/>
      <c r="J574" s="8"/>
      <c r="K574" s="8"/>
      <c r="L574" s="8"/>
      <c r="M574" s="1568"/>
      <c r="N574" s="1568"/>
      <c r="O574" s="1568"/>
      <c r="P574" s="1568"/>
      <c r="Q574" s="1568"/>
      <c r="R574" s="1568"/>
      <c r="S574" s="8"/>
      <c r="T574" s="22"/>
      <c r="U574" s="347" t="s">
        <v>1292</v>
      </c>
      <c r="AA574" s="8"/>
      <c r="AB574" s="8"/>
      <c r="AC574" s="8"/>
      <c r="AD574" s="8"/>
      <c r="AE574" s="8"/>
      <c r="AF574" s="1568"/>
      <c r="AG574" s="1568"/>
      <c r="AH574" s="1568"/>
      <c r="AI574" s="1568"/>
      <c r="AJ574" s="1568"/>
      <c r="AK574" s="156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5" t="s">
        <v>554</v>
      </c>
      <c r="O575" s="1435"/>
      <c r="T575" s="22"/>
      <c r="U575" t="s">
        <v>20</v>
      </c>
      <c r="AG575" s="1435" t="s">
        <v>554</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09" t="str">
        <f>C556</f>
        <v>Tax Credit Equity</v>
      </c>
      <c r="H577" s="1509"/>
      <c r="I577" s="1509"/>
      <c r="J577" s="1509"/>
      <c r="K577" s="1509"/>
      <c r="L577" s="1509"/>
      <c r="M577" s="1509"/>
      <c r="N577" s="1509"/>
      <c r="O577" s="1509"/>
      <c r="P577" s="1509"/>
      <c r="Q577" s="1509"/>
      <c r="R577" s="1509"/>
      <c r="T577" s="55" t="s">
        <v>590</v>
      </c>
      <c r="U577" t="s">
        <v>472</v>
      </c>
      <c r="Z577" s="1509" t="str">
        <f>C557</f>
        <v>City Land Reimbursement</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6" t="s">
        <v>2765</v>
      </c>
      <c r="H578" s="1456"/>
      <c r="I578" s="1456"/>
      <c r="J578" s="1456"/>
      <c r="K578" s="1456"/>
      <c r="L578" s="1456"/>
      <c r="M578" s="1456"/>
      <c r="N578" s="1456"/>
      <c r="O578" s="1456"/>
      <c r="P578" s="1456"/>
      <c r="Q578" s="1456"/>
      <c r="R578" s="1456"/>
      <c r="T578" s="22"/>
      <c r="U578" t="s">
        <v>85</v>
      </c>
      <c r="Z578" s="1456" t="s">
        <v>2767</v>
      </c>
      <c r="AA578" s="1456"/>
      <c r="AB578" s="1456"/>
      <c r="AC578" s="1456"/>
      <c r="AD578" s="1456"/>
      <c r="AE578" s="1456"/>
      <c r="AF578" s="1456"/>
      <c r="AG578" s="1456"/>
      <c r="AH578" s="1456"/>
      <c r="AI578" s="1456"/>
      <c r="AJ578" s="1456"/>
      <c r="AK578" s="14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9" t="s">
        <v>2706</v>
      </c>
      <c r="H579" s="1439"/>
      <c r="I579" s="1439"/>
      <c r="J579" s="1439"/>
      <c r="K579" s="1439"/>
      <c r="L579" s="1439"/>
      <c r="M579" s="1439"/>
      <c r="N579" s="1439"/>
      <c r="O579" s="1439"/>
      <c r="P579" s="1439"/>
      <c r="Q579" s="1439"/>
      <c r="R579" s="1439"/>
      <c r="T579" s="22"/>
      <c r="U579" t="s">
        <v>589</v>
      </c>
      <c r="Z579" s="1439" t="s">
        <v>2745</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9" t="s">
        <v>2707</v>
      </c>
      <c r="H580" s="1439"/>
      <c r="I580" s="1439"/>
      <c r="J580" s="1439"/>
      <c r="K580" s="1439"/>
      <c r="L580" s="1439"/>
      <c r="M580" s="1439"/>
      <c r="N580" s="1439"/>
      <c r="O580" s="1439"/>
      <c r="P580" s="1439"/>
      <c r="Q580" s="1439"/>
      <c r="R580" s="1439"/>
      <c r="T580" s="22"/>
      <c r="U580" t="s">
        <v>17</v>
      </c>
      <c r="Z580" s="1439" t="s">
        <v>2768</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69" t="s">
        <v>2766</v>
      </c>
      <c r="H581" s="1469"/>
      <c r="I581" s="1469"/>
      <c r="J581" s="1469"/>
      <c r="K581" s="1469"/>
      <c r="L581" s="1469"/>
      <c r="O581" s="33" t="s">
        <v>207</v>
      </c>
      <c r="P581" s="1436"/>
      <c r="Q581" s="1436"/>
      <c r="R581" s="1436"/>
      <c r="T581" s="22"/>
      <c r="U581" t="s">
        <v>317</v>
      </c>
      <c r="Z581" s="1469" t="s">
        <v>2769</v>
      </c>
      <c r="AA581" s="1469"/>
      <c r="AB581" s="1469"/>
      <c r="AC581" s="1469"/>
      <c r="AD581" s="1469"/>
      <c r="AE581" s="1469"/>
      <c r="AH581" s="33" t="s">
        <v>207</v>
      </c>
      <c r="AI581" s="1436"/>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6" t="str">
        <f>G577</f>
        <v>Tax Credit Equity</v>
      </c>
      <c r="I582" s="1456"/>
      <c r="J582" s="1456"/>
      <c r="K582" s="1456"/>
      <c r="L582" s="1456"/>
      <c r="M582" s="1456"/>
      <c r="N582" s="1456"/>
      <c r="O582" s="1456"/>
      <c r="P582" s="1456"/>
      <c r="Q582" s="1456"/>
      <c r="R582" s="1456"/>
      <c r="T582" s="22"/>
      <c r="U582" t="s">
        <v>18</v>
      </c>
      <c r="AA582" s="1456" t="str">
        <f>Z577</f>
        <v>City Land Reimbursement</v>
      </c>
      <c r="AB582" s="1456"/>
      <c r="AC582" s="1456"/>
      <c r="AD582" s="1456"/>
      <c r="AE582" s="1456"/>
      <c r="AF582" s="1456"/>
      <c r="AG582" s="1456"/>
      <c r="AH582" s="1456"/>
      <c r="AI582" s="1456"/>
      <c r="AJ582" s="1456"/>
      <c r="AK582" s="14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5" t="s">
        <v>554</v>
      </c>
      <c r="O583" s="1435"/>
      <c r="T583" s="22"/>
      <c r="U583" t="s">
        <v>20</v>
      </c>
      <c r="AG583" s="1435" t="s">
        <v>554</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09" t="str">
        <f>C558</f>
        <v>Impact Fee Waiver</v>
      </c>
      <c r="H585" s="1509"/>
      <c r="I585" s="1509"/>
      <c r="J585" s="1509"/>
      <c r="K585" s="1509"/>
      <c r="L585" s="1509"/>
      <c r="M585" s="1509"/>
      <c r="N585" s="1509"/>
      <c r="O585" s="1509"/>
      <c r="P585" s="1509"/>
      <c r="Q585" s="1509"/>
      <c r="R585" s="1509"/>
      <c r="T585" s="55" t="s">
        <v>593</v>
      </c>
      <c r="U585" t="s">
        <v>472</v>
      </c>
      <c r="Z585" s="1509" t="str">
        <f>C559</f>
        <v>Deferred Fees &amp; Costs</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6" t="str">
        <f>Z578</f>
        <v>701 Civic Center Blvd.</v>
      </c>
      <c r="H586" s="1456"/>
      <c r="I586" s="1456"/>
      <c r="J586" s="1456"/>
      <c r="K586" s="1456"/>
      <c r="L586" s="1456"/>
      <c r="M586" s="1456"/>
      <c r="N586" s="1456"/>
      <c r="O586" s="1456"/>
      <c r="P586" s="1456"/>
      <c r="Q586" s="1456"/>
      <c r="R586" s="1456"/>
      <c r="T586" s="22"/>
      <c r="U586" t="s">
        <v>85</v>
      </c>
      <c r="Z586" s="1456" t="s">
        <v>2674</v>
      </c>
      <c r="AA586" s="1456"/>
      <c r="AB586" s="1456"/>
      <c r="AC586" s="1456"/>
      <c r="AD586" s="1456"/>
      <c r="AE586" s="1456"/>
      <c r="AF586" s="1456"/>
      <c r="AG586" s="1456"/>
      <c r="AH586" s="1456"/>
      <c r="AI586" s="1456"/>
      <c r="AJ586" s="1456"/>
      <c r="AK586" s="14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56" t="str">
        <f t="shared" ref="G587:G588" si="3">Z579</f>
        <v>Suisun City, CA 94585</v>
      </c>
      <c r="H587" s="1456"/>
      <c r="I587" s="1456"/>
      <c r="J587" s="1456"/>
      <c r="K587" s="1456"/>
      <c r="L587" s="1456"/>
      <c r="M587" s="1456"/>
      <c r="N587" s="1456"/>
      <c r="O587" s="1456"/>
      <c r="P587" s="1456"/>
      <c r="Q587" s="1456"/>
      <c r="R587" s="1456"/>
      <c r="T587" s="22"/>
      <c r="U587" t="s">
        <v>589</v>
      </c>
      <c r="Z587" s="1439" t="s">
        <v>2675</v>
      </c>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6" t="str">
        <f t="shared" si="3"/>
        <v>Jason Goltiao</v>
      </c>
      <c r="H588" s="1456"/>
      <c r="I588" s="1456"/>
      <c r="J588" s="1456"/>
      <c r="K588" s="1456"/>
      <c r="L588" s="1456"/>
      <c r="M588" s="1456"/>
      <c r="N588" s="1456"/>
      <c r="O588" s="1456"/>
      <c r="P588" s="1456"/>
      <c r="Q588" s="1456"/>
      <c r="R588" s="1456"/>
      <c r="T588" s="22"/>
      <c r="U588" t="s">
        <v>17</v>
      </c>
      <c r="Z588" s="1439" t="s">
        <v>2658</v>
      </c>
      <c r="AA588" s="1439"/>
      <c r="AB588" s="1439"/>
      <c r="AC588" s="1439"/>
      <c r="AD588" s="1439"/>
      <c r="AE588" s="1439"/>
      <c r="AF588" s="1439"/>
      <c r="AG588" s="1439"/>
      <c r="AH588" s="1439"/>
      <c r="AI588" s="1439"/>
      <c r="AJ588" s="1439"/>
      <c r="AK588" s="1439"/>
    </row>
    <row r="589" spans="1:110" ht="12.95" customHeight="1">
      <c r="A589" s="22"/>
      <c r="B589" t="s">
        <v>317</v>
      </c>
      <c r="G589" s="1469" t="str">
        <f>Z581</f>
        <v>(707) 421-7332</v>
      </c>
      <c r="H589" s="1469"/>
      <c r="I589" s="1469"/>
      <c r="J589" s="1469"/>
      <c r="K589" s="1469"/>
      <c r="L589" s="1469"/>
      <c r="O589" s="33" t="s">
        <v>207</v>
      </c>
      <c r="P589" s="1436"/>
      <c r="Q589" s="1436"/>
      <c r="R589" s="1436"/>
      <c r="T589" s="22"/>
      <c r="U589" t="s">
        <v>317</v>
      </c>
      <c r="Z589" s="1469" t="s">
        <v>2681</v>
      </c>
      <c r="AA589" s="1469"/>
      <c r="AB589" s="1469"/>
      <c r="AC589" s="1469"/>
      <c r="AD589" s="1469"/>
      <c r="AE589" s="1469"/>
      <c r="AH589" s="33" t="s">
        <v>207</v>
      </c>
      <c r="AI589" s="1436"/>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6" t="str">
        <f>G585</f>
        <v>Impact Fee Waiver</v>
      </c>
      <c r="I590" s="1456"/>
      <c r="J590" s="1456"/>
      <c r="K590" s="1456"/>
      <c r="L590" s="1456"/>
      <c r="M590" s="1456"/>
      <c r="N590" s="1456"/>
      <c r="O590" s="1456"/>
      <c r="P590" s="1456"/>
      <c r="Q590" s="1456"/>
      <c r="R590" s="1456"/>
      <c r="T590" s="22"/>
      <c r="U590" t="s">
        <v>18</v>
      </c>
      <c r="AA590" s="1456" t="str">
        <f>Z585</f>
        <v>Deferred Fees &amp; Costs</v>
      </c>
      <c r="AB590" s="1456"/>
      <c r="AC590" s="1456"/>
      <c r="AD590" s="1456"/>
      <c r="AE590" s="1456"/>
      <c r="AF590" s="1456"/>
      <c r="AG590" s="1456"/>
      <c r="AH590" s="1456"/>
      <c r="AI590" s="1456"/>
      <c r="AJ590" s="1456"/>
      <c r="AK590" s="14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5" t="s">
        <v>554</v>
      </c>
      <c r="O591" s="1435"/>
      <c r="T591" s="22"/>
      <c r="U591" t="s">
        <v>20</v>
      </c>
      <c r="AG591" s="1435" t="s">
        <v>554</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09">
        <f>C560</f>
        <v>0</v>
      </c>
      <c r="H593" s="1509"/>
      <c r="I593" s="1509"/>
      <c r="J593" s="1509"/>
      <c r="K593" s="1509"/>
      <c r="L593" s="1509"/>
      <c r="M593" s="1509"/>
      <c r="N593" s="1509"/>
      <c r="O593" s="1509"/>
      <c r="P593" s="1509"/>
      <c r="Q593" s="1509"/>
      <c r="R593" s="1509"/>
      <c r="T593" s="55" t="s">
        <v>465</v>
      </c>
      <c r="U593" t="s">
        <v>472</v>
      </c>
      <c r="Z593" s="1509">
        <f>C561</f>
        <v>0</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6"/>
      <c r="H594" s="1456"/>
      <c r="I594" s="1456"/>
      <c r="J594" s="1456"/>
      <c r="K594" s="1456"/>
      <c r="L594" s="1456"/>
      <c r="M594" s="1456"/>
      <c r="N594" s="1456"/>
      <c r="O594" s="1456"/>
      <c r="P594" s="1456"/>
      <c r="Q594" s="1456"/>
      <c r="R594" s="1456"/>
      <c r="S594"/>
      <c r="T594" s="22"/>
      <c r="U594" t="s">
        <v>85</v>
      </c>
      <c r="V594"/>
      <c r="W594"/>
      <c r="X594"/>
      <c r="Y594"/>
      <c r="Z594" s="1456"/>
      <c r="AA594" s="1456"/>
      <c r="AB594" s="1456"/>
      <c r="AC594" s="1456"/>
      <c r="AD594" s="1456"/>
      <c r="AE594" s="1456"/>
      <c r="AF594" s="1456"/>
      <c r="AG594" s="1456"/>
      <c r="AH594" s="1456"/>
      <c r="AI594" s="1456"/>
      <c r="AJ594" s="1456"/>
      <c r="AK594" s="14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56"/>
      <c r="H595" s="1456"/>
      <c r="I595" s="1456"/>
      <c r="J595" s="1456"/>
      <c r="K595" s="1456"/>
      <c r="L595" s="1456"/>
      <c r="M595" s="1456"/>
      <c r="N595" s="1456"/>
      <c r="O595" s="1456"/>
      <c r="P595" s="1456"/>
      <c r="Q595" s="1456"/>
      <c r="R595" s="1456"/>
      <c r="S595"/>
      <c r="T595" s="22"/>
      <c r="U595" t="s">
        <v>589</v>
      </c>
      <c r="V595"/>
      <c r="W595"/>
      <c r="X595"/>
      <c r="Y595"/>
      <c r="Z595" s="1439"/>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6"/>
      <c r="H596" s="1456"/>
      <c r="I596" s="1456"/>
      <c r="J596" s="1456"/>
      <c r="K596" s="1456"/>
      <c r="L596" s="1456"/>
      <c r="M596" s="1456"/>
      <c r="N596" s="1456"/>
      <c r="O596" s="1456"/>
      <c r="P596" s="1456"/>
      <c r="Q596" s="1456"/>
      <c r="R596" s="1456"/>
      <c r="S596"/>
      <c r="T596" s="22"/>
      <c r="U596" t="s">
        <v>17</v>
      </c>
      <c r="V596"/>
      <c r="W596"/>
      <c r="X596"/>
      <c r="Y596"/>
      <c r="Z596" s="1439"/>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325</v>
      </c>
      <c r="BB596" s="3"/>
      <c r="BC596" s="3"/>
      <c r="BD596" s="3"/>
      <c r="BE596" s="121" t="s">
        <v>483</v>
      </c>
      <c r="BF596" s="122"/>
      <c r="BG596" s="1390"/>
      <c r="BH596" s="1391"/>
      <c r="BI596" s="121" t="s">
        <v>484</v>
      </c>
      <c r="BJ596" s="122"/>
      <c r="BK596" s="1390"/>
      <c r="BL596" s="1391"/>
      <c r="BM596" s="3"/>
      <c r="BN596" s="1518" t="s">
        <v>642</v>
      </c>
      <c r="BO596" s="1519"/>
      <c r="BP596" s="1519"/>
      <c r="BQ596" s="1519"/>
      <c r="BR596" s="1520"/>
      <c r="BS596" s="1508" t="s">
        <v>326</v>
      </c>
      <c r="BT596" s="1508"/>
      <c r="BU596" s="1508"/>
      <c r="BV596" s="1508"/>
      <c r="BW596" s="1508"/>
      <c r="BX596" s="1508" t="s">
        <v>163</v>
      </c>
      <c r="BY596" s="1508"/>
      <c r="BZ596" s="1508"/>
      <c r="CA596" s="1508"/>
      <c r="CB596" s="1508"/>
      <c r="CC596" s="1508" t="s">
        <v>164</v>
      </c>
      <c r="CD596" s="1508"/>
      <c r="CE596" s="1508"/>
      <c r="CF596" s="1508"/>
      <c r="CG596" s="1508"/>
      <c r="CH596" s="1508" t="s">
        <v>469</v>
      </c>
      <c r="CI596" s="1508"/>
      <c r="CJ596" s="1508"/>
      <c r="CK596" s="1508"/>
      <c r="CL596" s="1508"/>
      <c r="CM596" s="1508" t="s">
        <v>30</v>
      </c>
      <c r="CN596" s="1508"/>
      <c r="CO596" s="1508"/>
      <c r="CP596" s="1508"/>
      <c r="CQ596" s="1508"/>
      <c r="CR596" s="89"/>
      <c r="CS596" s="1508" t="s">
        <v>642</v>
      </c>
      <c r="CT596" s="1508"/>
      <c r="CU596" s="1508"/>
      <c r="CV596" s="1508"/>
      <c r="CW596" s="1508"/>
      <c r="CX596" s="1508" t="s">
        <v>326</v>
      </c>
      <c r="CY596" s="1508"/>
      <c r="CZ596" s="1508"/>
      <c r="DA596" s="1508"/>
      <c r="DB596" s="1508"/>
      <c r="DC596" s="1508" t="s">
        <v>163</v>
      </c>
      <c r="DD596" s="1508"/>
      <c r="DE596" s="1508"/>
      <c r="DF596" s="1508"/>
      <c r="DG596" s="1508"/>
      <c r="DH596" s="1508" t="s">
        <v>164</v>
      </c>
      <c r="DI596" s="1508"/>
      <c r="DJ596" s="1508"/>
      <c r="DK596" s="1508"/>
      <c r="DL596" s="1508"/>
      <c r="DM596" s="1508" t="s">
        <v>469</v>
      </c>
      <c r="DN596" s="1508"/>
      <c r="DO596" s="1508"/>
      <c r="DP596" s="1508"/>
      <c r="DQ596" s="1508"/>
      <c r="DR596" s="1508" t="s">
        <v>30</v>
      </c>
      <c r="DS596" s="1508"/>
      <c r="DT596" s="1508"/>
      <c r="DU596" s="1508"/>
      <c r="DV596" s="1508"/>
      <c r="DX596" s="1508" t="s">
        <v>642</v>
      </c>
      <c r="DY596" s="1508"/>
      <c r="DZ596" s="1508"/>
      <c r="EA596" s="1508"/>
      <c r="EB596" s="1508"/>
      <c r="EC596" s="1508" t="s">
        <v>326</v>
      </c>
      <c r="ED596" s="1508"/>
      <c r="EE596" s="1508"/>
      <c r="EF596" s="1508"/>
      <c r="EG596" s="1508"/>
      <c r="EH596" s="1508" t="s">
        <v>163</v>
      </c>
      <c r="EI596" s="1508"/>
      <c r="EJ596" s="1508"/>
      <c r="EK596" s="1508"/>
      <c r="EL596" s="1508"/>
      <c r="EM596" s="1508" t="s">
        <v>164</v>
      </c>
      <c r="EN596" s="1508"/>
      <c r="EO596" s="1508"/>
      <c r="EP596" s="1508"/>
      <c r="EQ596" s="1508"/>
      <c r="ER596" s="1508" t="s">
        <v>469</v>
      </c>
      <c r="ES596" s="1508"/>
      <c r="ET596" s="1508"/>
      <c r="EU596" s="1508"/>
      <c r="EV596" s="1508"/>
      <c r="EW596" s="1508" t="s">
        <v>30</v>
      </c>
      <c r="EX596" s="1508"/>
      <c r="EY596" s="1508"/>
      <c r="EZ596" s="1508"/>
      <c r="FA596" s="1508"/>
    </row>
    <row r="597" spans="1:157" s="4" customFormat="1" ht="12.95" customHeight="1">
      <c r="A597" s="22"/>
      <c r="B597" t="s">
        <v>317</v>
      </c>
      <c r="C597"/>
      <c r="D597"/>
      <c r="E597"/>
      <c r="F597"/>
      <c r="G597" s="1469"/>
      <c r="H597" s="1469"/>
      <c r="I597" s="1469"/>
      <c r="J597" s="1469"/>
      <c r="K597" s="1469"/>
      <c r="L597" s="1469"/>
      <c r="M597"/>
      <c r="N597"/>
      <c r="O597" s="33" t="s">
        <v>207</v>
      </c>
      <c r="P597" s="1436"/>
      <c r="Q597" s="1436"/>
      <c r="R597" s="1436"/>
      <c r="S597"/>
      <c r="T597" s="22"/>
      <c r="U597" t="s">
        <v>317</v>
      </c>
      <c r="V597"/>
      <c r="W597"/>
      <c r="X597"/>
      <c r="Y597"/>
      <c r="Z597" s="1469"/>
      <c r="AA597" s="1469"/>
      <c r="AB597" s="1469"/>
      <c r="AC597" s="1469"/>
      <c r="AD597" s="1469"/>
      <c r="AE597" s="1469"/>
      <c r="AF597"/>
      <c r="AG597"/>
      <c r="AH597" s="33" t="s">
        <v>207</v>
      </c>
      <c r="AI597" s="1436"/>
      <c r="AJ597" s="1436"/>
      <c r="AK597" s="1436"/>
      <c r="AL597"/>
      <c r="AM597"/>
      <c r="AN597"/>
      <c r="AO597"/>
      <c r="AP597"/>
      <c r="AQ597"/>
      <c r="AR597"/>
      <c r="AS597"/>
      <c r="AT597"/>
      <c r="AU597"/>
      <c r="AV597"/>
      <c r="AW597"/>
      <c r="AX597"/>
      <c r="AY597"/>
      <c r="BA597" s="4" t="s">
        <v>326</v>
      </c>
      <c r="BB597" s="3"/>
      <c r="BC597" s="3"/>
      <c r="BD597" s="3"/>
      <c r="BE597" s="1381">
        <f t="shared" ref="BE597:BE631" si="4">IF(AND(AC718&lt;=0.5,AC718&gt;=0.36),1,0)</f>
        <v>0</v>
      </c>
      <c r="BF597" s="1383"/>
      <c r="BG597" s="1390">
        <f t="shared" ref="BG597:BG631" si="5">IF(BE597=1,G718,0)</f>
        <v>0</v>
      </c>
      <c r="BH597" s="1391"/>
      <c r="BI597" s="1381">
        <f t="shared" ref="BI597:BI631" si="6">IF(AND(AC718&lt;=0.35,AC718&gt;0),1,0)</f>
        <v>1</v>
      </c>
      <c r="BJ597" s="1383"/>
      <c r="BK597" s="1390">
        <f t="shared" ref="BK597:BK631" si="7">IF(BI597=1,G718,0)</f>
        <v>28</v>
      </c>
      <c r="BL597" s="1391"/>
      <c r="BM597" s="3"/>
      <c r="BN597" s="1386">
        <f t="shared" ref="BN597:BN631" si="8">IF(B718="SRO/Studio",G718,0)</f>
        <v>0</v>
      </c>
      <c r="BO597" s="1387"/>
      <c r="BP597" s="1387"/>
      <c r="BQ597" s="1387"/>
      <c r="BR597" s="1388"/>
      <c r="BS597" s="1389">
        <f t="shared" ref="BS597:BS631" si="9">IF(B718="1 Bedroom",G718,0)</f>
        <v>0</v>
      </c>
      <c r="BT597" s="1389"/>
      <c r="BU597" s="1389"/>
      <c r="BV597" s="1389"/>
      <c r="BW597" s="1389"/>
      <c r="BX597" s="1389">
        <f t="shared" ref="BX597:BX631" si="10">IF(B718="2 Bedrooms",G718,0)</f>
        <v>28</v>
      </c>
      <c r="BY597" s="1389"/>
      <c r="BZ597" s="1389"/>
      <c r="CA597" s="1389"/>
      <c r="CB597" s="1389"/>
      <c r="CC597" s="1389">
        <f t="shared" ref="CC597:CC631" si="11">IF(B718="3 Bedrooms",G718,0)</f>
        <v>0</v>
      </c>
      <c r="CD597" s="1389"/>
      <c r="CE597" s="1389"/>
      <c r="CF597" s="1389"/>
      <c r="CG597" s="1389"/>
      <c r="CH597" s="1389">
        <f t="shared" ref="CH597:CH631" si="12">IF(B718="4 Bedrooms",G718,0)</f>
        <v>0</v>
      </c>
      <c r="CI597" s="1389"/>
      <c r="CJ597" s="1389"/>
      <c r="CK597" s="1389"/>
      <c r="CL597" s="1389"/>
      <c r="CM597" s="1389">
        <f t="shared" ref="CM597:CM631" si="13">IF(B718="5 Bedrooms",G718,0)</f>
        <v>0</v>
      </c>
      <c r="CN597" s="1389"/>
      <c r="CO597" s="1389"/>
      <c r="CP597" s="1389"/>
      <c r="CQ597" s="1389"/>
      <c r="CR597" s="6"/>
      <c r="CS597" s="1385">
        <f t="shared" ref="CS597:CS631" si="14">IF(AND(B718="SRO/Studio",AC718&lt;=0.3),G718,0)</f>
        <v>0</v>
      </c>
      <c r="CT597" s="1385"/>
      <c r="CU597" s="1385"/>
      <c r="CV597" s="1385"/>
      <c r="CW597" s="1385"/>
      <c r="CX597" s="1385">
        <f t="shared" ref="CX597:CX631" si="15">IF(AND(B718="1 Bedroom",AC718&lt;=0.3),G718,0)</f>
        <v>0</v>
      </c>
      <c r="CY597" s="1385"/>
      <c r="CZ597" s="1385"/>
      <c r="DA597" s="1385"/>
      <c r="DB597" s="1385"/>
      <c r="DC597" s="1385">
        <f t="shared" ref="DC597:DC631" si="16">IF(AND(B718="2 Bedrooms",AC718&lt;=0.3),G718,0)</f>
        <v>28</v>
      </c>
      <c r="DD597" s="1385"/>
      <c r="DE597" s="1385"/>
      <c r="DF597" s="1385"/>
      <c r="DG597" s="1385"/>
      <c r="DH597" s="1385">
        <f t="shared" ref="DH597:DH631" si="17">IF(AND(B718="3 Bedrooms",AC718&lt;=0.3),G718,0)</f>
        <v>0</v>
      </c>
      <c r="DI597" s="1385"/>
      <c r="DJ597" s="1385"/>
      <c r="DK597" s="1385"/>
      <c r="DL597" s="1385"/>
      <c r="DM597" s="1385">
        <f t="shared" ref="DM597:DM631" si="18">IF(AND(B718="4 Bedrooms",AC718&lt;=0.3),G718,0)</f>
        <v>0</v>
      </c>
      <c r="DN597" s="1385"/>
      <c r="DO597" s="1385"/>
      <c r="DP597" s="1385"/>
      <c r="DQ597" s="1385"/>
      <c r="DR597" s="1385">
        <f t="shared" ref="DR597:DR631" si="19">IF(AND(B718="5 Bedrooms",AC718&lt;=0.3),G718,0)</f>
        <v>0</v>
      </c>
      <c r="DS597" s="1385"/>
      <c r="DT597" s="1385"/>
      <c r="DU597" s="1385"/>
      <c r="DV597" s="1385"/>
      <c r="DX597" s="1381" t="str">
        <f t="shared" ref="DX597:DX631" si="20">IF(BN597&gt;0,O718,"")</f>
        <v/>
      </c>
      <c r="DY597" s="1382"/>
      <c r="DZ597" s="1382"/>
      <c r="EA597" s="1382"/>
      <c r="EB597" s="1383"/>
      <c r="EC597" s="1381" t="str">
        <f t="shared" ref="EC597:EC631" si="21">IF(BS597&gt;0,O718,"")</f>
        <v/>
      </c>
      <c r="ED597" s="1382"/>
      <c r="EE597" s="1382"/>
      <c r="EF597" s="1382"/>
      <c r="EG597" s="1383"/>
      <c r="EH597" s="1381">
        <f t="shared" ref="EH597:EH631" si="22">IF(BX597&gt;0,O718,"")</f>
        <v>735</v>
      </c>
      <c r="EI597" s="1382"/>
      <c r="EJ597" s="1382"/>
      <c r="EK597" s="1382"/>
      <c r="EL597" s="1383"/>
      <c r="EM597" s="1381" t="str">
        <f t="shared" ref="EM597:EM631" si="23">IF(CC597&gt;0,O718,"")</f>
        <v/>
      </c>
      <c r="EN597" s="1382"/>
      <c r="EO597" s="1382"/>
      <c r="EP597" s="1382"/>
      <c r="EQ597" s="1383"/>
      <c r="ER597" s="1381" t="str">
        <f t="shared" ref="ER597:ER631" si="24">IF(CH597&gt;0,O718,"")</f>
        <v/>
      </c>
      <c r="ES597" s="1382"/>
      <c r="ET597" s="1382"/>
      <c r="EU597" s="1382"/>
      <c r="EV597" s="1383"/>
      <c r="EW597" s="1381" t="str">
        <f t="shared" ref="EW597:EW631" si="25">IF(CM597&gt;0,O718,"")</f>
        <v/>
      </c>
      <c r="EX597" s="1382"/>
      <c r="EY597" s="1382"/>
      <c r="EZ597" s="1382"/>
      <c r="FA597" s="1383"/>
    </row>
    <row r="598" spans="1:157" s="4" customFormat="1" ht="12.95" customHeight="1">
      <c r="A598" s="22"/>
      <c r="B598" t="s">
        <v>18</v>
      </c>
      <c r="C598"/>
      <c r="D598"/>
      <c r="E598"/>
      <c r="F598"/>
      <c r="G598"/>
      <c r="H598" s="1456"/>
      <c r="I598" s="1456"/>
      <c r="J598" s="1456"/>
      <c r="K598" s="1456"/>
      <c r="L598" s="1456"/>
      <c r="M598" s="1456"/>
      <c r="N598" s="1456"/>
      <c r="O598" s="1456"/>
      <c r="P598" s="1456"/>
      <c r="Q598" s="1456"/>
      <c r="R598" s="1456"/>
      <c r="S598"/>
      <c r="T598" s="22"/>
      <c r="U598" t="s">
        <v>18</v>
      </c>
      <c r="V598"/>
      <c r="W598"/>
      <c r="X598"/>
      <c r="Y598"/>
      <c r="Z598"/>
      <c r="AA598" s="1456"/>
      <c r="AB598" s="1456"/>
      <c r="AC598" s="1456"/>
      <c r="AD598" s="1456"/>
      <c r="AE598" s="1456"/>
      <c r="AF598" s="1456"/>
      <c r="AG598" s="1456"/>
      <c r="AH598" s="1456"/>
      <c r="AI598" s="1456"/>
      <c r="AJ598" s="1456"/>
      <c r="AK598" s="1456"/>
      <c r="AL598"/>
      <c r="AM598"/>
      <c r="AN598"/>
      <c r="AO598"/>
      <c r="AP598"/>
      <c r="AQ598"/>
      <c r="AR598"/>
      <c r="AS598"/>
      <c r="AT598"/>
      <c r="AU598"/>
      <c r="AV598"/>
      <c r="AW598"/>
      <c r="AX598"/>
      <c r="AY598"/>
      <c r="BA598" s="4" t="s">
        <v>163</v>
      </c>
      <c r="BB598" s="3"/>
      <c r="BC598" s="3"/>
      <c r="BD598" s="3"/>
      <c r="BE598" s="1381">
        <f t="shared" si="4"/>
        <v>1</v>
      </c>
      <c r="BF598" s="1383"/>
      <c r="BG598" s="1390">
        <f t="shared" si="5"/>
        <v>28</v>
      </c>
      <c r="BH598" s="1391"/>
      <c r="BI598" s="1381">
        <f t="shared" si="6"/>
        <v>0</v>
      </c>
      <c r="BJ598" s="1383"/>
      <c r="BK598" s="1390">
        <f t="shared" si="7"/>
        <v>0</v>
      </c>
      <c r="BL598" s="1391"/>
      <c r="BM598" s="3"/>
      <c r="BN598" s="1386">
        <f t="shared" si="8"/>
        <v>0</v>
      </c>
      <c r="BO598" s="1387"/>
      <c r="BP598" s="1387"/>
      <c r="BQ598" s="1387"/>
      <c r="BR598" s="1388"/>
      <c r="BS598" s="1389">
        <f t="shared" si="9"/>
        <v>0</v>
      </c>
      <c r="BT598" s="1389"/>
      <c r="BU598" s="1389"/>
      <c r="BV598" s="1389"/>
      <c r="BW598" s="1389"/>
      <c r="BX598" s="1389">
        <f t="shared" si="10"/>
        <v>28</v>
      </c>
      <c r="BY598" s="1389"/>
      <c r="BZ598" s="1389"/>
      <c r="CA598" s="1389"/>
      <c r="CB598" s="1389"/>
      <c r="CC598" s="1389">
        <f t="shared" si="11"/>
        <v>0</v>
      </c>
      <c r="CD598" s="1389"/>
      <c r="CE598" s="1389"/>
      <c r="CF598" s="1389"/>
      <c r="CG598" s="1389"/>
      <c r="CH598" s="1389">
        <f t="shared" si="12"/>
        <v>0</v>
      </c>
      <c r="CI598" s="1389"/>
      <c r="CJ598" s="1389"/>
      <c r="CK598" s="1389"/>
      <c r="CL598" s="1389"/>
      <c r="CM598" s="1389">
        <f t="shared" si="13"/>
        <v>0</v>
      </c>
      <c r="CN598" s="1389"/>
      <c r="CO598" s="1389"/>
      <c r="CP598" s="1389"/>
      <c r="CQ598" s="1389"/>
      <c r="CR598" s="6"/>
      <c r="CS598" s="1385">
        <f t="shared" si="14"/>
        <v>0</v>
      </c>
      <c r="CT598" s="1385"/>
      <c r="CU598" s="1385"/>
      <c r="CV598" s="1385"/>
      <c r="CW598" s="1385"/>
      <c r="CX598" s="1385">
        <f t="shared" si="15"/>
        <v>0</v>
      </c>
      <c r="CY598" s="1385"/>
      <c r="CZ598" s="1385"/>
      <c r="DA598" s="1385"/>
      <c r="DB598" s="1385"/>
      <c r="DC598" s="1385">
        <f t="shared" si="16"/>
        <v>0</v>
      </c>
      <c r="DD598" s="1385"/>
      <c r="DE598" s="1385"/>
      <c r="DF598" s="1385"/>
      <c r="DG598" s="1385"/>
      <c r="DH598" s="1385">
        <f t="shared" si="17"/>
        <v>0</v>
      </c>
      <c r="DI598" s="1385"/>
      <c r="DJ598" s="1385"/>
      <c r="DK598" s="1385"/>
      <c r="DL598" s="1385"/>
      <c r="DM598" s="1385">
        <f t="shared" si="18"/>
        <v>0</v>
      </c>
      <c r="DN598" s="1385"/>
      <c r="DO598" s="1385"/>
      <c r="DP598" s="1385"/>
      <c r="DQ598" s="1385"/>
      <c r="DR598" s="1385">
        <f t="shared" si="19"/>
        <v>0</v>
      </c>
      <c r="DS598" s="1385"/>
      <c r="DT598" s="1385"/>
      <c r="DU598" s="1385"/>
      <c r="DV598" s="1385"/>
      <c r="DX598" s="1381" t="str">
        <f t="shared" si="20"/>
        <v/>
      </c>
      <c r="DY598" s="1382"/>
      <c r="DZ598" s="1382"/>
      <c r="EA598" s="1382"/>
      <c r="EB598" s="1383"/>
      <c r="EC598" s="1381" t="str">
        <f t="shared" si="21"/>
        <v/>
      </c>
      <c r="ED598" s="1382"/>
      <c r="EE598" s="1382"/>
      <c r="EF598" s="1382"/>
      <c r="EG598" s="1383"/>
      <c r="EH598" s="1381">
        <f t="shared" si="22"/>
        <v>1302</v>
      </c>
      <c r="EI598" s="1382"/>
      <c r="EJ598" s="1382"/>
      <c r="EK598" s="1382"/>
      <c r="EL598" s="1383"/>
      <c r="EM598" s="1381" t="str">
        <f t="shared" si="23"/>
        <v/>
      </c>
      <c r="EN598" s="1382"/>
      <c r="EO598" s="1382"/>
      <c r="EP598" s="1382"/>
      <c r="EQ598" s="1383"/>
      <c r="ER598" s="1381" t="str">
        <f t="shared" si="24"/>
        <v/>
      </c>
      <c r="ES598" s="1382"/>
      <c r="ET598" s="1382"/>
      <c r="EU598" s="1382"/>
      <c r="EV598" s="1383"/>
      <c r="EW598" s="1381" t="str">
        <f t="shared" si="25"/>
        <v/>
      </c>
      <c r="EX598" s="1382"/>
      <c r="EY598" s="1382"/>
      <c r="EZ598" s="1382"/>
      <c r="FA598" s="1383"/>
    </row>
    <row r="599" spans="1:157" ht="12.95" customHeight="1">
      <c r="A599" s="22"/>
      <c r="B599" t="s">
        <v>20</v>
      </c>
      <c r="N599" s="1435" t="s">
        <v>678</v>
      </c>
      <c r="O599" s="1435"/>
      <c r="T599" s="22"/>
      <c r="U599" t="s">
        <v>20</v>
      </c>
      <c r="AG599" s="1435" t="s">
        <v>678</v>
      </c>
      <c r="AH599" s="1435"/>
      <c r="BA599" s="4" t="s">
        <v>164</v>
      </c>
      <c r="BB599" s="3"/>
      <c r="BC599" s="3"/>
      <c r="BD599" s="3"/>
      <c r="BE599" s="1381">
        <f t="shared" si="4"/>
        <v>0</v>
      </c>
      <c r="BF599" s="1383"/>
      <c r="BG599" s="1390">
        <f t="shared" si="5"/>
        <v>0</v>
      </c>
      <c r="BH599" s="1391"/>
      <c r="BI599" s="1381">
        <f t="shared" si="6"/>
        <v>0</v>
      </c>
      <c r="BJ599" s="1383"/>
      <c r="BK599" s="1390">
        <f t="shared" si="7"/>
        <v>0</v>
      </c>
      <c r="BL599" s="1391"/>
      <c r="BM599" s="3"/>
      <c r="BN599" s="1386">
        <f t="shared" si="8"/>
        <v>0</v>
      </c>
      <c r="BO599" s="1387"/>
      <c r="BP599" s="1387"/>
      <c r="BQ599" s="1387"/>
      <c r="BR599" s="1388"/>
      <c r="BS599" s="1389">
        <f t="shared" si="9"/>
        <v>0</v>
      </c>
      <c r="BT599" s="1389"/>
      <c r="BU599" s="1389"/>
      <c r="BV599" s="1389"/>
      <c r="BW599" s="1389"/>
      <c r="BX599" s="1389">
        <f t="shared" si="10"/>
        <v>0</v>
      </c>
      <c r="BY599" s="1389"/>
      <c r="BZ599" s="1389"/>
      <c r="CA599" s="1389"/>
      <c r="CB599" s="1389"/>
      <c r="CC599" s="1389">
        <f t="shared" si="11"/>
        <v>0</v>
      </c>
      <c r="CD599" s="1389"/>
      <c r="CE599" s="1389"/>
      <c r="CF599" s="1389"/>
      <c r="CG599" s="1389"/>
      <c r="CH599" s="1389">
        <f t="shared" si="12"/>
        <v>0</v>
      </c>
      <c r="CI599" s="1389"/>
      <c r="CJ599" s="1389"/>
      <c r="CK599" s="1389"/>
      <c r="CL599" s="1389"/>
      <c r="CM599" s="1389">
        <f t="shared" si="13"/>
        <v>0</v>
      </c>
      <c r="CN599" s="1389"/>
      <c r="CO599" s="1389"/>
      <c r="CP599" s="1389"/>
      <c r="CQ599" s="1389"/>
      <c r="CR599" s="6"/>
      <c r="CS599" s="1385">
        <f t="shared" si="14"/>
        <v>0</v>
      </c>
      <c r="CT599" s="1385"/>
      <c r="CU599" s="1385"/>
      <c r="CV599" s="1385"/>
      <c r="CW599" s="1385"/>
      <c r="CX599" s="1385">
        <f t="shared" si="15"/>
        <v>0</v>
      </c>
      <c r="CY599" s="1385"/>
      <c r="CZ599" s="1385"/>
      <c r="DA599" s="1385"/>
      <c r="DB599" s="1385"/>
      <c r="DC599" s="1385">
        <f t="shared" si="16"/>
        <v>0</v>
      </c>
      <c r="DD599" s="1385"/>
      <c r="DE599" s="1385"/>
      <c r="DF599" s="1385"/>
      <c r="DG599" s="1385"/>
      <c r="DH599" s="1385">
        <f t="shared" si="17"/>
        <v>0</v>
      </c>
      <c r="DI599" s="1385"/>
      <c r="DJ599" s="1385"/>
      <c r="DK599" s="1385"/>
      <c r="DL599" s="1385"/>
      <c r="DM599" s="1385">
        <f t="shared" si="18"/>
        <v>0</v>
      </c>
      <c r="DN599" s="1385"/>
      <c r="DO599" s="1385"/>
      <c r="DP599" s="1385"/>
      <c r="DQ599" s="1385"/>
      <c r="DR599" s="1385">
        <f t="shared" si="19"/>
        <v>0</v>
      </c>
      <c r="DS599" s="1385"/>
      <c r="DT599" s="1385"/>
      <c r="DU599" s="1385"/>
      <c r="DV599" s="1385"/>
      <c r="DX599" s="1381" t="str">
        <f t="shared" si="20"/>
        <v/>
      </c>
      <c r="DY599" s="1382"/>
      <c r="DZ599" s="1382"/>
      <c r="EA599" s="1382"/>
      <c r="EB599" s="1383"/>
      <c r="EC599" s="1381" t="str">
        <f t="shared" si="21"/>
        <v/>
      </c>
      <c r="ED599" s="1382"/>
      <c r="EE599" s="1382"/>
      <c r="EF599" s="1382"/>
      <c r="EG599" s="1383"/>
      <c r="EH599" s="1381" t="str">
        <f t="shared" si="22"/>
        <v/>
      </c>
      <c r="EI599" s="1382"/>
      <c r="EJ599" s="1382"/>
      <c r="EK599" s="1382"/>
      <c r="EL599" s="1383"/>
      <c r="EM599" s="1381" t="str">
        <f t="shared" si="23"/>
        <v/>
      </c>
      <c r="EN599" s="1382"/>
      <c r="EO599" s="1382"/>
      <c r="EP599" s="1382"/>
      <c r="EQ599" s="1383"/>
      <c r="ER599" s="1381" t="str">
        <f t="shared" si="24"/>
        <v/>
      </c>
      <c r="ES599" s="1382"/>
      <c r="ET599" s="1382"/>
      <c r="EU599" s="1382"/>
      <c r="EV599" s="1383"/>
      <c r="EW599" s="1381" t="str">
        <f t="shared" si="25"/>
        <v/>
      </c>
      <c r="EX599" s="1382"/>
      <c r="EY599" s="1382"/>
      <c r="EZ599" s="1382"/>
      <c r="FA599" s="1383"/>
    </row>
    <row r="600" spans="1:157" ht="12.95" customHeight="1">
      <c r="A600" s="22"/>
      <c r="T600" s="22"/>
      <c r="BA600" s="4" t="s">
        <v>165</v>
      </c>
      <c r="BB600" s="3"/>
      <c r="BC600" s="3"/>
      <c r="BD600" s="3"/>
      <c r="BE600" s="1381">
        <f t="shared" si="4"/>
        <v>0</v>
      </c>
      <c r="BF600" s="1383"/>
      <c r="BG600" s="1390">
        <f t="shared" si="5"/>
        <v>0</v>
      </c>
      <c r="BH600" s="1391"/>
      <c r="BI600" s="1381">
        <f t="shared" si="6"/>
        <v>1</v>
      </c>
      <c r="BJ600" s="1383"/>
      <c r="BK600" s="1390">
        <f t="shared" si="7"/>
        <v>15</v>
      </c>
      <c r="BL600" s="1391"/>
      <c r="BM600" s="3"/>
      <c r="BN600" s="1386">
        <f t="shared" si="8"/>
        <v>0</v>
      </c>
      <c r="BO600" s="1387"/>
      <c r="BP600" s="1387"/>
      <c r="BQ600" s="1387"/>
      <c r="BR600" s="1388"/>
      <c r="BS600" s="1389">
        <f t="shared" si="9"/>
        <v>0</v>
      </c>
      <c r="BT600" s="1389"/>
      <c r="BU600" s="1389"/>
      <c r="BV600" s="1389"/>
      <c r="BW600" s="1389"/>
      <c r="BX600" s="1389">
        <f t="shared" si="10"/>
        <v>0</v>
      </c>
      <c r="BY600" s="1389"/>
      <c r="BZ600" s="1389"/>
      <c r="CA600" s="1389"/>
      <c r="CB600" s="1389"/>
      <c r="CC600" s="1389">
        <f t="shared" si="11"/>
        <v>15</v>
      </c>
      <c r="CD600" s="1389"/>
      <c r="CE600" s="1389"/>
      <c r="CF600" s="1389"/>
      <c r="CG600" s="1389"/>
      <c r="CH600" s="1389">
        <f t="shared" si="12"/>
        <v>0</v>
      </c>
      <c r="CI600" s="1389"/>
      <c r="CJ600" s="1389"/>
      <c r="CK600" s="1389"/>
      <c r="CL600" s="1389"/>
      <c r="CM600" s="1389">
        <f t="shared" si="13"/>
        <v>0</v>
      </c>
      <c r="CN600" s="1389"/>
      <c r="CO600" s="1389"/>
      <c r="CP600" s="1389"/>
      <c r="CQ600" s="1389"/>
      <c r="CR600" s="6"/>
      <c r="CS600" s="1385">
        <f t="shared" si="14"/>
        <v>0</v>
      </c>
      <c r="CT600" s="1385"/>
      <c r="CU600" s="1385"/>
      <c r="CV600" s="1385"/>
      <c r="CW600" s="1385"/>
      <c r="CX600" s="1385">
        <f t="shared" si="15"/>
        <v>0</v>
      </c>
      <c r="CY600" s="1385"/>
      <c r="CZ600" s="1385"/>
      <c r="DA600" s="1385"/>
      <c r="DB600" s="1385"/>
      <c r="DC600" s="1385">
        <f t="shared" si="16"/>
        <v>0</v>
      </c>
      <c r="DD600" s="1385"/>
      <c r="DE600" s="1385"/>
      <c r="DF600" s="1385"/>
      <c r="DG600" s="1385"/>
      <c r="DH600" s="1385">
        <f t="shared" si="17"/>
        <v>15</v>
      </c>
      <c r="DI600" s="1385"/>
      <c r="DJ600" s="1385"/>
      <c r="DK600" s="1385"/>
      <c r="DL600" s="1385"/>
      <c r="DM600" s="1385">
        <f t="shared" si="18"/>
        <v>0</v>
      </c>
      <c r="DN600" s="1385"/>
      <c r="DO600" s="1385"/>
      <c r="DP600" s="1385"/>
      <c r="DQ600" s="1385"/>
      <c r="DR600" s="1385">
        <f t="shared" si="19"/>
        <v>0</v>
      </c>
      <c r="DS600" s="1385"/>
      <c r="DT600" s="1385"/>
      <c r="DU600" s="1385"/>
      <c r="DV600" s="1385"/>
      <c r="DX600" s="1381" t="str">
        <f t="shared" si="20"/>
        <v/>
      </c>
      <c r="DY600" s="1382"/>
      <c r="DZ600" s="1382"/>
      <c r="EA600" s="1382"/>
      <c r="EB600" s="1383"/>
      <c r="EC600" s="1381" t="str">
        <f t="shared" si="21"/>
        <v/>
      </c>
      <c r="ED600" s="1382"/>
      <c r="EE600" s="1382"/>
      <c r="EF600" s="1382"/>
      <c r="EG600" s="1383"/>
      <c r="EH600" s="1381" t="str">
        <f t="shared" si="22"/>
        <v/>
      </c>
      <c r="EI600" s="1382"/>
      <c r="EJ600" s="1382"/>
      <c r="EK600" s="1382"/>
      <c r="EL600" s="1383"/>
      <c r="EM600" s="1381">
        <f t="shared" si="23"/>
        <v>833</v>
      </c>
      <c r="EN600" s="1382"/>
      <c r="EO600" s="1382"/>
      <c r="EP600" s="1382"/>
      <c r="EQ600" s="1383"/>
      <c r="ER600" s="1381" t="str">
        <f t="shared" si="24"/>
        <v/>
      </c>
      <c r="ES600" s="1382"/>
      <c r="ET600" s="1382"/>
      <c r="EU600" s="1382"/>
      <c r="EV600" s="1383"/>
      <c r="EW600" s="1381" t="str">
        <f t="shared" si="25"/>
        <v/>
      </c>
      <c r="EX600" s="1382"/>
      <c r="EY600" s="1382"/>
      <c r="EZ600" s="1382"/>
      <c r="FA600" s="1383"/>
    </row>
    <row r="601" spans="1:157" ht="12.95" customHeight="1">
      <c r="A601" s="55" t="s">
        <v>470</v>
      </c>
      <c r="B601" t="s">
        <v>472</v>
      </c>
      <c r="G601" s="1509">
        <f>C562</f>
        <v>0</v>
      </c>
      <c r="H601" s="1509"/>
      <c r="I601" s="1509"/>
      <c r="J601" s="1509"/>
      <c r="K601" s="1509"/>
      <c r="L601" s="1509"/>
      <c r="M601" s="1509"/>
      <c r="N601" s="1509"/>
      <c r="O601" s="1509"/>
      <c r="P601" s="1509"/>
      <c r="Q601" s="1509"/>
      <c r="R601" s="1509"/>
      <c r="T601" s="55" t="s">
        <v>655</v>
      </c>
      <c r="U601" t="s">
        <v>472</v>
      </c>
      <c r="Z601" s="1509">
        <f>C563</f>
        <v>0</v>
      </c>
      <c r="AA601" s="1509"/>
      <c r="AB601" s="1509"/>
      <c r="AC601" s="1509"/>
      <c r="AD601" s="1509"/>
      <c r="AE601" s="1509"/>
      <c r="AF601" s="1509"/>
      <c r="AG601" s="1509"/>
      <c r="AH601" s="1509"/>
      <c r="AI601" s="1509"/>
      <c r="AJ601" s="1509"/>
      <c r="AK601" s="1509"/>
      <c r="BA601" s="4" t="s">
        <v>30</v>
      </c>
      <c r="BB601" s="3"/>
      <c r="BC601" s="3"/>
      <c r="BD601" s="3"/>
      <c r="BE601" s="1381">
        <f t="shared" si="4"/>
        <v>1</v>
      </c>
      <c r="BF601" s="1383"/>
      <c r="BG601" s="1390">
        <f t="shared" si="5"/>
        <v>15</v>
      </c>
      <c r="BH601" s="1391"/>
      <c r="BI601" s="1381">
        <f t="shared" si="6"/>
        <v>0</v>
      </c>
      <c r="BJ601" s="1383"/>
      <c r="BK601" s="1390">
        <f t="shared" si="7"/>
        <v>0</v>
      </c>
      <c r="BL601" s="1391"/>
      <c r="BM601" s="3"/>
      <c r="BN601" s="1386">
        <f t="shared" si="8"/>
        <v>0</v>
      </c>
      <c r="BO601" s="1387"/>
      <c r="BP601" s="1387"/>
      <c r="BQ601" s="1387"/>
      <c r="BR601" s="1388"/>
      <c r="BS601" s="1389">
        <f t="shared" si="9"/>
        <v>0</v>
      </c>
      <c r="BT601" s="1389"/>
      <c r="BU601" s="1389"/>
      <c r="BV601" s="1389"/>
      <c r="BW601" s="1389"/>
      <c r="BX601" s="1389">
        <f t="shared" si="10"/>
        <v>0</v>
      </c>
      <c r="BY601" s="1389"/>
      <c r="BZ601" s="1389"/>
      <c r="CA601" s="1389"/>
      <c r="CB601" s="1389"/>
      <c r="CC601" s="1389">
        <f t="shared" si="11"/>
        <v>15</v>
      </c>
      <c r="CD601" s="1389"/>
      <c r="CE601" s="1389"/>
      <c r="CF601" s="1389"/>
      <c r="CG601" s="1389"/>
      <c r="CH601" s="1389">
        <f t="shared" si="12"/>
        <v>0</v>
      </c>
      <c r="CI601" s="1389"/>
      <c r="CJ601" s="1389"/>
      <c r="CK601" s="1389"/>
      <c r="CL601" s="1389"/>
      <c r="CM601" s="1389">
        <f t="shared" si="13"/>
        <v>0</v>
      </c>
      <c r="CN601" s="1389"/>
      <c r="CO601" s="1389"/>
      <c r="CP601" s="1389"/>
      <c r="CQ601" s="1389"/>
      <c r="CR601" s="6"/>
      <c r="CS601" s="1385">
        <f t="shared" si="14"/>
        <v>0</v>
      </c>
      <c r="CT601" s="1385"/>
      <c r="CU601" s="1385"/>
      <c r="CV601" s="1385"/>
      <c r="CW601" s="1385"/>
      <c r="CX601" s="1385">
        <f t="shared" si="15"/>
        <v>0</v>
      </c>
      <c r="CY601" s="1385"/>
      <c r="CZ601" s="1385"/>
      <c r="DA601" s="1385"/>
      <c r="DB601" s="1385"/>
      <c r="DC601" s="1385">
        <f t="shared" si="16"/>
        <v>0</v>
      </c>
      <c r="DD601" s="1385"/>
      <c r="DE601" s="1385"/>
      <c r="DF601" s="1385"/>
      <c r="DG601" s="1385"/>
      <c r="DH601" s="1385">
        <f t="shared" si="17"/>
        <v>0</v>
      </c>
      <c r="DI601" s="1385"/>
      <c r="DJ601" s="1385"/>
      <c r="DK601" s="1385"/>
      <c r="DL601" s="1385"/>
      <c r="DM601" s="1385">
        <f t="shared" si="18"/>
        <v>0</v>
      </c>
      <c r="DN601" s="1385"/>
      <c r="DO601" s="1385"/>
      <c r="DP601" s="1385"/>
      <c r="DQ601" s="1385"/>
      <c r="DR601" s="1385">
        <f t="shared" si="19"/>
        <v>0</v>
      </c>
      <c r="DS601" s="1385"/>
      <c r="DT601" s="1385"/>
      <c r="DU601" s="1385"/>
      <c r="DV601" s="1385"/>
      <c r="DX601" s="1381" t="str">
        <f t="shared" si="20"/>
        <v/>
      </c>
      <c r="DY601" s="1382"/>
      <c r="DZ601" s="1382"/>
      <c r="EA601" s="1382"/>
      <c r="EB601" s="1383"/>
      <c r="EC601" s="1381" t="str">
        <f t="shared" si="21"/>
        <v/>
      </c>
      <c r="ED601" s="1382"/>
      <c r="EE601" s="1382"/>
      <c r="EF601" s="1382"/>
      <c r="EG601" s="1383"/>
      <c r="EH601" s="1381" t="str">
        <f t="shared" si="22"/>
        <v/>
      </c>
      <c r="EI601" s="1382"/>
      <c r="EJ601" s="1382"/>
      <c r="EK601" s="1382"/>
      <c r="EL601" s="1383"/>
      <c r="EM601" s="1381">
        <f t="shared" si="23"/>
        <v>1487</v>
      </c>
      <c r="EN601" s="1382"/>
      <c r="EO601" s="1382"/>
      <c r="EP601" s="1382"/>
      <c r="EQ601" s="1383"/>
      <c r="ER601" s="1381" t="str">
        <f t="shared" si="24"/>
        <v/>
      </c>
      <c r="ES601" s="1382"/>
      <c r="ET601" s="1382"/>
      <c r="EU601" s="1382"/>
      <c r="EV601" s="1383"/>
      <c r="EW601" s="1381" t="str">
        <f t="shared" si="25"/>
        <v/>
      </c>
      <c r="EX601" s="1382"/>
      <c r="EY601" s="1382"/>
      <c r="EZ601" s="1382"/>
      <c r="FA601" s="1383"/>
    </row>
    <row r="602" spans="1:157" ht="12.95" customHeight="1">
      <c r="A602" s="22"/>
      <c r="B602" t="s">
        <v>85</v>
      </c>
      <c r="G602" s="1456"/>
      <c r="H602" s="1456"/>
      <c r="I602" s="1456"/>
      <c r="J602" s="1456"/>
      <c r="K602" s="1456"/>
      <c r="L602" s="1456"/>
      <c r="M602" s="1456"/>
      <c r="N602" s="1456"/>
      <c r="O602" s="1456"/>
      <c r="P602" s="1456"/>
      <c r="Q602" s="1456"/>
      <c r="R602" s="1456"/>
      <c r="T602" s="22"/>
      <c r="U602" t="s">
        <v>85</v>
      </c>
      <c r="Z602" s="1456"/>
      <c r="AA602" s="1456"/>
      <c r="AB602" s="1456"/>
      <c r="AC602" s="1456"/>
      <c r="AD602" s="1456"/>
      <c r="AE602" s="1456"/>
      <c r="AF602" s="1456"/>
      <c r="AG602" s="1456"/>
      <c r="AH602" s="1456"/>
      <c r="AI602" s="1456"/>
      <c r="AJ602" s="1456"/>
      <c r="AK602" s="1456"/>
      <c r="AZ602" s="3"/>
      <c r="BA602" s="3"/>
      <c r="BB602" s="3"/>
      <c r="BC602" s="3"/>
      <c r="BD602" s="3"/>
      <c r="BE602" s="1381">
        <f t="shared" si="4"/>
        <v>0</v>
      </c>
      <c r="BF602" s="1383"/>
      <c r="BG602" s="1390">
        <f t="shared" si="5"/>
        <v>0</v>
      </c>
      <c r="BH602" s="1391"/>
      <c r="BI602" s="1381">
        <f t="shared" si="6"/>
        <v>0</v>
      </c>
      <c r="BJ602" s="1383"/>
      <c r="BK602" s="1390">
        <f t="shared" si="7"/>
        <v>0</v>
      </c>
      <c r="BL602" s="1391"/>
      <c r="BM602" s="3"/>
      <c r="BN602" s="1386">
        <f t="shared" si="8"/>
        <v>0</v>
      </c>
      <c r="BO602" s="1387"/>
      <c r="BP602" s="1387"/>
      <c r="BQ602" s="1387"/>
      <c r="BR602" s="1388"/>
      <c r="BS602" s="1389">
        <f t="shared" si="9"/>
        <v>0</v>
      </c>
      <c r="BT602" s="1389"/>
      <c r="BU602" s="1389"/>
      <c r="BV602" s="1389"/>
      <c r="BW602" s="1389"/>
      <c r="BX602" s="1389">
        <f t="shared" si="10"/>
        <v>0</v>
      </c>
      <c r="BY602" s="1389"/>
      <c r="BZ602" s="1389"/>
      <c r="CA602" s="1389"/>
      <c r="CB602" s="1389"/>
      <c r="CC602" s="1389">
        <f t="shared" si="11"/>
        <v>0</v>
      </c>
      <c r="CD602" s="1389"/>
      <c r="CE602" s="1389"/>
      <c r="CF602" s="1389"/>
      <c r="CG602" s="1389"/>
      <c r="CH602" s="1389">
        <f t="shared" si="12"/>
        <v>0</v>
      </c>
      <c r="CI602" s="1389"/>
      <c r="CJ602" s="1389"/>
      <c r="CK602" s="1389"/>
      <c r="CL602" s="1389"/>
      <c r="CM602" s="1389">
        <f t="shared" si="13"/>
        <v>0</v>
      </c>
      <c r="CN602" s="1389"/>
      <c r="CO602" s="1389"/>
      <c r="CP602" s="1389"/>
      <c r="CQ602" s="1389"/>
      <c r="CR602" s="6"/>
      <c r="CS602" s="1385">
        <f t="shared" si="14"/>
        <v>0</v>
      </c>
      <c r="CT602" s="1385"/>
      <c r="CU602" s="1385"/>
      <c r="CV602" s="1385"/>
      <c r="CW602" s="1385"/>
      <c r="CX602" s="1385">
        <f t="shared" si="15"/>
        <v>0</v>
      </c>
      <c r="CY602" s="1385"/>
      <c r="CZ602" s="1385"/>
      <c r="DA602" s="1385"/>
      <c r="DB602" s="1385"/>
      <c r="DC602" s="1385">
        <f t="shared" si="16"/>
        <v>0</v>
      </c>
      <c r="DD602" s="1385"/>
      <c r="DE602" s="1385"/>
      <c r="DF602" s="1385"/>
      <c r="DG602" s="1385"/>
      <c r="DH602" s="1385">
        <f t="shared" si="17"/>
        <v>0</v>
      </c>
      <c r="DI602" s="1385"/>
      <c r="DJ602" s="1385"/>
      <c r="DK602" s="1385"/>
      <c r="DL602" s="1385"/>
      <c r="DM602" s="1385">
        <f t="shared" si="18"/>
        <v>0</v>
      </c>
      <c r="DN602" s="1385"/>
      <c r="DO602" s="1385"/>
      <c r="DP602" s="1385"/>
      <c r="DQ602" s="1385"/>
      <c r="DR602" s="1385">
        <f t="shared" si="19"/>
        <v>0</v>
      </c>
      <c r="DS602" s="1385"/>
      <c r="DT602" s="1385"/>
      <c r="DU602" s="1385"/>
      <c r="DV602" s="1385"/>
      <c r="DX602" s="1381" t="str">
        <f t="shared" si="20"/>
        <v/>
      </c>
      <c r="DY602" s="1382"/>
      <c r="DZ602" s="1382"/>
      <c r="EA602" s="1382"/>
      <c r="EB602" s="1383"/>
      <c r="EC602" s="1381" t="str">
        <f t="shared" si="21"/>
        <v/>
      </c>
      <c r="ED602" s="1382"/>
      <c r="EE602" s="1382"/>
      <c r="EF602" s="1382"/>
      <c r="EG602" s="1383"/>
      <c r="EH602" s="1381" t="str">
        <f t="shared" si="22"/>
        <v/>
      </c>
      <c r="EI602" s="1382"/>
      <c r="EJ602" s="1382"/>
      <c r="EK602" s="1382"/>
      <c r="EL602" s="1383"/>
      <c r="EM602" s="1381" t="str">
        <f t="shared" si="23"/>
        <v/>
      </c>
      <c r="EN602" s="1382"/>
      <c r="EO602" s="1382"/>
      <c r="EP602" s="1382"/>
      <c r="EQ602" s="1383"/>
      <c r="ER602" s="1381" t="str">
        <f t="shared" si="24"/>
        <v/>
      </c>
      <c r="ES602" s="1382"/>
      <c r="ET602" s="1382"/>
      <c r="EU602" s="1382"/>
      <c r="EV602" s="1383"/>
      <c r="EW602" s="1381" t="str">
        <f t="shared" si="25"/>
        <v/>
      </c>
      <c r="EX602" s="1382"/>
      <c r="EY602" s="1382"/>
      <c r="EZ602" s="1382"/>
      <c r="FA602" s="1383"/>
    </row>
    <row r="603" spans="1:157" ht="12.95" customHeight="1">
      <c r="A603" s="22"/>
      <c r="B603" t="s">
        <v>589</v>
      </c>
      <c r="G603" s="1456"/>
      <c r="H603" s="1456"/>
      <c r="I603" s="1456"/>
      <c r="J603" s="1456"/>
      <c r="K603" s="1456"/>
      <c r="L603" s="1456"/>
      <c r="M603" s="1456"/>
      <c r="N603" s="1456"/>
      <c r="O603" s="1456"/>
      <c r="P603" s="1456"/>
      <c r="Q603" s="1456"/>
      <c r="R603" s="1456"/>
      <c r="T603" s="22"/>
      <c r="U603" t="s">
        <v>589</v>
      </c>
      <c r="Z603" s="1439"/>
      <c r="AA603" s="1439"/>
      <c r="AB603" s="1439"/>
      <c r="AC603" s="1439"/>
      <c r="AD603" s="1439"/>
      <c r="AE603" s="1439"/>
      <c r="AF603" s="1439"/>
      <c r="AG603" s="1439"/>
      <c r="AH603" s="1439"/>
      <c r="AI603" s="1439"/>
      <c r="AJ603" s="1439"/>
      <c r="AK603" s="1439"/>
      <c r="AZ603" s="3"/>
      <c r="BA603" s="3"/>
      <c r="BB603" s="3"/>
      <c r="BC603" s="3"/>
      <c r="BD603" s="3"/>
      <c r="BE603" s="1381">
        <f t="shared" si="4"/>
        <v>0</v>
      </c>
      <c r="BF603" s="1383"/>
      <c r="BG603" s="1390">
        <f t="shared" si="5"/>
        <v>0</v>
      </c>
      <c r="BH603" s="1391"/>
      <c r="BI603" s="1381">
        <f t="shared" si="6"/>
        <v>1</v>
      </c>
      <c r="BJ603" s="1383"/>
      <c r="BK603" s="1390">
        <f t="shared" si="7"/>
        <v>5</v>
      </c>
      <c r="BL603" s="1391"/>
      <c r="BM603" s="3"/>
      <c r="BN603" s="1386">
        <f t="shared" si="8"/>
        <v>0</v>
      </c>
      <c r="BO603" s="1387"/>
      <c r="BP603" s="1387"/>
      <c r="BQ603" s="1387"/>
      <c r="BR603" s="1388"/>
      <c r="BS603" s="1389">
        <f t="shared" si="9"/>
        <v>0</v>
      </c>
      <c r="BT603" s="1389"/>
      <c r="BU603" s="1389"/>
      <c r="BV603" s="1389"/>
      <c r="BW603" s="1389"/>
      <c r="BX603" s="1389">
        <f t="shared" si="10"/>
        <v>0</v>
      </c>
      <c r="BY603" s="1389"/>
      <c r="BZ603" s="1389"/>
      <c r="CA603" s="1389"/>
      <c r="CB603" s="1389"/>
      <c r="CC603" s="1389">
        <f t="shared" si="11"/>
        <v>0</v>
      </c>
      <c r="CD603" s="1389"/>
      <c r="CE603" s="1389"/>
      <c r="CF603" s="1389"/>
      <c r="CG603" s="1389"/>
      <c r="CH603" s="1389">
        <f t="shared" si="12"/>
        <v>5</v>
      </c>
      <c r="CI603" s="1389"/>
      <c r="CJ603" s="1389"/>
      <c r="CK603" s="1389"/>
      <c r="CL603" s="1389"/>
      <c r="CM603" s="1389">
        <f t="shared" si="13"/>
        <v>0</v>
      </c>
      <c r="CN603" s="1389"/>
      <c r="CO603" s="1389"/>
      <c r="CP603" s="1389"/>
      <c r="CQ603" s="1389"/>
      <c r="CR603" s="6"/>
      <c r="CS603" s="1385">
        <f t="shared" si="14"/>
        <v>0</v>
      </c>
      <c r="CT603" s="1385"/>
      <c r="CU603" s="1385"/>
      <c r="CV603" s="1385"/>
      <c r="CW603" s="1385"/>
      <c r="CX603" s="1385">
        <f t="shared" si="15"/>
        <v>0</v>
      </c>
      <c r="CY603" s="1385"/>
      <c r="CZ603" s="1385"/>
      <c r="DA603" s="1385"/>
      <c r="DB603" s="1385"/>
      <c r="DC603" s="1385">
        <f t="shared" si="16"/>
        <v>0</v>
      </c>
      <c r="DD603" s="1385"/>
      <c r="DE603" s="1385"/>
      <c r="DF603" s="1385"/>
      <c r="DG603" s="1385"/>
      <c r="DH603" s="1385">
        <f t="shared" si="17"/>
        <v>0</v>
      </c>
      <c r="DI603" s="1385"/>
      <c r="DJ603" s="1385"/>
      <c r="DK603" s="1385"/>
      <c r="DL603" s="1385"/>
      <c r="DM603" s="1385">
        <f t="shared" si="18"/>
        <v>5</v>
      </c>
      <c r="DN603" s="1385"/>
      <c r="DO603" s="1385"/>
      <c r="DP603" s="1385"/>
      <c r="DQ603" s="1385"/>
      <c r="DR603" s="1385">
        <f t="shared" si="19"/>
        <v>0</v>
      </c>
      <c r="DS603" s="1385"/>
      <c r="DT603" s="1385"/>
      <c r="DU603" s="1385"/>
      <c r="DV603" s="1385"/>
      <c r="DX603" s="1381" t="str">
        <f t="shared" si="20"/>
        <v/>
      </c>
      <c r="DY603" s="1382"/>
      <c r="DZ603" s="1382"/>
      <c r="EA603" s="1382"/>
      <c r="EB603" s="1383"/>
      <c r="EC603" s="1381" t="str">
        <f t="shared" si="21"/>
        <v/>
      </c>
      <c r="ED603" s="1382"/>
      <c r="EE603" s="1382"/>
      <c r="EF603" s="1382"/>
      <c r="EG603" s="1383"/>
      <c r="EH603" s="1381" t="str">
        <f t="shared" si="22"/>
        <v/>
      </c>
      <c r="EI603" s="1382"/>
      <c r="EJ603" s="1382"/>
      <c r="EK603" s="1382"/>
      <c r="EL603" s="1383"/>
      <c r="EM603" s="1381" t="str">
        <f t="shared" si="23"/>
        <v/>
      </c>
      <c r="EN603" s="1382"/>
      <c r="EO603" s="1382"/>
      <c r="EP603" s="1382"/>
      <c r="EQ603" s="1383"/>
      <c r="ER603" s="1381">
        <f t="shared" si="24"/>
        <v>911</v>
      </c>
      <c r="ES603" s="1382"/>
      <c r="ET603" s="1382"/>
      <c r="EU603" s="1382"/>
      <c r="EV603" s="1383"/>
      <c r="EW603" s="1381" t="str">
        <f t="shared" si="25"/>
        <v/>
      </c>
      <c r="EX603" s="1382"/>
      <c r="EY603" s="1382"/>
      <c r="EZ603" s="1382"/>
      <c r="FA603" s="1383"/>
    </row>
    <row r="604" spans="1:157" ht="12.95" customHeight="1">
      <c r="A604" s="22"/>
      <c r="B604" t="s">
        <v>17</v>
      </c>
      <c r="G604" s="1456"/>
      <c r="H604" s="1456"/>
      <c r="I604" s="1456"/>
      <c r="J604" s="1456"/>
      <c r="K604" s="1456"/>
      <c r="L604" s="1456"/>
      <c r="M604" s="1456"/>
      <c r="N604" s="1456"/>
      <c r="O604" s="1456"/>
      <c r="P604" s="1456"/>
      <c r="Q604" s="1456"/>
      <c r="R604" s="1456"/>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4"/>
        <v>1</v>
      </c>
      <c r="BF604" s="1383"/>
      <c r="BG604" s="1390">
        <f t="shared" si="5"/>
        <v>5</v>
      </c>
      <c r="BH604" s="1391"/>
      <c r="BI604" s="1381">
        <f t="shared" si="6"/>
        <v>0</v>
      </c>
      <c r="BJ604" s="1383"/>
      <c r="BK604" s="1390">
        <f t="shared" si="7"/>
        <v>0</v>
      </c>
      <c r="BL604" s="1391"/>
      <c r="BM604" s="3"/>
      <c r="BN604" s="1386">
        <f t="shared" si="8"/>
        <v>0</v>
      </c>
      <c r="BO604" s="1387"/>
      <c r="BP604" s="1387"/>
      <c r="BQ604" s="1387"/>
      <c r="BR604" s="1388"/>
      <c r="BS604" s="1389">
        <f t="shared" si="9"/>
        <v>0</v>
      </c>
      <c r="BT604" s="1389"/>
      <c r="BU604" s="1389"/>
      <c r="BV604" s="1389"/>
      <c r="BW604" s="1389"/>
      <c r="BX604" s="1389">
        <f t="shared" si="10"/>
        <v>0</v>
      </c>
      <c r="BY604" s="1389"/>
      <c r="BZ604" s="1389"/>
      <c r="CA604" s="1389"/>
      <c r="CB604" s="1389"/>
      <c r="CC604" s="1389">
        <f t="shared" si="11"/>
        <v>0</v>
      </c>
      <c r="CD604" s="1389"/>
      <c r="CE604" s="1389"/>
      <c r="CF604" s="1389"/>
      <c r="CG604" s="1389"/>
      <c r="CH604" s="1389">
        <f t="shared" si="12"/>
        <v>5</v>
      </c>
      <c r="CI604" s="1389"/>
      <c r="CJ604" s="1389"/>
      <c r="CK604" s="1389"/>
      <c r="CL604" s="1389"/>
      <c r="CM604" s="1389">
        <f t="shared" si="13"/>
        <v>0</v>
      </c>
      <c r="CN604" s="1389"/>
      <c r="CO604" s="1389"/>
      <c r="CP604" s="1389"/>
      <c r="CQ604" s="1389"/>
      <c r="CR604" s="6"/>
      <c r="CS604" s="1385">
        <f t="shared" si="14"/>
        <v>0</v>
      </c>
      <c r="CT604" s="1385"/>
      <c r="CU604" s="1385"/>
      <c r="CV604" s="1385"/>
      <c r="CW604" s="1385"/>
      <c r="CX604" s="1385">
        <f t="shared" si="15"/>
        <v>0</v>
      </c>
      <c r="CY604" s="1385"/>
      <c r="CZ604" s="1385"/>
      <c r="DA604" s="1385"/>
      <c r="DB604" s="1385"/>
      <c r="DC604" s="1385">
        <f t="shared" si="16"/>
        <v>0</v>
      </c>
      <c r="DD604" s="1385"/>
      <c r="DE604" s="1385"/>
      <c r="DF604" s="1385"/>
      <c r="DG604" s="1385"/>
      <c r="DH604" s="1385">
        <f t="shared" si="17"/>
        <v>0</v>
      </c>
      <c r="DI604" s="1385"/>
      <c r="DJ604" s="1385"/>
      <c r="DK604" s="1385"/>
      <c r="DL604" s="1385"/>
      <c r="DM604" s="1385">
        <f t="shared" si="18"/>
        <v>0</v>
      </c>
      <c r="DN604" s="1385"/>
      <c r="DO604" s="1385"/>
      <c r="DP604" s="1385"/>
      <c r="DQ604" s="1385"/>
      <c r="DR604" s="1385">
        <f t="shared" si="19"/>
        <v>0</v>
      </c>
      <c r="DS604" s="1385"/>
      <c r="DT604" s="1385"/>
      <c r="DU604" s="1385"/>
      <c r="DV604" s="1385"/>
      <c r="DX604" s="1381" t="str">
        <f t="shared" si="20"/>
        <v/>
      </c>
      <c r="DY604" s="1382"/>
      <c r="DZ604" s="1382"/>
      <c r="EA604" s="1382"/>
      <c r="EB604" s="1383"/>
      <c r="EC604" s="1381" t="str">
        <f t="shared" si="21"/>
        <v/>
      </c>
      <c r="ED604" s="1382"/>
      <c r="EE604" s="1382"/>
      <c r="EF604" s="1382"/>
      <c r="EG604" s="1383"/>
      <c r="EH604" s="1381" t="str">
        <f t="shared" si="22"/>
        <v/>
      </c>
      <c r="EI604" s="1382"/>
      <c r="EJ604" s="1382"/>
      <c r="EK604" s="1382"/>
      <c r="EL604" s="1383"/>
      <c r="EM604" s="1381" t="str">
        <f t="shared" si="23"/>
        <v/>
      </c>
      <c r="EN604" s="1382"/>
      <c r="EO604" s="1382"/>
      <c r="EP604" s="1382"/>
      <c r="EQ604" s="1383"/>
      <c r="ER604" s="1381">
        <f t="shared" si="24"/>
        <v>1641</v>
      </c>
      <c r="ES604" s="1382"/>
      <c r="ET604" s="1382"/>
      <c r="EU604" s="1382"/>
      <c r="EV604" s="1383"/>
      <c r="EW604" s="1381" t="str">
        <f t="shared" si="25"/>
        <v/>
      </c>
      <c r="EX604" s="1382"/>
      <c r="EY604" s="1382"/>
      <c r="EZ604" s="1382"/>
      <c r="FA604" s="1383"/>
    </row>
    <row r="605" spans="1:157" s="4" customFormat="1" ht="12.95" customHeight="1">
      <c r="A605" s="22"/>
      <c r="B605" t="s">
        <v>317</v>
      </c>
      <c r="C605"/>
      <c r="D605"/>
      <c r="E605"/>
      <c r="F605"/>
      <c r="G605" s="1469"/>
      <c r="H605" s="1469"/>
      <c r="I605" s="1469"/>
      <c r="J605" s="1469"/>
      <c r="K605" s="1469"/>
      <c r="L605" s="1469"/>
      <c r="M605"/>
      <c r="N605"/>
      <c r="O605" s="33" t="s">
        <v>207</v>
      </c>
      <c r="P605" s="1436"/>
      <c r="Q605" s="1436"/>
      <c r="R605" s="1436"/>
      <c r="S605"/>
      <c r="T605" s="22"/>
      <c r="U605" t="s">
        <v>317</v>
      </c>
      <c r="V605"/>
      <c r="W605"/>
      <c r="X605"/>
      <c r="Y605"/>
      <c r="Z605" s="1469"/>
      <c r="AA605" s="1469"/>
      <c r="AB605" s="1469"/>
      <c r="AC605" s="1469"/>
      <c r="AD605" s="1469"/>
      <c r="AE605" s="1469"/>
      <c r="AF605"/>
      <c r="AG605"/>
      <c r="AH605" s="33" t="s">
        <v>207</v>
      </c>
      <c r="AI605" s="1436"/>
      <c r="AJ605" s="1436"/>
      <c r="AK605" s="1436"/>
      <c r="AL605"/>
      <c r="AM605"/>
      <c r="AN605"/>
      <c r="AO605"/>
      <c r="AP605"/>
      <c r="AQ605"/>
      <c r="AR605"/>
      <c r="AS605"/>
      <c r="AT605"/>
      <c r="AU605"/>
      <c r="AV605"/>
      <c r="AW605"/>
      <c r="AX605"/>
      <c r="AY605"/>
      <c r="AZ605" s="3"/>
      <c r="BA605" s="3"/>
      <c r="BB605" s="3"/>
      <c r="BC605" s="3"/>
      <c r="BD605" s="3"/>
      <c r="BE605" s="1381">
        <f t="shared" si="4"/>
        <v>0</v>
      </c>
      <c r="BF605" s="1383"/>
      <c r="BG605" s="1390">
        <f t="shared" si="5"/>
        <v>0</v>
      </c>
      <c r="BH605" s="1391"/>
      <c r="BI605" s="1381">
        <f t="shared" si="6"/>
        <v>0</v>
      </c>
      <c r="BJ605" s="1383"/>
      <c r="BK605" s="1390">
        <f t="shared" si="7"/>
        <v>0</v>
      </c>
      <c r="BL605" s="1391"/>
      <c r="BM605" s="3"/>
      <c r="BN605" s="1386">
        <f t="shared" si="8"/>
        <v>0</v>
      </c>
      <c r="BO605" s="1387"/>
      <c r="BP605" s="1387"/>
      <c r="BQ605" s="1387"/>
      <c r="BR605" s="1388"/>
      <c r="BS605" s="1389">
        <f t="shared" si="9"/>
        <v>0</v>
      </c>
      <c r="BT605" s="1389"/>
      <c r="BU605" s="1389"/>
      <c r="BV605" s="1389"/>
      <c r="BW605" s="1389"/>
      <c r="BX605" s="1389">
        <f t="shared" si="10"/>
        <v>0</v>
      </c>
      <c r="BY605" s="1389"/>
      <c r="BZ605" s="1389"/>
      <c r="CA605" s="1389"/>
      <c r="CB605" s="1389"/>
      <c r="CC605" s="1389">
        <f t="shared" si="11"/>
        <v>0</v>
      </c>
      <c r="CD605" s="1389"/>
      <c r="CE605" s="1389"/>
      <c r="CF605" s="1389"/>
      <c r="CG605" s="1389"/>
      <c r="CH605" s="1389">
        <f t="shared" si="12"/>
        <v>0</v>
      </c>
      <c r="CI605" s="1389"/>
      <c r="CJ605" s="1389"/>
      <c r="CK605" s="1389"/>
      <c r="CL605" s="1389"/>
      <c r="CM605" s="1389">
        <f t="shared" si="13"/>
        <v>0</v>
      </c>
      <c r="CN605" s="1389"/>
      <c r="CO605" s="1389"/>
      <c r="CP605" s="1389"/>
      <c r="CQ605" s="1389"/>
      <c r="CR605" s="6"/>
      <c r="CS605" s="1385">
        <f t="shared" si="14"/>
        <v>0</v>
      </c>
      <c r="CT605" s="1385"/>
      <c r="CU605" s="1385"/>
      <c r="CV605" s="1385"/>
      <c r="CW605" s="1385"/>
      <c r="CX605" s="1385">
        <f t="shared" si="15"/>
        <v>0</v>
      </c>
      <c r="CY605" s="1385"/>
      <c r="CZ605" s="1385"/>
      <c r="DA605" s="1385"/>
      <c r="DB605" s="1385"/>
      <c r="DC605" s="1385">
        <f t="shared" si="16"/>
        <v>0</v>
      </c>
      <c r="DD605" s="1385"/>
      <c r="DE605" s="1385"/>
      <c r="DF605" s="1385"/>
      <c r="DG605" s="1385"/>
      <c r="DH605" s="1385">
        <f t="shared" si="17"/>
        <v>0</v>
      </c>
      <c r="DI605" s="1385"/>
      <c r="DJ605" s="1385"/>
      <c r="DK605" s="1385"/>
      <c r="DL605" s="1385"/>
      <c r="DM605" s="1385">
        <f t="shared" si="18"/>
        <v>0</v>
      </c>
      <c r="DN605" s="1385"/>
      <c r="DO605" s="1385"/>
      <c r="DP605" s="1385"/>
      <c r="DQ605" s="1385"/>
      <c r="DR605" s="1385">
        <f t="shared" si="19"/>
        <v>0</v>
      </c>
      <c r="DS605" s="1385"/>
      <c r="DT605" s="1385"/>
      <c r="DU605" s="1385"/>
      <c r="DV605" s="1385"/>
      <c r="DX605" s="1381" t="str">
        <f t="shared" si="20"/>
        <v/>
      </c>
      <c r="DY605" s="1382"/>
      <c r="DZ605" s="1382"/>
      <c r="EA605" s="1382"/>
      <c r="EB605" s="1383"/>
      <c r="EC605" s="1381" t="str">
        <f t="shared" si="21"/>
        <v/>
      </c>
      <c r="ED605" s="1382"/>
      <c r="EE605" s="1382"/>
      <c r="EF605" s="1382"/>
      <c r="EG605" s="1383"/>
      <c r="EH605" s="1381" t="str">
        <f t="shared" si="22"/>
        <v/>
      </c>
      <c r="EI605" s="1382"/>
      <c r="EJ605" s="1382"/>
      <c r="EK605" s="1382"/>
      <c r="EL605" s="1383"/>
      <c r="EM605" s="1381" t="str">
        <f t="shared" si="23"/>
        <v/>
      </c>
      <c r="EN605" s="1382"/>
      <c r="EO605" s="1382"/>
      <c r="EP605" s="1382"/>
      <c r="EQ605" s="1383"/>
      <c r="ER605" s="1381" t="str">
        <f t="shared" si="24"/>
        <v/>
      </c>
      <c r="ES605" s="1382"/>
      <c r="ET605" s="1382"/>
      <c r="EU605" s="1382"/>
      <c r="EV605" s="1383"/>
      <c r="EW605" s="1381" t="str">
        <f t="shared" si="25"/>
        <v/>
      </c>
      <c r="EX605" s="1382"/>
      <c r="EY605" s="1382"/>
      <c r="EZ605" s="1382"/>
      <c r="FA605" s="1383"/>
    </row>
    <row r="606" spans="1:157" s="4" customFormat="1" ht="12.95" customHeight="1">
      <c r="A606" s="22"/>
      <c r="B606" t="s">
        <v>18</v>
      </c>
      <c r="C606"/>
      <c r="D606"/>
      <c r="E606"/>
      <c r="F606"/>
      <c r="G606"/>
      <c r="H606" s="1456"/>
      <c r="I606" s="1456"/>
      <c r="J606" s="1456"/>
      <c r="K606" s="1456"/>
      <c r="L606" s="1456"/>
      <c r="M606" s="1456"/>
      <c r="N606" s="1456"/>
      <c r="O606" s="1456"/>
      <c r="P606" s="1456"/>
      <c r="Q606" s="1456"/>
      <c r="R606" s="1456"/>
      <c r="S606"/>
      <c r="T606" s="22"/>
      <c r="U606" t="s">
        <v>18</v>
      </c>
      <c r="V606"/>
      <c r="W606"/>
      <c r="X606"/>
      <c r="Y606"/>
      <c r="Z606"/>
      <c r="AA606" s="1456"/>
      <c r="AB606" s="1456"/>
      <c r="AC606" s="1456"/>
      <c r="AD606" s="1456"/>
      <c r="AE606" s="1456"/>
      <c r="AF606" s="1456"/>
      <c r="AG606" s="1456"/>
      <c r="AH606" s="1456"/>
      <c r="AI606" s="1456"/>
      <c r="AJ606" s="1456"/>
      <c r="AK606" s="1456"/>
      <c r="AL606"/>
      <c r="AM606"/>
      <c r="AN606"/>
      <c r="AO606"/>
      <c r="AP606"/>
      <c r="AQ606"/>
      <c r="AR606"/>
      <c r="AS606"/>
      <c r="AT606"/>
      <c r="AU606"/>
      <c r="AV606"/>
      <c r="AW606"/>
      <c r="AX606"/>
      <c r="AY606"/>
      <c r="AZ606" s="3"/>
      <c r="BA606" s="3"/>
      <c r="BB606" s="3"/>
      <c r="BC606" s="3"/>
      <c r="BD606" s="3"/>
      <c r="BE606" s="1381">
        <f t="shared" si="4"/>
        <v>0</v>
      </c>
      <c r="BF606" s="1383"/>
      <c r="BG606" s="1390">
        <f t="shared" si="5"/>
        <v>0</v>
      </c>
      <c r="BH606" s="1391"/>
      <c r="BI606" s="1381">
        <f t="shared" si="6"/>
        <v>0</v>
      </c>
      <c r="BJ606" s="1383"/>
      <c r="BK606" s="1390">
        <f t="shared" si="7"/>
        <v>0</v>
      </c>
      <c r="BL606" s="1391"/>
      <c r="BM606" s="3"/>
      <c r="BN606" s="1386">
        <f t="shared" si="8"/>
        <v>0</v>
      </c>
      <c r="BO606" s="1387"/>
      <c r="BP606" s="1387"/>
      <c r="BQ606" s="1387"/>
      <c r="BR606" s="1388"/>
      <c r="BS606" s="1389">
        <f t="shared" si="9"/>
        <v>0</v>
      </c>
      <c r="BT606" s="1389"/>
      <c r="BU606" s="1389"/>
      <c r="BV606" s="1389"/>
      <c r="BW606" s="1389"/>
      <c r="BX606" s="1389">
        <f t="shared" si="10"/>
        <v>0</v>
      </c>
      <c r="BY606" s="1389"/>
      <c r="BZ606" s="1389"/>
      <c r="CA606" s="1389"/>
      <c r="CB606" s="1389"/>
      <c r="CC606" s="1389">
        <f t="shared" si="11"/>
        <v>0</v>
      </c>
      <c r="CD606" s="1389"/>
      <c r="CE606" s="1389"/>
      <c r="CF606" s="1389"/>
      <c r="CG606" s="1389"/>
      <c r="CH606" s="1389">
        <f t="shared" si="12"/>
        <v>0</v>
      </c>
      <c r="CI606" s="1389"/>
      <c r="CJ606" s="1389"/>
      <c r="CK606" s="1389"/>
      <c r="CL606" s="1389"/>
      <c r="CM606" s="1389">
        <f t="shared" si="13"/>
        <v>0</v>
      </c>
      <c r="CN606" s="1389"/>
      <c r="CO606" s="1389"/>
      <c r="CP606" s="1389"/>
      <c r="CQ606" s="1389"/>
      <c r="CR606" s="6"/>
      <c r="CS606" s="1385">
        <f t="shared" si="14"/>
        <v>0</v>
      </c>
      <c r="CT606" s="1385"/>
      <c r="CU606" s="1385"/>
      <c r="CV606" s="1385"/>
      <c r="CW606" s="1385"/>
      <c r="CX606" s="1385">
        <f t="shared" si="15"/>
        <v>0</v>
      </c>
      <c r="CY606" s="1385"/>
      <c r="CZ606" s="1385"/>
      <c r="DA606" s="1385"/>
      <c r="DB606" s="1385"/>
      <c r="DC606" s="1385">
        <f t="shared" si="16"/>
        <v>0</v>
      </c>
      <c r="DD606" s="1385"/>
      <c r="DE606" s="1385"/>
      <c r="DF606" s="1385"/>
      <c r="DG606" s="1385"/>
      <c r="DH606" s="1385">
        <f t="shared" si="17"/>
        <v>0</v>
      </c>
      <c r="DI606" s="1385"/>
      <c r="DJ606" s="1385"/>
      <c r="DK606" s="1385"/>
      <c r="DL606" s="1385"/>
      <c r="DM606" s="1385">
        <f t="shared" si="18"/>
        <v>0</v>
      </c>
      <c r="DN606" s="1385"/>
      <c r="DO606" s="1385"/>
      <c r="DP606" s="1385"/>
      <c r="DQ606" s="1385"/>
      <c r="DR606" s="1385">
        <f t="shared" si="19"/>
        <v>0</v>
      </c>
      <c r="DS606" s="1385"/>
      <c r="DT606" s="1385"/>
      <c r="DU606" s="1385"/>
      <c r="DV606" s="1385"/>
      <c r="DX606" s="1381" t="str">
        <f t="shared" si="20"/>
        <v/>
      </c>
      <c r="DY606" s="1382"/>
      <c r="DZ606" s="1382"/>
      <c r="EA606" s="1382"/>
      <c r="EB606" s="1383"/>
      <c r="EC606" s="1381" t="str">
        <f t="shared" si="21"/>
        <v/>
      </c>
      <c r="ED606" s="1382"/>
      <c r="EE606" s="1382"/>
      <c r="EF606" s="1382"/>
      <c r="EG606" s="1383"/>
      <c r="EH606" s="1381" t="str">
        <f t="shared" si="22"/>
        <v/>
      </c>
      <c r="EI606" s="1382"/>
      <c r="EJ606" s="1382"/>
      <c r="EK606" s="1382"/>
      <c r="EL606" s="1383"/>
      <c r="EM606" s="1381" t="str">
        <f t="shared" si="23"/>
        <v/>
      </c>
      <c r="EN606" s="1382"/>
      <c r="EO606" s="1382"/>
      <c r="EP606" s="1382"/>
      <c r="EQ606" s="1383"/>
      <c r="ER606" s="1381" t="str">
        <f t="shared" si="24"/>
        <v/>
      </c>
      <c r="ES606" s="1382"/>
      <c r="ET606" s="1382"/>
      <c r="EU606" s="1382"/>
      <c r="EV606" s="1383"/>
      <c r="EW606" s="1381" t="str">
        <f t="shared" si="25"/>
        <v/>
      </c>
      <c r="EX606" s="1382"/>
      <c r="EY606" s="1382"/>
      <c r="EZ606" s="1382"/>
      <c r="FA606" s="1383"/>
    </row>
    <row r="607" spans="1:157" s="4" customFormat="1" ht="12.95" customHeight="1">
      <c r="A607" s="22"/>
      <c r="B607" t="s">
        <v>20</v>
      </c>
      <c r="C607"/>
      <c r="D607"/>
      <c r="E607"/>
      <c r="F607"/>
      <c r="G607"/>
      <c r="H607"/>
      <c r="I607"/>
      <c r="J607"/>
      <c r="K607"/>
      <c r="L607"/>
      <c r="M607"/>
      <c r="N607" s="1435" t="s">
        <v>678</v>
      </c>
      <c r="O607" s="1435"/>
      <c r="P607"/>
      <c r="Q607"/>
      <c r="R607"/>
      <c r="S607"/>
      <c r="T607" s="22"/>
      <c r="U607" t="s">
        <v>20</v>
      </c>
      <c r="V607"/>
      <c r="W607"/>
      <c r="X607"/>
      <c r="Y607"/>
      <c r="Z607"/>
      <c r="AA607"/>
      <c r="AB607"/>
      <c r="AC607"/>
      <c r="AD607"/>
      <c r="AE607"/>
      <c r="AF607"/>
      <c r="AG607" s="1435" t="s">
        <v>678</v>
      </c>
      <c r="AH607" s="1435"/>
      <c r="AI607"/>
      <c r="AJ607"/>
      <c r="AK607"/>
      <c r="AL607"/>
      <c r="AM607"/>
      <c r="AN607"/>
      <c r="AO607"/>
      <c r="AP607"/>
      <c r="AQ607"/>
      <c r="AR607"/>
      <c r="AS607"/>
      <c r="AT607"/>
      <c r="AU607"/>
      <c r="AV607"/>
      <c r="AW607"/>
      <c r="AX607"/>
      <c r="AY607"/>
      <c r="AZ607" s="3"/>
      <c r="BA607" s="3"/>
      <c r="BB607" s="3"/>
      <c r="BC607" s="3"/>
      <c r="BD607" s="3"/>
      <c r="BE607" s="1381">
        <f t="shared" si="4"/>
        <v>0</v>
      </c>
      <c r="BF607" s="1383"/>
      <c r="BG607" s="1390">
        <f t="shared" si="5"/>
        <v>0</v>
      </c>
      <c r="BH607" s="1391"/>
      <c r="BI607" s="1381">
        <f t="shared" si="6"/>
        <v>0</v>
      </c>
      <c r="BJ607" s="1383"/>
      <c r="BK607" s="1390">
        <f t="shared" si="7"/>
        <v>0</v>
      </c>
      <c r="BL607" s="1391"/>
      <c r="BM607" s="3"/>
      <c r="BN607" s="1386">
        <f t="shared" si="8"/>
        <v>0</v>
      </c>
      <c r="BO607" s="1387"/>
      <c r="BP607" s="1387"/>
      <c r="BQ607" s="1387"/>
      <c r="BR607" s="1388"/>
      <c r="BS607" s="1389">
        <f t="shared" si="9"/>
        <v>0</v>
      </c>
      <c r="BT607" s="1389"/>
      <c r="BU607" s="1389"/>
      <c r="BV607" s="1389"/>
      <c r="BW607" s="1389"/>
      <c r="BX607" s="1389">
        <f t="shared" si="10"/>
        <v>0</v>
      </c>
      <c r="BY607" s="1389"/>
      <c r="BZ607" s="1389"/>
      <c r="CA607" s="1389"/>
      <c r="CB607" s="1389"/>
      <c r="CC607" s="1389">
        <f t="shared" si="11"/>
        <v>0</v>
      </c>
      <c r="CD607" s="1389"/>
      <c r="CE607" s="1389"/>
      <c r="CF607" s="1389"/>
      <c r="CG607" s="1389"/>
      <c r="CH607" s="1389">
        <f t="shared" si="12"/>
        <v>0</v>
      </c>
      <c r="CI607" s="1389"/>
      <c r="CJ607" s="1389"/>
      <c r="CK607" s="1389"/>
      <c r="CL607" s="1389"/>
      <c r="CM607" s="1389">
        <f t="shared" si="13"/>
        <v>0</v>
      </c>
      <c r="CN607" s="1389"/>
      <c r="CO607" s="1389"/>
      <c r="CP607" s="1389"/>
      <c r="CQ607" s="1389"/>
      <c r="CR607" s="6"/>
      <c r="CS607" s="1385">
        <f t="shared" si="14"/>
        <v>0</v>
      </c>
      <c r="CT607" s="1385"/>
      <c r="CU607" s="1385"/>
      <c r="CV607" s="1385"/>
      <c r="CW607" s="1385"/>
      <c r="CX607" s="1385">
        <f t="shared" si="15"/>
        <v>0</v>
      </c>
      <c r="CY607" s="1385"/>
      <c r="CZ607" s="1385"/>
      <c r="DA607" s="1385"/>
      <c r="DB607" s="1385"/>
      <c r="DC607" s="1385">
        <f t="shared" si="16"/>
        <v>0</v>
      </c>
      <c r="DD607" s="1385"/>
      <c r="DE607" s="1385"/>
      <c r="DF607" s="1385"/>
      <c r="DG607" s="1385"/>
      <c r="DH607" s="1385">
        <f t="shared" si="17"/>
        <v>0</v>
      </c>
      <c r="DI607" s="1385"/>
      <c r="DJ607" s="1385"/>
      <c r="DK607" s="1385"/>
      <c r="DL607" s="1385"/>
      <c r="DM607" s="1385">
        <f t="shared" si="18"/>
        <v>0</v>
      </c>
      <c r="DN607" s="1385"/>
      <c r="DO607" s="1385"/>
      <c r="DP607" s="1385"/>
      <c r="DQ607" s="1385"/>
      <c r="DR607" s="1385">
        <f t="shared" si="19"/>
        <v>0</v>
      </c>
      <c r="DS607" s="1385"/>
      <c r="DT607" s="1385"/>
      <c r="DU607" s="1385"/>
      <c r="DV607" s="1385"/>
      <c r="DX607" s="1381" t="str">
        <f t="shared" si="20"/>
        <v/>
      </c>
      <c r="DY607" s="1382"/>
      <c r="DZ607" s="1382"/>
      <c r="EA607" s="1382"/>
      <c r="EB607" s="1383"/>
      <c r="EC607" s="1381" t="str">
        <f t="shared" si="21"/>
        <v/>
      </c>
      <c r="ED607" s="1382"/>
      <c r="EE607" s="1382"/>
      <c r="EF607" s="1382"/>
      <c r="EG607" s="1383"/>
      <c r="EH607" s="1381" t="str">
        <f t="shared" si="22"/>
        <v/>
      </c>
      <c r="EI607" s="1382"/>
      <c r="EJ607" s="1382"/>
      <c r="EK607" s="1382"/>
      <c r="EL607" s="1383"/>
      <c r="EM607" s="1381" t="str">
        <f t="shared" si="23"/>
        <v/>
      </c>
      <c r="EN607" s="1382"/>
      <c r="EO607" s="1382"/>
      <c r="EP607" s="1382"/>
      <c r="EQ607" s="1383"/>
      <c r="ER607" s="1381" t="str">
        <f t="shared" si="24"/>
        <v/>
      </c>
      <c r="ES607" s="1382"/>
      <c r="ET607" s="1382"/>
      <c r="EU607" s="1382"/>
      <c r="EV607" s="1383"/>
      <c r="EW607" s="1381" t="str">
        <f t="shared" si="25"/>
        <v/>
      </c>
      <c r="EX607" s="1382"/>
      <c r="EY607" s="1382"/>
      <c r="EZ607" s="1382"/>
      <c r="FA607" s="1383"/>
    </row>
    <row r="608" spans="1:157" ht="12.95" customHeight="1">
      <c r="A608" s="22"/>
      <c r="T608" s="22"/>
      <c r="AZ608" s="3"/>
      <c r="BA608" s="3"/>
      <c r="BB608" s="3"/>
      <c r="BC608" s="3"/>
      <c r="BD608" s="3"/>
      <c r="BE608" s="1381">
        <f t="shared" si="4"/>
        <v>0</v>
      </c>
      <c r="BF608" s="1383"/>
      <c r="BG608" s="1390">
        <f t="shared" si="5"/>
        <v>0</v>
      </c>
      <c r="BH608" s="1391"/>
      <c r="BI608" s="1381">
        <f t="shared" si="6"/>
        <v>0</v>
      </c>
      <c r="BJ608" s="1383"/>
      <c r="BK608" s="1390">
        <f t="shared" si="7"/>
        <v>0</v>
      </c>
      <c r="BL608" s="1391"/>
      <c r="BM608" s="3"/>
      <c r="BN608" s="1386">
        <f t="shared" si="8"/>
        <v>0</v>
      </c>
      <c r="BO608" s="1387"/>
      <c r="BP608" s="1387"/>
      <c r="BQ608" s="1387"/>
      <c r="BR608" s="1388"/>
      <c r="BS608" s="1389">
        <f t="shared" si="9"/>
        <v>0</v>
      </c>
      <c r="BT608" s="1389"/>
      <c r="BU608" s="1389"/>
      <c r="BV608" s="1389"/>
      <c r="BW608" s="1389"/>
      <c r="BX608" s="1389">
        <f t="shared" si="10"/>
        <v>0</v>
      </c>
      <c r="BY608" s="1389"/>
      <c r="BZ608" s="1389"/>
      <c r="CA608" s="1389"/>
      <c r="CB608" s="1389"/>
      <c r="CC608" s="1389">
        <f t="shared" si="11"/>
        <v>0</v>
      </c>
      <c r="CD608" s="1389"/>
      <c r="CE608" s="1389"/>
      <c r="CF608" s="1389"/>
      <c r="CG608" s="1389"/>
      <c r="CH608" s="1389">
        <f t="shared" si="12"/>
        <v>0</v>
      </c>
      <c r="CI608" s="1389"/>
      <c r="CJ608" s="1389"/>
      <c r="CK608" s="1389"/>
      <c r="CL608" s="1389"/>
      <c r="CM608" s="1389">
        <f t="shared" si="13"/>
        <v>0</v>
      </c>
      <c r="CN608" s="1389"/>
      <c r="CO608" s="1389"/>
      <c r="CP608" s="1389"/>
      <c r="CQ608" s="1389"/>
      <c r="CR608" s="6"/>
      <c r="CS608" s="1385">
        <f t="shared" si="14"/>
        <v>0</v>
      </c>
      <c r="CT608" s="1385"/>
      <c r="CU608" s="1385"/>
      <c r="CV608" s="1385"/>
      <c r="CW608" s="1385"/>
      <c r="CX608" s="1385">
        <f t="shared" si="15"/>
        <v>0</v>
      </c>
      <c r="CY608" s="1385"/>
      <c r="CZ608" s="1385"/>
      <c r="DA608" s="1385"/>
      <c r="DB608" s="1385"/>
      <c r="DC608" s="1385">
        <f t="shared" si="16"/>
        <v>0</v>
      </c>
      <c r="DD608" s="1385"/>
      <c r="DE608" s="1385"/>
      <c r="DF608" s="1385"/>
      <c r="DG608" s="1385"/>
      <c r="DH608" s="1385">
        <f t="shared" si="17"/>
        <v>0</v>
      </c>
      <c r="DI608" s="1385"/>
      <c r="DJ608" s="1385"/>
      <c r="DK608" s="1385"/>
      <c r="DL608" s="1385"/>
      <c r="DM608" s="1385">
        <f t="shared" si="18"/>
        <v>0</v>
      </c>
      <c r="DN608" s="1385"/>
      <c r="DO608" s="1385"/>
      <c r="DP608" s="1385"/>
      <c r="DQ608" s="1385"/>
      <c r="DR608" s="1385">
        <f t="shared" si="19"/>
        <v>0</v>
      </c>
      <c r="DS608" s="1385"/>
      <c r="DT608" s="1385"/>
      <c r="DU608" s="1385"/>
      <c r="DV608" s="1385"/>
      <c r="DX608" s="1381" t="str">
        <f t="shared" si="20"/>
        <v/>
      </c>
      <c r="DY608" s="1382"/>
      <c r="DZ608" s="1382"/>
      <c r="EA608" s="1382"/>
      <c r="EB608" s="1383"/>
      <c r="EC608" s="1381" t="str">
        <f t="shared" si="21"/>
        <v/>
      </c>
      <c r="ED608" s="1382"/>
      <c r="EE608" s="1382"/>
      <c r="EF608" s="1382"/>
      <c r="EG608" s="1383"/>
      <c r="EH608" s="1381" t="str">
        <f t="shared" si="22"/>
        <v/>
      </c>
      <c r="EI608" s="1382"/>
      <c r="EJ608" s="1382"/>
      <c r="EK608" s="1382"/>
      <c r="EL608" s="1383"/>
      <c r="EM608" s="1381" t="str">
        <f t="shared" si="23"/>
        <v/>
      </c>
      <c r="EN608" s="1382"/>
      <c r="EO608" s="1382"/>
      <c r="EP608" s="1382"/>
      <c r="EQ608" s="1383"/>
      <c r="ER608" s="1381" t="str">
        <f t="shared" si="24"/>
        <v/>
      </c>
      <c r="ES608" s="1382"/>
      <c r="ET608" s="1382"/>
      <c r="EU608" s="1382"/>
      <c r="EV608" s="1383"/>
      <c r="EW608" s="1381" t="str">
        <f t="shared" si="25"/>
        <v/>
      </c>
      <c r="EX608" s="1382"/>
      <c r="EY608" s="1382"/>
      <c r="EZ608" s="1382"/>
      <c r="FA608" s="1383"/>
    </row>
    <row r="609" spans="1:157" ht="12.95" customHeight="1">
      <c r="A609" s="55" t="s">
        <v>363</v>
      </c>
      <c r="B609" t="s">
        <v>472</v>
      </c>
      <c r="G609" s="1509">
        <f>C564</f>
        <v>0</v>
      </c>
      <c r="H609" s="1509"/>
      <c r="I609" s="1509"/>
      <c r="J609" s="1509"/>
      <c r="K609" s="1509"/>
      <c r="L609" s="1509"/>
      <c r="M609" s="1509"/>
      <c r="N609" s="1509"/>
      <c r="O609" s="1509"/>
      <c r="P609" s="1509"/>
      <c r="Q609" s="1509"/>
      <c r="R609" s="1509"/>
      <c r="T609" s="55" t="s">
        <v>364</v>
      </c>
      <c r="U609" t="s">
        <v>472</v>
      </c>
      <c r="Z609" s="1509">
        <f>C565</f>
        <v>0</v>
      </c>
      <c r="AA609" s="1509"/>
      <c r="AB609" s="1509"/>
      <c r="AC609" s="1509"/>
      <c r="AD609" s="1509"/>
      <c r="AE609" s="1509"/>
      <c r="AF609" s="1509"/>
      <c r="AG609" s="1509"/>
      <c r="AH609" s="1509"/>
      <c r="AI609" s="1509"/>
      <c r="AJ609" s="1509"/>
      <c r="AK609" s="1509"/>
      <c r="AZ609" s="3"/>
      <c r="BA609" s="3"/>
      <c r="BB609" s="3"/>
      <c r="BC609" s="3"/>
      <c r="BD609" s="3"/>
      <c r="BE609" s="1381">
        <f t="shared" si="4"/>
        <v>0</v>
      </c>
      <c r="BF609" s="1383"/>
      <c r="BG609" s="1390">
        <f t="shared" si="5"/>
        <v>0</v>
      </c>
      <c r="BH609" s="1391"/>
      <c r="BI609" s="1381">
        <f t="shared" si="6"/>
        <v>0</v>
      </c>
      <c r="BJ609" s="1383"/>
      <c r="BK609" s="1390">
        <f t="shared" si="7"/>
        <v>0</v>
      </c>
      <c r="BL609" s="1391"/>
      <c r="BM609" s="3"/>
      <c r="BN609" s="1386">
        <f t="shared" si="8"/>
        <v>0</v>
      </c>
      <c r="BO609" s="1387"/>
      <c r="BP609" s="1387"/>
      <c r="BQ609" s="1387"/>
      <c r="BR609" s="1388"/>
      <c r="BS609" s="1389">
        <f t="shared" si="9"/>
        <v>0</v>
      </c>
      <c r="BT609" s="1389"/>
      <c r="BU609" s="1389"/>
      <c r="BV609" s="1389"/>
      <c r="BW609" s="1389"/>
      <c r="BX609" s="1389">
        <f t="shared" si="10"/>
        <v>0</v>
      </c>
      <c r="BY609" s="1389"/>
      <c r="BZ609" s="1389"/>
      <c r="CA609" s="1389"/>
      <c r="CB609" s="1389"/>
      <c r="CC609" s="1389">
        <f t="shared" si="11"/>
        <v>0</v>
      </c>
      <c r="CD609" s="1389"/>
      <c r="CE609" s="1389"/>
      <c r="CF609" s="1389"/>
      <c r="CG609" s="1389"/>
      <c r="CH609" s="1389">
        <f t="shared" si="12"/>
        <v>0</v>
      </c>
      <c r="CI609" s="1389"/>
      <c r="CJ609" s="1389"/>
      <c r="CK609" s="1389"/>
      <c r="CL609" s="1389"/>
      <c r="CM609" s="1389">
        <f t="shared" si="13"/>
        <v>0</v>
      </c>
      <c r="CN609" s="1389"/>
      <c r="CO609" s="1389"/>
      <c r="CP609" s="1389"/>
      <c r="CQ609" s="1389"/>
      <c r="CR609" s="6"/>
      <c r="CS609" s="1385">
        <f t="shared" si="14"/>
        <v>0</v>
      </c>
      <c r="CT609" s="1385"/>
      <c r="CU609" s="1385"/>
      <c r="CV609" s="1385"/>
      <c r="CW609" s="1385"/>
      <c r="CX609" s="1385">
        <f t="shared" si="15"/>
        <v>0</v>
      </c>
      <c r="CY609" s="1385"/>
      <c r="CZ609" s="1385"/>
      <c r="DA609" s="1385"/>
      <c r="DB609" s="1385"/>
      <c r="DC609" s="1385">
        <f t="shared" si="16"/>
        <v>0</v>
      </c>
      <c r="DD609" s="1385"/>
      <c r="DE609" s="1385"/>
      <c r="DF609" s="1385"/>
      <c r="DG609" s="1385"/>
      <c r="DH609" s="1385">
        <f t="shared" si="17"/>
        <v>0</v>
      </c>
      <c r="DI609" s="1385"/>
      <c r="DJ609" s="1385"/>
      <c r="DK609" s="1385"/>
      <c r="DL609" s="1385"/>
      <c r="DM609" s="1385">
        <f t="shared" si="18"/>
        <v>0</v>
      </c>
      <c r="DN609" s="1385"/>
      <c r="DO609" s="1385"/>
      <c r="DP609" s="1385"/>
      <c r="DQ609" s="1385"/>
      <c r="DR609" s="1385">
        <f t="shared" si="19"/>
        <v>0</v>
      </c>
      <c r="DS609" s="1385"/>
      <c r="DT609" s="1385"/>
      <c r="DU609" s="1385"/>
      <c r="DV609" s="1385"/>
      <c r="DX609" s="1381" t="str">
        <f t="shared" si="20"/>
        <v/>
      </c>
      <c r="DY609" s="1382"/>
      <c r="DZ609" s="1382"/>
      <c r="EA609" s="1382"/>
      <c r="EB609" s="1383"/>
      <c r="EC609" s="1381" t="str">
        <f t="shared" si="21"/>
        <v/>
      </c>
      <c r="ED609" s="1382"/>
      <c r="EE609" s="1382"/>
      <c r="EF609" s="1382"/>
      <c r="EG609" s="1383"/>
      <c r="EH609" s="1381" t="str">
        <f t="shared" si="22"/>
        <v/>
      </c>
      <c r="EI609" s="1382"/>
      <c r="EJ609" s="1382"/>
      <c r="EK609" s="1382"/>
      <c r="EL609" s="1383"/>
      <c r="EM609" s="1381" t="str">
        <f t="shared" si="23"/>
        <v/>
      </c>
      <c r="EN609" s="1382"/>
      <c r="EO609" s="1382"/>
      <c r="EP609" s="1382"/>
      <c r="EQ609" s="1383"/>
      <c r="ER609" s="1381" t="str">
        <f t="shared" si="24"/>
        <v/>
      </c>
      <c r="ES609" s="1382"/>
      <c r="ET609" s="1382"/>
      <c r="EU609" s="1382"/>
      <c r="EV609" s="1383"/>
      <c r="EW609" s="1381" t="str">
        <f t="shared" si="25"/>
        <v/>
      </c>
      <c r="EX609" s="1382"/>
      <c r="EY609" s="1382"/>
      <c r="EZ609" s="1382"/>
      <c r="FA609" s="1383"/>
    </row>
    <row r="610" spans="1:157" ht="12.95" customHeight="1">
      <c r="B610" t="s">
        <v>85</v>
      </c>
      <c r="G610" s="1456"/>
      <c r="H610" s="1456"/>
      <c r="I610" s="1456"/>
      <c r="J610" s="1456"/>
      <c r="K610" s="1456"/>
      <c r="L610" s="1456"/>
      <c r="M610" s="1456"/>
      <c r="N610" s="1456"/>
      <c r="O610" s="1456"/>
      <c r="P610" s="1456"/>
      <c r="Q610" s="1456"/>
      <c r="R610" s="1456"/>
      <c r="U610" t="s">
        <v>85</v>
      </c>
      <c r="Z610" s="1456"/>
      <c r="AA610" s="1456"/>
      <c r="AB610" s="1456"/>
      <c r="AC610" s="1456"/>
      <c r="AD610" s="1456"/>
      <c r="AE610" s="1456"/>
      <c r="AF610" s="1456"/>
      <c r="AG610" s="1456"/>
      <c r="AH610" s="1456"/>
      <c r="AI610" s="1456"/>
      <c r="AJ610" s="1456"/>
      <c r="AK610" s="1456"/>
      <c r="AZ610" s="3"/>
      <c r="BA610" s="3"/>
      <c r="BB610" s="3"/>
      <c r="BC610" s="3"/>
      <c r="BD610" s="3"/>
      <c r="BE610" s="1381">
        <f t="shared" si="4"/>
        <v>0</v>
      </c>
      <c r="BF610" s="1383"/>
      <c r="BG610" s="1390">
        <f t="shared" si="5"/>
        <v>0</v>
      </c>
      <c r="BH610" s="1391"/>
      <c r="BI610" s="1381">
        <f t="shared" si="6"/>
        <v>0</v>
      </c>
      <c r="BJ610" s="1383"/>
      <c r="BK610" s="1390">
        <f t="shared" si="7"/>
        <v>0</v>
      </c>
      <c r="BL610" s="1391"/>
      <c r="BM610" s="3"/>
      <c r="BN610" s="1386">
        <f t="shared" si="8"/>
        <v>0</v>
      </c>
      <c r="BO610" s="1387"/>
      <c r="BP610" s="1387"/>
      <c r="BQ610" s="1387"/>
      <c r="BR610" s="1388"/>
      <c r="BS610" s="1389">
        <f t="shared" si="9"/>
        <v>0</v>
      </c>
      <c r="BT610" s="1389"/>
      <c r="BU610" s="1389"/>
      <c r="BV610" s="1389"/>
      <c r="BW610" s="1389"/>
      <c r="BX610" s="1389">
        <f t="shared" si="10"/>
        <v>0</v>
      </c>
      <c r="BY610" s="1389"/>
      <c r="BZ610" s="1389"/>
      <c r="CA610" s="1389"/>
      <c r="CB610" s="1389"/>
      <c r="CC610" s="1389">
        <f t="shared" si="11"/>
        <v>0</v>
      </c>
      <c r="CD610" s="1389"/>
      <c r="CE610" s="1389"/>
      <c r="CF610" s="1389"/>
      <c r="CG610" s="1389"/>
      <c r="CH610" s="1389">
        <f t="shared" si="12"/>
        <v>0</v>
      </c>
      <c r="CI610" s="1389"/>
      <c r="CJ610" s="1389"/>
      <c r="CK610" s="1389"/>
      <c r="CL610" s="1389"/>
      <c r="CM610" s="1389">
        <f t="shared" si="13"/>
        <v>0</v>
      </c>
      <c r="CN610" s="1389"/>
      <c r="CO610" s="1389"/>
      <c r="CP610" s="1389"/>
      <c r="CQ610" s="1389"/>
      <c r="CR610" s="6"/>
      <c r="CS610" s="1385">
        <f t="shared" si="14"/>
        <v>0</v>
      </c>
      <c r="CT610" s="1385"/>
      <c r="CU610" s="1385"/>
      <c r="CV610" s="1385"/>
      <c r="CW610" s="1385"/>
      <c r="CX610" s="1385">
        <f t="shared" si="15"/>
        <v>0</v>
      </c>
      <c r="CY610" s="1385"/>
      <c r="CZ610" s="1385"/>
      <c r="DA610" s="1385"/>
      <c r="DB610" s="1385"/>
      <c r="DC610" s="1385">
        <f t="shared" si="16"/>
        <v>0</v>
      </c>
      <c r="DD610" s="1385"/>
      <c r="DE610" s="1385"/>
      <c r="DF610" s="1385"/>
      <c r="DG610" s="1385"/>
      <c r="DH610" s="1385">
        <f t="shared" si="17"/>
        <v>0</v>
      </c>
      <c r="DI610" s="1385"/>
      <c r="DJ610" s="1385"/>
      <c r="DK610" s="1385"/>
      <c r="DL610" s="1385"/>
      <c r="DM610" s="1385">
        <f t="shared" si="18"/>
        <v>0</v>
      </c>
      <c r="DN610" s="1385"/>
      <c r="DO610" s="1385"/>
      <c r="DP610" s="1385"/>
      <c r="DQ610" s="1385"/>
      <c r="DR610" s="1385">
        <f t="shared" si="19"/>
        <v>0</v>
      </c>
      <c r="DS610" s="1385"/>
      <c r="DT610" s="1385"/>
      <c r="DU610" s="1385"/>
      <c r="DV610" s="1385"/>
      <c r="DX610" s="1381" t="str">
        <f t="shared" si="20"/>
        <v/>
      </c>
      <c r="DY610" s="1382"/>
      <c r="DZ610" s="1382"/>
      <c r="EA610" s="1382"/>
      <c r="EB610" s="1383"/>
      <c r="EC610" s="1381" t="str">
        <f t="shared" si="21"/>
        <v/>
      </c>
      <c r="ED610" s="1382"/>
      <c r="EE610" s="1382"/>
      <c r="EF610" s="1382"/>
      <c r="EG610" s="1383"/>
      <c r="EH610" s="1381" t="str">
        <f t="shared" si="22"/>
        <v/>
      </c>
      <c r="EI610" s="1382"/>
      <c r="EJ610" s="1382"/>
      <c r="EK610" s="1382"/>
      <c r="EL610" s="1383"/>
      <c r="EM610" s="1381" t="str">
        <f t="shared" si="23"/>
        <v/>
      </c>
      <c r="EN610" s="1382"/>
      <c r="EO610" s="1382"/>
      <c r="EP610" s="1382"/>
      <c r="EQ610" s="1383"/>
      <c r="ER610" s="1381" t="str">
        <f t="shared" si="24"/>
        <v/>
      </c>
      <c r="ES610" s="1382"/>
      <c r="ET610" s="1382"/>
      <c r="EU610" s="1382"/>
      <c r="EV610" s="1383"/>
      <c r="EW610" s="1381" t="str">
        <f t="shared" si="25"/>
        <v/>
      </c>
      <c r="EX610" s="1382"/>
      <c r="EY610" s="1382"/>
      <c r="EZ610" s="1382"/>
      <c r="FA610" s="1383"/>
    </row>
    <row r="611" spans="1:157" ht="12.95" customHeight="1">
      <c r="B611" t="s">
        <v>589</v>
      </c>
      <c r="G611" s="1456"/>
      <c r="H611" s="1456"/>
      <c r="I611" s="1456"/>
      <c r="J611" s="1456"/>
      <c r="K611" s="1456"/>
      <c r="L611" s="1456"/>
      <c r="M611" s="1456"/>
      <c r="N611" s="1456"/>
      <c r="O611" s="1456"/>
      <c r="P611" s="1456"/>
      <c r="Q611" s="1456"/>
      <c r="R611" s="1456"/>
      <c r="U611" t="s">
        <v>589</v>
      </c>
      <c r="Z611" s="1439"/>
      <c r="AA611" s="1439"/>
      <c r="AB611" s="1439"/>
      <c r="AC611" s="1439"/>
      <c r="AD611" s="1439"/>
      <c r="AE611" s="1439"/>
      <c r="AF611" s="1439"/>
      <c r="AG611" s="1439"/>
      <c r="AH611" s="1439"/>
      <c r="AI611" s="1439"/>
      <c r="AJ611" s="1439"/>
      <c r="AK611" s="1439"/>
      <c r="AZ611" s="3"/>
      <c r="BA611" s="3"/>
      <c r="BB611" s="3"/>
      <c r="BC611" s="3"/>
      <c r="BD611" s="3"/>
      <c r="BE611" s="1381">
        <f t="shared" si="4"/>
        <v>0</v>
      </c>
      <c r="BF611" s="1383"/>
      <c r="BG611" s="1390">
        <f t="shared" si="5"/>
        <v>0</v>
      </c>
      <c r="BH611" s="1391"/>
      <c r="BI611" s="1381">
        <f t="shared" si="6"/>
        <v>0</v>
      </c>
      <c r="BJ611" s="1383"/>
      <c r="BK611" s="1390">
        <f t="shared" si="7"/>
        <v>0</v>
      </c>
      <c r="BL611" s="1391"/>
      <c r="BM611" s="3"/>
      <c r="BN611" s="1386">
        <f t="shared" si="8"/>
        <v>0</v>
      </c>
      <c r="BO611" s="1387"/>
      <c r="BP611" s="1387"/>
      <c r="BQ611" s="1387"/>
      <c r="BR611" s="1388"/>
      <c r="BS611" s="1389">
        <f t="shared" si="9"/>
        <v>0</v>
      </c>
      <c r="BT611" s="1389"/>
      <c r="BU611" s="1389"/>
      <c r="BV611" s="1389"/>
      <c r="BW611" s="1389"/>
      <c r="BX611" s="1389">
        <f t="shared" si="10"/>
        <v>0</v>
      </c>
      <c r="BY611" s="1389"/>
      <c r="BZ611" s="1389"/>
      <c r="CA611" s="1389"/>
      <c r="CB611" s="1389"/>
      <c r="CC611" s="1389">
        <f t="shared" si="11"/>
        <v>0</v>
      </c>
      <c r="CD611" s="1389"/>
      <c r="CE611" s="1389"/>
      <c r="CF611" s="1389"/>
      <c r="CG611" s="1389"/>
      <c r="CH611" s="1389">
        <f t="shared" si="12"/>
        <v>0</v>
      </c>
      <c r="CI611" s="1389"/>
      <c r="CJ611" s="1389"/>
      <c r="CK611" s="1389"/>
      <c r="CL611" s="1389"/>
      <c r="CM611" s="1389">
        <f t="shared" si="13"/>
        <v>0</v>
      </c>
      <c r="CN611" s="1389"/>
      <c r="CO611" s="1389"/>
      <c r="CP611" s="1389"/>
      <c r="CQ611" s="1389"/>
      <c r="CR611" s="6"/>
      <c r="CS611" s="1385">
        <f t="shared" si="14"/>
        <v>0</v>
      </c>
      <c r="CT611" s="1385"/>
      <c r="CU611" s="1385"/>
      <c r="CV611" s="1385"/>
      <c r="CW611" s="1385"/>
      <c r="CX611" s="1385">
        <f t="shared" si="15"/>
        <v>0</v>
      </c>
      <c r="CY611" s="1385"/>
      <c r="CZ611" s="1385"/>
      <c r="DA611" s="1385"/>
      <c r="DB611" s="1385"/>
      <c r="DC611" s="1385">
        <f t="shared" si="16"/>
        <v>0</v>
      </c>
      <c r="DD611" s="1385"/>
      <c r="DE611" s="1385"/>
      <c r="DF611" s="1385"/>
      <c r="DG611" s="1385"/>
      <c r="DH611" s="1385">
        <f t="shared" si="17"/>
        <v>0</v>
      </c>
      <c r="DI611" s="1385"/>
      <c r="DJ611" s="1385"/>
      <c r="DK611" s="1385"/>
      <c r="DL611" s="1385"/>
      <c r="DM611" s="1385">
        <f t="shared" si="18"/>
        <v>0</v>
      </c>
      <c r="DN611" s="1385"/>
      <c r="DO611" s="1385"/>
      <c r="DP611" s="1385"/>
      <c r="DQ611" s="1385"/>
      <c r="DR611" s="1385">
        <f t="shared" si="19"/>
        <v>0</v>
      </c>
      <c r="DS611" s="1385"/>
      <c r="DT611" s="1385"/>
      <c r="DU611" s="1385"/>
      <c r="DV611" s="1385"/>
      <c r="DX611" s="1381" t="str">
        <f t="shared" si="20"/>
        <v/>
      </c>
      <c r="DY611" s="1382"/>
      <c r="DZ611" s="1382"/>
      <c r="EA611" s="1382"/>
      <c r="EB611" s="1383"/>
      <c r="EC611" s="1381" t="str">
        <f t="shared" si="21"/>
        <v/>
      </c>
      <c r="ED611" s="1382"/>
      <c r="EE611" s="1382"/>
      <c r="EF611" s="1382"/>
      <c r="EG611" s="1383"/>
      <c r="EH611" s="1381" t="str">
        <f t="shared" si="22"/>
        <v/>
      </c>
      <c r="EI611" s="1382"/>
      <c r="EJ611" s="1382"/>
      <c r="EK611" s="1382"/>
      <c r="EL611" s="1383"/>
      <c r="EM611" s="1381" t="str">
        <f t="shared" si="23"/>
        <v/>
      </c>
      <c r="EN611" s="1382"/>
      <c r="EO611" s="1382"/>
      <c r="EP611" s="1382"/>
      <c r="EQ611" s="1383"/>
      <c r="ER611" s="1381" t="str">
        <f t="shared" si="24"/>
        <v/>
      </c>
      <c r="ES611" s="1382"/>
      <c r="ET611" s="1382"/>
      <c r="EU611" s="1382"/>
      <c r="EV611" s="1383"/>
      <c r="EW611" s="1381" t="str">
        <f t="shared" si="25"/>
        <v/>
      </c>
      <c r="EX611" s="1382"/>
      <c r="EY611" s="1382"/>
      <c r="EZ611" s="1382"/>
      <c r="FA611" s="1383"/>
    </row>
    <row r="612" spans="1:157" ht="12.95" customHeight="1">
      <c r="B612" t="s">
        <v>17</v>
      </c>
      <c r="G612" s="1456"/>
      <c r="H612" s="1456"/>
      <c r="I612" s="1456"/>
      <c r="J612" s="1456"/>
      <c r="K612" s="1456"/>
      <c r="L612" s="1456"/>
      <c r="M612" s="1456"/>
      <c r="N612" s="1456"/>
      <c r="O612" s="1456"/>
      <c r="P612" s="1456"/>
      <c r="Q612" s="1456"/>
      <c r="R612" s="1456"/>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4"/>
        <v>0</v>
      </c>
      <c r="BF612" s="1383"/>
      <c r="BG612" s="1390">
        <f t="shared" si="5"/>
        <v>0</v>
      </c>
      <c r="BH612" s="1391"/>
      <c r="BI612" s="1381">
        <f t="shared" si="6"/>
        <v>0</v>
      </c>
      <c r="BJ612" s="1383"/>
      <c r="BK612" s="1390">
        <f t="shared" si="7"/>
        <v>0</v>
      </c>
      <c r="BL612" s="1391"/>
      <c r="BM612" s="3"/>
      <c r="BN612" s="1386">
        <f t="shared" si="8"/>
        <v>0</v>
      </c>
      <c r="BO612" s="1387"/>
      <c r="BP612" s="1387"/>
      <c r="BQ612" s="1387"/>
      <c r="BR612" s="1388"/>
      <c r="BS612" s="1389">
        <f t="shared" si="9"/>
        <v>0</v>
      </c>
      <c r="BT612" s="1389"/>
      <c r="BU612" s="1389"/>
      <c r="BV612" s="1389"/>
      <c r="BW612" s="1389"/>
      <c r="BX612" s="1389">
        <f t="shared" si="10"/>
        <v>0</v>
      </c>
      <c r="BY612" s="1389"/>
      <c r="BZ612" s="1389"/>
      <c r="CA612" s="1389"/>
      <c r="CB612" s="1389"/>
      <c r="CC612" s="1389">
        <f t="shared" si="11"/>
        <v>0</v>
      </c>
      <c r="CD612" s="1389"/>
      <c r="CE612" s="1389"/>
      <c r="CF612" s="1389"/>
      <c r="CG612" s="1389"/>
      <c r="CH612" s="1389">
        <f t="shared" si="12"/>
        <v>0</v>
      </c>
      <c r="CI612" s="1389"/>
      <c r="CJ612" s="1389"/>
      <c r="CK612" s="1389"/>
      <c r="CL612" s="1389"/>
      <c r="CM612" s="1389">
        <f t="shared" si="13"/>
        <v>0</v>
      </c>
      <c r="CN612" s="1389"/>
      <c r="CO612" s="1389"/>
      <c r="CP612" s="1389"/>
      <c r="CQ612" s="1389"/>
      <c r="CR612" s="6"/>
      <c r="CS612" s="1385">
        <f t="shared" si="14"/>
        <v>0</v>
      </c>
      <c r="CT612" s="1385"/>
      <c r="CU612" s="1385"/>
      <c r="CV612" s="1385"/>
      <c r="CW612" s="1385"/>
      <c r="CX612" s="1385">
        <f t="shared" si="15"/>
        <v>0</v>
      </c>
      <c r="CY612" s="1385"/>
      <c r="CZ612" s="1385"/>
      <c r="DA612" s="1385"/>
      <c r="DB612" s="1385"/>
      <c r="DC612" s="1385">
        <f t="shared" si="16"/>
        <v>0</v>
      </c>
      <c r="DD612" s="1385"/>
      <c r="DE612" s="1385"/>
      <c r="DF612" s="1385"/>
      <c r="DG612" s="1385"/>
      <c r="DH612" s="1385">
        <f t="shared" si="17"/>
        <v>0</v>
      </c>
      <c r="DI612" s="1385"/>
      <c r="DJ612" s="1385"/>
      <c r="DK612" s="1385"/>
      <c r="DL612" s="1385"/>
      <c r="DM612" s="1385">
        <f t="shared" si="18"/>
        <v>0</v>
      </c>
      <c r="DN612" s="1385"/>
      <c r="DO612" s="1385"/>
      <c r="DP612" s="1385"/>
      <c r="DQ612" s="1385"/>
      <c r="DR612" s="1385">
        <f t="shared" si="19"/>
        <v>0</v>
      </c>
      <c r="DS612" s="1385"/>
      <c r="DT612" s="1385"/>
      <c r="DU612" s="1385"/>
      <c r="DV612" s="1385"/>
      <c r="DX612" s="1381" t="str">
        <f t="shared" si="20"/>
        <v/>
      </c>
      <c r="DY612" s="1382"/>
      <c r="DZ612" s="1382"/>
      <c r="EA612" s="1382"/>
      <c r="EB612" s="1383"/>
      <c r="EC612" s="1381" t="str">
        <f t="shared" si="21"/>
        <v/>
      </c>
      <c r="ED612" s="1382"/>
      <c r="EE612" s="1382"/>
      <c r="EF612" s="1382"/>
      <c r="EG612" s="1383"/>
      <c r="EH612" s="1381" t="str">
        <f t="shared" si="22"/>
        <v/>
      </c>
      <c r="EI612" s="1382"/>
      <c r="EJ612" s="1382"/>
      <c r="EK612" s="1382"/>
      <c r="EL612" s="1383"/>
      <c r="EM612" s="1381" t="str">
        <f t="shared" si="23"/>
        <v/>
      </c>
      <c r="EN612" s="1382"/>
      <c r="EO612" s="1382"/>
      <c r="EP612" s="1382"/>
      <c r="EQ612" s="1383"/>
      <c r="ER612" s="1381" t="str">
        <f t="shared" si="24"/>
        <v/>
      </c>
      <c r="ES612" s="1382"/>
      <c r="ET612" s="1382"/>
      <c r="EU612" s="1382"/>
      <c r="EV612" s="1383"/>
      <c r="EW612" s="1381" t="str">
        <f t="shared" si="25"/>
        <v/>
      </c>
      <c r="EX612" s="1382"/>
      <c r="EY612" s="1382"/>
      <c r="EZ612" s="1382"/>
      <c r="FA612" s="1383"/>
    </row>
    <row r="613" spans="1:157" ht="12.95" customHeight="1">
      <c r="B613" t="s">
        <v>317</v>
      </c>
      <c r="G613" s="1469"/>
      <c r="H613" s="1469"/>
      <c r="I613" s="1469"/>
      <c r="J613" s="1469"/>
      <c r="K613" s="1469"/>
      <c r="L613" s="1469"/>
      <c r="O613" s="33" t="s">
        <v>207</v>
      </c>
      <c r="P613" s="1436"/>
      <c r="Q613" s="1436"/>
      <c r="R613" s="1436"/>
      <c r="U613" t="s">
        <v>317</v>
      </c>
      <c r="Z613" s="1469"/>
      <c r="AA613" s="1469"/>
      <c r="AB613" s="1469"/>
      <c r="AC613" s="1469"/>
      <c r="AD613" s="1469"/>
      <c r="AE613" s="1469"/>
      <c r="AH613" s="33" t="s">
        <v>207</v>
      </c>
      <c r="AI613" s="1436"/>
      <c r="AJ613" s="1436"/>
      <c r="AK613" s="1436"/>
      <c r="AZ613" s="3"/>
      <c r="BA613" s="3"/>
      <c r="BB613" s="3"/>
      <c r="BC613" s="3"/>
      <c r="BD613" s="3"/>
      <c r="BE613" s="1381">
        <f t="shared" si="4"/>
        <v>0</v>
      </c>
      <c r="BF613" s="1383"/>
      <c r="BG613" s="1390">
        <f t="shared" si="5"/>
        <v>0</v>
      </c>
      <c r="BH613" s="1391"/>
      <c r="BI613" s="1381">
        <f t="shared" si="6"/>
        <v>0</v>
      </c>
      <c r="BJ613" s="1383"/>
      <c r="BK613" s="1390">
        <f t="shared" si="7"/>
        <v>0</v>
      </c>
      <c r="BL613" s="1391"/>
      <c r="BM613" s="3"/>
      <c r="BN613" s="1386">
        <f t="shared" si="8"/>
        <v>0</v>
      </c>
      <c r="BO613" s="1387"/>
      <c r="BP613" s="1387"/>
      <c r="BQ613" s="1387"/>
      <c r="BR613" s="1388"/>
      <c r="BS613" s="1389">
        <f t="shared" si="9"/>
        <v>0</v>
      </c>
      <c r="BT613" s="1389"/>
      <c r="BU613" s="1389"/>
      <c r="BV613" s="1389"/>
      <c r="BW613" s="1389"/>
      <c r="BX613" s="1389">
        <f t="shared" si="10"/>
        <v>0</v>
      </c>
      <c r="BY613" s="1389"/>
      <c r="BZ613" s="1389"/>
      <c r="CA613" s="1389"/>
      <c r="CB613" s="1389"/>
      <c r="CC613" s="1389">
        <f t="shared" si="11"/>
        <v>0</v>
      </c>
      <c r="CD613" s="1389"/>
      <c r="CE613" s="1389"/>
      <c r="CF613" s="1389"/>
      <c r="CG613" s="1389"/>
      <c r="CH613" s="1389">
        <f t="shared" si="12"/>
        <v>0</v>
      </c>
      <c r="CI613" s="1389"/>
      <c r="CJ613" s="1389"/>
      <c r="CK613" s="1389"/>
      <c r="CL613" s="1389"/>
      <c r="CM613" s="1389">
        <f t="shared" si="13"/>
        <v>0</v>
      </c>
      <c r="CN613" s="1389"/>
      <c r="CO613" s="1389"/>
      <c r="CP613" s="1389"/>
      <c r="CQ613" s="1389"/>
      <c r="CR613" s="6"/>
      <c r="CS613" s="1385">
        <f t="shared" si="14"/>
        <v>0</v>
      </c>
      <c r="CT613" s="1385"/>
      <c r="CU613" s="1385"/>
      <c r="CV613" s="1385"/>
      <c r="CW613" s="1385"/>
      <c r="CX613" s="1385">
        <f t="shared" si="15"/>
        <v>0</v>
      </c>
      <c r="CY613" s="1385"/>
      <c r="CZ613" s="1385"/>
      <c r="DA613" s="1385"/>
      <c r="DB613" s="1385"/>
      <c r="DC613" s="1385">
        <f t="shared" si="16"/>
        <v>0</v>
      </c>
      <c r="DD613" s="1385"/>
      <c r="DE613" s="1385"/>
      <c r="DF613" s="1385"/>
      <c r="DG613" s="1385"/>
      <c r="DH613" s="1385">
        <f t="shared" si="17"/>
        <v>0</v>
      </c>
      <c r="DI613" s="1385"/>
      <c r="DJ613" s="1385"/>
      <c r="DK613" s="1385"/>
      <c r="DL613" s="1385"/>
      <c r="DM613" s="1385">
        <f t="shared" si="18"/>
        <v>0</v>
      </c>
      <c r="DN613" s="1385"/>
      <c r="DO613" s="1385"/>
      <c r="DP613" s="1385"/>
      <c r="DQ613" s="1385"/>
      <c r="DR613" s="1385">
        <f t="shared" si="19"/>
        <v>0</v>
      </c>
      <c r="DS613" s="1385"/>
      <c r="DT613" s="1385"/>
      <c r="DU613" s="1385"/>
      <c r="DV613" s="1385"/>
      <c r="DX613" s="1381" t="str">
        <f t="shared" si="20"/>
        <v/>
      </c>
      <c r="DY613" s="1382"/>
      <c r="DZ613" s="1382"/>
      <c r="EA613" s="1382"/>
      <c r="EB613" s="1383"/>
      <c r="EC613" s="1381" t="str">
        <f t="shared" si="21"/>
        <v/>
      </c>
      <c r="ED613" s="1382"/>
      <c r="EE613" s="1382"/>
      <c r="EF613" s="1382"/>
      <c r="EG613" s="1383"/>
      <c r="EH613" s="1381" t="str">
        <f t="shared" si="22"/>
        <v/>
      </c>
      <c r="EI613" s="1382"/>
      <c r="EJ613" s="1382"/>
      <c r="EK613" s="1382"/>
      <c r="EL613" s="1383"/>
      <c r="EM613" s="1381" t="str">
        <f t="shared" si="23"/>
        <v/>
      </c>
      <c r="EN613" s="1382"/>
      <c r="EO613" s="1382"/>
      <c r="EP613" s="1382"/>
      <c r="EQ613" s="1383"/>
      <c r="ER613" s="1381" t="str">
        <f t="shared" si="24"/>
        <v/>
      </c>
      <c r="ES613" s="1382"/>
      <c r="ET613" s="1382"/>
      <c r="EU613" s="1382"/>
      <c r="EV613" s="1383"/>
      <c r="EW613" s="1381" t="str">
        <f t="shared" si="25"/>
        <v/>
      </c>
      <c r="EX613" s="1382"/>
      <c r="EY613" s="1382"/>
      <c r="EZ613" s="1382"/>
      <c r="FA613" s="1383"/>
    </row>
    <row r="614" spans="1:157" ht="12.95" customHeight="1">
      <c r="B614" t="s">
        <v>18</v>
      </c>
      <c r="H614" s="1456"/>
      <c r="I614" s="1456"/>
      <c r="J614" s="1456"/>
      <c r="K614" s="1456"/>
      <c r="L614" s="1456"/>
      <c r="M614" s="1456"/>
      <c r="N614" s="1456"/>
      <c r="O614" s="1456"/>
      <c r="P614" s="1456"/>
      <c r="Q614" s="1456"/>
      <c r="R614" s="1456"/>
      <c r="U614" t="s">
        <v>18</v>
      </c>
      <c r="AA614" s="1456"/>
      <c r="AB614" s="1456"/>
      <c r="AC614" s="1456"/>
      <c r="AD614" s="1456"/>
      <c r="AE614" s="1456"/>
      <c r="AF614" s="1456"/>
      <c r="AG614" s="1456"/>
      <c r="AH614" s="1456"/>
      <c r="AI614" s="1456"/>
      <c r="AJ614" s="1456"/>
      <c r="AK614" s="1456"/>
      <c r="AU614" s="933"/>
      <c r="AV614" s="933"/>
      <c r="AW614" s="933"/>
      <c r="AX614" s="933"/>
      <c r="AY614" s="933"/>
      <c r="AZ614" s="3"/>
      <c r="BA614" s="3"/>
      <c r="BB614" s="3"/>
      <c r="BC614" s="3"/>
      <c r="BD614" s="3"/>
      <c r="BE614" s="1381">
        <f t="shared" si="4"/>
        <v>0</v>
      </c>
      <c r="BF614" s="1383"/>
      <c r="BG614" s="1390">
        <f t="shared" si="5"/>
        <v>0</v>
      </c>
      <c r="BH614" s="1391"/>
      <c r="BI614" s="1381">
        <f t="shared" si="6"/>
        <v>0</v>
      </c>
      <c r="BJ614" s="1383"/>
      <c r="BK614" s="1390">
        <f t="shared" si="7"/>
        <v>0</v>
      </c>
      <c r="BL614" s="1391"/>
      <c r="BM614" s="3"/>
      <c r="BN614" s="1386">
        <f t="shared" si="8"/>
        <v>0</v>
      </c>
      <c r="BO614" s="1387"/>
      <c r="BP614" s="1387"/>
      <c r="BQ614" s="1387"/>
      <c r="BR614" s="1388"/>
      <c r="BS614" s="1389">
        <f t="shared" si="9"/>
        <v>0</v>
      </c>
      <c r="BT614" s="1389"/>
      <c r="BU614" s="1389"/>
      <c r="BV614" s="1389"/>
      <c r="BW614" s="1389"/>
      <c r="BX614" s="1389">
        <f t="shared" si="10"/>
        <v>0</v>
      </c>
      <c r="BY614" s="1389"/>
      <c r="BZ614" s="1389"/>
      <c r="CA614" s="1389"/>
      <c r="CB614" s="1389"/>
      <c r="CC614" s="1389">
        <f t="shared" si="11"/>
        <v>0</v>
      </c>
      <c r="CD614" s="1389"/>
      <c r="CE614" s="1389"/>
      <c r="CF614" s="1389"/>
      <c r="CG614" s="1389"/>
      <c r="CH614" s="1389">
        <f t="shared" si="12"/>
        <v>0</v>
      </c>
      <c r="CI614" s="1389"/>
      <c r="CJ614" s="1389"/>
      <c r="CK614" s="1389"/>
      <c r="CL614" s="1389"/>
      <c r="CM614" s="1389">
        <f t="shared" si="13"/>
        <v>0</v>
      </c>
      <c r="CN614" s="1389"/>
      <c r="CO614" s="1389"/>
      <c r="CP614" s="1389"/>
      <c r="CQ614" s="1389"/>
      <c r="CR614" s="6"/>
      <c r="CS614" s="1385">
        <f t="shared" si="14"/>
        <v>0</v>
      </c>
      <c r="CT614" s="1385"/>
      <c r="CU614" s="1385"/>
      <c r="CV614" s="1385"/>
      <c r="CW614" s="1385"/>
      <c r="CX614" s="1385">
        <f t="shared" si="15"/>
        <v>0</v>
      </c>
      <c r="CY614" s="1385"/>
      <c r="CZ614" s="1385"/>
      <c r="DA614" s="1385"/>
      <c r="DB614" s="1385"/>
      <c r="DC614" s="1385">
        <f t="shared" si="16"/>
        <v>0</v>
      </c>
      <c r="DD614" s="1385"/>
      <c r="DE614" s="1385"/>
      <c r="DF614" s="1385"/>
      <c r="DG614" s="1385"/>
      <c r="DH614" s="1385">
        <f t="shared" si="17"/>
        <v>0</v>
      </c>
      <c r="DI614" s="1385"/>
      <c r="DJ614" s="1385"/>
      <c r="DK614" s="1385"/>
      <c r="DL614" s="1385"/>
      <c r="DM614" s="1385">
        <f t="shared" si="18"/>
        <v>0</v>
      </c>
      <c r="DN614" s="1385"/>
      <c r="DO614" s="1385"/>
      <c r="DP614" s="1385"/>
      <c r="DQ614" s="1385"/>
      <c r="DR614" s="1385">
        <f t="shared" si="19"/>
        <v>0</v>
      </c>
      <c r="DS614" s="1385"/>
      <c r="DT614" s="1385"/>
      <c r="DU614" s="1385"/>
      <c r="DV614" s="1385"/>
      <c r="DX614" s="1381" t="str">
        <f t="shared" si="20"/>
        <v/>
      </c>
      <c r="DY614" s="1382"/>
      <c r="DZ614" s="1382"/>
      <c r="EA614" s="1382"/>
      <c r="EB614" s="1383"/>
      <c r="EC614" s="1381" t="str">
        <f t="shared" si="21"/>
        <v/>
      </c>
      <c r="ED614" s="1382"/>
      <c r="EE614" s="1382"/>
      <c r="EF614" s="1382"/>
      <c r="EG614" s="1383"/>
      <c r="EH614" s="1381" t="str">
        <f t="shared" si="22"/>
        <v/>
      </c>
      <c r="EI614" s="1382"/>
      <c r="EJ614" s="1382"/>
      <c r="EK614" s="1382"/>
      <c r="EL614" s="1383"/>
      <c r="EM614" s="1381" t="str">
        <f t="shared" si="23"/>
        <v/>
      </c>
      <c r="EN614" s="1382"/>
      <c r="EO614" s="1382"/>
      <c r="EP614" s="1382"/>
      <c r="EQ614" s="1383"/>
      <c r="ER614" s="1381" t="str">
        <f t="shared" si="24"/>
        <v/>
      </c>
      <c r="ES614" s="1382"/>
      <c r="ET614" s="1382"/>
      <c r="EU614" s="1382"/>
      <c r="EV614" s="1383"/>
      <c r="EW614" s="1381" t="str">
        <f t="shared" si="25"/>
        <v/>
      </c>
      <c r="EX614" s="1382"/>
      <c r="EY614" s="1382"/>
      <c r="EZ614" s="1382"/>
      <c r="FA614" s="1383"/>
    </row>
    <row r="615" spans="1:157" ht="12.95" customHeight="1">
      <c r="B615" t="s">
        <v>20</v>
      </c>
      <c r="N615" s="1435" t="s">
        <v>678</v>
      </c>
      <c r="O615" s="1435"/>
      <c r="U615" t="s">
        <v>20</v>
      </c>
      <c r="AG615" s="1435" t="s">
        <v>678</v>
      </c>
      <c r="AH615" s="1435"/>
      <c r="AU615" s="933"/>
      <c r="AV615" s="933"/>
      <c r="AW615" s="933"/>
      <c r="AX615" s="933"/>
      <c r="AY615" s="933"/>
      <c r="AZ615" s="3"/>
      <c r="BA615" s="3"/>
      <c r="BB615" s="3"/>
      <c r="BC615" s="3"/>
      <c r="BD615" s="3"/>
      <c r="BE615" s="1381">
        <f t="shared" si="4"/>
        <v>0</v>
      </c>
      <c r="BF615" s="1383"/>
      <c r="BG615" s="1390">
        <f t="shared" si="5"/>
        <v>0</v>
      </c>
      <c r="BH615" s="1391"/>
      <c r="BI615" s="1381">
        <f t="shared" si="6"/>
        <v>0</v>
      </c>
      <c r="BJ615" s="1383"/>
      <c r="BK615" s="1390">
        <f t="shared" si="7"/>
        <v>0</v>
      </c>
      <c r="BL615" s="1391"/>
      <c r="BM615" s="3"/>
      <c r="BN615" s="1386">
        <f t="shared" si="8"/>
        <v>0</v>
      </c>
      <c r="BO615" s="1387"/>
      <c r="BP615" s="1387"/>
      <c r="BQ615" s="1387"/>
      <c r="BR615" s="1388"/>
      <c r="BS615" s="1389">
        <f t="shared" si="9"/>
        <v>0</v>
      </c>
      <c r="BT615" s="1389"/>
      <c r="BU615" s="1389"/>
      <c r="BV615" s="1389"/>
      <c r="BW615" s="1389"/>
      <c r="BX615" s="1389">
        <f t="shared" si="10"/>
        <v>0</v>
      </c>
      <c r="BY615" s="1389"/>
      <c r="BZ615" s="1389"/>
      <c r="CA615" s="1389"/>
      <c r="CB615" s="1389"/>
      <c r="CC615" s="1389">
        <f t="shared" si="11"/>
        <v>0</v>
      </c>
      <c r="CD615" s="1389"/>
      <c r="CE615" s="1389"/>
      <c r="CF615" s="1389"/>
      <c r="CG615" s="1389"/>
      <c r="CH615" s="1389">
        <f t="shared" si="12"/>
        <v>0</v>
      </c>
      <c r="CI615" s="1389"/>
      <c r="CJ615" s="1389"/>
      <c r="CK615" s="1389"/>
      <c r="CL615" s="1389"/>
      <c r="CM615" s="1389">
        <f t="shared" si="13"/>
        <v>0</v>
      </c>
      <c r="CN615" s="1389"/>
      <c r="CO615" s="1389"/>
      <c r="CP615" s="1389"/>
      <c r="CQ615" s="1389"/>
      <c r="CR615" s="6"/>
      <c r="CS615" s="1385">
        <f t="shared" si="14"/>
        <v>0</v>
      </c>
      <c r="CT615" s="1385"/>
      <c r="CU615" s="1385"/>
      <c r="CV615" s="1385"/>
      <c r="CW615" s="1385"/>
      <c r="CX615" s="1385">
        <f t="shared" si="15"/>
        <v>0</v>
      </c>
      <c r="CY615" s="1385"/>
      <c r="CZ615" s="1385"/>
      <c r="DA615" s="1385"/>
      <c r="DB615" s="1385"/>
      <c r="DC615" s="1385">
        <f t="shared" si="16"/>
        <v>0</v>
      </c>
      <c r="DD615" s="1385"/>
      <c r="DE615" s="1385"/>
      <c r="DF615" s="1385"/>
      <c r="DG615" s="1385"/>
      <c r="DH615" s="1385">
        <f t="shared" si="17"/>
        <v>0</v>
      </c>
      <c r="DI615" s="1385"/>
      <c r="DJ615" s="1385"/>
      <c r="DK615" s="1385"/>
      <c r="DL615" s="1385"/>
      <c r="DM615" s="1385">
        <f t="shared" si="18"/>
        <v>0</v>
      </c>
      <c r="DN615" s="1385"/>
      <c r="DO615" s="1385"/>
      <c r="DP615" s="1385"/>
      <c r="DQ615" s="1385"/>
      <c r="DR615" s="1385">
        <f t="shared" si="19"/>
        <v>0</v>
      </c>
      <c r="DS615" s="1385"/>
      <c r="DT615" s="1385"/>
      <c r="DU615" s="1385"/>
      <c r="DV615" s="1385"/>
      <c r="DX615" s="1381" t="str">
        <f t="shared" si="20"/>
        <v/>
      </c>
      <c r="DY615" s="1382"/>
      <c r="DZ615" s="1382"/>
      <c r="EA615" s="1382"/>
      <c r="EB615" s="1383"/>
      <c r="EC615" s="1381" t="str">
        <f t="shared" si="21"/>
        <v/>
      </c>
      <c r="ED615" s="1382"/>
      <c r="EE615" s="1382"/>
      <c r="EF615" s="1382"/>
      <c r="EG615" s="1383"/>
      <c r="EH615" s="1381" t="str">
        <f t="shared" si="22"/>
        <v/>
      </c>
      <c r="EI615" s="1382"/>
      <c r="EJ615" s="1382"/>
      <c r="EK615" s="1382"/>
      <c r="EL615" s="1383"/>
      <c r="EM615" s="1381" t="str">
        <f t="shared" si="23"/>
        <v/>
      </c>
      <c r="EN615" s="1382"/>
      <c r="EO615" s="1382"/>
      <c r="EP615" s="1382"/>
      <c r="EQ615" s="1383"/>
      <c r="ER615" s="1381" t="str">
        <f t="shared" si="24"/>
        <v/>
      </c>
      <c r="ES615" s="1382"/>
      <c r="ET615" s="1382"/>
      <c r="EU615" s="1382"/>
      <c r="EV615" s="1383"/>
      <c r="EW615" s="1381" t="str">
        <f t="shared" si="25"/>
        <v/>
      </c>
      <c r="EX615" s="1382"/>
      <c r="EY615" s="1382"/>
      <c r="EZ615" s="1382"/>
      <c r="FA615" s="1383"/>
    </row>
    <row r="616" spans="1:157" ht="12.95" customHeight="1">
      <c r="AZ616" s="3"/>
      <c r="BA616" s="3"/>
      <c r="BB616" s="3"/>
      <c r="BC616" s="3"/>
      <c r="BD616" s="3"/>
      <c r="BE616" s="1381">
        <f t="shared" si="4"/>
        <v>0</v>
      </c>
      <c r="BF616" s="1383"/>
      <c r="BG616" s="1390">
        <f t="shared" si="5"/>
        <v>0</v>
      </c>
      <c r="BH616" s="1391"/>
      <c r="BI616" s="1381">
        <f t="shared" si="6"/>
        <v>0</v>
      </c>
      <c r="BJ616" s="1383"/>
      <c r="BK616" s="1390">
        <f t="shared" si="7"/>
        <v>0</v>
      </c>
      <c r="BL616" s="1391"/>
      <c r="BM616" s="3"/>
      <c r="BN616" s="1386">
        <f t="shared" si="8"/>
        <v>0</v>
      </c>
      <c r="BO616" s="1387"/>
      <c r="BP616" s="1387"/>
      <c r="BQ616" s="1387"/>
      <c r="BR616" s="1388"/>
      <c r="BS616" s="1389">
        <f t="shared" si="9"/>
        <v>0</v>
      </c>
      <c r="BT616" s="1389"/>
      <c r="BU616" s="1389"/>
      <c r="BV616" s="1389"/>
      <c r="BW616" s="1389"/>
      <c r="BX616" s="1389">
        <f t="shared" si="10"/>
        <v>0</v>
      </c>
      <c r="BY616" s="1389"/>
      <c r="BZ616" s="1389"/>
      <c r="CA616" s="1389"/>
      <c r="CB616" s="1389"/>
      <c r="CC616" s="1389">
        <f t="shared" si="11"/>
        <v>0</v>
      </c>
      <c r="CD616" s="1389"/>
      <c r="CE616" s="1389"/>
      <c r="CF616" s="1389"/>
      <c r="CG616" s="1389"/>
      <c r="CH616" s="1389">
        <f t="shared" si="12"/>
        <v>0</v>
      </c>
      <c r="CI616" s="1389"/>
      <c r="CJ616" s="1389"/>
      <c r="CK616" s="1389"/>
      <c r="CL616" s="1389"/>
      <c r="CM616" s="1389">
        <f t="shared" si="13"/>
        <v>0</v>
      </c>
      <c r="CN616" s="1389"/>
      <c r="CO616" s="1389"/>
      <c r="CP616" s="1389"/>
      <c r="CQ616" s="1389"/>
      <c r="CR616" s="6"/>
      <c r="CS616" s="1385">
        <f t="shared" si="14"/>
        <v>0</v>
      </c>
      <c r="CT616" s="1385"/>
      <c r="CU616" s="1385"/>
      <c r="CV616" s="1385"/>
      <c r="CW616" s="1385"/>
      <c r="CX616" s="1385">
        <f t="shared" si="15"/>
        <v>0</v>
      </c>
      <c r="CY616" s="1385"/>
      <c r="CZ616" s="1385"/>
      <c r="DA616" s="1385"/>
      <c r="DB616" s="1385"/>
      <c r="DC616" s="1385">
        <f t="shared" si="16"/>
        <v>0</v>
      </c>
      <c r="DD616" s="1385"/>
      <c r="DE616" s="1385"/>
      <c r="DF616" s="1385"/>
      <c r="DG616" s="1385"/>
      <c r="DH616" s="1385">
        <f t="shared" si="17"/>
        <v>0</v>
      </c>
      <c r="DI616" s="1385"/>
      <c r="DJ616" s="1385"/>
      <c r="DK616" s="1385"/>
      <c r="DL616" s="1385"/>
      <c r="DM616" s="1385">
        <f t="shared" si="18"/>
        <v>0</v>
      </c>
      <c r="DN616" s="1385"/>
      <c r="DO616" s="1385"/>
      <c r="DP616" s="1385"/>
      <c r="DQ616" s="1385"/>
      <c r="DR616" s="1385">
        <f t="shared" si="19"/>
        <v>0</v>
      </c>
      <c r="DS616" s="1385"/>
      <c r="DT616" s="1385"/>
      <c r="DU616" s="1385"/>
      <c r="DV616" s="1385"/>
      <c r="DX616" s="1381" t="str">
        <f t="shared" si="20"/>
        <v/>
      </c>
      <c r="DY616" s="1382"/>
      <c r="DZ616" s="1382"/>
      <c r="EA616" s="1382"/>
      <c r="EB616" s="1383"/>
      <c r="EC616" s="1381" t="str">
        <f t="shared" si="21"/>
        <v/>
      </c>
      <c r="ED616" s="1382"/>
      <c r="EE616" s="1382"/>
      <c r="EF616" s="1382"/>
      <c r="EG616" s="1383"/>
      <c r="EH616" s="1381" t="str">
        <f t="shared" si="22"/>
        <v/>
      </c>
      <c r="EI616" s="1382"/>
      <c r="EJ616" s="1382"/>
      <c r="EK616" s="1382"/>
      <c r="EL616" s="1383"/>
      <c r="EM616" s="1381" t="str">
        <f t="shared" si="23"/>
        <v/>
      </c>
      <c r="EN616" s="1382"/>
      <c r="EO616" s="1382"/>
      <c r="EP616" s="1382"/>
      <c r="EQ616" s="1383"/>
      <c r="ER616" s="1381" t="str">
        <f t="shared" si="24"/>
        <v/>
      </c>
      <c r="ES616" s="1382"/>
      <c r="ET616" s="1382"/>
      <c r="EU616" s="1382"/>
      <c r="EV616" s="1383"/>
      <c r="EW616" s="1381" t="str">
        <f t="shared" si="25"/>
        <v/>
      </c>
      <c r="EX616" s="1382"/>
      <c r="EY616" s="1382"/>
      <c r="EZ616" s="1382"/>
      <c r="FA616" s="1383"/>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4"/>
        <v>0</v>
      </c>
      <c r="BF617" s="1383"/>
      <c r="BG617" s="1390">
        <f t="shared" si="5"/>
        <v>0</v>
      </c>
      <c r="BH617" s="1391"/>
      <c r="BI617" s="1381">
        <f t="shared" si="6"/>
        <v>0</v>
      </c>
      <c r="BJ617" s="1383"/>
      <c r="BK617" s="1390">
        <f t="shared" si="7"/>
        <v>0</v>
      </c>
      <c r="BL617" s="1391"/>
      <c r="BM617" s="3"/>
      <c r="BN617" s="1386">
        <f t="shared" si="8"/>
        <v>0</v>
      </c>
      <c r="BO617" s="1387"/>
      <c r="BP617" s="1387"/>
      <c r="BQ617" s="1387"/>
      <c r="BR617" s="1388"/>
      <c r="BS617" s="1389">
        <f t="shared" si="9"/>
        <v>0</v>
      </c>
      <c r="BT617" s="1389"/>
      <c r="BU617" s="1389"/>
      <c r="BV617" s="1389"/>
      <c r="BW617" s="1389"/>
      <c r="BX617" s="1389">
        <f t="shared" si="10"/>
        <v>0</v>
      </c>
      <c r="BY617" s="1389"/>
      <c r="BZ617" s="1389"/>
      <c r="CA617" s="1389"/>
      <c r="CB617" s="1389"/>
      <c r="CC617" s="1389">
        <f t="shared" si="11"/>
        <v>0</v>
      </c>
      <c r="CD617" s="1389"/>
      <c r="CE617" s="1389"/>
      <c r="CF617" s="1389"/>
      <c r="CG617" s="1389"/>
      <c r="CH617" s="1389">
        <f t="shared" si="12"/>
        <v>0</v>
      </c>
      <c r="CI617" s="1389"/>
      <c r="CJ617" s="1389"/>
      <c r="CK617" s="1389"/>
      <c r="CL617" s="1389"/>
      <c r="CM617" s="1389">
        <f t="shared" si="13"/>
        <v>0</v>
      </c>
      <c r="CN617" s="1389"/>
      <c r="CO617" s="1389"/>
      <c r="CP617" s="1389"/>
      <c r="CQ617" s="1389"/>
      <c r="CR617" s="6"/>
      <c r="CS617" s="1385">
        <f t="shared" si="14"/>
        <v>0</v>
      </c>
      <c r="CT617" s="1385"/>
      <c r="CU617" s="1385"/>
      <c r="CV617" s="1385"/>
      <c r="CW617" s="1385"/>
      <c r="CX617" s="1385">
        <f t="shared" si="15"/>
        <v>0</v>
      </c>
      <c r="CY617" s="1385"/>
      <c r="CZ617" s="1385"/>
      <c r="DA617" s="1385"/>
      <c r="DB617" s="1385"/>
      <c r="DC617" s="1385">
        <f t="shared" si="16"/>
        <v>0</v>
      </c>
      <c r="DD617" s="1385"/>
      <c r="DE617" s="1385"/>
      <c r="DF617" s="1385"/>
      <c r="DG617" s="1385"/>
      <c r="DH617" s="1385">
        <f t="shared" si="17"/>
        <v>0</v>
      </c>
      <c r="DI617" s="1385"/>
      <c r="DJ617" s="1385"/>
      <c r="DK617" s="1385"/>
      <c r="DL617" s="1385"/>
      <c r="DM617" s="1385">
        <f t="shared" si="18"/>
        <v>0</v>
      </c>
      <c r="DN617" s="1385"/>
      <c r="DO617" s="1385"/>
      <c r="DP617" s="1385"/>
      <c r="DQ617" s="1385"/>
      <c r="DR617" s="1385">
        <f t="shared" si="19"/>
        <v>0</v>
      </c>
      <c r="DS617" s="1385"/>
      <c r="DT617" s="1385"/>
      <c r="DU617" s="1385"/>
      <c r="DV617" s="1385"/>
      <c r="DX617" s="1381" t="str">
        <f t="shared" si="20"/>
        <v/>
      </c>
      <c r="DY617" s="1382"/>
      <c r="DZ617" s="1382"/>
      <c r="EA617" s="1382"/>
      <c r="EB617" s="1383"/>
      <c r="EC617" s="1381" t="str">
        <f t="shared" si="21"/>
        <v/>
      </c>
      <c r="ED617" s="1382"/>
      <c r="EE617" s="1382"/>
      <c r="EF617" s="1382"/>
      <c r="EG617" s="1383"/>
      <c r="EH617" s="1381" t="str">
        <f t="shared" si="22"/>
        <v/>
      </c>
      <c r="EI617" s="1382"/>
      <c r="EJ617" s="1382"/>
      <c r="EK617" s="1382"/>
      <c r="EL617" s="1383"/>
      <c r="EM617" s="1381" t="str">
        <f t="shared" si="23"/>
        <v/>
      </c>
      <c r="EN617" s="1382"/>
      <c r="EO617" s="1382"/>
      <c r="EP617" s="1382"/>
      <c r="EQ617" s="1383"/>
      <c r="ER617" s="1381" t="str">
        <f t="shared" si="24"/>
        <v/>
      </c>
      <c r="ES617" s="1382"/>
      <c r="ET617" s="1382"/>
      <c r="EU617" s="1382"/>
      <c r="EV617" s="1383"/>
      <c r="EW617" s="1381" t="str">
        <f t="shared" si="25"/>
        <v/>
      </c>
      <c r="EX617" s="1382"/>
      <c r="EY617" s="1382"/>
      <c r="EZ617" s="1382"/>
      <c r="FA617" s="1383"/>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4"/>
        <v>0</v>
      </c>
      <c r="BF618" s="1383"/>
      <c r="BG618" s="1390">
        <f t="shared" si="5"/>
        <v>0</v>
      </c>
      <c r="BH618" s="1391"/>
      <c r="BI618" s="1381">
        <f t="shared" si="6"/>
        <v>0</v>
      </c>
      <c r="BJ618" s="1383"/>
      <c r="BK618" s="1390">
        <f t="shared" si="7"/>
        <v>0</v>
      </c>
      <c r="BL618" s="1391"/>
      <c r="BM618" s="3"/>
      <c r="BN618" s="1386">
        <f t="shared" si="8"/>
        <v>0</v>
      </c>
      <c r="BO618" s="1387"/>
      <c r="BP618" s="1387"/>
      <c r="BQ618" s="1387"/>
      <c r="BR618" s="1388"/>
      <c r="BS618" s="1389">
        <f t="shared" si="9"/>
        <v>0</v>
      </c>
      <c r="BT618" s="1389"/>
      <c r="BU618" s="1389"/>
      <c r="BV618" s="1389"/>
      <c r="BW618" s="1389"/>
      <c r="BX618" s="1389">
        <f t="shared" si="10"/>
        <v>0</v>
      </c>
      <c r="BY618" s="1389"/>
      <c r="BZ618" s="1389"/>
      <c r="CA618" s="1389"/>
      <c r="CB618" s="1389"/>
      <c r="CC618" s="1389">
        <f t="shared" si="11"/>
        <v>0</v>
      </c>
      <c r="CD618" s="1389"/>
      <c r="CE618" s="1389"/>
      <c r="CF618" s="1389"/>
      <c r="CG618" s="1389"/>
      <c r="CH618" s="1389">
        <f t="shared" si="12"/>
        <v>0</v>
      </c>
      <c r="CI618" s="1389"/>
      <c r="CJ618" s="1389"/>
      <c r="CK618" s="1389"/>
      <c r="CL618" s="1389"/>
      <c r="CM618" s="1389">
        <f t="shared" si="13"/>
        <v>0</v>
      </c>
      <c r="CN618" s="1389"/>
      <c r="CO618" s="1389"/>
      <c r="CP618" s="1389"/>
      <c r="CQ618" s="1389"/>
      <c r="CR618" s="6"/>
      <c r="CS618" s="1385">
        <f t="shared" si="14"/>
        <v>0</v>
      </c>
      <c r="CT618" s="1385"/>
      <c r="CU618" s="1385"/>
      <c r="CV618" s="1385"/>
      <c r="CW618" s="1385"/>
      <c r="CX618" s="1385">
        <f t="shared" si="15"/>
        <v>0</v>
      </c>
      <c r="CY618" s="1385"/>
      <c r="CZ618" s="1385"/>
      <c r="DA618" s="1385"/>
      <c r="DB618" s="1385"/>
      <c r="DC618" s="1385">
        <f t="shared" si="16"/>
        <v>0</v>
      </c>
      <c r="DD618" s="1385"/>
      <c r="DE618" s="1385"/>
      <c r="DF618" s="1385"/>
      <c r="DG618" s="1385"/>
      <c r="DH618" s="1385">
        <f t="shared" si="17"/>
        <v>0</v>
      </c>
      <c r="DI618" s="1385"/>
      <c r="DJ618" s="1385"/>
      <c r="DK618" s="1385"/>
      <c r="DL618" s="1385"/>
      <c r="DM618" s="1385">
        <f t="shared" si="18"/>
        <v>0</v>
      </c>
      <c r="DN618" s="1385"/>
      <c r="DO618" s="1385"/>
      <c r="DP618" s="1385"/>
      <c r="DQ618" s="1385"/>
      <c r="DR618" s="1385">
        <f t="shared" si="19"/>
        <v>0</v>
      </c>
      <c r="DS618" s="1385"/>
      <c r="DT618" s="1385"/>
      <c r="DU618" s="1385"/>
      <c r="DV618" s="1385"/>
      <c r="DX618" s="1381" t="str">
        <f t="shared" si="20"/>
        <v/>
      </c>
      <c r="DY618" s="1382"/>
      <c r="DZ618" s="1382"/>
      <c r="EA618" s="1382"/>
      <c r="EB618" s="1383"/>
      <c r="EC618" s="1381" t="str">
        <f t="shared" si="21"/>
        <v/>
      </c>
      <c r="ED618" s="1382"/>
      <c r="EE618" s="1382"/>
      <c r="EF618" s="1382"/>
      <c r="EG618" s="1383"/>
      <c r="EH618" s="1381" t="str">
        <f t="shared" si="22"/>
        <v/>
      </c>
      <c r="EI618" s="1382"/>
      <c r="EJ618" s="1382"/>
      <c r="EK618" s="1382"/>
      <c r="EL618" s="1383"/>
      <c r="EM618" s="1381" t="str">
        <f t="shared" si="23"/>
        <v/>
      </c>
      <c r="EN618" s="1382"/>
      <c r="EO618" s="1382"/>
      <c r="EP618" s="1382"/>
      <c r="EQ618" s="1383"/>
      <c r="ER618" s="1381" t="str">
        <f t="shared" si="24"/>
        <v/>
      </c>
      <c r="ES618" s="1382"/>
      <c r="ET618" s="1382"/>
      <c r="EU618" s="1382"/>
      <c r="EV618" s="1383"/>
      <c r="EW618" s="1381" t="str">
        <f t="shared" si="25"/>
        <v/>
      </c>
      <c r="EX618" s="1382"/>
      <c r="EY618" s="1382"/>
      <c r="EZ618" s="1382"/>
      <c r="FA618" s="1383"/>
    </row>
    <row r="619" spans="1:157" ht="12.95" customHeight="1">
      <c r="AZ619" s="3"/>
      <c r="BA619" s="3"/>
      <c r="BB619" s="3"/>
      <c r="BC619" s="3"/>
      <c r="BD619" s="3"/>
      <c r="BE619" s="1381">
        <f t="shared" si="4"/>
        <v>0</v>
      </c>
      <c r="BF619" s="1383"/>
      <c r="BG619" s="1390">
        <f t="shared" si="5"/>
        <v>0</v>
      </c>
      <c r="BH619" s="1391"/>
      <c r="BI619" s="1381">
        <f t="shared" si="6"/>
        <v>0</v>
      </c>
      <c r="BJ619" s="1383"/>
      <c r="BK619" s="1390">
        <f t="shared" si="7"/>
        <v>0</v>
      </c>
      <c r="BL619" s="1391"/>
      <c r="BM619" s="3"/>
      <c r="BN619" s="1386">
        <f t="shared" si="8"/>
        <v>0</v>
      </c>
      <c r="BO619" s="1387"/>
      <c r="BP619" s="1387"/>
      <c r="BQ619" s="1387"/>
      <c r="BR619" s="1388"/>
      <c r="BS619" s="1389">
        <f t="shared" si="9"/>
        <v>0</v>
      </c>
      <c r="BT619" s="1389"/>
      <c r="BU619" s="1389"/>
      <c r="BV619" s="1389"/>
      <c r="BW619" s="1389"/>
      <c r="BX619" s="1389">
        <f t="shared" si="10"/>
        <v>0</v>
      </c>
      <c r="BY619" s="1389"/>
      <c r="BZ619" s="1389"/>
      <c r="CA619" s="1389"/>
      <c r="CB619" s="1389"/>
      <c r="CC619" s="1389">
        <f t="shared" si="11"/>
        <v>0</v>
      </c>
      <c r="CD619" s="1389"/>
      <c r="CE619" s="1389"/>
      <c r="CF619" s="1389"/>
      <c r="CG619" s="1389"/>
      <c r="CH619" s="1389">
        <f t="shared" si="12"/>
        <v>0</v>
      </c>
      <c r="CI619" s="1389"/>
      <c r="CJ619" s="1389"/>
      <c r="CK619" s="1389"/>
      <c r="CL619" s="1389"/>
      <c r="CM619" s="1389">
        <f t="shared" si="13"/>
        <v>0</v>
      </c>
      <c r="CN619" s="1389"/>
      <c r="CO619" s="1389"/>
      <c r="CP619" s="1389"/>
      <c r="CQ619" s="1389"/>
      <c r="CR619" s="6"/>
      <c r="CS619" s="1385">
        <f t="shared" si="14"/>
        <v>0</v>
      </c>
      <c r="CT619" s="1385"/>
      <c r="CU619" s="1385"/>
      <c r="CV619" s="1385"/>
      <c r="CW619" s="1385"/>
      <c r="CX619" s="1385">
        <f t="shared" si="15"/>
        <v>0</v>
      </c>
      <c r="CY619" s="1385"/>
      <c r="CZ619" s="1385"/>
      <c r="DA619" s="1385"/>
      <c r="DB619" s="1385"/>
      <c r="DC619" s="1385">
        <f t="shared" si="16"/>
        <v>0</v>
      </c>
      <c r="DD619" s="1385"/>
      <c r="DE619" s="1385"/>
      <c r="DF619" s="1385"/>
      <c r="DG619" s="1385"/>
      <c r="DH619" s="1385">
        <f t="shared" si="17"/>
        <v>0</v>
      </c>
      <c r="DI619" s="1385"/>
      <c r="DJ619" s="1385"/>
      <c r="DK619" s="1385"/>
      <c r="DL619" s="1385"/>
      <c r="DM619" s="1385">
        <f t="shared" si="18"/>
        <v>0</v>
      </c>
      <c r="DN619" s="1385"/>
      <c r="DO619" s="1385"/>
      <c r="DP619" s="1385"/>
      <c r="DQ619" s="1385"/>
      <c r="DR619" s="1385">
        <f t="shared" si="19"/>
        <v>0</v>
      </c>
      <c r="DS619" s="1385"/>
      <c r="DT619" s="1385"/>
      <c r="DU619" s="1385"/>
      <c r="DV619" s="1385"/>
      <c r="DX619" s="1381" t="str">
        <f t="shared" si="20"/>
        <v/>
      </c>
      <c r="DY619" s="1382"/>
      <c r="DZ619" s="1382"/>
      <c r="EA619" s="1382"/>
      <c r="EB619" s="1383"/>
      <c r="EC619" s="1381" t="str">
        <f t="shared" si="21"/>
        <v/>
      </c>
      <c r="ED619" s="1382"/>
      <c r="EE619" s="1382"/>
      <c r="EF619" s="1382"/>
      <c r="EG619" s="1383"/>
      <c r="EH619" s="1381" t="str">
        <f t="shared" si="22"/>
        <v/>
      </c>
      <c r="EI619" s="1382"/>
      <c r="EJ619" s="1382"/>
      <c r="EK619" s="1382"/>
      <c r="EL619" s="1383"/>
      <c r="EM619" s="1381" t="str">
        <f t="shared" si="23"/>
        <v/>
      </c>
      <c r="EN619" s="1382"/>
      <c r="EO619" s="1382"/>
      <c r="EP619" s="1382"/>
      <c r="EQ619" s="1383"/>
      <c r="ER619" s="1381" t="str">
        <f t="shared" si="24"/>
        <v/>
      </c>
      <c r="ES619" s="1382"/>
      <c r="ET619" s="1382"/>
      <c r="EU619" s="1382"/>
      <c r="EV619" s="1383"/>
      <c r="EW619" s="1381" t="str">
        <f t="shared" si="25"/>
        <v/>
      </c>
      <c r="EX619" s="1382"/>
      <c r="EY619" s="1382"/>
      <c r="EZ619" s="1382"/>
      <c r="FA619" s="1383"/>
    </row>
    <row r="620" spans="1:157" ht="12.95" customHeight="1">
      <c r="A620" s="2" t="s">
        <v>320</v>
      </c>
      <c r="B620" s="2"/>
      <c r="C620" s="2" t="s">
        <v>21</v>
      </c>
      <c r="AZ620" s="3"/>
      <c r="BA620" s="3"/>
      <c r="BB620" s="3"/>
      <c r="BC620" s="3"/>
      <c r="BD620" s="3"/>
      <c r="BE620" s="1381">
        <f t="shared" si="4"/>
        <v>0</v>
      </c>
      <c r="BF620" s="1383"/>
      <c r="BG620" s="1390">
        <f t="shared" si="5"/>
        <v>0</v>
      </c>
      <c r="BH620" s="1391"/>
      <c r="BI620" s="1381">
        <f t="shared" si="6"/>
        <v>0</v>
      </c>
      <c r="BJ620" s="1383"/>
      <c r="BK620" s="1390">
        <f t="shared" si="7"/>
        <v>0</v>
      </c>
      <c r="BL620" s="1391"/>
      <c r="BM620" s="3"/>
      <c r="BN620" s="1386">
        <f t="shared" si="8"/>
        <v>0</v>
      </c>
      <c r="BO620" s="1387"/>
      <c r="BP620" s="1387"/>
      <c r="BQ620" s="1387"/>
      <c r="BR620" s="1388"/>
      <c r="BS620" s="1389">
        <f t="shared" si="9"/>
        <v>0</v>
      </c>
      <c r="BT620" s="1389"/>
      <c r="BU620" s="1389"/>
      <c r="BV620" s="1389"/>
      <c r="BW620" s="1389"/>
      <c r="BX620" s="1389">
        <f t="shared" si="10"/>
        <v>0</v>
      </c>
      <c r="BY620" s="1389"/>
      <c r="BZ620" s="1389"/>
      <c r="CA620" s="1389"/>
      <c r="CB620" s="1389"/>
      <c r="CC620" s="1389">
        <f t="shared" si="11"/>
        <v>0</v>
      </c>
      <c r="CD620" s="1389"/>
      <c r="CE620" s="1389"/>
      <c r="CF620" s="1389"/>
      <c r="CG620" s="1389"/>
      <c r="CH620" s="1389">
        <f t="shared" si="12"/>
        <v>0</v>
      </c>
      <c r="CI620" s="1389"/>
      <c r="CJ620" s="1389"/>
      <c r="CK620" s="1389"/>
      <c r="CL620" s="1389"/>
      <c r="CM620" s="1389">
        <f t="shared" si="13"/>
        <v>0</v>
      </c>
      <c r="CN620" s="1389"/>
      <c r="CO620" s="1389"/>
      <c r="CP620" s="1389"/>
      <c r="CQ620" s="1389"/>
      <c r="CR620" s="6"/>
      <c r="CS620" s="1385">
        <f t="shared" si="14"/>
        <v>0</v>
      </c>
      <c r="CT620" s="1385"/>
      <c r="CU620" s="1385"/>
      <c r="CV620" s="1385"/>
      <c r="CW620" s="1385"/>
      <c r="CX620" s="1385">
        <f t="shared" si="15"/>
        <v>0</v>
      </c>
      <c r="CY620" s="1385"/>
      <c r="CZ620" s="1385"/>
      <c r="DA620" s="1385"/>
      <c r="DB620" s="1385"/>
      <c r="DC620" s="1385">
        <f t="shared" si="16"/>
        <v>0</v>
      </c>
      <c r="DD620" s="1385"/>
      <c r="DE620" s="1385"/>
      <c r="DF620" s="1385"/>
      <c r="DG620" s="1385"/>
      <c r="DH620" s="1385">
        <f t="shared" si="17"/>
        <v>0</v>
      </c>
      <c r="DI620" s="1385"/>
      <c r="DJ620" s="1385"/>
      <c r="DK620" s="1385"/>
      <c r="DL620" s="1385"/>
      <c r="DM620" s="1385">
        <f t="shared" si="18"/>
        <v>0</v>
      </c>
      <c r="DN620" s="1385"/>
      <c r="DO620" s="1385"/>
      <c r="DP620" s="1385"/>
      <c r="DQ620" s="1385"/>
      <c r="DR620" s="1385">
        <f t="shared" si="19"/>
        <v>0</v>
      </c>
      <c r="DS620" s="1385"/>
      <c r="DT620" s="1385"/>
      <c r="DU620" s="1385"/>
      <c r="DV620" s="1385"/>
      <c r="DX620" s="1381" t="str">
        <f t="shared" si="20"/>
        <v/>
      </c>
      <c r="DY620" s="1382"/>
      <c r="DZ620" s="1382"/>
      <c r="EA620" s="1382"/>
      <c r="EB620" s="1383"/>
      <c r="EC620" s="1381" t="str">
        <f t="shared" si="21"/>
        <v/>
      </c>
      <c r="ED620" s="1382"/>
      <c r="EE620" s="1382"/>
      <c r="EF620" s="1382"/>
      <c r="EG620" s="1383"/>
      <c r="EH620" s="1381" t="str">
        <f t="shared" si="22"/>
        <v/>
      </c>
      <c r="EI620" s="1382"/>
      <c r="EJ620" s="1382"/>
      <c r="EK620" s="1382"/>
      <c r="EL620" s="1383"/>
      <c r="EM620" s="1381" t="str">
        <f t="shared" si="23"/>
        <v/>
      </c>
      <c r="EN620" s="1382"/>
      <c r="EO620" s="1382"/>
      <c r="EP620" s="1382"/>
      <c r="EQ620" s="1383"/>
      <c r="ER620" s="1381" t="str">
        <f t="shared" si="24"/>
        <v/>
      </c>
      <c r="ES620" s="1382"/>
      <c r="ET620" s="1382"/>
      <c r="EU620" s="1382"/>
      <c r="EV620" s="1383"/>
      <c r="EW620" s="1381" t="str">
        <f t="shared" si="25"/>
        <v/>
      </c>
      <c r="EX620" s="1382"/>
      <c r="EY620" s="1382"/>
      <c r="EZ620" s="1382"/>
      <c r="FA620" s="1383"/>
    </row>
    <row r="621" spans="1:157" ht="12.95" customHeight="1">
      <c r="A621" s="2"/>
      <c r="B621" s="2"/>
      <c r="C621" s="2"/>
      <c r="AZ621" s="3"/>
      <c r="BA621" s="3"/>
      <c r="BB621" s="3"/>
      <c r="BC621" s="3"/>
      <c r="BD621" s="3"/>
      <c r="BE621" s="1381">
        <f t="shared" si="4"/>
        <v>0</v>
      </c>
      <c r="BF621" s="1383"/>
      <c r="BG621" s="1390">
        <f t="shared" si="5"/>
        <v>0</v>
      </c>
      <c r="BH621" s="1391"/>
      <c r="BI621" s="1381">
        <f t="shared" si="6"/>
        <v>0</v>
      </c>
      <c r="BJ621" s="1383"/>
      <c r="BK621" s="1390">
        <f t="shared" si="7"/>
        <v>0</v>
      </c>
      <c r="BL621" s="1391"/>
      <c r="BM621" s="3"/>
      <c r="BN621" s="1386">
        <f t="shared" si="8"/>
        <v>0</v>
      </c>
      <c r="BO621" s="1387"/>
      <c r="BP621" s="1387"/>
      <c r="BQ621" s="1387"/>
      <c r="BR621" s="1388"/>
      <c r="BS621" s="1389">
        <f t="shared" si="9"/>
        <v>0</v>
      </c>
      <c r="BT621" s="1389"/>
      <c r="BU621" s="1389"/>
      <c r="BV621" s="1389"/>
      <c r="BW621" s="1389"/>
      <c r="BX621" s="1389">
        <f t="shared" si="10"/>
        <v>0</v>
      </c>
      <c r="BY621" s="1389"/>
      <c r="BZ621" s="1389"/>
      <c r="CA621" s="1389"/>
      <c r="CB621" s="1389"/>
      <c r="CC621" s="1389">
        <f t="shared" si="11"/>
        <v>0</v>
      </c>
      <c r="CD621" s="1389"/>
      <c r="CE621" s="1389"/>
      <c r="CF621" s="1389"/>
      <c r="CG621" s="1389"/>
      <c r="CH621" s="1389">
        <f t="shared" si="12"/>
        <v>0</v>
      </c>
      <c r="CI621" s="1389"/>
      <c r="CJ621" s="1389"/>
      <c r="CK621" s="1389"/>
      <c r="CL621" s="1389"/>
      <c r="CM621" s="1389">
        <f t="shared" si="13"/>
        <v>0</v>
      </c>
      <c r="CN621" s="1389"/>
      <c r="CO621" s="1389"/>
      <c r="CP621" s="1389"/>
      <c r="CQ621" s="1389"/>
      <c r="CR621" s="6"/>
      <c r="CS621" s="1385">
        <f t="shared" si="14"/>
        <v>0</v>
      </c>
      <c r="CT621" s="1385"/>
      <c r="CU621" s="1385"/>
      <c r="CV621" s="1385"/>
      <c r="CW621" s="1385"/>
      <c r="CX621" s="1385">
        <f t="shared" si="15"/>
        <v>0</v>
      </c>
      <c r="CY621" s="1385"/>
      <c r="CZ621" s="1385"/>
      <c r="DA621" s="1385"/>
      <c r="DB621" s="1385"/>
      <c r="DC621" s="1385">
        <f t="shared" si="16"/>
        <v>0</v>
      </c>
      <c r="DD621" s="1385"/>
      <c r="DE621" s="1385"/>
      <c r="DF621" s="1385"/>
      <c r="DG621" s="1385"/>
      <c r="DH621" s="1385">
        <f t="shared" si="17"/>
        <v>0</v>
      </c>
      <c r="DI621" s="1385"/>
      <c r="DJ621" s="1385"/>
      <c r="DK621" s="1385"/>
      <c r="DL621" s="1385"/>
      <c r="DM621" s="1385">
        <f t="shared" si="18"/>
        <v>0</v>
      </c>
      <c r="DN621" s="1385"/>
      <c r="DO621" s="1385"/>
      <c r="DP621" s="1385"/>
      <c r="DQ621" s="1385"/>
      <c r="DR621" s="1385">
        <f t="shared" si="19"/>
        <v>0</v>
      </c>
      <c r="DS621" s="1385"/>
      <c r="DT621" s="1385"/>
      <c r="DU621" s="1385"/>
      <c r="DV621" s="1385"/>
      <c r="DX621" s="1381" t="str">
        <f t="shared" si="20"/>
        <v/>
      </c>
      <c r="DY621" s="1382"/>
      <c r="DZ621" s="1382"/>
      <c r="EA621" s="1382"/>
      <c r="EB621" s="1383"/>
      <c r="EC621" s="1381" t="str">
        <f t="shared" si="21"/>
        <v/>
      </c>
      <c r="ED621" s="1382"/>
      <c r="EE621" s="1382"/>
      <c r="EF621" s="1382"/>
      <c r="EG621" s="1383"/>
      <c r="EH621" s="1381" t="str">
        <f t="shared" si="22"/>
        <v/>
      </c>
      <c r="EI621" s="1382"/>
      <c r="EJ621" s="1382"/>
      <c r="EK621" s="1382"/>
      <c r="EL621" s="1383"/>
      <c r="EM621" s="1381" t="str">
        <f t="shared" si="23"/>
        <v/>
      </c>
      <c r="EN621" s="1382"/>
      <c r="EO621" s="1382"/>
      <c r="EP621" s="1382"/>
      <c r="EQ621" s="1383"/>
      <c r="ER621" s="1381" t="str">
        <f t="shared" si="24"/>
        <v/>
      </c>
      <c r="ES621" s="1382"/>
      <c r="ET621" s="1382"/>
      <c r="EU621" s="1382"/>
      <c r="EV621" s="1383"/>
      <c r="EW621" s="1381" t="str">
        <f t="shared" si="25"/>
        <v/>
      </c>
      <c r="EX621" s="1382"/>
      <c r="EY621" s="1382"/>
      <c r="EZ621" s="1382"/>
      <c r="FA621" s="1383"/>
    </row>
    <row r="622" spans="1:157" ht="12.95" customHeight="1">
      <c r="C622" s="2" t="s">
        <v>2419</v>
      </c>
      <c r="AZ622" s="3"/>
      <c r="BA622" s="3"/>
      <c r="BB622" s="3"/>
      <c r="BC622" s="3"/>
      <c r="BD622" s="3"/>
      <c r="BE622" s="1381">
        <f t="shared" si="4"/>
        <v>0</v>
      </c>
      <c r="BF622" s="1383"/>
      <c r="BG622" s="1390">
        <f t="shared" si="5"/>
        <v>0</v>
      </c>
      <c r="BH622" s="1391"/>
      <c r="BI622" s="1381">
        <f t="shared" si="6"/>
        <v>0</v>
      </c>
      <c r="BJ622" s="1383"/>
      <c r="BK622" s="1390">
        <f t="shared" si="7"/>
        <v>0</v>
      </c>
      <c r="BL622" s="1391"/>
      <c r="BM622" s="3"/>
      <c r="BN622" s="1386">
        <f t="shared" si="8"/>
        <v>0</v>
      </c>
      <c r="BO622" s="1387"/>
      <c r="BP622" s="1387"/>
      <c r="BQ622" s="1387"/>
      <c r="BR622" s="1388"/>
      <c r="BS622" s="1389">
        <f t="shared" si="9"/>
        <v>0</v>
      </c>
      <c r="BT622" s="1389"/>
      <c r="BU622" s="1389"/>
      <c r="BV622" s="1389"/>
      <c r="BW622" s="1389"/>
      <c r="BX622" s="1389">
        <f t="shared" si="10"/>
        <v>0</v>
      </c>
      <c r="BY622" s="1389"/>
      <c r="BZ622" s="1389"/>
      <c r="CA622" s="1389"/>
      <c r="CB622" s="1389"/>
      <c r="CC622" s="1389">
        <f t="shared" si="11"/>
        <v>0</v>
      </c>
      <c r="CD622" s="1389"/>
      <c r="CE622" s="1389"/>
      <c r="CF622" s="1389"/>
      <c r="CG622" s="1389"/>
      <c r="CH622" s="1389">
        <f t="shared" si="12"/>
        <v>0</v>
      </c>
      <c r="CI622" s="1389"/>
      <c r="CJ622" s="1389"/>
      <c r="CK622" s="1389"/>
      <c r="CL622" s="1389"/>
      <c r="CM622" s="1389">
        <f t="shared" si="13"/>
        <v>0</v>
      </c>
      <c r="CN622" s="1389"/>
      <c r="CO622" s="1389"/>
      <c r="CP622" s="1389"/>
      <c r="CQ622" s="1389"/>
      <c r="CR622" s="6"/>
      <c r="CS622" s="1385">
        <f t="shared" si="14"/>
        <v>0</v>
      </c>
      <c r="CT622" s="1385"/>
      <c r="CU622" s="1385"/>
      <c r="CV622" s="1385"/>
      <c r="CW622" s="1385"/>
      <c r="CX622" s="1385">
        <f t="shared" si="15"/>
        <v>0</v>
      </c>
      <c r="CY622" s="1385"/>
      <c r="CZ622" s="1385"/>
      <c r="DA622" s="1385"/>
      <c r="DB622" s="1385"/>
      <c r="DC622" s="1385">
        <f t="shared" si="16"/>
        <v>0</v>
      </c>
      <c r="DD622" s="1385"/>
      <c r="DE622" s="1385"/>
      <c r="DF622" s="1385"/>
      <c r="DG622" s="1385"/>
      <c r="DH622" s="1385">
        <f t="shared" si="17"/>
        <v>0</v>
      </c>
      <c r="DI622" s="1385"/>
      <c r="DJ622" s="1385"/>
      <c r="DK622" s="1385"/>
      <c r="DL622" s="1385"/>
      <c r="DM622" s="1385">
        <f t="shared" si="18"/>
        <v>0</v>
      </c>
      <c r="DN622" s="1385"/>
      <c r="DO622" s="1385"/>
      <c r="DP622" s="1385"/>
      <c r="DQ622" s="1385"/>
      <c r="DR622" s="1385">
        <f t="shared" si="19"/>
        <v>0</v>
      </c>
      <c r="DS622" s="1385"/>
      <c r="DT622" s="1385"/>
      <c r="DU622" s="1385"/>
      <c r="DV622" s="1385"/>
      <c r="DX622" s="1381" t="str">
        <f t="shared" si="20"/>
        <v/>
      </c>
      <c r="DY622" s="1382"/>
      <c r="DZ622" s="1382"/>
      <c r="EA622" s="1382"/>
      <c r="EB622" s="1383"/>
      <c r="EC622" s="1381" t="str">
        <f t="shared" si="21"/>
        <v/>
      </c>
      <c r="ED622" s="1382"/>
      <c r="EE622" s="1382"/>
      <c r="EF622" s="1382"/>
      <c r="EG622" s="1383"/>
      <c r="EH622" s="1381" t="str">
        <f t="shared" si="22"/>
        <v/>
      </c>
      <c r="EI622" s="1382"/>
      <c r="EJ622" s="1382"/>
      <c r="EK622" s="1382"/>
      <c r="EL622" s="1383"/>
      <c r="EM622" s="1381" t="str">
        <f t="shared" si="23"/>
        <v/>
      </c>
      <c r="EN622" s="1382"/>
      <c r="EO622" s="1382"/>
      <c r="EP622" s="1382"/>
      <c r="EQ622" s="1383"/>
      <c r="ER622" s="1381" t="str">
        <f t="shared" si="24"/>
        <v/>
      </c>
      <c r="ES622" s="1382"/>
      <c r="ET622" s="1382"/>
      <c r="EU622" s="1382"/>
      <c r="EV622" s="1383"/>
      <c r="EW622" s="1381" t="str">
        <f t="shared" si="25"/>
        <v/>
      </c>
      <c r="EX622" s="1382"/>
      <c r="EY622" s="1382"/>
      <c r="EZ622" s="1382"/>
      <c r="FA622" s="1383"/>
    </row>
    <row r="623" spans="1:157" ht="12.95" customHeight="1">
      <c r="B623" s="545"/>
      <c r="C623" s="2"/>
      <c r="AU623" s="3"/>
      <c r="AZ623" s="3"/>
      <c r="BA623" s="3"/>
      <c r="BB623" s="3"/>
      <c r="BC623" s="3"/>
      <c r="BD623" s="3"/>
      <c r="BE623" s="1381">
        <f t="shared" si="4"/>
        <v>0</v>
      </c>
      <c r="BF623" s="1383"/>
      <c r="BG623" s="1390">
        <f t="shared" si="5"/>
        <v>0</v>
      </c>
      <c r="BH623" s="1391"/>
      <c r="BI623" s="1381">
        <f t="shared" si="6"/>
        <v>0</v>
      </c>
      <c r="BJ623" s="1383"/>
      <c r="BK623" s="1390">
        <f t="shared" si="7"/>
        <v>0</v>
      </c>
      <c r="BL623" s="1391"/>
      <c r="BM623" s="3"/>
      <c r="BN623" s="1386">
        <f t="shared" si="8"/>
        <v>0</v>
      </c>
      <c r="BO623" s="1387"/>
      <c r="BP623" s="1387"/>
      <c r="BQ623" s="1387"/>
      <c r="BR623" s="1388"/>
      <c r="BS623" s="1389">
        <f t="shared" si="9"/>
        <v>0</v>
      </c>
      <c r="BT623" s="1389"/>
      <c r="BU623" s="1389"/>
      <c r="BV623" s="1389"/>
      <c r="BW623" s="1389"/>
      <c r="BX623" s="1389">
        <f t="shared" si="10"/>
        <v>0</v>
      </c>
      <c r="BY623" s="1389"/>
      <c r="BZ623" s="1389"/>
      <c r="CA623" s="1389"/>
      <c r="CB623" s="1389"/>
      <c r="CC623" s="1389">
        <f t="shared" si="11"/>
        <v>0</v>
      </c>
      <c r="CD623" s="1389"/>
      <c r="CE623" s="1389"/>
      <c r="CF623" s="1389"/>
      <c r="CG623" s="1389"/>
      <c r="CH623" s="1389">
        <f t="shared" si="12"/>
        <v>0</v>
      </c>
      <c r="CI623" s="1389"/>
      <c r="CJ623" s="1389"/>
      <c r="CK623" s="1389"/>
      <c r="CL623" s="1389"/>
      <c r="CM623" s="1389">
        <f t="shared" si="13"/>
        <v>0</v>
      </c>
      <c r="CN623" s="1389"/>
      <c r="CO623" s="1389"/>
      <c r="CP623" s="1389"/>
      <c r="CQ623" s="1389"/>
      <c r="CR623" s="6"/>
      <c r="CS623" s="1385">
        <f t="shared" si="14"/>
        <v>0</v>
      </c>
      <c r="CT623" s="1385"/>
      <c r="CU623" s="1385"/>
      <c r="CV623" s="1385"/>
      <c r="CW623" s="1385"/>
      <c r="CX623" s="1385">
        <f t="shared" si="15"/>
        <v>0</v>
      </c>
      <c r="CY623" s="1385"/>
      <c r="CZ623" s="1385"/>
      <c r="DA623" s="1385"/>
      <c r="DB623" s="1385"/>
      <c r="DC623" s="1385">
        <f t="shared" si="16"/>
        <v>0</v>
      </c>
      <c r="DD623" s="1385"/>
      <c r="DE623" s="1385"/>
      <c r="DF623" s="1385"/>
      <c r="DG623" s="1385"/>
      <c r="DH623" s="1385">
        <f t="shared" si="17"/>
        <v>0</v>
      </c>
      <c r="DI623" s="1385"/>
      <c r="DJ623" s="1385"/>
      <c r="DK623" s="1385"/>
      <c r="DL623" s="1385"/>
      <c r="DM623" s="1385">
        <f t="shared" si="18"/>
        <v>0</v>
      </c>
      <c r="DN623" s="1385"/>
      <c r="DO623" s="1385"/>
      <c r="DP623" s="1385"/>
      <c r="DQ623" s="1385"/>
      <c r="DR623" s="1385">
        <f t="shared" si="19"/>
        <v>0</v>
      </c>
      <c r="DS623" s="1385"/>
      <c r="DT623" s="1385"/>
      <c r="DU623" s="1385"/>
      <c r="DV623" s="1385"/>
      <c r="DX623" s="1381" t="str">
        <f t="shared" si="20"/>
        <v/>
      </c>
      <c r="DY623" s="1382"/>
      <c r="DZ623" s="1382"/>
      <c r="EA623" s="1382"/>
      <c r="EB623" s="1383"/>
      <c r="EC623" s="1381" t="str">
        <f t="shared" si="21"/>
        <v/>
      </c>
      <c r="ED623" s="1382"/>
      <c r="EE623" s="1382"/>
      <c r="EF623" s="1382"/>
      <c r="EG623" s="1383"/>
      <c r="EH623" s="1381" t="str">
        <f t="shared" si="22"/>
        <v/>
      </c>
      <c r="EI623" s="1382"/>
      <c r="EJ623" s="1382"/>
      <c r="EK623" s="1382"/>
      <c r="EL623" s="1383"/>
      <c r="EM623" s="1381" t="str">
        <f t="shared" si="23"/>
        <v/>
      </c>
      <c r="EN623" s="1382"/>
      <c r="EO623" s="1382"/>
      <c r="EP623" s="1382"/>
      <c r="EQ623" s="1383"/>
      <c r="ER623" s="1381" t="str">
        <f t="shared" si="24"/>
        <v/>
      </c>
      <c r="ES623" s="1382"/>
      <c r="ET623" s="1382"/>
      <c r="EU623" s="1382"/>
      <c r="EV623" s="1383"/>
      <c r="EW623" s="1381" t="str">
        <f t="shared" si="25"/>
        <v/>
      </c>
      <c r="EX623" s="1382"/>
      <c r="EY623" s="1382"/>
      <c r="EZ623" s="1382"/>
      <c r="FA623" s="1383"/>
    </row>
    <row r="624" spans="1:157" ht="12.95" customHeight="1">
      <c r="B624" s="1584" t="s">
        <v>2421</v>
      </c>
      <c r="C624" s="1584"/>
      <c r="D624" s="1584"/>
      <c r="E624" s="1584"/>
      <c r="F624" s="1584"/>
      <c r="G624" s="1584"/>
      <c r="H624" s="1584"/>
      <c r="I624" s="1584"/>
      <c r="J624" s="1584"/>
      <c r="K624" s="1584"/>
      <c r="L624" s="1584"/>
      <c r="M624" s="1651" t="s">
        <v>2422</v>
      </c>
      <c r="N624" s="1651"/>
      <c r="O624" s="1651"/>
      <c r="P624" s="1651"/>
      <c r="Q624" s="1651" t="s">
        <v>2043</v>
      </c>
      <c r="R624" s="1651"/>
      <c r="S624" s="1651"/>
      <c r="T624" s="1651" t="s">
        <v>2041</v>
      </c>
      <c r="U624" s="1651"/>
      <c r="V624" s="1651"/>
      <c r="W624" s="1836" t="s">
        <v>462</v>
      </c>
      <c r="X624" s="1836"/>
      <c r="Y624" s="1836"/>
      <c r="Z624" s="1399" t="s">
        <v>2451</v>
      </c>
      <c r="AA624" s="1399"/>
      <c r="AB624" s="1400"/>
      <c r="AC624" s="1660" t="s">
        <v>1864</v>
      </c>
      <c r="AD624" s="1661"/>
      <c r="AE624" s="1662"/>
      <c r="AF624" s="1398" t="s">
        <v>2230</v>
      </c>
      <c r="AG624" s="1399"/>
      <c r="AH624" s="1399"/>
      <c r="AI624" s="1399"/>
      <c r="AJ624" s="1400"/>
      <c r="AK624" s="1825" t="s">
        <v>2231</v>
      </c>
      <c r="AL624" s="1826"/>
      <c r="AM624" s="1826"/>
      <c r="AN624" s="1827"/>
      <c r="AO624" s="1651" t="s">
        <v>463</v>
      </c>
      <c r="AP624" s="1651"/>
      <c r="AQ624" s="1651"/>
      <c r="AR624" s="1651"/>
      <c r="AS624" s="1651"/>
      <c r="AU624" s="3"/>
      <c r="AZ624" s="3"/>
      <c r="BA624" s="3"/>
      <c r="BB624" s="3"/>
      <c r="BC624" s="3"/>
      <c r="BD624" s="3"/>
      <c r="BE624" s="1381">
        <f t="shared" si="4"/>
        <v>0</v>
      </c>
      <c r="BF624" s="1383"/>
      <c r="BG624" s="1390">
        <f t="shared" si="5"/>
        <v>0</v>
      </c>
      <c r="BH624" s="1391"/>
      <c r="BI624" s="1381">
        <f t="shared" si="6"/>
        <v>0</v>
      </c>
      <c r="BJ624" s="1383"/>
      <c r="BK624" s="1390">
        <f t="shared" si="7"/>
        <v>0</v>
      </c>
      <c r="BL624" s="1391"/>
      <c r="BM624" s="3"/>
      <c r="BN624" s="1386">
        <f t="shared" si="8"/>
        <v>0</v>
      </c>
      <c r="BO624" s="1387"/>
      <c r="BP624" s="1387"/>
      <c r="BQ624" s="1387"/>
      <c r="BR624" s="1388"/>
      <c r="BS624" s="1389">
        <f t="shared" si="9"/>
        <v>0</v>
      </c>
      <c r="BT624" s="1389"/>
      <c r="BU624" s="1389"/>
      <c r="BV624" s="1389"/>
      <c r="BW624" s="1389"/>
      <c r="BX624" s="1389">
        <f t="shared" si="10"/>
        <v>0</v>
      </c>
      <c r="BY624" s="1389"/>
      <c r="BZ624" s="1389"/>
      <c r="CA624" s="1389"/>
      <c r="CB624" s="1389"/>
      <c r="CC624" s="1389">
        <f t="shared" si="11"/>
        <v>0</v>
      </c>
      <c r="CD624" s="1389"/>
      <c r="CE624" s="1389"/>
      <c r="CF624" s="1389"/>
      <c r="CG624" s="1389"/>
      <c r="CH624" s="1389">
        <f t="shared" si="12"/>
        <v>0</v>
      </c>
      <c r="CI624" s="1389"/>
      <c r="CJ624" s="1389"/>
      <c r="CK624" s="1389"/>
      <c r="CL624" s="1389"/>
      <c r="CM624" s="1389">
        <f t="shared" si="13"/>
        <v>0</v>
      </c>
      <c r="CN624" s="1389"/>
      <c r="CO624" s="1389"/>
      <c r="CP624" s="1389"/>
      <c r="CQ624" s="1389"/>
      <c r="CR624" s="6"/>
      <c r="CS624" s="1385">
        <f t="shared" si="14"/>
        <v>0</v>
      </c>
      <c r="CT624" s="1385"/>
      <c r="CU624" s="1385"/>
      <c r="CV624" s="1385"/>
      <c r="CW624" s="1385"/>
      <c r="CX624" s="1385">
        <f t="shared" si="15"/>
        <v>0</v>
      </c>
      <c r="CY624" s="1385"/>
      <c r="CZ624" s="1385"/>
      <c r="DA624" s="1385"/>
      <c r="DB624" s="1385"/>
      <c r="DC624" s="1385">
        <f t="shared" si="16"/>
        <v>0</v>
      </c>
      <c r="DD624" s="1385"/>
      <c r="DE624" s="1385"/>
      <c r="DF624" s="1385"/>
      <c r="DG624" s="1385"/>
      <c r="DH624" s="1385">
        <f t="shared" si="17"/>
        <v>0</v>
      </c>
      <c r="DI624" s="1385"/>
      <c r="DJ624" s="1385"/>
      <c r="DK624" s="1385"/>
      <c r="DL624" s="1385"/>
      <c r="DM624" s="1385">
        <f t="shared" si="18"/>
        <v>0</v>
      </c>
      <c r="DN624" s="1385"/>
      <c r="DO624" s="1385"/>
      <c r="DP624" s="1385"/>
      <c r="DQ624" s="1385"/>
      <c r="DR624" s="1385">
        <f t="shared" si="19"/>
        <v>0</v>
      </c>
      <c r="DS624" s="1385"/>
      <c r="DT624" s="1385"/>
      <c r="DU624" s="1385"/>
      <c r="DV624" s="1385"/>
      <c r="DX624" s="1381" t="str">
        <f t="shared" si="20"/>
        <v/>
      </c>
      <c r="DY624" s="1382"/>
      <c r="DZ624" s="1382"/>
      <c r="EA624" s="1382"/>
      <c r="EB624" s="1383"/>
      <c r="EC624" s="1381" t="str">
        <f t="shared" si="21"/>
        <v/>
      </c>
      <c r="ED624" s="1382"/>
      <c r="EE624" s="1382"/>
      <c r="EF624" s="1382"/>
      <c r="EG624" s="1383"/>
      <c r="EH624" s="1381" t="str">
        <f t="shared" si="22"/>
        <v/>
      </c>
      <c r="EI624" s="1382"/>
      <c r="EJ624" s="1382"/>
      <c r="EK624" s="1382"/>
      <c r="EL624" s="1383"/>
      <c r="EM624" s="1381" t="str">
        <f t="shared" si="23"/>
        <v/>
      </c>
      <c r="EN624" s="1382"/>
      <c r="EO624" s="1382"/>
      <c r="EP624" s="1382"/>
      <c r="EQ624" s="1383"/>
      <c r="ER624" s="1381" t="str">
        <f t="shared" si="24"/>
        <v/>
      </c>
      <c r="ES624" s="1382"/>
      <c r="ET624" s="1382"/>
      <c r="EU624" s="1382"/>
      <c r="EV624" s="1383"/>
      <c r="EW624" s="1381" t="str">
        <f t="shared" si="25"/>
        <v/>
      </c>
      <c r="EX624" s="1382"/>
      <c r="EY624" s="1382"/>
      <c r="EZ624" s="1382"/>
      <c r="FA624" s="1383"/>
    </row>
    <row r="625" spans="2:157" ht="12.95" customHeight="1">
      <c r="B625" s="1584"/>
      <c r="C625" s="1584"/>
      <c r="D625" s="1584"/>
      <c r="E625" s="1584"/>
      <c r="F625" s="1584"/>
      <c r="G625" s="1584"/>
      <c r="H625" s="1584"/>
      <c r="I625" s="1584"/>
      <c r="J625" s="1584"/>
      <c r="K625" s="1584"/>
      <c r="L625" s="1584"/>
      <c r="M625" s="1651"/>
      <c r="N625" s="1651"/>
      <c r="O625" s="1651"/>
      <c r="P625" s="1651"/>
      <c r="Q625" s="1651"/>
      <c r="R625" s="1651"/>
      <c r="S625" s="1651"/>
      <c r="T625" s="1651"/>
      <c r="U625" s="1651"/>
      <c r="V625" s="1651"/>
      <c r="W625" s="1836"/>
      <c r="X625" s="1836"/>
      <c r="Y625" s="1836"/>
      <c r="Z625" s="1402"/>
      <c r="AA625" s="1402"/>
      <c r="AB625" s="1403"/>
      <c r="AC625" s="1663"/>
      <c r="AD625" s="1664"/>
      <c r="AE625" s="1665"/>
      <c r="AF625" s="1401"/>
      <c r="AG625" s="1402"/>
      <c r="AH625" s="1402"/>
      <c r="AI625" s="1402"/>
      <c r="AJ625" s="1403"/>
      <c r="AK625" s="1828"/>
      <c r="AL625" s="1829"/>
      <c r="AM625" s="1829"/>
      <c r="AN625" s="1830"/>
      <c r="AO625" s="1651"/>
      <c r="AP625" s="1651"/>
      <c r="AQ625" s="1651"/>
      <c r="AR625" s="1651"/>
      <c r="AS625" s="1651"/>
      <c r="AU625" s="3"/>
      <c r="AZ625" s="3"/>
      <c r="BA625" s="3"/>
      <c r="BB625" s="3"/>
      <c r="BC625" s="3"/>
      <c r="BD625" s="3"/>
      <c r="BE625" s="1381">
        <f t="shared" si="4"/>
        <v>0</v>
      </c>
      <c r="BF625" s="1383"/>
      <c r="BG625" s="1390">
        <f t="shared" si="5"/>
        <v>0</v>
      </c>
      <c r="BH625" s="1391"/>
      <c r="BI625" s="1381">
        <f t="shared" si="6"/>
        <v>0</v>
      </c>
      <c r="BJ625" s="1383"/>
      <c r="BK625" s="1390">
        <f t="shared" si="7"/>
        <v>0</v>
      </c>
      <c r="BL625" s="1391"/>
      <c r="BM625" s="3"/>
      <c r="BN625" s="1386">
        <f t="shared" si="8"/>
        <v>0</v>
      </c>
      <c r="BO625" s="1387"/>
      <c r="BP625" s="1387"/>
      <c r="BQ625" s="1387"/>
      <c r="BR625" s="1388"/>
      <c r="BS625" s="1389">
        <f t="shared" si="9"/>
        <v>0</v>
      </c>
      <c r="BT625" s="1389"/>
      <c r="BU625" s="1389"/>
      <c r="BV625" s="1389"/>
      <c r="BW625" s="1389"/>
      <c r="BX625" s="1389">
        <f t="shared" si="10"/>
        <v>0</v>
      </c>
      <c r="BY625" s="1389"/>
      <c r="BZ625" s="1389"/>
      <c r="CA625" s="1389"/>
      <c r="CB625" s="1389"/>
      <c r="CC625" s="1389">
        <f t="shared" si="11"/>
        <v>0</v>
      </c>
      <c r="CD625" s="1389"/>
      <c r="CE625" s="1389"/>
      <c r="CF625" s="1389"/>
      <c r="CG625" s="1389"/>
      <c r="CH625" s="1389">
        <f t="shared" si="12"/>
        <v>0</v>
      </c>
      <c r="CI625" s="1389"/>
      <c r="CJ625" s="1389"/>
      <c r="CK625" s="1389"/>
      <c r="CL625" s="1389"/>
      <c r="CM625" s="1389">
        <f t="shared" si="13"/>
        <v>0</v>
      </c>
      <c r="CN625" s="1389"/>
      <c r="CO625" s="1389"/>
      <c r="CP625" s="1389"/>
      <c r="CQ625" s="1389"/>
      <c r="CR625" s="6"/>
      <c r="CS625" s="1385">
        <f t="shared" si="14"/>
        <v>0</v>
      </c>
      <c r="CT625" s="1385"/>
      <c r="CU625" s="1385"/>
      <c r="CV625" s="1385"/>
      <c r="CW625" s="1385"/>
      <c r="CX625" s="1385">
        <f t="shared" si="15"/>
        <v>0</v>
      </c>
      <c r="CY625" s="1385"/>
      <c r="CZ625" s="1385"/>
      <c r="DA625" s="1385"/>
      <c r="DB625" s="1385"/>
      <c r="DC625" s="1385">
        <f t="shared" si="16"/>
        <v>0</v>
      </c>
      <c r="DD625" s="1385"/>
      <c r="DE625" s="1385"/>
      <c r="DF625" s="1385"/>
      <c r="DG625" s="1385"/>
      <c r="DH625" s="1385">
        <f t="shared" si="17"/>
        <v>0</v>
      </c>
      <c r="DI625" s="1385"/>
      <c r="DJ625" s="1385"/>
      <c r="DK625" s="1385"/>
      <c r="DL625" s="1385"/>
      <c r="DM625" s="1385">
        <f t="shared" si="18"/>
        <v>0</v>
      </c>
      <c r="DN625" s="1385"/>
      <c r="DO625" s="1385"/>
      <c r="DP625" s="1385"/>
      <c r="DQ625" s="1385"/>
      <c r="DR625" s="1385">
        <f t="shared" si="19"/>
        <v>0</v>
      </c>
      <c r="DS625" s="1385"/>
      <c r="DT625" s="1385"/>
      <c r="DU625" s="1385"/>
      <c r="DV625" s="1385"/>
      <c r="DX625" s="1381" t="str">
        <f t="shared" si="20"/>
        <v/>
      </c>
      <c r="DY625" s="1382"/>
      <c r="DZ625" s="1382"/>
      <c r="EA625" s="1382"/>
      <c r="EB625" s="1383"/>
      <c r="EC625" s="1381" t="str">
        <f t="shared" si="21"/>
        <v/>
      </c>
      <c r="ED625" s="1382"/>
      <c r="EE625" s="1382"/>
      <c r="EF625" s="1382"/>
      <c r="EG625" s="1383"/>
      <c r="EH625" s="1381" t="str">
        <f t="shared" si="22"/>
        <v/>
      </c>
      <c r="EI625" s="1382"/>
      <c r="EJ625" s="1382"/>
      <c r="EK625" s="1382"/>
      <c r="EL625" s="1383"/>
      <c r="EM625" s="1381" t="str">
        <f t="shared" si="23"/>
        <v/>
      </c>
      <c r="EN625" s="1382"/>
      <c r="EO625" s="1382"/>
      <c r="EP625" s="1382"/>
      <c r="EQ625" s="1383"/>
      <c r="ER625" s="1381" t="str">
        <f t="shared" si="24"/>
        <v/>
      </c>
      <c r="ES625" s="1382"/>
      <c r="ET625" s="1382"/>
      <c r="EU625" s="1382"/>
      <c r="EV625" s="1383"/>
      <c r="EW625" s="1381" t="str">
        <f t="shared" si="25"/>
        <v/>
      </c>
      <c r="EX625" s="1382"/>
      <c r="EY625" s="1382"/>
      <c r="EZ625" s="1382"/>
      <c r="FA625" s="1383"/>
    </row>
    <row r="626" spans="2:157" ht="12.95" customHeight="1">
      <c r="B626" s="1584"/>
      <c r="C626" s="1584"/>
      <c r="D626" s="1584"/>
      <c r="E626" s="1584"/>
      <c r="F626" s="1584"/>
      <c r="G626" s="1584"/>
      <c r="H626" s="1584"/>
      <c r="I626" s="1584"/>
      <c r="J626" s="1584"/>
      <c r="K626" s="1584"/>
      <c r="L626" s="1584"/>
      <c r="M626" s="1651"/>
      <c r="N626" s="1651"/>
      <c r="O626" s="1651"/>
      <c r="P626" s="1651"/>
      <c r="Q626" s="1651"/>
      <c r="R626" s="1651"/>
      <c r="S626" s="1651"/>
      <c r="T626" s="1651"/>
      <c r="U626" s="1651"/>
      <c r="V626" s="1651"/>
      <c r="W626" s="1836"/>
      <c r="X626" s="1836"/>
      <c r="Y626" s="1836"/>
      <c r="Z626" s="1405"/>
      <c r="AA626" s="1405"/>
      <c r="AB626" s="1406"/>
      <c r="AC626" s="1666"/>
      <c r="AD626" s="1667"/>
      <c r="AE626" s="1668"/>
      <c r="AF626" s="1404"/>
      <c r="AG626" s="1405"/>
      <c r="AH626" s="1405"/>
      <c r="AI626" s="1405"/>
      <c r="AJ626" s="1406"/>
      <c r="AK626" s="1831"/>
      <c r="AL626" s="1832"/>
      <c r="AM626" s="1832"/>
      <c r="AN626" s="1833"/>
      <c r="AO626" s="1651"/>
      <c r="AP626" s="1651"/>
      <c r="AQ626" s="1651"/>
      <c r="AR626" s="1651"/>
      <c r="AS626" s="1651"/>
      <c r="AT626" s="3"/>
      <c r="AU626" s="3"/>
      <c r="AZ626" s="3"/>
      <c r="BA626" s="3"/>
      <c r="BB626" s="3"/>
      <c r="BC626" s="3"/>
      <c r="BD626" s="3"/>
      <c r="BE626" s="1381">
        <f t="shared" si="4"/>
        <v>0</v>
      </c>
      <c r="BF626" s="1383"/>
      <c r="BG626" s="1390">
        <f t="shared" si="5"/>
        <v>0</v>
      </c>
      <c r="BH626" s="1391"/>
      <c r="BI626" s="1381">
        <f t="shared" si="6"/>
        <v>0</v>
      </c>
      <c r="BJ626" s="1383"/>
      <c r="BK626" s="1390">
        <f t="shared" si="7"/>
        <v>0</v>
      </c>
      <c r="BL626" s="1391"/>
      <c r="BM626" s="3"/>
      <c r="BN626" s="1386">
        <f t="shared" si="8"/>
        <v>0</v>
      </c>
      <c r="BO626" s="1387"/>
      <c r="BP626" s="1387"/>
      <c r="BQ626" s="1387"/>
      <c r="BR626" s="1388"/>
      <c r="BS626" s="1389">
        <f t="shared" si="9"/>
        <v>0</v>
      </c>
      <c r="BT626" s="1389"/>
      <c r="BU626" s="1389"/>
      <c r="BV626" s="1389"/>
      <c r="BW626" s="1389"/>
      <c r="BX626" s="1389">
        <f t="shared" si="10"/>
        <v>0</v>
      </c>
      <c r="BY626" s="1389"/>
      <c r="BZ626" s="1389"/>
      <c r="CA626" s="1389"/>
      <c r="CB626" s="1389"/>
      <c r="CC626" s="1389">
        <f t="shared" si="11"/>
        <v>0</v>
      </c>
      <c r="CD626" s="1389"/>
      <c r="CE626" s="1389"/>
      <c r="CF626" s="1389"/>
      <c r="CG626" s="1389"/>
      <c r="CH626" s="1389">
        <f t="shared" si="12"/>
        <v>0</v>
      </c>
      <c r="CI626" s="1389"/>
      <c r="CJ626" s="1389"/>
      <c r="CK626" s="1389"/>
      <c r="CL626" s="1389"/>
      <c r="CM626" s="1389">
        <f t="shared" si="13"/>
        <v>0</v>
      </c>
      <c r="CN626" s="1389"/>
      <c r="CO626" s="1389"/>
      <c r="CP626" s="1389"/>
      <c r="CQ626" s="1389"/>
      <c r="CR626" s="6"/>
      <c r="CS626" s="1385">
        <f t="shared" si="14"/>
        <v>0</v>
      </c>
      <c r="CT626" s="1385"/>
      <c r="CU626" s="1385"/>
      <c r="CV626" s="1385"/>
      <c r="CW626" s="1385"/>
      <c r="CX626" s="1385">
        <f t="shared" si="15"/>
        <v>0</v>
      </c>
      <c r="CY626" s="1385"/>
      <c r="CZ626" s="1385"/>
      <c r="DA626" s="1385"/>
      <c r="DB626" s="1385"/>
      <c r="DC626" s="1385">
        <f t="shared" si="16"/>
        <v>0</v>
      </c>
      <c r="DD626" s="1385"/>
      <c r="DE626" s="1385"/>
      <c r="DF626" s="1385"/>
      <c r="DG626" s="1385"/>
      <c r="DH626" s="1385">
        <f t="shared" si="17"/>
        <v>0</v>
      </c>
      <c r="DI626" s="1385"/>
      <c r="DJ626" s="1385"/>
      <c r="DK626" s="1385"/>
      <c r="DL626" s="1385"/>
      <c r="DM626" s="1385">
        <f t="shared" si="18"/>
        <v>0</v>
      </c>
      <c r="DN626" s="1385"/>
      <c r="DO626" s="1385"/>
      <c r="DP626" s="1385"/>
      <c r="DQ626" s="1385"/>
      <c r="DR626" s="1385">
        <f t="shared" si="19"/>
        <v>0</v>
      </c>
      <c r="DS626" s="1385"/>
      <c r="DT626" s="1385"/>
      <c r="DU626" s="1385"/>
      <c r="DV626" s="1385"/>
      <c r="DX626" s="1381" t="str">
        <f t="shared" si="20"/>
        <v/>
      </c>
      <c r="DY626" s="1382"/>
      <c r="DZ626" s="1382"/>
      <c r="EA626" s="1382"/>
      <c r="EB626" s="1383"/>
      <c r="EC626" s="1381" t="str">
        <f t="shared" si="21"/>
        <v/>
      </c>
      <c r="ED626" s="1382"/>
      <c r="EE626" s="1382"/>
      <c r="EF626" s="1382"/>
      <c r="EG626" s="1383"/>
      <c r="EH626" s="1381" t="str">
        <f t="shared" si="22"/>
        <v/>
      </c>
      <c r="EI626" s="1382"/>
      <c r="EJ626" s="1382"/>
      <c r="EK626" s="1382"/>
      <c r="EL626" s="1383"/>
      <c r="EM626" s="1381" t="str">
        <f t="shared" si="23"/>
        <v/>
      </c>
      <c r="EN626" s="1382"/>
      <c r="EO626" s="1382"/>
      <c r="EP626" s="1382"/>
      <c r="EQ626" s="1383"/>
      <c r="ER626" s="1381" t="str">
        <f t="shared" si="24"/>
        <v/>
      </c>
      <c r="ES626" s="1382"/>
      <c r="ET626" s="1382"/>
      <c r="EU626" s="1382"/>
      <c r="EV626" s="1383"/>
      <c r="EW626" s="1381" t="str">
        <f t="shared" si="25"/>
        <v/>
      </c>
      <c r="EX626" s="1382"/>
      <c r="EY626" s="1382"/>
      <c r="EZ626" s="1382"/>
      <c r="FA626" s="1383"/>
    </row>
    <row r="627" spans="2:157" ht="12.95" customHeight="1">
      <c r="B627" s="51" t="s">
        <v>112</v>
      </c>
      <c r="C627" s="1655" t="s">
        <v>2770</v>
      </c>
      <c r="D627" s="1655"/>
      <c r="E627" s="1655"/>
      <c r="F627" s="1655"/>
      <c r="G627" s="1655"/>
      <c r="H627" s="1655"/>
      <c r="I627" s="1655"/>
      <c r="J627" s="1655"/>
      <c r="K627" s="1655"/>
      <c r="L627" s="1655"/>
      <c r="M627" s="1657" t="s">
        <v>2438</v>
      </c>
      <c r="N627" s="1657"/>
      <c r="O627" s="1657"/>
      <c r="P627" s="1657"/>
      <c r="Q627" s="1548">
        <f>40*12</f>
        <v>480</v>
      </c>
      <c r="R627" s="1548"/>
      <c r="S627" s="1659"/>
      <c r="T627" s="1658">
        <f>40*12</f>
        <v>480</v>
      </c>
      <c r="U627" s="1548"/>
      <c r="V627" s="1659"/>
      <c r="W627" s="1652">
        <v>6.7599999999999993E-2</v>
      </c>
      <c r="X627" s="1653"/>
      <c r="Y627" s="1654"/>
      <c r="Z627" s="1511" t="s">
        <v>2450</v>
      </c>
      <c r="AA627" s="1512"/>
      <c r="AB627" s="1513"/>
      <c r="AC627" s="1448">
        <v>1</v>
      </c>
      <c r="AD627" s="1449"/>
      <c r="AE627" s="1450"/>
      <c r="AF627" s="1577">
        <f>-PMT(W627/12,T627,AO627)*12</f>
        <v>2053810.4939414463</v>
      </c>
      <c r="AG627" s="1578"/>
      <c r="AH627" s="1578"/>
      <c r="AI627" s="1578"/>
      <c r="AJ627" s="1579"/>
      <c r="AK627" s="1669"/>
      <c r="AL627" s="1670"/>
      <c r="AM627" s="1670"/>
      <c r="AN627" s="1671"/>
      <c r="AO627" s="1604">
        <v>28332648</v>
      </c>
      <c r="AP627" s="1604"/>
      <c r="AQ627" s="1604"/>
      <c r="AR627" s="1604"/>
      <c r="AS627" s="1604"/>
      <c r="AT627" s="3"/>
      <c r="AU627" s="3"/>
      <c r="AZ627" s="3"/>
      <c r="BA627" s="3"/>
      <c r="BB627" s="3"/>
      <c r="BC627" s="3"/>
      <c r="BD627" s="3"/>
      <c r="BE627" s="1381">
        <f t="shared" si="4"/>
        <v>0</v>
      </c>
      <c r="BF627" s="1383"/>
      <c r="BG627" s="1390">
        <f t="shared" si="5"/>
        <v>0</v>
      </c>
      <c r="BH627" s="1391"/>
      <c r="BI627" s="1381">
        <f t="shared" si="6"/>
        <v>0</v>
      </c>
      <c r="BJ627" s="1383"/>
      <c r="BK627" s="1390">
        <f t="shared" si="7"/>
        <v>0</v>
      </c>
      <c r="BL627" s="1391"/>
      <c r="BM627" s="3"/>
      <c r="BN627" s="1386">
        <f t="shared" si="8"/>
        <v>0</v>
      </c>
      <c r="BO627" s="1387"/>
      <c r="BP627" s="1387"/>
      <c r="BQ627" s="1387"/>
      <c r="BR627" s="1388"/>
      <c r="BS627" s="1389">
        <f t="shared" si="9"/>
        <v>0</v>
      </c>
      <c r="BT627" s="1389"/>
      <c r="BU627" s="1389"/>
      <c r="BV627" s="1389"/>
      <c r="BW627" s="1389"/>
      <c r="BX627" s="1389">
        <f t="shared" si="10"/>
        <v>0</v>
      </c>
      <c r="BY627" s="1389"/>
      <c r="BZ627" s="1389"/>
      <c r="CA627" s="1389"/>
      <c r="CB627" s="1389"/>
      <c r="CC627" s="1389">
        <f t="shared" si="11"/>
        <v>0</v>
      </c>
      <c r="CD627" s="1389"/>
      <c r="CE627" s="1389"/>
      <c r="CF627" s="1389"/>
      <c r="CG627" s="1389"/>
      <c r="CH627" s="1389">
        <f t="shared" si="12"/>
        <v>0</v>
      </c>
      <c r="CI627" s="1389"/>
      <c r="CJ627" s="1389"/>
      <c r="CK627" s="1389"/>
      <c r="CL627" s="1389"/>
      <c r="CM627" s="1389">
        <f t="shared" si="13"/>
        <v>0</v>
      </c>
      <c r="CN627" s="1389"/>
      <c r="CO627" s="1389"/>
      <c r="CP627" s="1389"/>
      <c r="CQ627" s="1389"/>
      <c r="CR627" s="6"/>
      <c r="CS627" s="1385">
        <f t="shared" si="14"/>
        <v>0</v>
      </c>
      <c r="CT627" s="1385"/>
      <c r="CU627" s="1385"/>
      <c r="CV627" s="1385"/>
      <c r="CW627" s="1385"/>
      <c r="CX627" s="1385">
        <f t="shared" si="15"/>
        <v>0</v>
      </c>
      <c r="CY627" s="1385"/>
      <c r="CZ627" s="1385"/>
      <c r="DA627" s="1385"/>
      <c r="DB627" s="1385"/>
      <c r="DC627" s="1385">
        <f t="shared" si="16"/>
        <v>0</v>
      </c>
      <c r="DD627" s="1385"/>
      <c r="DE627" s="1385"/>
      <c r="DF627" s="1385"/>
      <c r="DG627" s="1385"/>
      <c r="DH627" s="1385">
        <f t="shared" si="17"/>
        <v>0</v>
      </c>
      <c r="DI627" s="1385"/>
      <c r="DJ627" s="1385"/>
      <c r="DK627" s="1385"/>
      <c r="DL627" s="1385"/>
      <c r="DM627" s="1385">
        <f t="shared" si="18"/>
        <v>0</v>
      </c>
      <c r="DN627" s="1385"/>
      <c r="DO627" s="1385"/>
      <c r="DP627" s="1385"/>
      <c r="DQ627" s="1385"/>
      <c r="DR627" s="1385">
        <f t="shared" si="19"/>
        <v>0</v>
      </c>
      <c r="DS627" s="1385"/>
      <c r="DT627" s="1385"/>
      <c r="DU627" s="1385"/>
      <c r="DV627" s="1385"/>
      <c r="DX627" s="1381" t="str">
        <f t="shared" si="20"/>
        <v/>
      </c>
      <c r="DY627" s="1382"/>
      <c r="DZ627" s="1382"/>
      <c r="EA627" s="1382"/>
      <c r="EB627" s="1383"/>
      <c r="EC627" s="1381" t="str">
        <f t="shared" si="21"/>
        <v/>
      </c>
      <c r="ED627" s="1382"/>
      <c r="EE627" s="1382"/>
      <c r="EF627" s="1382"/>
      <c r="EG627" s="1383"/>
      <c r="EH627" s="1381" t="str">
        <f t="shared" si="22"/>
        <v/>
      </c>
      <c r="EI627" s="1382"/>
      <c r="EJ627" s="1382"/>
      <c r="EK627" s="1382"/>
      <c r="EL627" s="1383"/>
      <c r="EM627" s="1381" t="str">
        <f t="shared" si="23"/>
        <v/>
      </c>
      <c r="EN627" s="1382"/>
      <c r="EO627" s="1382"/>
      <c r="EP627" s="1382"/>
      <c r="EQ627" s="1383"/>
      <c r="ER627" s="1381" t="str">
        <f t="shared" si="24"/>
        <v/>
      </c>
      <c r="ES627" s="1382"/>
      <c r="ET627" s="1382"/>
      <c r="EU627" s="1382"/>
      <c r="EV627" s="1383"/>
      <c r="EW627" s="1381" t="str">
        <f t="shared" si="25"/>
        <v/>
      </c>
      <c r="EX627" s="1382"/>
      <c r="EY627" s="1382"/>
      <c r="EZ627" s="1382"/>
      <c r="FA627" s="1383"/>
    </row>
    <row r="628" spans="2:157" ht="12.95" customHeight="1">
      <c r="B628" s="52" t="s">
        <v>113</v>
      </c>
      <c r="C628" s="1655" t="s">
        <v>2754</v>
      </c>
      <c r="D628" s="1655"/>
      <c r="E628" s="1655"/>
      <c r="F628" s="1655"/>
      <c r="G628" s="1655"/>
      <c r="H628" s="1655"/>
      <c r="I628" s="1655"/>
      <c r="J628" s="1655"/>
      <c r="K628" s="1655"/>
      <c r="L628" s="1655"/>
      <c r="M628" s="1657" t="s">
        <v>2441</v>
      </c>
      <c r="N628" s="1657"/>
      <c r="O628" s="1657"/>
      <c r="P628" s="1657"/>
      <c r="Q628" s="1658"/>
      <c r="R628" s="1548"/>
      <c r="S628" s="1659"/>
      <c r="T628" s="1658"/>
      <c r="U628" s="1548"/>
      <c r="V628" s="1659"/>
      <c r="W628" s="1652">
        <v>0.03</v>
      </c>
      <c r="X628" s="1653"/>
      <c r="Y628" s="1654"/>
      <c r="Z628" s="1511" t="s">
        <v>466</v>
      </c>
      <c r="AA628" s="1512"/>
      <c r="AB628" s="1513"/>
      <c r="AC628" s="1448">
        <v>3</v>
      </c>
      <c r="AD628" s="1449"/>
      <c r="AE628" s="1450"/>
      <c r="AF628" s="1577"/>
      <c r="AG628" s="1578"/>
      <c r="AH628" s="1578"/>
      <c r="AI628" s="1578"/>
      <c r="AJ628" s="1579"/>
      <c r="AK628" s="1669"/>
      <c r="AL628" s="1670"/>
      <c r="AM628" s="1670"/>
      <c r="AN628" s="1671"/>
      <c r="AO628" s="1572">
        <v>850000</v>
      </c>
      <c r="AP628" s="1573"/>
      <c r="AQ628" s="1573"/>
      <c r="AR628" s="1573"/>
      <c r="AS628" s="1574"/>
      <c r="AT628" s="1191" t="str">
        <f>IF(AND(NOT(C627=""),C628="",NOT(C629="")),"!","")</f>
        <v/>
      </c>
      <c r="AU628" s="3"/>
      <c r="AZ628" s="3"/>
      <c r="BA628" s="3"/>
      <c r="BB628" s="3"/>
      <c r="BC628" s="3"/>
      <c r="BD628" s="3"/>
      <c r="BE628" s="1381">
        <f t="shared" si="4"/>
        <v>0</v>
      </c>
      <c r="BF628" s="1383"/>
      <c r="BG628" s="1390">
        <f t="shared" si="5"/>
        <v>0</v>
      </c>
      <c r="BH628" s="1391"/>
      <c r="BI628" s="1381">
        <f t="shared" si="6"/>
        <v>0</v>
      </c>
      <c r="BJ628" s="1383"/>
      <c r="BK628" s="1390">
        <f t="shared" si="7"/>
        <v>0</v>
      </c>
      <c r="BL628" s="1391"/>
      <c r="BM628" s="3"/>
      <c r="BN628" s="1386">
        <f t="shared" si="8"/>
        <v>0</v>
      </c>
      <c r="BO628" s="1387"/>
      <c r="BP628" s="1387"/>
      <c r="BQ628" s="1387"/>
      <c r="BR628" s="1388"/>
      <c r="BS628" s="1389">
        <f t="shared" si="9"/>
        <v>0</v>
      </c>
      <c r="BT628" s="1389"/>
      <c r="BU628" s="1389"/>
      <c r="BV628" s="1389"/>
      <c r="BW628" s="1389"/>
      <c r="BX628" s="1389">
        <f t="shared" si="10"/>
        <v>0</v>
      </c>
      <c r="BY628" s="1389"/>
      <c r="BZ628" s="1389"/>
      <c r="CA628" s="1389"/>
      <c r="CB628" s="1389"/>
      <c r="CC628" s="1389">
        <f t="shared" si="11"/>
        <v>0</v>
      </c>
      <c r="CD628" s="1389"/>
      <c r="CE628" s="1389"/>
      <c r="CF628" s="1389"/>
      <c r="CG628" s="1389"/>
      <c r="CH628" s="1389">
        <f t="shared" si="12"/>
        <v>0</v>
      </c>
      <c r="CI628" s="1389"/>
      <c r="CJ628" s="1389"/>
      <c r="CK628" s="1389"/>
      <c r="CL628" s="1389"/>
      <c r="CM628" s="1389">
        <f t="shared" si="13"/>
        <v>0</v>
      </c>
      <c r="CN628" s="1389"/>
      <c r="CO628" s="1389"/>
      <c r="CP628" s="1389"/>
      <c r="CQ628" s="1389"/>
      <c r="CR628" s="6"/>
      <c r="CS628" s="1385">
        <f t="shared" si="14"/>
        <v>0</v>
      </c>
      <c r="CT628" s="1385"/>
      <c r="CU628" s="1385"/>
      <c r="CV628" s="1385"/>
      <c r="CW628" s="1385"/>
      <c r="CX628" s="1385">
        <f t="shared" si="15"/>
        <v>0</v>
      </c>
      <c r="CY628" s="1385"/>
      <c r="CZ628" s="1385"/>
      <c r="DA628" s="1385"/>
      <c r="DB628" s="1385"/>
      <c r="DC628" s="1385">
        <f t="shared" si="16"/>
        <v>0</v>
      </c>
      <c r="DD628" s="1385"/>
      <c r="DE628" s="1385"/>
      <c r="DF628" s="1385"/>
      <c r="DG628" s="1385"/>
      <c r="DH628" s="1385">
        <f t="shared" si="17"/>
        <v>0</v>
      </c>
      <c r="DI628" s="1385"/>
      <c r="DJ628" s="1385"/>
      <c r="DK628" s="1385"/>
      <c r="DL628" s="1385"/>
      <c r="DM628" s="1385">
        <f t="shared" si="18"/>
        <v>0</v>
      </c>
      <c r="DN628" s="1385"/>
      <c r="DO628" s="1385"/>
      <c r="DP628" s="1385"/>
      <c r="DQ628" s="1385"/>
      <c r="DR628" s="1385">
        <f t="shared" si="19"/>
        <v>0</v>
      </c>
      <c r="DS628" s="1385"/>
      <c r="DT628" s="1385"/>
      <c r="DU628" s="1385"/>
      <c r="DV628" s="1385"/>
      <c r="DX628" s="1381" t="str">
        <f t="shared" si="20"/>
        <v/>
      </c>
      <c r="DY628" s="1382"/>
      <c r="DZ628" s="1382"/>
      <c r="EA628" s="1382"/>
      <c r="EB628" s="1383"/>
      <c r="EC628" s="1381" t="str">
        <f t="shared" si="21"/>
        <v/>
      </c>
      <c r="ED628" s="1382"/>
      <c r="EE628" s="1382"/>
      <c r="EF628" s="1382"/>
      <c r="EG628" s="1383"/>
      <c r="EH628" s="1381" t="str">
        <f t="shared" si="22"/>
        <v/>
      </c>
      <c r="EI628" s="1382"/>
      <c r="EJ628" s="1382"/>
      <c r="EK628" s="1382"/>
      <c r="EL628" s="1383"/>
      <c r="EM628" s="1381" t="str">
        <f t="shared" si="23"/>
        <v/>
      </c>
      <c r="EN628" s="1382"/>
      <c r="EO628" s="1382"/>
      <c r="EP628" s="1382"/>
      <c r="EQ628" s="1383"/>
      <c r="ER628" s="1381" t="str">
        <f t="shared" si="24"/>
        <v/>
      </c>
      <c r="ES628" s="1382"/>
      <c r="ET628" s="1382"/>
      <c r="EU628" s="1382"/>
      <c r="EV628" s="1383"/>
      <c r="EW628" s="1381" t="str">
        <f t="shared" si="25"/>
        <v/>
      </c>
      <c r="EX628" s="1382"/>
      <c r="EY628" s="1382"/>
      <c r="EZ628" s="1382"/>
      <c r="FA628" s="1383"/>
    </row>
    <row r="629" spans="2:157" ht="12.95" customHeight="1">
      <c r="B629" s="52" t="s">
        <v>119</v>
      </c>
      <c r="C629" s="1655" t="s">
        <v>2758</v>
      </c>
      <c r="D629" s="1655"/>
      <c r="E629" s="1655"/>
      <c r="F629" s="1655"/>
      <c r="G629" s="1655"/>
      <c r="H629" s="1655"/>
      <c r="I629" s="1655"/>
      <c r="J629" s="1655"/>
      <c r="K629" s="1655"/>
      <c r="L629" s="1655"/>
      <c r="M629" s="1657" t="s">
        <v>2447</v>
      </c>
      <c r="N629" s="1657"/>
      <c r="O629" s="1657"/>
      <c r="P629" s="1657"/>
      <c r="Q629" s="1658"/>
      <c r="R629" s="1548"/>
      <c r="S629" s="1659"/>
      <c r="T629" s="1658"/>
      <c r="U629" s="1548"/>
      <c r="V629" s="1659"/>
      <c r="W629" s="1652">
        <v>0.03</v>
      </c>
      <c r="X629" s="1653"/>
      <c r="Y629" s="1654"/>
      <c r="Z629" s="1511" t="s">
        <v>466</v>
      </c>
      <c r="AA629" s="1512"/>
      <c r="AB629" s="1513"/>
      <c r="AC629" s="1448">
        <v>3</v>
      </c>
      <c r="AD629" s="1449"/>
      <c r="AE629" s="1450"/>
      <c r="AF629" s="1577"/>
      <c r="AG629" s="1578"/>
      <c r="AH629" s="1578"/>
      <c r="AI629" s="1578"/>
      <c r="AJ629" s="1579"/>
      <c r="AK629" s="1669"/>
      <c r="AL629" s="1670"/>
      <c r="AM629" s="1670"/>
      <c r="AN629" s="1671"/>
      <c r="AO629" s="1572">
        <v>1535881</v>
      </c>
      <c r="AP629" s="1573"/>
      <c r="AQ629" s="1573"/>
      <c r="AR629" s="1573"/>
      <c r="AS629" s="1574"/>
      <c r="AT629" s="1191" t="str">
        <f t="shared" ref="AT629:AT638" si="26">IF(AND(NOT(C628=""),C629="",NOT(C630="")),"!","")</f>
        <v/>
      </c>
      <c r="AU629" s="3"/>
      <c r="AZ629" s="3"/>
      <c r="BA629" s="3"/>
      <c r="BB629" s="3"/>
      <c r="BC629" s="3"/>
      <c r="BD629" s="3"/>
      <c r="BE629" s="1381">
        <f t="shared" si="4"/>
        <v>0</v>
      </c>
      <c r="BF629" s="1383"/>
      <c r="BG629" s="1390">
        <f t="shared" si="5"/>
        <v>0</v>
      </c>
      <c r="BH629" s="1391"/>
      <c r="BI629" s="1381">
        <f t="shared" si="6"/>
        <v>0</v>
      </c>
      <c r="BJ629" s="1383"/>
      <c r="BK629" s="1390">
        <f t="shared" si="7"/>
        <v>0</v>
      </c>
      <c r="BL629" s="1391"/>
      <c r="BM629" s="3"/>
      <c r="BN629" s="1386">
        <f t="shared" si="8"/>
        <v>0</v>
      </c>
      <c r="BO629" s="1387"/>
      <c r="BP629" s="1387"/>
      <c r="BQ629" s="1387"/>
      <c r="BR629" s="1388"/>
      <c r="BS629" s="1389">
        <f t="shared" si="9"/>
        <v>0</v>
      </c>
      <c r="BT629" s="1389"/>
      <c r="BU629" s="1389"/>
      <c r="BV629" s="1389"/>
      <c r="BW629" s="1389"/>
      <c r="BX629" s="1389">
        <f t="shared" si="10"/>
        <v>0</v>
      </c>
      <c r="BY629" s="1389"/>
      <c r="BZ629" s="1389"/>
      <c r="CA629" s="1389"/>
      <c r="CB629" s="1389"/>
      <c r="CC629" s="1389">
        <f t="shared" si="11"/>
        <v>0</v>
      </c>
      <c r="CD629" s="1389"/>
      <c r="CE629" s="1389"/>
      <c r="CF629" s="1389"/>
      <c r="CG629" s="1389"/>
      <c r="CH629" s="1389">
        <f t="shared" si="12"/>
        <v>0</v>
      </c>
      <c r="CI629" s="1389"/>
      <c r="CJ629" s="1389"/>
      <c r="CK629" s="1389"/>
      <c r="CL629" s="1389"/>
      <c r="CM629" s="1389">
        <f t="shared" si="13"/>
        <v>0</v>
      </c>
      <c r="CN629" s="1389"/>
      <c r="CO629" s="1389"/>
      <c r="CP629" s="1389"/>
      <c r="CQ629" s="1389"/>
      <c r="CR629" s="6"/>
      <c r="CS629" s="1385">
        <f t="shared" si="14"/>
        <v>0</v>
      </c>
      <c r="CT629" s="1385"/>
      <c r="CU629" s="1385"/>
      <c r="CV629" s="1385"/>
      <c r="CW629" s="1385"/>
      <c r="CX629" s="1385">
        <f t="shared" si="15"/>
        <v>0</v>
      </c>
      <c r="CY629" s="1385"/>
      <c r="CZ629" s="1385"/>
      <c r="DA629" s="1385"/>
      <c r="DB629" s="1385"/>
      <c r="DC629" s="1385">
        <f t="shared" si="16"/>
        <v>0</v>
      </c>
      <c r="DD629" s="1385"/>
      <c r="DE629" s="1385"/>
      <c r="DF629" s="1385"/>
      <c r="DG629" s="1385"/>
      <c r="DH629" s="1385">
        <f t="shared" si="17"/>
        <v>0</v>
      </c>
      <c r="DI629" s="1385"/>
      <c r="DJ629" s="1385"/>
      <c r="DK629" s="1385"/>
      <c r="DL629" s="1385"/>
      <c r="DM629" s="1385">
        <f t="shared" si="18"/>
        <v>0</v>
      </c>
      <c r="DN629" s="1385"/>
      <c r="DO629" s="1385"/>
      <c r="DP629" s="1385"/>
      <c r="DQ629" s="1385"/>
      <c r="DR629" s="1385">
        <f t="shared" si="19"/>
        <v>0</v>
      </c>
      <c r="DS629" s="1385"/>
      <c r="DT629" s="1385"/>
      <c r="DU629" s="1385"/>
      <c r="DV629" s="1385"/>
      <c r="DX629" s="1381" t="str">
        <f t="shared" si="20"/>
        <v/>
      </c>
      <c r="DY629" s="1382"/>
      <c r="DZ629" s="1382"/>
      <c r="EA629" s="1382"/>
      <c r="EB629" s="1383"/>
      <c r="EC629" s="1381" t="str">
        <f t="shared" si="21"/>
        <v/>
      </c>
      <c r="ED629" s="1382"/>
      <c r="EE629" s="1382"/>
      <c r="EF629" s="1382"/>
      <c r="EG629" s="1383"/>
      <c r="EH629" s="1381" t="str">
        <f t="shared" si="22"/>
        <v/>
      </c>
      <c r="EI629" s="1382"/>
      <c r="EJ629" s="1382"/>
      <c r="EK629" s="1382"/>
      <c r="EL629" s="1383"/>
      <c r="EM629" s="1381" t="str">
        <f t="shared" si="23"/>
        <v/>
      </c>
      <c r="EN629" s="1382"/>
      <c r="EO629" s="1382"/>
      <c r="EP629" s="1382"/>
      <c r="EQ629" s="1383"/>
      <c r="ER629" s="1381" t="str">
        <f t="shared" si="24"/>
        <v/>
      </c>
      <c r="ES629" s="1382"/>
      <c r="ET629" s="1382"/>
      <c r="EU629" s="1382"/>
      <c r="EV629" s="1383"/>
      <c r="EW629" s="1381" t="str">
        <f t="shared" si="25"/>
        <v/>
      </c>
      <c r="EX629" s="1382"/>
      <c r="EY629" s="1382"/>
      <c r="EZ629" s="1382"/>
      <c r="FA629" s="1383"/>
    </row>
    <row r="630" spans="2:157" ht="12.95" customHeight="1">
      <c r="B630" s="52" t="s">
        <v>590</v>
      </c>
      <c r="C630" s="1656" t="s">
        <v>2771</v>
      </c>
      <c r="D630" s="1656"/>
      <c r="E630" s="1656"/>
      <c r="F630" s="1656"/>
      <c r="G630" s="1656"/>
      <c r="H630" s="1656"/>
      <c r="I630" s="1656"/>
      <c r="J630" s="1656"/>
      <c r="K630" s="1656"/>
      <c r="L630" s="1656"/>
      <c r="M630" s="1657" t="s">
        <v>2425</v>
      </c>
      <c r="N630" s="1657"/>
      <c r="O630" s="1657"/>
      <c r="P630" s="1657"/>
      <c r="Q630" s="1658"/>
      <c r="R630" s="1548"/>
      <c r="S630" s="1659"/>
      <c r="T630" s="1658"/>
      <c r="U630" s="1548"/>
      <c r="V630" s="1659"/>
      <c r="W630" s="1652">
        <v>0.06</v>
      </c>
      <c r="X630" s="1653"/>
      <c r="Y630" s="1654"/>
      <c r="Z630" s="1511" t="s">
        <v>467</v>
      </c>
      <c r="AA630" s="1512"/>
      <c r="AB630" s="1513"/>
      <c r="AC630" s="1448"/>
      <c r="AD630" s="1449"/>
      <c r="AE630" s="1450"/>
      <c r="AF630" s="1577"/>
      <c r="AG630" s="1578"/>
      <c r="AH630" s="1578"/>
      <c r="AI630" s="1578"/>
      <c r="AJ630" s="1579"/>
      <c r="AK630" s="1669"/>
      <c r="AL630" s="1670"/>
      <c r="AM630" s="1670"/>
      <c r="AN630" s="1671"/>
      <c r="AO630" s="1572">
        <f>'Sources and Uses Budget'!C105-SUM(Application!AO627:AS629,Application!AO640)</f>
        <v>5281785</v>
      </c>
      <c r="AP630" s="1573"/>
      <c r="AQ630" s="1573"/>
      <c r="AR630" s="1573"/>
      <c r="AS630" s="1574"/>
      <c r="AT630" s="1191" t="str">
        <f t="shared" si="26"/>
        <v/>
      </c>
      <c r="AU630" s="3"/>
      <c r="AZ630" s="3"/>
      <c r="BA630" s="3"/>
      <c r="BB630" s="3"/>
      <c r="BC630" s="3"/>
      <c r="BD630" s="3"/>
      <c r="BE630" s="1381">
        <f t="shared" si="4"/>
        <v>0</v>
      </c>
      <c r="BF630" s="1383"/>
      <c r="BG630" s="1390">
        <f t="shared" si="5"/>
        <v>0</v>
      </c>
      <c r="BH630" s="1391"/>
      <c r="BI630" s="1381">
        <f t="shared" si="6"/>
        <v>0</v>
      </c>
      <c r="BJ630" s="1383"/>
      <c r="BK630" s="1390">
        <f t="shared" si="7"/>
        <v>0</v>
      </c>
      <c r="BL630" s="1391"/>
      <c r="BM630" s="3"/>
      <c r="BN630" s="1386">
        <f t="shared" si="8"/>
        <v>0</v>
      </c>
      <c r="BO630" s="1387"/>
      <c r="BP630" s="1387"/>
      <c r="BQ630" s="1387"/>
      <c r="BR630" s="1388"/>
      <c r="BS630" s="1389">
        <f t="shared" si="9"/>
        <v>0</v>
      </c>
      <c r="BT630" s="1389"/>
      <c r="BU630" s="1389"/>
      <c r="BV630" s="1389"/>
      <c r="BW630" s="1389"/>
      <c r="BX630" s="1389">
        <f t="shared" si="10"/>
        <v>0</v>
      </c>
      <c r="BY630" s="1389"/>
      <c r="BZ630" s="1389"/>
      <c r="CA630" s="1389"/>
      <c r="CB630" s="1389"/>
      <c r="CC630" s="1389">
        <f t="shared" si="11"/>
        <v>0</v>
      </c>
      <c r="CD630" s="1389"/>
      <c r="CE630" s="1389"/>
      <c r="CF630" s="1389"/>
      <c r="CG630" s="1389"/>
      <c r="CH630" s="1389">
        <f t="shared" si="12"/>
        <v>0</v>
      </c>
      <c r="CI630" s="1389"/>
      <c r="CJ630" s="1389"/>
      <c r="CK630" s="1389"/>
      <c r="CL630" s="1389"/>
      <c r="CM630" s="1389">
        <f t="shared" si="13"/>
        <v>0</v>
      </c>
      <c r="CN630" s="1389"/>
      <c r="CO630" s="1389"/>
      <c r="CP630" s="1389"/>
      <c r="CQ630" s="1389"/>
      <c r="CR630" s="6"/>
      <c r="CS630" s="1385">
        <f t="shared" si="14"/>
        <v>0</v>
      </c>
      <c r="CT630" s="1385"/>
      <c r="CU630" s="1385"/>
      <c r="CV630" s="1385"/>
      <c r="CW630" s="1385"/>
      <c r="CX630" s="1385">
        <f t="shared" si="15"/>
        <v>0</v>
      </c>
      <c r="CY630" s="1385"/>
      <c r="CZ630" s="1385"/>
      <c r="DA630" s="1385"/>
      <c r="DB630" s="1385"/>
      <c r="DC630" s="1385">
        <f t="shared" si="16"/>
        <v>0</v>
      </c>
      <c r="DD630" s="1385"/>
      <c r="DE630" s="1385"/>
      <c r="DF630" s="1385"/>
      <c r="DG630" s="1385"/>
      <c r="DH630" s="1385">
        <f t="shared" si="17"/>
        <v>0</v>
      </c>
      <c r="DI630" s="1385"/>
      <c r="DJ630" s="1385"/>
      <c r="DK630" s="1385"/>
      <c r="DL630" s="1385"/>
      <c r="DM630" s="1385">
        <f t="shared" si="18"/>
        <v>0</v>
      </c>
      <c r="DN630" s="1385"/>
      <c r="DO630" s="1385"/>
      <c r="DP630" s="1385"/>
      <c r="DQ630" s="1385"/>
      <c r="DR630" s="1385">
        <f t="shared" si="19"/>
        <v>0</v>
      </c>
      <c r="DS630" s="1385"/>
      <c r="DT630" s="1385"/>
      <c r="DU630" s="1385"/>
      <c r="DV630" s="1385"/>
      <c r="DX630" s="1381" t="str">
        <f t="shared" si="20"/>
        <v/>
      </c>
      <c r="DY630" s="1382"/>
      <c r="DZ630" s="1382"/>
      <c r="EA630" s="1382"/>
      <c r="EB630" s="1383"/>
      <c r="EC630" s="1381" t="str">
        <f t="shared" si="21"/>
        <v/>
      </c>
      <c r="ED630" s="1382"/>
      <c r="EE630" s="1382"/>
      <c r="EF630" s="1382"/>
      <c r="EG630" s="1383"/>
      <c r="EH630" s="1381" t="str">
        <f t="shared" si="22"/>
        <v/>
      </c>
      <c r="EI630" s="1382"/>
      <c r="EJ630" s="1382"/>
      <c r="EK630" s="1382"/>
      <c r="EL630" s="1383"/>
      <c r="EM630" s="1381" t="str">
        <f t="shared" si="23"/>
        <v/>
      </c>
      <c r="EN630" s="1382"/>
      <c r="EO630" s="1382"/>
      <c r="EP630" s="1382"/>
      <c r="EQ630" s="1383"/>
      <c r="ER630" s="1381" t="str">
        <f t="shared" si="24"/>
        <v/>
      </c>
      <c r="ES630" s="1382"/>
      <c r="ET630" s="1382"/>
      <c r="EU630" s="1382"/>
      <c r="EV630" s="1383"/>
      <c r="EW630" s="1381" t="str">
        <f t="shared" si="25"/>
        <v/>
      </c>
      <c r="EX630" s="1382"/>
      <c r="EY630" s="1382"/>
      <c r="EZ630" s="1382"/>
      <c r="FA630" s="1383"/>
    </row>
    <row r="631" spans="2:157" ht="12.95" customHeight="1">
      <c r="B631" s="52" t="s">
        <v>773</v>
      </c>
      <c r="C631" s="1656"/>
      <c r="D631" s="1656"/>
      <c r="E631" s="1656"/>
      <c r="F631" s="1656"/>
      <c r="G631" s="1656"/>
      <c r="H631" s="1656"/>
      <c r="I631" s="1656"/>
      <c r="J631" s="1656"/>
      <c r="K631" s="1656"/>
      <c r="L631" s="1656"/>
      <c r="M631" s="1657" t="s">
        <v>1291</v>
      </c>
      <c r="N631" s="1657"/>
      <c r="O631" s="1657"/>
      <c r="P631" s="1657"/>
      <c r="Q631" s="1658"/>
      <c r="R631" s="1548"/>
      <c r="S631" s="1659"/>
      <c r="T631" s="1658"/>
      <c r="U631" s="1548"/>
      <c r="V631" s="1659"/>
      <c r="W631" s="1652"/>
      <c r="X631" s="1653"/>
      <c r="Y631" s="1654"/>
      <c r="Z631" s="1511" t="s">
        <v>1291</v>
      </c>
      <c r="AA631" s="1512"/>
      <c r="AB631" s="1513"/>
      <c r="AC631" s="1448"/>
      <c r="AD631" s="1449"/>
      <c r="AE631" s="1450"/>
      <c r="AF631" s="1577"/>
      <c r="AG631" s="1578"/>
      <c r="AH631" s="1578"/>
      <c r="AI631" s="1578"/>
      <c r="AJ631" s="1579"/>
      <c r="AK631" s="1669"/>
      <c r="AL631" s="1670"/>
      <c r="AM631" s="1670"/>
      <c r="AN631" s="1671"/>
      <c r="AO631" s="1572"/>
      <c r="AP631" s="1573"/>
      <c r="AQ631" s="1573"/>
      <c r="AR631" s="1573"/>
      <c r="AS631" s="1574"/>
      <c r="AT631" s="1191" t="str">
        <f t="shared" si="26"/>
        <v/>
      </c>
      <c r="AU631" s="3"/>
      <c r="AZ631" s="3"/>
      <c r="BA631" s="3"/>
      <c r="BB631" s="3"/>
      <c r="BC631" s="3"/>
      <c r="BD631" s="3"/>
      <c r="BE631" s="1381">
        <f t="shared" si="4"/>
        <v>0</v>
      </c>
      <c r="BF631" s="1383"/>
      <c r="BG631" s="1390">
        <f t="shared" si="5"/>
        <v>0</v>
      </c>
      <c r="BH631" s="1391"/>
      <c r="BI631" s="1381">
        <f t="shared" si="6"/>
        <v>0</v>
      </c>
      <c r="BJ631" s="1383"/>
      <c r="BK631" s="1390">
        <f t="shared" si="7"/>
        <v>0</v>
      </c>
      <c r="BL631" s="1391"/>
      <c r="BM631" s="3"/>
      <c r="BN631" s="1386">
        <f t="shared" si="8"/>
        <v>0</v>
      </c>
      <c r="BO631" s="1387"/>
      <c r="BP631" s="1387"/>
      <c r="BQ631" s="1387"/>
      <c r="BR631" s="1388"/>
      <c r="BS631" s="1389">
        <f t="shared" si="9"/>
        <v>0</v>
      </c>
      <c r="BT631" s="1389"/>
      <c r="BU631" s="1389"/>
      <c r="BV631" s="1389"/>
      <c r="BW631" s="1389"/>
      <c r="BX631" s="1389">
        <f t="shared" si="10"/>
        <v>0</v>
      </c>
      <c r="BY631" s="1389"/>
      <c r="BZ631" s="1389"/>
      <c r="CA631" s="1389"/>
      <c r="CB631" s="1389"/>
      <c r="CC631" s="1389">
        <f t="shared" si="11"/>
        <v>0</v>
      </c>
      <c r="CD631" s="1389"/>
      <c r="CE631" s="1389"/>
      <c r="CF631" s="1389"/>
      <c r="CG631" s="1389"/>
      <c r="CH631" s="1389">
        <f t="shared" si="12"/>
        <v>0</v>
      </c>
      <c r="CI631" s="1389"/>
      <c r="CJ631" s="1389"/>
      <c r="CK631" s="1389"/>
      <c r="CL631" s="1389"/>
      <c r="CM631" s="1389">
        <f t="shared" si="13"/>
        <v>0</v>
      </c>
      <c r="CN631" s="1389"/>
      <c r="CO631" s="1389"/>
      <c r="CP631" s="1389"/>
      <c r="CQ631" s="1389"/>
      <c r="CR631" s="6"/>
      <c r="CS631" s="1385">
        <f t="shared" si="14"/>
        <v>0</v>
      </c>
      <c r="CT631" s="1385"/>
      <c r="CU631" s="1385"/>
      <c r="CV631" s="1385"/>
      <c r="CW631" s="1385"/>
      <c r="CX631" s="1385">
        <f t="shared" si="15"/>
        <v>0</v>
      </c>
      <c r="CY631" s="1385"/>
      <c r="CZ631" s="1385"/>
      <c r="DA631" s="1385"/>
      <c r="DB631" s="1385"/>
      <c r="DC631" s="1385">
        <f t="shared" si="16"/>
        <v>0</v>
      </c>
      <c r="DD631" s="1385"/>
      <c r="DE631" s="1385"/>
      <c r="DF631" s="1385"/>
      <c r="DG631" s="1385"/>
      <c r="DH631" s="1385">
        <f t="shared" si="17"/>
        <v>0</v>
      </c>
      <c r="DI631" s="1385"/>
      <c r="DJ631" s="1385"/>
      <c r="DK631" s="1385"/>
      <c r="DL631" s="1385"/>
      <c r="DM631" s="1385">
        <f t="shared" si="18"/>
        <v>0</v>
      </c>
      <c r="DN631" s="1385"/>
      <c r="DO631" s="1385"/>
      <c r="DP631" s="1385"/>
      <c r="DQ631" s="1385"/>
      <c r="DR631" s="1385">
        <f t="shared" si="19"/>
        <v>0</v>
      </c>
      <c r="DS631" s="1385"/>
      <c r="DT631" s="1385"/>
      <c r="DU631" s="1385"/>
      <c r="DV631" s="1385"/>
      <c r="DX631" s="1381" t="str">
        <f t="shared" si="20"/>
        <v/>
      </c>
      <c r="DY631" s="1382"/>
      <c r="DZ631" s="1382"/>
      <c r="EA631" s="1382"/>
      <c r="EB631" s="1383"/>
      <c r="EC631" s="1381" t="str">
        <f t="shared" si="21"/>
        <v/>
      </c>
      <c r="ED631" s="1382"/>
      <c r="EE631" s="1382"/>
      <c r="EF631" s="1382"/>
      <c r="EG631" s="1383"/>
      <c r="EH631" s="1381" t="str">
        <f t="shared" si="22"/>
        <v/>
      </c>
      <c r="EI631" s="1382"/>
      <c r="EJ631" s="1382"/>
      <c r="EK631" s="1382"/>
      <c r="EL631" s="1383"/>
      <c r="EM631" s="1381" t="str">
        <f t="shared" si="23"/>
        <v/>
      </c>
      <c r="EN631" s="1382"/>
      <c r="EO631" s="1382"/>
      <c r="EP631" s="1382"/>
      <c r="EQ631" s="1383"/>
      <c r="ER631" s="1381" t="str">
        <f t="shared" si="24"/>
        <v/>
      </c>
      <c r="ES631" s="1382"/>
      <c r="ET631" s="1382"/>
      <c r="EU631" s="1382"/>
      <c r="EV631" s="1383"/>
      <c r="EW631" s="1381" t="str">
        <f t="shared" si="25"/>
        <v/>
      </c>
      <c r="EX631" s="1382"/>
      <c r="EY631" s="1382"/>
      <c r="EZ631" s="1382"/>
      <c r="FA631" s="1383"/>
    </row>
    <row r="632" spans="2:157" ht="12.95" customHeight="1">
      <c r="B632" s="52" t="s">
        <v>593</v>
      </c>
      <c r="C632" s="1656"/>
      <c r="D632" s="1656"/>
      <c r="E632" s="1656"/>
      <c r="F632" s="1656"/>
      <c r="G632" s="1656"/>
      <c r="H632" s="1656"/>
      <c r="I632" s="1656"/>
      <c r="J632" s="1656"/>
      <c r="K632" s="1656"/>
      <c r="L632" s="1656"/>
      <c r="M632" s="1657" t="s">
        <v>1291</v>
      </c>
      <c r="N632" s="1657"/>
      <c r="O632" s="1657"/>
      <c r="P632" s="1657"/>
      <c r="Q632" s="1658"/>
      <c r="R632" s="1548"/>
      <c r="S632" s="1659"/>
      <c r="T632" s="1658"/>
      <c r="U632" s="1548"/>
      <c r="V632" s="1659"/>
      <c r="W632" s="1652"/>
      <c r="X632" s="1653"/>
      <c r="Y632" s="1654"/>
      <c r="Z632" s="1511" t="s">
        <v>1291</v>
      </c>
      <c r="AA632" s="1512"/>
      <c r="AB632" s="1513"/>
      <c r="AC632" s="1448"/>
      <c r="AD632" s="1449"/>
      <c r="AE632" s="1450"/>
      <c r="AF632" s="1577"/>
      <c r="AG632" s="1578"/>
      <c r="AH632" s="1578"/>
      <c r="AI632" s="1578"/>
      <c r="AJ632" s="1579"/>
      <c r="AK632" s="1669"/>
      <c r="AL632" s="1670"/>
      <c r="AM632" s="1670"/>
      <c r="AN632" s="1671"/>
      <c r="AO632" s="1572"/>
      <c r="AP632" s="1573"/>
      <c r="AQ632" s="1573"/>
      <c r="AR632" s="1573"/>
      <c r="AS632" s="1574"/>
      <c r="AT632" s="1191" t="str">
        <f t="shared" si="26"/>
        <v/>
      </c>
      <c r="AU632" s="3"/>
      <c r="AZ632" s="3"/>
      <c r="BA632" s="3"/>
      <c r="BB632" s="3"/>
      <c r="BC632" s="3"/>
      <c r="BD632" s="3"/>
      <c r="BE632" s="3"/>
      <c r="BF632" s="3"/>
      <c r="BG632" s="1381">
        <f>SUM(BG597:BH631)</f>
        <v>48</v>
      </c>
      <c r="BH632" s="1383"/>
      <c r="BI632" s="3"/>
      <c r="BJ632" s="3"/>
      <c r="BK632" s="1381">
        <f>SUM(BK597:BL631)</f>
        <v>48</v>
      </c>
      <c r="BL632" s="1383"/>
      <c r="BM632" s="3"/>
      <c r="BN632" s="1381">
        <f>SUM(BN597:BR631)</f>
        <v>0</v>
      </c>
      <c r="BO632" s="1382"/>
      <c r="BP632" s="1382"/>
      <c r="BQ632" s="1382"/>
      <c r="BR632" s="1383"/>
      <c r="BS632" s="1384">
        <f>SUM(BS597:BW631)</f>
        <v>0</v>
      </c>
      <c r="BT632" s="1384"/>
      <c r="BU632" s="1384"/>
      <c r="BV632" s="1384"/>
      <c r="BW632" s="1384"/>
      <c r="BX632" s="1384">
        <f>SUM(BX597:CB631)</f>
        <v>56</v>
      </c>
      <c r="BY632" s="1384"/>
      <c r="BZ632" s="1384"/>
      <c r="CA632" s="1384"/>
      <c r="CB632" s="1384"/>
      <c r="CC632" s="1384">
        <f>SUM(CC597:CG631)</f>
        <v>30</v>
      </c>
      <c r="CD632" s="1384"/>
      <c r="CE632" s="1384"/>
      <c r="CF632" s="1384"/>
      <c r="CG632" s="1384"/>
      <c r="CH632" s="1384">
        <f>SUM(CH597:CL631)</f>
        <v>10</v>
      </c>
      <c r="CI632" s="1384"/>
      <c r="CJ632" s="1384"/>
      <c r="CK632" s="1384"/>
      <c r="CL632" s="1384"/>
      <c r="CM632" s="1384">
        <f>SUM(CM597:CQ631)</f>
        <v>0</v>
      </c>
      <c r="CN632" s="1384"/>
      <c r="CO632" s="1384"/>
      <c r="CP632" s="1384"/>
      <c r="CQ632" s="1384"/>
      <c r="CR632" s="384"/>
      <c r="CS632" s="1384">
        <f>SUM(CS597:CW631)</f>
        <v>0</v>
      </c>
      <c r="CT632" s="1384"/>
      <c r="CU632" s="1384"/>
      <c r="CV632" s="1384"/>
      <c r="CW632" s="1384"/>
      <c r="CX632" s="1384">
        <f>SUM(CX597:DB631)</f>
        <v>0</v>
      </c>
      <c r="CY632" s="1384"/>
      <c r="CZ632" s="1384"/>
      <c r="DA632" s="1384"/>
      <c r="DB632" s="1384"/>
      <c r="DC632" s="1384">
        <f>SUM(DC597:DG631)</f>
        <v>28</v>
      </c>
      <c r="DD632" s="1384"/>
      <c r="DE632" s="1384"/>
      <c r="DF632" s="1384"/>
      <c r="DG632" s="1384"/>
      <c r="DH632" s="1384">
        <f>SUM(DH597:DL631)</f>
        <v>15</v>
      </c>
      <c r="DI632" s="1384"/>
      <c r="DJ632" s="1384"/>
      <c r="DK632" s="1384"/>
      <c r="DL632" s="1384"/>
      <c r="DM632" s="1384">
        <f>SUM(DM597:DQ631)</f>
        <v>5</v>
      </c>
      <c r="DN632" s="1384"/>
      <c r="DO632" s="1384"/>
      <c r="DP632" s="1384"/>
      <c r="DQ632" s="1384"/>
      <c r="DR632" s="1384">
        <f>SUM(DR597:DV631)</f>
        <v>0</v>
      </c>
      <c r="DS632" s="1384"/>
      <c r="DT632" s="1384"/>
      <c r="DU632" s="1384"/>
      <c r="DV632" s="1384"/>
      <c r="DX632" s="1384">
        <f>SUM(DX597:EB631)</f>
        <v>0</v>
      </c>
      <c r="DY632" s="1384"/>
      <c r="DZ632" s="1384"/>
      <c r="EA632" s="1384"/>
      <c r="EB632" s="1384"/>
      <c r="EC632" s="1384">
        <f>SUM(EC597:EG631)</f>
        <v>0</v>
      </c>
      <c r="ED632" s="1384"/>
      <c r="EE632" s="1384"/>
      <c r="EF632" s="1384"/>
      <c r="EG632" s="1384"/>
      <c r="EH632" s="1384">
        <f>SUM(EH597:EL631)</f>
        <v>2037</v>
      </c>
      <c r="EI632" s="1384"/>
      <c r="EJ632" s="1384"/>
      <c r="EK632" s="1384"/>
      <c r="EL632" s="1384"/>
      <c r="EM632" s="1384">
        <f>SUM(EM597:EQ631)</f>
        <v>2320</v>
      </c>
      <c r="EN632" s="1384"/>
      <c r="EO632" s="1384"/>
      <c r="EP632" s="1384"/>
      <c r="EQ632" s="1384"/>
      <c r="ER632" s="1384">
        <f>SUM(ER597:EV631)</f>
        <v>2552</v>
      </c>
      <c r="ES632" s="1384"/>
      <c r="ET632" s="1384"/>
      <c r="EU632" s="1384"/>
      <c r="EV632" s="1384"/>
      <c r="EW632" s="1384">
        <f>SUM(EW597:FA631)</f>
        <v>0</v>
      </c>
      <c r="EX632" s="1384"/>
      <c r="EY632" s="1384"/>
      <c r="EZ632" s="1384"/>
      <c r="FA632" s="1384"/>
    </row>
    <row r="633" spans="2:157" ht="12.95" customHeight="1">
      <c r="B633" s="52" t="s">
        <v>464</v>
      </c>
      <c r="C633" s="1656"/>
      <c r="D633" s="1656"/>
      <c r="E633" s="1656"/>
      <c r="F633" s="1656"/>
      <c r="G633" s="1656"/>
      <c r="H633" s="1656"/>
      <c r="I633" s="1656"/>
      <c r="J633" s="1656"/>
      <c r="K633" s="1656"/>
      <c r="L633" s="1656"/>
      <c r="M633" s="1657" t="s">
        <v>1291</v>
      </c>
      <c r="N633" s="1657"/>
      <c r="O633" s="1657"/>
      <c r="P633" s="1657"/>
      <c r="Q633" s="1658"/>
      <c r="R633" s="1548"/>
      <c r="S633" s="1659"/>
      <c r="T633" s="1658"/>
      <c r="U633" s="1548"/>
      <c r="V633" s="1659"/>
      <c r="W633" s="1652"/>
      <c r="X633" s="1653"/>
      <c r="Y633" s="1654"/>
      <c r="Z633" s="1511" t="s">
        <v>1291</v>
      </c>
      <c r="AA633" s="1512"/>
      <c r="AB633" s="1513"/>
      <c r="AC633" s="1448"/>
      <c r="AD633" s="1449"/>
      <c r="AE633" s="1450"/>
      <c r="AF633" s="1577"/>
      <c r="AG633" s="1578"/>
      <c r="AH633" s="1578"/>
      <c r="AI633" s="1578"/>
      <c r="AJ633" s="1579"/>
      <c r="AK633" s="1669"/>
      <c r="AL633" s="1670"/>
      <c r="AM633" s="1670"/>
      <c r="AN633" s="1671"/>
      <c r="AO633" s="1572"/>
      <c r="AP633" s="1573"/>
      <c r="AQ633" s="1573"/>
      <c r="AR633" s="1573"/>
      <c r="AS633" s="1574"/>
      <c r="AT633" s="1191"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1">
        <f>BN632+BS632+BX632+CC632+CH632+CM632</f>
        <v>96</v>
      </c>
      <c r="CN633" s="1382"/>
      <c r="CO633" s="1382"/>
      <c r="CP633" s="1382"/>
      <c r="CQ633" s="1383"/>
      <c r="CR633" s="384"/>
      <c r="CS633" s="3"/>
      <c r="CT633" s="3"/>
      <c r="CU633" s="3"/>
      <c r="CV633" s="3"/>
      <c r="CW633" s="3"/>
      <c r="CX633" s="3"/>
      <c r="CY633" s="3"/>
      <c r="CZ633" s="3"/>
      <c r="DA633" s="3"/>
      <c r="DB633" s="3"/>
      <c r="DC633" s="3"/>
      <c r="DD633" s="3"/>
      <c r="DE633" s="3"/>
      <c r="DF633" s="3"/>
    </row>
    <row r="634" spans="2:157" ht="12.95" customHeight="1">
      <c r="B634" s="52" t="s">
        <v>465</v>
      </c>
      <c r="C634" s="1656"/>
      <c r="D634" s="1656"/>
      <c r="E634" s="1656"/>
      <c r="F634" s="1656"/>
      <c r="G634" s="1656"/>
      <c r="H634" s="1656"/>
      <c r="I634" s="1656"/>
      <c r="J634" s="1656"/>
      <c r="K634" s="1656"/>
      <c r="L634" s="1656"/>
      <c r="M634" s="1657" t="s">
        <v>1291</v>
      </c>
      <c r="N634" s="1657"/>
      <c r="O634" s="1657"/>
      <c r="P634" s="1657"/>
      <c r="Q634" s="1658"/>
      <c r="R634" s="1548"/>
      <c r="S634" s="1659"/>
      <c r="T634" s="1658"/>
      <c r="U634" s="1548"/>
      <c r="V634" s="1659"/>
      <c r="W634" s="1652"/>
      <c r="X634" s="1653"/>
      <c r="Y634" s="1654"/>
      <c r="Z634" s="1511" t="s">
        <v>1291</v>
      </c>
      <c r="AA634" s="1512"/>
      <c r="AB634" s="1513"/>
      <c r="AC634" s="1448"/>
      <c r="AD634" s="1449"/>
      <c r="AE634" s="1450"/>
      <c r="AF634" s="1577"/>
      <c r="AG634" s="1578"/>
      <c r="AH634" s="1578"/>
      <c r="AI634" s="1578"/>
      <c r="AJ634" s="1579"/>
      <c r="AK634" s="1669"/>
      <c r="AL634" s="1670"/>
      <c r="AM634" s="1670"/>
      <c r="AN634" s="1671"/>
      <c r="AO634" s="1572"/>
      <c r="AP634" s="1573"/>
      <c r="AQ634" s="1573"/>
      <c r="AR634" s="1573"/>
      <c r="AS634" s="1574"/>
      <c r="AT634" s="1191" t="str">
        <f t="shared" si="26"/>
        <v/>
      </c>
      <c r="AU634" s="3"/>
      <c r="AV634" s="3"/>
      <c r="AW634" s="3"/>
      <c r="AX634" s="3"/>
      <c r="AY634" s="3"/>
      <c r="AZ634" s="3"/>
      <c r="BA634" s="3" t="s">
        <v>1291</v>
      </c>
      <c r="BB634" s="3"/>
      <c r="BC634" s="3"/>
      <c r="BD634" s="3"/>
      <c r="BE634" s="3"/>
      <c r="BF634" s="3"/>
      <c r="BG634" s="3"/>
      <c r="BH634" s="3"/>
      <c r="BI634" s="3"/>
      <c r="BJ634" s="3"/>
      <c r="BK634" s="3"/>
      <c r="BL634" s="3"/>
      <c r="BM634" s="3"/>
      <c r="BR634" s="894">
        <f>BN632*1</f>
        <v>0</v>
      </c>
      <c r="BS634" s="3"/>
      <c r="BT634" s="3"/>
      <c r="BU634" s="3"/>
      <c r="BV634" s="3"/>
      <c r="BW634" s="894">
        <f>BS632*1</f>
        <v>0</v>
      </c>
      <c r="BX634" s="3"/>
      <c r="BY634" s="3"/>
      <c r="BZ634" s="3"/>
      <c r="CA634" s="3"/>
      <c r="CB634" s="894">
        <f>BX632*2</f>
        <v>112</v>
      </c>
      <c r="CC634" s="3"/>
      <c r="CD634" s="3"/>
      <c r="CE634" s="3"/>
      <c r="CF634" s="3"/>
      <c r="CG634" s="894">
        <f>CC632*3</f>
        <v>90</v>
      </c>
      <c r="CH634" s="3"/>
      <c r="CI634" s="3"/>
      <c r="CJ634" s="3"/>
      <c r="CK634" s="3"/>
      <c r="CL634" s="894">
        <f>CH632*4</f>
        <v>40</v>
      </c>
      <c r="CM634" s="3"/>
      <c r="CN634" s="3"/>
      <c r="CO634" s="3"/>
      <c r="CP634" s="3"/>
      <c r="CQ634" s="894">
        <f>CM632*5</f>
        <v>0</v>
      </c>
      <c r="CS634" s="894">
        <f>BR634+BW634+CB634+CG634+CL634+CQ634</f>
        <v>242</v>
      </c>
      <c r="CT634" s="57" t="s">
        <v>2053</v>
      </c>
      <c r="CU634" s="3"/>
      <c r="CV634" s="3"/>
      <c r="CW634" s="3"/>
      <c r="CX634" s="3"/>
      <c r="CY634" s="3"/>
      <c r="CZ634" s="3"/>
      <c r="DA634" s="3"/>
      <c r="DB634" s="3"/>
      <c r="DC634" s="3"/>
      <c r="DD634" s="3"/>
      <c r="DE634" s="3"/>
      <c r="DF634" s="3"/>
    </row>
    <row r="635" spans="2:157" ht="12.95" customHeight="1">
      <c r="B635" s="52" t="s">
        <v>470</v>
      </c>
      <c r="C635" s="1656"/>
      <c r="D635" s="1656"/>
      <c r="E635" s="1656"/>
      <c r="F635" s="1656"/>
      <c r="G635" s="1656"/>
      <c r="H635" s="1656"/>
      <c r="I635" s="1656"/>
      <c r="J635" s="1656"/>
      <c r="K635" s="1656"/>
      <c r="L635" s="1656"/>
      <c r="M635" s="1657" t="s">
        <v>1291</v>
      </c>
      <c r="N635" s="1657"/>
      <c r="O635" s="1657"/>
      <c r="P635" s="1657"/>
      <c r="Q635" s="1658"/>
      <c r="R635" s="1548"/>
      <c r="S635" s="1659"/>
      <c r="T635" s="1658"/>
      <c r="U635" s="1548"/>
      <c r="V635" s="1659"/>
      <c r="W635" s="1652"/>
      <c r="X635" s="1653"/>
      <c r="Y635" s="1654"/>
      <c r="Z635" s="1511" t="s">
        <v>1291</v>
      </c>
      <c r="AA635" s="1512"/>
      <c r="AB635" s="1513"/>
      <c r="AC635" s="1448"/>
      <c r="AD635" s="1449"/>
      <c r="AE635" s="1450"/>
      <c r="AF635" s="1577"/>
      <c r="AG635" s="1578"/>
      <c r="AH635" s="1578"/>
      <c r="AI635" s="1578"/>
      <c r="AJ635" s="1579"/>
      <c r="AK635" s="1669"/>
      <c r="AL635" s="1670"/>
      <c r="AM635" s="1670"/>
      <c r="AN635" s="1671"/>
      <c r="AO635" s="1572"/>
      <c r="AP635" s="1573"/>
      <c r="AQ635" s="1573"/>
      <c r="AR635" s="1573"/>
      <c r="AS635" s="1574"/>
      <c r="AT635" s="1191" t="str">
        <f t="shared" si="26"/>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t="e">
        <f>DX597*(BN597/$BN$632)</f>
        <v>#VALUE!</v>
      </c>
      <c r="DY635" s="1380"/>
      <c r="DZ635" s="1380"/>
      <c r="EA635" s="1380"/>
      <c r="EB635" s="1380"/>
      <c r="EC635" s="1380" t="e">
        <f t="shared" ref="EC635:EC657" si="27">EC597*(BS597/$BS$632)</f>
        <v>#VALUE!</v>
      </c>
      <c r="ED635" s="1380"/>
      <c r="EE635" s="1380"/>
      <c r="EF635" s="1380"/>
      <c r="EG635" s="1380"/>
      <c r="EH635" s="1380">
        <f t="shared" ref="EH635:EH657" si="28">EH597*(BX597/$BX$632)</f>
        <v>367.5</v>
      </c>
      <c r="EI635" s="1380"/>
      <c r="EJ635" s="1380"/>
      <c r="EK635" s="1380"/>
      <c r="EL635" s="1380"/>
      <c r="EM635" s="1380" t="e">
        <f t="shared" ref="EM635:EM657" si="29">EM597*(CC597/$CC$632)</f>
        <v>#VALUE!</v>
      </c>
      <c r="EN635" s="1380"/>
      <c r="EO635" s="1380"/>
      <c r="EP635" s="1380"/>
      <c r="EQ635" s="1380"/>
      <c r="ER635" s="1380" t="e">
        <f t="shared" ref="ER635:ER657" si="30">ER597*(CH597/$CH$632)</f>
        <v>#VALUE!</v>
      </c>
      <c r="ES635" s="1380"/>
      <c r="ET635" s="1380"/>
      <c r="EU635" s="1380"/>
      <c r="EV635" s="1380"/>
      <c r="EW635" s="1380" t="e">
        <f t="shared" ref="EW635:EW657" si="31">EW597*(CM597/$CM$632)</f>
        <v>#VALUE!</v>
      </c>
      <c r="EX635" s="1380"/>
      <c r="EY635" s="1380"/>
      <c r="EZ635" s="1380"/>
      <c r="FA635" s="1380"/>
    </row>
    <row r="636" spans="2:157" ht="12.95" customHeight="1">
      <c r="B636" s="52" t="s">
        <v>655</v>
      </c>
      <c r="C636" s="1656"/>
      <c r="D636" s="1656"/>
      <c r="E636" s="1656"/>
      <c r="F636" s="1656"/>
      <c r="G636" s="1656"/>
      <c r="H636" s="1656"/>
      <c r="I636" s="1656"/>
      <c r="J636" s="1656"/>
      <c r="K636" s="1656"/>
      <c r="L636" s="1656"/>
      <c r="M636" s="1657" t="s">
        <v>1291</v>
      </c>
      <c r="N636" s="1657"/>
      <c r="O636" s="1657"/>
      <c r="P636" s="1657"/>
      <c r="Q636" s="1658"/>
      <c r="R636" s="1548"/>
      <c r="S636" s="1659"/>
      <c r="T636" s="1658"/>
      <c r="U636" s="1548"/>
      <c r="V636" s="1659"/>
      <c r="W636" s="1652"/>
      <c r="X636" s="1653"/>
      <c r="Y636" s="1654"/>
      <c r="Z636" s="1511" t="s">
        <v>1291</v>
      </c>
      <c r="AA636" s="1512"/>
      <c r="AB636" s="1513"/>
      <c r="AC636" s="1448"/>
      <c r="AD636" s="1449"/>
      <c r="AE636" s="1450"/>
      <c r="AF636" s="1577"/>
      <c r="AG636" s="1578"/>
      <c r="AH636" s="1578"/>
      <c r="AI636" s="1578"/>
      <c r="AJ636" s="1579"/>
      <c r="AK636" s="1669"/>
      <c r="AL636" s="1670"/>
      <c r="AM636" s="1670"/>
      <c r="AN636" s="1671"/>
      <c r="AO636" s="1572"/>
      <c r="AP636" s="1573"/>
      <c r="AQ636" s="1573"/>
      <c r="AR636" s="1573"/>
      <c r="AS636" s="1574"/>
      <c r="AT636" s="1191" t="str">
        <f t="shared" si="26"/>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t="e">
        <f t="shared" ref="DX636:DX657" si="32">DX598*(BN598/$BN$632)</f>
        <v>#VALUE!</v>
      </c>
      <c r="DY636" s="1380"/>
      <c r="DZ636" s="1380"/>
      <c r="EA636" s="1380"/>
      <c r="EB636" s="1380"/>
      <c r="EC636" s="1380" t="e">
        <f t="shared" si="27"/>
        <v>#VALUE!</v>
      </c>
      <c r="ED636" s="1380"/>
      <c r="EE636" s="1380"/>
      <c r="EF636" s="1380"/>
      <c r="EG636" s="1380"/>
      <c r="EH636" s="1380">
        <f t="shared" si="28"/>
        <v>651</v>
      </c>
      <c r="EI636" s="1380"/>
      <c r="EJ636" s="1380"/>
      <c r="EK636" s="1380"/>
      <c r="EL636" s="1380"/>
      <c r="EM636" s="1380" t="e">
        <f t="shared" si="29"/>
        <v>#VALUE!</v>
      </c>
      <c r="EN636" s="1380"/>
      <c r="EO636" s="1380"/>
      <c r="EP636" s="1380"/>
      <c r="EQ636" s="1380"/>
      <c r="ER636" s="1380" t="e">
        <f t="shared" si="30"/>
        <v>#VALUE!</v>
      </c>
      <c r="ES636" s="1380"/>
      <c r="ET636" s="1380"/>
      <c r="EU636" s="1380"/>
      <c r="EV636" s="1380"/>
      <c r="EW636" s="1380" t="e">
        <f t="shared" si="31"/>
        <v>#VALUE!</v>
      </c>
      <c r="EX636" s="1380"/>
      <c r="EY636" s="1380"/>
      <c r="EZ636" s="1380"/>
      <c r="FA636" s="1380"/>
    </row>
    <row r="637" spans="2:157" ht="12.95" customHeight="1">
      <c r="B637" s="52" t="s">
        <v>363</v>
      </c>
      <c r="C637" s="1656"/>
      <c r="D637" s="1656"/>
      <c r="E637" s="1656"/>
      <c r="F637" s="1656"/>
      <c r="G637" s="1656"/>
      <c r="H637" s="1656"/>
      <c r="I637" s="1656"/>
      <c r="J637" s="1656"/>
      <c r="K637" s="1656"/>
      <c r="L637" s="1656"/>
      <c r="M637" s="1657" t="s">
        <v>1291</v>
      </c>
      <c r="N637" s="1657"/>
      <c r="O637" s="1657"/>
      <c r="P637" s="1657"/>
      <c r="Q637" s="1658"/>
      <c r="R637" s="1548"/>
      <c r="S637" s="1659"/>
      <c r="T637" s="1658"/>
      <c r="U637" s="1548"/>
      <c r="V637" s="1659"/>
      <c r="W637" s="1652"/>
      <c r="X637" s="1653"/>
      <c r="Y637" s="1654"/>
      <c r="Z637" s="1511" t="s">
        <v>1291</v>
      </c>
      <c r="AA637" s="1512"/>
      <c r="AB637" s="1513"/>
      <c r="AC637" s="1448"/>
      <c r="AD637" s="1449"/>
      <c r="AE637" s="1450"/>
      <c r="AF637" s="1577"/>
      <c r="AG637" s="1578"/>
      <c r="AH637" s="1578"/>
      <c r="AI637" s="1578"/>
      <c r="AJ637" s="1579"/>
      <c r="AK637" s="1669"/>
      <c r="AL637" s="1670"/>
      <c r="AM637" s="1670"/>
      <c r="AN637" s="1671"/>
      <c r="AO637" s="1572"/>
      <c r="AP637" s="1573"/>
      <c r="AQ637" s="1573"/>
      <c r="AR637" s="1573"/>
      <c r="AS637" s="1574"/>
      <c r="AT637" s="1191" t="str">
        <f t="shared" si="26"/>
        <v/>
      </c>
      <c r="AV637" s="3"/>
      <c r="AW637" s="3"/>
      <c r="AX637" s="3"/>
      <c r="AY637" s="3"/>
      <c r="AZ637" s="34"/>
      <c r="BA637" s="3" t="s">
        <v>2450</v>
      </c>
      <c r="BB637" s="34"/>
      <c r="BC637" s="34"/>
      <c r="BD637" s="34"/>
      <c r="BE637" s="34"/>
      <c r="BF637" s="34"/>
      <c r="BG637" s="34"/>
      <c r="BH637" s="34"/>
      <c r="BI637" s="34"/>
      <c r="BJ637" s="34"/>
      <c r="BK637" s="34"/>
      <c r="BL637" s="34"/>
      <c r="BM637" s="34"/>
      <c r="BN637" s="1386">
        <f>IF(J773="SRO/Studio",O773,0)</f>
        <v>0</v>
      </c>
      <c r="BO637" s="1387"/>
      <c r="BP637" s="1387"/>
      <c r="BQ637" s="1387"/>
      <c r="BR637" s="1388"/>
      <c r="BS637" s="1389">
        <f>IF(J773="1 Bedroom",O773,0)</f>
        <v>0</v>
      </c>
      <c r="BT637" s="1389"/>
      <c r="BU637" s="1389"/>
      <c r="BV637" s="1389"/>
      <c r="BW637" s="1389"/>
      <c r="BX637" s="1389">
        <f>IF(J773="2 Bedrooms",O773,0)</f>
        <v>1</v>
      </c>
      <c r="BY637" s="1389"/>
      <c r="BZ637" s="1389"/>
      <c r="CA637" s="1389"/>
      <c r="CB637" s="1389"/>
      <c r="CC637" s="1389">
        <f>IF(J773="3 Bedrooms",O773,0)</f>
        <v>0</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t="e">
        <f t="shared" si="32"/>
        <v>#VALUE!</v>
      </c>
      <c r="DY637" s="1380"/>
      <c r="DZ637" s="1380"/>
      <c r="EA637" s="1380"/>
      <c r="EB637" s="1380"/>
      <c r="EC637" s="1380" t="e">
        <f t="shared" si="27"/>
        <v>#VALUE!</v>
      </c>
      <c r="ED637" s="1380"/>
      <c r="EE637" s="1380"/>
      <c r="EF637" s="1380"/>
      <c r="EG637" s="1380"/>
      <c r="EH637" s="1380" t="e">
        <f t="shared" si="28"/>
        <v>#VALUE!</v>
      </c>
      <c r="EI637" s="1380"/>
      <c r="EJ637" s="1380"/>
      <c r="EK637" s="1380"/>
      <c r="EL637" s="1380"/>
      <c r="EM637" s="1380" t="e">
        <f t="shared" si="29"/>
        <v>#VALUE!</v>
      </c>
      <c r="EN637" s="1380"/>
      <c r="EO637" s="1380"/>
      <c r="EP637" s="1380"/>
      <c r="EQ637" s="1380"/>
      <c r="ER637" s="1380" t="e">
        <f t="shared" si="30"/>
        <v>#VALUE!</v>
      </c>
      <c r="ES637" s="1380"/>
      <c r="ET637" s="1380"/>
      <c r="EU637" s="1380"/>
      <c r="EV637" s="1380"/>
      <c r="EW637" s="1380" t="e">
        <f t="shared" si="31"/>
        <v>#VALUE!</v>
      </c>
      <c r="EX637" s="1380"/>
      <c r="EY637" s="1380"/>
      <c r="EZ637" s="1380"/>
      <c r="FA637" s="1380"/>
    </row>
    <row r="638" spans="2:157" ht="12.95" customHeight="1">
      <c r="B638" s="52" t="s">
        <v>364</v>
      </c>
      <c r="C638" s="1656"/>
      <c r="D638" s="1656"/>
      <c r="E638" s="1656"/>
      <c r="F638" s="1656"/>
      <c r="G638" s="1656"/>
      <c r="H638" s="1656"/>
      <c r="I638" s="1656"/>
      <c r="J638" s="1656"/>
      <c r="K638" s="1656"/>
      <c r="L638" s="1656"/>
      <c r="M638" s="1657" t="s">
        <v>1291</v>
      </c>
      <c r="N638" s="1657"/>
      <c r="O638" s="1657"/>
      <c r="P638" s="1657"/>
      <c r="Q638" s="1658"/>
      <c r="R638" s="1548"/>
      <c r="S638" s="1659"/>
      <c r="T638" s="1658"/>
      <c r="U638" s="1548"/>
      <c r="V638" s="1659"/>
      <c r="W638" s="1652"/>
      <c r="X638" s="1653"/>
      <c r="Y638" s="1654"/>
      <c r="Z638" s="1511" t="s">
        <v>1291</v>
      </c>
      <c r="AA638" s="1512"/>
      <c r="AB638" s="1513"/>
      <c r="AC638" s="1448"/>
      <c r="AD638" s="1449"/>
      <c r="AE638" s="1450"/>
      <c r="AF638" s="1577"/>
      <c r="AG638" s="1578"/>
      <c r="AH638" s="1578"/>
      <c r="AI638" s="1578"/>
      <c r="AJ638" s="1579"/>
      <c r="AK638" s="1669"/>
      <c r="AL638" s="1670"/>
      <c r="AM638" s="1670"/>
      <c r="AN638" s="1671"/>
      <c r="AO638" s="1572"/>
      <c r="AP638" s="1573"/>
      <c r="AQ638" s="1573"/>
      <c r="AR638" s="1573"/>
      <c r="AS638" s="1574"/>
      <c r="AT638" s="1191" t="str">
        <f t="shared" si="26"/>
        <v/>
      </c>
      <c r="AV638" s="3"/>
      <c r="AW638" s="3"/>
      <c r="AX638" s="3"/>
      <c r="AY638" s="3"/>
      <c r="AZ638" s="34"/>
      <c r="BA638" s="3" t="s">
        <v>301</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0</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t="e">
        <f t="shared" si="32"/>
        <v>#VALUE!</v>
      </c>
      <c r="DY638" s="1380"/>
      <c r="DZ638" s="1380"/>
      <c r="EA638" s="1380"/>
      <c r="EB638" s="1380"/>
      <c r="EC638" s="1380" t="e">
        <f t="shared" si="27"/>
        <v>#VALUE!</v>
      </c>
      <c r="ED638" s="1380"/>
      <c r="EE638" s="1380"/>
      <c r="EF638" s="1380"/>
      <c r="EG638" s="1380"/>
      <c r="EH638" s="1380" t="e">
        <f t="shared" si="28"/>
        <v>#VALUE!</v>
      </c>
      <c r="EI638" s="1380"/>
      <c r="EJ638" s="1380"/>
      <c r="EK638" s="1380"/>
      <c r="EL638" s="1380"/>
      <c r="EM638" s="1380">
        <f t="shared" si="29"/>
        <v>416.5</v>
      </c>
      <c r="EN638" s="1380"/>
      <c r="EO638" s="1380"/>
      <c r="EP638" s="1380"/>
      <c r="EQ638" s="1380"/>
      <c r="ER638" s="1380" t="e">
        <f t="shared" si="30"/>
        <v>#VALUE!</v>
      </c>
      <c r="ES638" s="1380"/>
      <c r="ET638" s="1380"/>
      <c r="EU638" s="1380"/>
      <c r="EV638" s="1380"/>
      <c r="EW638" s="1380" t="e">
        <f t="shared" si="31"/>
        <v>#VALUE!</v>
      </c>
      <c r="EX638" s="1380"/>
      <c r="EY638" s="1380"/>
      <c r="EZ638" s="1380"/>
      <c r="FA638" s="1380"/>
    </row>
    <row r="639" spans="2:157" ht="12.95" customHeight="1">
      <c r="B639" s="1586" t="s">
        <v>128</v>
      </c>
      <c r="C639" s="1587"/>
      <c r="D639" s="1587"/>
      <c r="E639" s="1587"/>
      <c r="F639" s="1587"/>
      <c r="G639" s="1587"/>
      <c r="H639" s="1587"/>
      <c r="I639" s="1587"/>
      <c r="J639" s="1587"/>
      <c r="K639" s="1587"/>
      <c r="L639" s="1587"/>
      <c r="M639" s="1587"/>
      <c r="N639" s="1587"/>
      <c r="O639" s="1587"/>
      <c r="P639" s="1587"/>
      <c r="Q639" s="1587"/>
      <c r="R639" s="1587"/>
      <c r="S639" s="1587"/>
      <c r="T639" s="1587"/>
      <c r="U639" s="1587"/>
      <c r="V639" s="1587"/>
      <c r="W639" s="1587"/>
      <c r="X639" s="1587"/>
      <c r="Y639" s="1587"/>
      <c r="Z639" s="1587"/>
      <c r="AA639" s="1587"/>
      <c r="AB639" s="1587"/>
      <c r="AC639" s="1587"/>
      <c r="AD639" s="1587"/>
      <c r="AE639" s="1587"/>
      <c r="AF639" s="1587"/>
      <c r="AG639" s="1587"/>
      <c r="AH639" s="1587"/>
      <c r="AI639" s="1587"/>
      <c r="AJ639" s="1587"/>
      <c r="AK639" s="1587"/>
      <c r="AL639" s="1587"/>
      <c r="AM639" s="1587"/>
      <c r="AN639" s="1588"/>
      <c r="AO639" s="1581">
        <f>SUM(AO627:AR638)</f>
        <v>36000314</v>
      </c>
      <c r="AP639" s="1582"/>
      <c r="AQ639" s="1582"/>
      <c r="AR639" s="1582"/>
      <c r="AS639" s="1583"/>
      <c r="AV639" s="3"/>
      <c r="AW639" s="3"/>
      <c r="AX639" s="3"/>
      <c r="AY639" s="3"/>
      <c r="AZ639" s="34"/>
      <c r="BA639" s="34"/>
      <c r="BB639" s="34"/>
      <c r="BC639" s="34"/>
      <c r="BD639" s="34"/>
      <c r="BE639" s="34"/>
      <c r="BF639" s="34"/>
      <c r="BG639" s="34"/>
      <c r="BH639" s="34"/>
      <c r="BI639" s="34"/>
      <c r="BJ639" s="34"/>
      <c r="BK639" s="34"/>
      <c r="BL639" s="34"/>
      <c r="BM639" s="34"/>
      <c r="BN639" s="1386">
        <f>IF(J775="SRO/Studio",O775,0)</f>
        <v>0</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6"/>
      <c r="CV639" s="3"/>
      <c r="CW639" s="3"/>
      <c r="CX639" s="3"/>
      <c r="CY639" s="3"/>
      <c r="CZ639" s="3"/>
      <c r="DA639" s="3"/>
      <c r="DB639" s="3"/>
      <c r="DC639" s="3"/>
      <c r="DD639" s="3"/>
      <c r="DE639" s="3"/>
      <c r="DF639" s="3"/>
      <c r="DX639" s="1380" t="e">
        <f t="shared" si="32"/>
        <v>#VALUE!</v>
      </c>
      <c r="DY639" s="1380"/>
      <c r="DZ639" s="1380"/>
      <c r="EA639" s="1380"/>
      <c r="EB639" s="1380"/>
      <c r="EC639" s="1380" t="e">
        <f t="shared" si="27"/>
        <v>#VALUE!</v>
      </c>
      <c r="ED639" s="1380"/>
      <c r="EE639" s="1380"/>
      <c r="EF639" s="1380"/>
      <c r="EG639" s="1380"/>
      <c r="EH639" s="1380" t="e">
        <f t="shared" si="28"/>
        <v>#VALUE!</v>
      </c>
      <c r="EI639" s="1380"/>
      <c r="EJ639" s="1380"/>
      <c r="EK639" s="1380"/>
      <c r="EL639" s="1380"/>
      <c r="EM639" s="1380">
        <f t="shared" si="29"/>
        <v>743.5</v>
      </c>
      <c r="EN639" s="1380"/>
      <c r="EO639" s="1380"/>
      <c r="EP639" s="1380"/>
      <c r="EQ639" s="1380"/>
      <c r="ER639" s="1380" t="e">
        <f t="shared" si="30"/>
        <v>#VALUE!</v>
      </c>
      <c r="ES639" s="1380"/>
      <c r="ET639" s="1380"/>
      <c r="EU639" s="1380"/>
      <c r="EV639" s="1380"/>
      <c r="EW639" s="1380" t="e">
        <f t="shared" si="31"/>
        <v>#VALUE!</v>
      </c>
      <c r="EX639" s="1380"/>
      <c r="EY639" s="1380"/>
      <c r="EZ639" s="1380"/>
      <c r="FA639" s="1380"/>
    </row>
    <row r="640" spans="2:157" ht="12.95" customHeight="1">
      <c r="B640" s="1586" t="s">
        <v>268</v>
      </c>
      <c r="C640" s="1587"/>
      <c r="D640" s="1587"/>
      <c r="E640" s="1587"/>
      <c r="F640" s="1587"/>
      <c r="G640" s="1587"/>
      <c r="H640" s="1587"/>
      <c r="I640" s="1587"/>
      <c r="J640" s="1587"/>
      <c r="K640" s="1587"/>
      <c r="L640" s="1587"/>
      <c r="M640" s="1587"/>
      <c r="N640" s="1587"/>
      <c r="O640" s="1587"/>
      <c r="P640" s="1587"/>
      <c r="Q640" s="1587"/>
      <c r="R640" s="1587"/>
      <c r="S640" s="1587"/>
      <c r="T640" s="1587"/>
      <c r="U640" s="1587"/>
      <c r="V640" s="1587"/>
      <c r="W640" s="1587"/>
      <c r="X640" s="1587"/>
      <c r="Y640" s="1587"/>
      <c r="Z640" s="1587"/>
      <c r="AA640" s="1587"/>
      <c r="AB640" s="1587"/>
      <c r="AC640" s="1587"/>
      <c r="AD640" s="1587"/>
      <c r="AE640" s="1587"/>
      <c r="AF640" s="1587"/>
      <c r="AG640" s="1587"/>
      <c r="AH640" s="1587"/>
      <c r="AI640" s="1587"/>
      <c r="AJ640" s="1587"/>
      <c r="AK640" s="1587"/>
      <c r="AL640" s="1587"/>
      <c r="AM640" s="1587"/>
      <c r="AN640" s="1588"/>
      <c r="AO640" s="1572">
        <v>30125686</v>
      </c>
      <c r="AP640" s="1573"/>
      <c r="AQ640" s="1573"/>
      <c r="AR640" s="1573"/>
      <c r="AS640" s="1574"/>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0</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t="e">
        <f t="shared" si="32"/>
        <v>#VALUE!</v>
      </c>
      <c r="DY640" s="1380"/>
      <c r="DZ640" s="1380"/>
      <c r="EA640" s="1380"/>
      <c r="EB640" s="1380"/>
      <c r="EC640" s="1380" t="e">
        <f t="shared" si="27"/>
        <v>#VALUE!</v>
      </c>
      <c r="ED640" s="1380"/>
      <c r="EE640" s="1380"/>
      <c r="EF640" s="1380"/>
      <c r="EG640" s="1380"/>
      <c r="EH640" s="1380" t="e">
        <f t="shared" si="28"/>
        <v>#VALUE!</v>
      </c>
      <c r="EI640" s="1380"/>
      <c r="EJ640" s="1380"/>
      <c r="EK640" s="1380"/>
      <c r="EL640" s="1380"/>
      <c r="EM640" s="1380" t="e">
        <f t="shared" si="29"/>
        <v>#VALUE!</v>
      </c>
      <c r="EN640" s="1380"/>
      <c r="EO640" s="1380"/>
      <c r="EP640" s="1380"/>
      <c r="EQ640" s="1380"/>
      <c r="ER640" s="1380" t="e">
        <f t="shared" si="30"/>
        <v>#VALUE!</v>
      </c>
      <c r="ES640" s="1380"/>
      <c r="ET640" s="1380"/>
      <c r="EU640" s="1380"/>
      <c r="EV640" s="1380"/>
      <c r="EW640" s="1380" t="e">
        <f t="shared" si="31"/>
        <v>#VALUE!</v>
      </c>
      <c r="EX640" s="1380"/>
      <c r="EY640" s="1380"/>
      <c r="EZ640" s="1380"/>
      <c r="FA640" s="1380"/>
    </row>
    <row r="641" spans="1:157" ht="12.95" customHeight="1">
      <c r="B641" s="1837" t="s">
        <v>269</v>
      </c>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75"/>
      <c r="AJ641" s="1675"/>
      <c r="AK641" s="1675"/>
      <c r="AL641" s="1675"/>
      <c r="AM641" s="1675"/>
      <c r="AN641" s="1838"/>
      <c r="AO641" s="1581">
        <f>AO639+AO640</f>
        <v>66126000</v>
      </c>
      <c r="AP641" s="1582"/>
      <c r="AQ641" s="1582"/>
      <c r="AR641" s="1582"/>
      <c r="AS641" s="1583"/>
      <c r="AV641" s="3"/>
      <c r="AW641" s="3"/>
      <c r="AX641" s="3"/>
      <c r="AY641" s="3"/>
      <c r="AZ641" s="34"/>
      <c r="BA641" s="34"/>
      <c r="BB641" s="34"/>
      <c r="BC641" s="34"/>
      <c r="BD641" s="34"/>
      <c r="BE641" s="34"/>
      <c r="BF641" s="34"/>
      <c r="BG641" s="34"/>
      <c r="BH641" s="34"/>
      <c r="BI641" s="34"/>
      <c r="BJ641" s="34"/>
      <c r="BK641" s="34"/>
      <c r="BL641" s="34"/>
      <c r="BM641" s="34"/>
      <c r="BN641" s="1390">
        <f>SUM(BN637:BR640)</f>
        <v>0</v>
      </c>
      <c r="BO641" s="1510"/>
      <c r="BP641" s="1510"/>
      <c r="BQ641" s="1510"/>
      <c r="BR641" s="1391"/>
      <c r="BS641" s="1672">
        <f>SUM(BS637:BW640)</f>
        <v>0</v>
      </c>
      <c r="BT641" s="1673"/>
      <c r="BU641" s="1673"/>
      <c r="BV641" s="1673"/>
      <c r="BW641" s="1674"/>
      <c r="BX641" s="1672">
        <f>SUM(BX637:CB640)</f>
        <v>1</v>
      </c>
      <c r="BY641" s="1673"/>
      <c r="BZ641" s="1673"/>
      <c r="CA641" s="1673"/>
      <c r="CB641" s="1674"/>
      <c r="CC641" s="1672">
        <f>SUM(CC637:CG640)</f>
        <v>0</v>
      </c>
      <c r="CD641" s="1673"/>
      <c r="CE641" s="1673"/>
      <c r="CF641" s="1673"/>
      <c r="CG641" s="1674"/>
      <c r="CH641" s="1672">
        <f>SUM(CH637:CL640)</f>
        <v>0</v>
      </c>
      <c r="CI641" s="1673"/>
      <c r="CJ641" s="1673"/>
      <c r="CK641" s="1673"/>
      <c r="CL641" s="1674"/>
      <c r="CM641" s="1672">
        <f>SUM(CM637:CQ640)</f>
        <v>0</v>
      </c>
      <c r="CN641" s="1673"/>
      <c r="CO641" s="1673"/>
      <c r="CP641" s="1673"/>
      <c r="CQ641" s="1674"/>
      <c r="CS641" s="894">
        <f>BN641+BS641+BX641+CC641+CH641+CM641</f>
        <v>1</v>
      </c>
      <c r="CT641" s="57" t="s">
        <v>2050</v>
      </c>
      <c r="CU641" s="3"/>
      <c r="CV641" s="3"/>
      <c r="CW641" s="3"/>
      <c r="CX641" s="3"/>
      <c r="CY641" s="3"/>
      <c r="CZ641" s="3"/>
      <c r="DA641" s="3"/>
      <c r="DB641" s="3"/>
      <c r="DC641" s="3"/>
      <c r="DD641" s="3"/>
      <c r="DE641" s="3"/>
      <c r="DF641" s="3"/>
      <c r="DX641" s="1380" t="e">
        <f t="shared" si="32"/>
        <v>#VALUE!</v>
      </c>
      <c r="DY641" s="1380"/>
      <c r="DZ641" s="1380"/>
      <c r="EA641" s="1380"/>
      <c r="EB641" s="1380"/>
      <c r="EC641" s="1380" t="e">
        <f t="shared" si="27"/>
        <v>#VALUE!</v>
      </c>
      <c r="ED641" s="1380"/>
      <c r="EE641" s="1380"/>
      <c r="EF641" s="1380"/>
      <c r="EG641" s="1380"/>
      <c r="EH641" s="1380" t="e">
        <f t="shared" si="28"/>
        <v>#VALUE!</v>
      </c>
      <c r="EI641" s="1380"/>
      <c r="EJ641" s="1380"/>
      <c r="EK641" s="1380"/>
      <c r="EL641" s="1380"/>
      <c r="EM641" s="1380" t="e">
        <f t="shared" si="29"/>
        <v>#VALUE!</v>
      </c>
      <c r="EN641" s="1380"/>
      <c r="EO641" s="1380"/>
      <c r="EP641" s="1380"/>
      <c r="EQ641" s="1380"/>
      <c r="ER641" s="1380">
        <f t="shared" si="30"/>
        <v>455.5</v>
      </c>
      <c r="ES641" s="1380"/>
      <c r="ET641" s="1380"/>
      <c r="EU641" s="1380"/>
      <c r="EV641" s="1380"/>
      <c r="EW641" s="1380" t="e">
        <f t="shared" si="31"/>
        <v>#VALUE!</v>
      </c>
      <c r="EX641" s="1380"/>
      <c r="EY641" s="1380"/>
      <c r="EZ641" s="1380"/>
      <c r="FA641" s="1380"/>
    </row>
    <row r="642" spans="1:157" ht="12.95" customHeight="1">
      <c r="B642" s="545"/>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4">
        <f>BN641*1</f>
        <v>0</v>
      </c>
      <c r="BS642" s="3"/>
      <c r="BT642" s="3"/>
      <c r="BU642" s="3"/>
      <c r="BV642" s="3"/>
      <c r="BW642" s="894">
        <f>BS641*1</f>
        <v>0</v>
      </c>
      <c r="BX642" s="3"/>
      <c r="BY642" s="3"/>
      <c r="BZ642" s="3"/>
      <c r="CA642" s="3"/>
      <c r="CB642" s="894">
        <f>BX641*2</f>
        <v>2</v>
      </c>
      <c r="CC642" s="3"/>
      <c r="CD642" s="3"/>
      <c r="CE642" s="3"/>
      <c r="CF642" s="3"/>
      <c r="CG642" s="894">
        <f>CC641*3</f>
        <v>0</v>
      </c>
      <c r="CH642" s="3"/>
      <c r="CI642" s="3"/>
      <c r="CJ642" s="3"/>
      <c r="CK642" s="3"/>
      <c r="CL642" s="894">
        <f>CH641*4</f>
        <v>0</v>
      </c>
      <c r="CM642" s="3"/>
      <c r="CN642" s="3"/>
      <c r="CO642" s="3"/>
      <c r="CP642" s="3"/>
      <c r="CQ642" s="894">
        <f>CM641*5</f>
        <v>0</v>
      </c>
      <c r="CS642" s="894">
        <f>BR642+BW642+CB642+CG642+CL642+CQ642</f>
        <v>2</v>
      </c>
      <c r="CT642" s="57" t="s">
        <v>2052</v>
      </c>
      <c r="CU642" s="3"/>
      <c r="CV642" s="3"/>
      <c r="CW642" s="3"/>
      <c r="CX642" s="3"/>
      <c r="CY642" s="3"/>
      <c r="CZ642" s="3"/>
      <c r="DA642" s="3"/>
      <c r="DB642" s="3"/>
      <c r="DC642" s="3"/>
      <c r="DD642" s="3"/>
      <c r="DE642" s="3"/>
      <c r="DF642" s="3"/>
      <c r="DX642" s="1380" t="e">
        <f t="shared" si="32"/>
        <v>#VALUE!</v>
      </c>
      <c r="DY642" s="1380"/>
      <c r="DZ642" s="1380"/>
      <c r="EA642" s="1380"/>
      <c r="EB642" s="1380"/>
      <c r="EC642" s="1380" t="e">
        <f t="shared" si="27"/>
        <v>#VALUE!</v>
      </c>
      <c r="ED642" s="1380"/>
      <c r="EE642" s="1380"/>
      <c r="EF642" s="1380"/>
      <c r="EG642" s="1380"/>
      <c r="EH642" s="1380" t="e">
        <f t="shared" si="28"/>
        <v>#VALUE!</v>
      </c>
      <c r="EI642" s="1380"/>
      <c r="EJ642" s="1380"/>
      <c r="EK642" s="1380"/>
      <c r="EL642" s="1380"/>
      <c r="EM642" s="1380" t="e">
        <f t="shared" si="29"/>
        <v>#VALUE!</v>
      </c>
      <c r="EN642" s="1380"/>
      <c r="EO642" s="1380"/>
      <c r="EP642" s="1380"/>
      <c r="EQ642" s="1380"/>
      <c r="ER642" s="1380">
        <f t="shared" si="30"/>
        <v>820.5</v>
      </c>
      <c r="ES642" s="1380"/>
      <c r="ET642" s="1380"/>
      <c r="EU642" s="1380"/>
      <c r="EV642" s="1380"/>
      <c r="EW642" s="1380" t="e">
        <f t="shared" si="31"/>
        <v>#VALUE!</v>
      </c>
      <c r="EX642" s="1380"/>
      <c r="EY642" s="1380"/>
      <c r="EZ642" s="1380"/>
      <c r="FA642" s="1380"/>
    </row>
    <row r="643" spans="1:157" ht="12.95" customHeight="1">
      <c r="A643" s="55" t="s">
        <v>112</v>
      </c>
      <c r="B643" t="s">
        <v>472</v>
      </c>
      <c r="G643" s="1509" t="str">
        <f>C627</f>
        <v>Perm Bond Proceeds</v>
      </c>
      <c r="H643" s="1509"/>
      <c r="I643" s="1509"/>
      <c r="J643" s="1509"/>
      <c r="K643" s="1509"/>
      <c r="L643" s="1509"/>
      <c r="M643" s="1509"/>
      <c r="N643" s="1509"/>
      <c r="O643" s="1509"/>
      <c r="P643" s="1509"/>
      <c r="Q643" s="1509"/>
      <c r="R643" s="1509"/>
      <c r="S643" s="8"/>
      <c r="T643" s="55" t="s">
        <v>113</v>
      </c>
      <c r="U643" t="s">
        <v>472</v>
      </c>
      <c r="Z643" s="1509" t="str">
        <f>C628</f>
        <v>City Land Reimbursement</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t="e">
        <f t="shared" si="32"/>
        <v>#VALUE!</v>
      </c>
      <c r="DY643" s="1380"/>
      <c r="DZ643" s="1380"/>
      <c r="EA643" s="1380"/>
      <c r="EB643" s="1380"/>
      <c r="EC643" s="1380" t="e">
        <f t="shared" si="27"/>
        <v>#VALUE!</v>
      </c>
      <c r="ED643" s="1380"/>
      <c r="EE643" s="1380"/>
      <c r="EF643" s="1380"/>
      <c r="EG643" s="1380"/>
      <c r="EH643" s="1380" t="e">
        <f t="shared" si="28"/>
        <v>#VALUE!</v>
      </c>
      <c r="EI643" s="1380"/>
      <c r="EJ643" s="1380"/>
      <c r="EK643" s="1380"/>
      <c r="EL643" s="1380"/>
      <c r="EM643" s="1380" t="e">
        <f t="shared" si="29"/>
        <v>#VALUE!</v>
      </c>
      <c r="EN643" s="1380"/>
      <c r="EO643" s="1380"/>
      <c r="EP643" s="1380"/>
      <c r="EQ643" s="1380"/>
      <c r="ER643" s="1380" t="e">
        <f t="shared" si="30"/>
        <v>#VALUE!</v>
      </c>
      <c r="ES643" s="1380"/>
      <c r="ET643" s="1380"/>
      <c r="EU643" s="1380"/>
      <c r="EV643" s="1380"/>
      <c r="EW643" s="1380" t="e">
        <f t="shared" si="31"/>
        <v>#VALUE!</v>
      </c>
      <c r="EX643" s="1380"/>
      <c r="EY643" s="1380"/>
      <c r="EZ643" s="1380"/>
      <c r="FA643" s="1380"/>
    </row>
    <row r="644" spans="1:157" ht="12.95" customHeight="1">
      <c r="A644" s="22"/>
      <c r="B644" t="s">
        <v>85</v>
      </c>
      <c r="G644" s="1456" t="s">
        <v>2772</v>
      </c>
      <c r="H644" s="1456"/>
      <c r="I644" s="1456"/>
      <c r="J644" s="1456"/>
      <c r="K644" s="1456"/>
      <c r="L644" s="1456"/>
      <c r="M644" s="1456"/>
      <c r="N644" s="1456"/>
      <c r="O644" s="1456"/>
      <c r="P644" s="1456"/>
      <c r="Q644" s="1456"/>
      <c r="R644" s="1456"/>
      <c r="S644" s="8"/>
      <c r="T644" s="22"/>
      <c r="U644" t="s">
        <v>85</v>
      </c>
      <c r="Z644" s="1456" t="s">
        <v>2767</v>
      </c>
      <c r="AA644" s="1456"/>
      <c r="AB644" s="1456"/>
      <c r="AC644" s="1456"/>
      <c r="AD644" s="1456"/>
      <c r="AE644" s="1456"/>
      <c r="AF644" s="1456"/>
      <c r="AG644" s="1456"/>
      <c r="AH644" s="1456"/>
      <c r="AI644" s="1456"/>
      <c r="AJ644" s="1456"/>
      <c r="AK644" s="14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0" t="e">
        <f t="shared" si="32"/>
        <v>#VALUE!</v>
      </c>
      <c r="DY644" s="1380"/>
      <c r="DZ644" s="1380"/>
      <c r="EA644" s="1380"/>
      <c r="EB644" s="1380"/>
      <c r="EC644" s="1380" t="e">
        <f t="shared" si="27"/>
        <v>#VALUE!</v>
      </c>
      <c r="ED644" s="1380"/>
      <c r="EE644" s="1380"/>
      <c r="EF644" s="1380"/>
      <c r="EG644" s="1380"/>
      <c r="EH644" s="1380" t="e">
        <f t="shared" si="28"/>
        <v>#VALUE!</v>
      </c>
      <c r="EI644" s="1380"/>
      <c r="EJ644" s="1380"/>
      <c r="EK644" s="1380"/>
      <c r="EL644" s="1380"/>
      <c r="EM644" s="1380" t="e">
        <f t="shared" si="29"/>
        <v>#VALUE!</v>
      </c>
      <c r="EN644" s="1380"/>
      <c r="EO644" s="1380"/>
      <c r="EP644" s="1380"/>
      <c r="EQ644" s="1380"/>
      <c r="ER644" s="1380" t="e">
        <f t="shared" si="30"/>
        <v>#VALUE!</v>
      </c>
      <c r="ES644" s="1380"/>
      <c r="ET644" s="1380"/>
      <c r="EU644" s="1380"/>
      <c r="EV644" s="1380"/>
      <c r="EW644" s="1380" t="e">
        <f t="shared" si="31"/>
        <v>#VALUE!</v>
      </c>
      <c r="EX644" s="1380"/>
      <c r="EY644" s="1380"/>
      <c r="EZ644" s="1380"/>
      <c r="FA644" s="1380"/>
    </row>
    <row r="645" spans="1:157" ht="12.95" customHeight="1">
      <c r="A645" s="22"/>
      <c r="B645" t="s">
        <v>589</v>
      </c>
      <c r="G645" s="1456" t="s">
        <v>2773</v>
      </c>
      <c r="H645" s="1456"/>
      <c r="I645" s="1456"/>
      <c r="J645" s="1456"/>
      <c r="K645" s="1456"/>
      <c r="L645" s="1456"/>
      <c r="M645" s="1456"/>
      <c r="N645" s="1456"/>
      <c r="O645" s="1456"/>
      <c r="P645" s="1456"/>
      <c r="Q645" s="1456"/>
      <c r="R645" s="1456"/>
      <c r="T645" s="22"/>
      <c r="U645" t="s">
        <v>589</v>
      </c>
      <c r="Z645" s="1439" t="s">
        <v>2745</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3">IF(J787="SRO/Studio",O787,0)</f>
        <v>0</v>
      </c>
      <c r="BO645" s="1387"/>
      <c r="BP645" s="1387"/>
      <c r="BQ645" s="1387"/>
      <c r="BR645" s="1388"/>
      <c r="BS645" s="1389">
        <f t="shared" ref="BS645:BS654" si="34">IF(J787="1 Bedroom",O787,0)</f>
        <v>0</v>
      </c>
      <c r="BT645" s="1389"/>
      <c r="BU645" s="1389"/>
      <c r="BV645" s="1389"/>
      <c r="BW645" s="1389"/>
      <c r="BX645" s="1389">
        <f t="shared" ref="BX645:BX654" si="35">IF(J787="2 Bedrooms",O787,0)</f>
        <v>0</v>
      </c>
      <c r="BY645" s="1389"/>
      <c r="BZ645" s="1389"/>
      <c r="CA645" s="1389"/>
      <c r="CB645" s="1389"/>
      <c r="CC645" s="1389">
        <f t="shared" ref="CC645:CC654" si="36">IF(J787="3 Bedrooms",O787,0)</f>
        <v>0</v>
      </c>
      <c r="CD645" s="1389"/>
      <c r="CE645" s="1389"/>
      <c r="CF645" s="1389"/>
      <c r="CG645" s="1389"/>
      <c r="CH645" s="1389">
        <f t="shared" ref="CH645:CH654" si="37">IF(J787="4 Bedrooms",O787,0)</f>
        <v>0</v>
      </c>
      <c r="CI645" s="1389"/>
      <c r="CJ645" s="1389"/>
      <c r="CK645" s="1389"/>
      <c r="CL645" s="1389"/>
      <c r="CM645" s="1389">
        <f t="shared" ref="CM645:CM654" si="38">IF(J787="5 Bedrooms",O787,0)</f>
        <v>0</v>
      </c>
      <c r="CN645" s="1389"/>
      <c r="CO645" s="1389"/>
      <c r="CP645" s="1389"/>
      <c r="CQ645" s="1389"/>
      <c r="CR645" s="6"/>
      <c r="CS645" s="1386">
        <f t="shared" ref="CS645:CS654" si="39">IF(AND(BN645&gt;=1,AH787&gt;=0.1,AH787&lt;=1),O787,0)</f>
        <v>0</v>
      </c>
      <c r="CT645" s="1387"/>
      <c r="CU645" s="1387"/>
      <c r="CV645" s="1387"/>
      <c r="CW645" s="1388"/>
      <c r="CX645" s="1386">
        <f t="shared" ref="CX645:CX654" si="40">IF(AND(BS645&gt;=1,AH787&gt;=0.1,AH787&lt;=1),O787,0)</f>
        <v>0</v>
      </c>
      <c r="CY645" s="1387"/>
      <c r="CZ645" s="1387"/>
      <c r="DA645" s="1387"/>
      <c r="DB645" s="1388"/>
      <c r="DC645" s="1386">
        <f t="shared" ref="DC645:DC654" si="41">IF(AND(BX645&gt;=1,AH787&gt;=0.1,AH787&lt;=1),O787,0)</f>
        <v>0</v>
      </c>
      <c r="DD645" s="1387"/>
      <c r="DE645" s="1387"/>
      <c r="DF645" s="1387"/>
      <c r="DG645" s="1388"/>
      <c r="DH645" s="1386">
        <f t="shared" ref="DH645:DH654" si="42">IF(AND(CC645&gt;=1,AH787&gt;=0.1,AH787&lt;=1),O787,0)</f>
        <v>0</v>
      </c>
      <c r="DI645" s="1387"/>
      <c r="DJ645" s="1387"/>
      <c r="DK645" s="1387"/>
      <c r="DL645" s="1388"/>
      <c r="DM645" s="1386">
        <f t="shared" ref="DM645:DM654" si="43">IF(AND(CH645&gt;=1,AH787&gt;=0.1,AH787&lt;=1),O787,0)</f>
        <v>0</v>
      </c>
      <c r="DN645" s="1387"/>
      <c r="DO645" s="1387"/>
      <c r="DP645" s="1387"/>
      <c r="DQ645" s="1388"/>
      <c r="DR645" s="1386">
        <f t="shared" ref="DR645:DR654" si="44">IF(AND(CM645&gt;=1,AH787&gt;=0.1,AH787&lt;=1),O787,0)</f>
        <v>0</v>
      </c>
      <c r="DS645" s="1387"/>
      <c r="DT645" s="1387"/>
      <c r="DU645" s="1387"/>
      <c r="DV645" s="1388"/>
      <c r="DX645" s="1380" t="e">
        <f t="shared" si="32"/>
        <v>#VALUE!</v>
      </c>
      <c r="DY645" s="1380"/>
      <c r="DZ645" s="1380"/>
      <c r="EA645" s="1380"/>
      <c r="EB645" s="1380"/>
      <c r="EC645" s="1380" t="e">
        <f t="shared" si="27"/>
        <v>#VALUE!</v>
      </c>
      <c r="ED645" s="1380"/>
      <c r="EE645" s="1380"/>
      <c r="EF645" s="1380"/>
      <c r="EG645" s="1380"/>
      <c r="EH645" s="1380" t="e">
        <f t="shared" si="28"/>
        <v>#VALUE!</v>
      </c>
      <c r="EI645" s="1380"/>
      <c r="EJ645" s="1380"/>
      <c r="EK645" s="1380"/>
      <c r="EL645" s="1380"/>
      <c r="EM645" s="1380" t="e">
        <f t="shared" si="29"/>
        <v>#VALUE!</v>
      </c>
      <c r="EN645" s="1380"/>
      <c r="EO645" s="1380"/>
      <c r="EP645" s="1380"/>
      <c r="EQ645" s="1380"/>
      <c r="ER645" s="1380" t="e">
        <f t="shared" si="30"/>
        <v>#VALUE!</v>
      </c>
      <c r="ES645" s="1380"/>
      <c r="ET645" s="1380"/>
      <c r="EU645" s="1380"/>
      <c r="EV645" s="1380"/>
      <c r="EW645" s="1380" t="e">
        <f t="shared" si="31"/>
        <v>#VALUE!</v>
      </c>
      <c r="EX645" s="1380"/>
      <c r="EY645" s="1380"/>
      <c r="EZ645" s="1380"/>
      <c r="FA645" s="1380"/>
    </row>
    <row r="646" spans="1:157" ht="12.95" customHeight="1">
      <c r="A646" s="22"/>
      <c r="B646" t="s">
        <v>17</v>
      </c>
      <c r="G646" s="1456" t="s">
        <v>2774</v>
      </c>
      <c r="H646" s="1456"/>
      <c r="I646" s="1456"/>
      <c r="J646" s="1456"/>
      <c r="K646" s="1456"/>
      <c r="L646" s="1456"/>
      <c r="M646" s="1456"/>
      <c r="N646" s="1456"/>
      <c r="O646" s="1456"/>
      <c r="P646" s="1456"/>
      <c r="Q646" s="1456"/>
      <c r="R646" s="1456"/>
      <c r="S646" s="8"/>
      <c r="T646" s="22"/>
      <c r="U646" t="s">
        <v>17</v>
      </c>
      <c r="Z646" s="1439" t="s">
        <v>2768</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3"/>
        <v>0</v>
      </c>
      <c r="BO646" s="1387"/>
      <c r="BP646" s="1387"/>
      <c r="BQ646" s="1387"/>
      <c r="BR646" s="1388"/>
      <c r="BS646" s="1389">
        <f t="shared" si="34"/>
        <v>0</v>
      </c>
      <c r="BT646" s="1389"/>
      <c r="BU646" s="1389"/>
      <c r="BV646" s="1389"/>
      <c r="BW646" s="1389"/>
      <c r="BX646" s="1389">
        <f t="shared" si="35"/>
        <v>0</v>
      </c>
      <c r="BY646" s="1389"/>
      <c r="BZ646" s="1389"/>
      <c r="CA646" s="1389"/>
      <c r="CB646" s="1389"/>
      <c r="CC646" s="1389">
        <f t="shared" si="36"/>
        <v>0</v>
      </c>
      <c r="CD646" s="1389"/>
      <c r="CE646" s="1389"/>
      <c r="CF646" s="1389"/>
      <c r="CG646" s="1389"/>
      <c r="CH646" s="1389">
        <f t="shared" si="37"/>
        <v>0</v>
      </c>
      <c r="CI646" s="1389"/>
      <c r="CJ646" s="1389"/>
      <c r="CK646" s="1389"/>
      <c r="CL646" s="1389"/>
      <c r="CM646" s="1389">
        <f t="shared" si="38"/>
        <v>0</v>
      </c>
      <c r="CN646" s="1389"/>
      <c r="CO646" s="1389"/>
      <c r="CP646" s="1389"/>
      <c r="CQ646" s="1389"/>
      <c r="CR646" s="6"/>
      <c r="CS646" s="1386">
        <f t="shared" si="39"/>
        <v>0</v>
      </c>
      <c r="CT646" s="1387"/>
      <c r="CU646" s="1387"/>
      <c r="CV646" s="1387"/>
      <c r="CW646" s="1388"/>
      <c r="CX646" s="1386">
        <f t="shared" si="40"/>
        <v>0</v>
      </c>
      <c r="CY646" s="1387"/>
      <c r="CZ646" s="1387"/>
      <c r="DA646" s="1387"/>
      <c r="DB646" s="1388"/>
      <c r="DC646" s="1386">
        <f t="shared" si="41"/>
        <v>0</v>
      </c>
      <c r="DD646" s="1387"/>
      <c r="DE646" s="1387"/>
      <c r="DF646" s="1387"/>
      <c r="DG646" s="1388"/>
      <c r="DH646" s="1386">
        <f t="shared" si="42"/>
        <v>0</v>
      </c>
      <c r="DI646" s="1387"/>
      <c r="DJ646" s="1387"/>
      <c r="DK646" s="1387"/>
      <c r="DL646" s="1388"/>
      <c r="DM646" s="1386">
        <f t="shared" si="43"/>
        <v>0</v>
      </c>
      <c r="DN646" s="1387"/>
      <c r="DO646" s="1387"/>
      <c r="DP646" s="1387"/>
      <c r="DQ646" s="1388"/>
      <c r="DR646" s="1386">
        <f t="shared" si="44"/>
        <v>0</v>
      </c>
      <c r="DS646" s="1387"/>
      <c r="DT646" s="1387"/>
      <c r="DU646" s="1387"/>
      <c r="DV646" s="1388"/>
      <c r="DX646" s="1380" t="e">
        <f t="shared" si="32"/>
        <v>#VALUE!</v>
      </c>
      <c r="DY646" s="1380"/>
      <c r="DZ646" s="1380"/>
      <c r="EA646" s="1380"/>
      <c r="EB646" s="1380"/>
      <c r="EC646" s="1380" t="e">
        <f t="shared" si="27"/>
        <v>#VALUE!</v>
      </c>
      <c r="ED646" s="1380"/>
      <c r="EE646" s="1380"/>
      <c r="EF646" s="1380"/>
      <c r="EG646" s="1380"/>
      <c r="EH646" s="1380" t="e">
        <f t="shared" si="28"/>
        <v>#VALUE!</v>
      </c>
      <c r="EI646" s="1380"/>
      <c r="EJ646" s="1380"/>
      <c r="EK646" s="1380"/>
      <c r="EL646" s="1380"/>
      <c r="EM646" s="1380" t="e">
        <f t="shared" si="29"/>
        <v>#VALUE!</v>
      </c>
      <c r="EN646" s="1380"/>
      <c r="EO646" s="1380"/>
      <c r="EP646" s="1380"/>
      <c r="EQ646" s="1380"/>
      <c r="ER646" s="1380" t="e">
        <f t="shared" si="30"/>
        <v>#VALUE!</v>
      </c>
      <c r="ES646" s="1380"/>
      <c r="ET646" s="1380"/>
      <c r="EU646" s="1380"/>
      <c r="EV646" s="1380"/>
      <c r="EW646" s="1380" t="e">
        <f t="shared" si="31"/>
        <v>#VALUE!</v>
      </c>
      <c r="EX646" s="1380"/>
      <c r="EY646" s="1380"/>
      <c r="EZ646" s="1380"/>
      <c r="FA646" s="1380"/>
    </row>
    <row r="647" spans="1:157" ht="12.95" customHeight="1">
      <c r="A647" s="22"/>
      <c r="B647" t="s">
        <v>317</v>
      </c>
      <c r="G647" s="1469" t="s">
        <v>2775</v>
      </c>
      <c r="H647" s="1469"/>
      <c r="I647" s="1469"/>
      <c r="J647" s="1469"/>
      <c r="K647" s="1469"/>
      <c r="L647" s="1469"/>
      <c r="O647" s="33" t="s">
        <v>207</v>
      </c>
      <c r="P647" s="1436"/>
      <c r="Q647" s="1436"/>
      <c r="R647" s="1436"/>
      <c r="S647" s="10"/>
      <c r="T647" s="22"/>
      <c r="U647" t="s">
        <v>317</v>
      </c>
      <c r="Z647" s="1469" t="s">
        <v>2769</v>
      </c>
      <c r="AA647" s="1469"/>
      <c r="AB647" s="1469"/>
      <c r="AC647" s="1469"/>
      <c r="AD647" s="1469"/>
      <c r="AE647" s="1469"/>
      <c r="AH647" s="33" t="s">
        <v>207</v>
      </c>
      <c r="AI647" s="1436"/>
      <c r="AJ647" s="1436"/>
      <c r="AK647" s="1436"/>
      <c r="AZ647" s="34"/>
      <c r="BA647" s="34"/>
      <c r="BB647" s="34"/>
      <c r="BC647" s="34"/>
      <c r="BD647" s="34"/>
      <c r="BE647" s="34"/>
      <c r="BF647" s="34"/>
      <c r="BG647" s="34"/>
      <c r="BH647" s="34"/>
      <c r="BI647" s="34"/>
      <c r="BJ647" s="34"/>
      <c r="BK647" s="34"/>
      <c r="BL647" s="34"/>
      <c r="BM647" s="34"/>
      <c r="BN647" s="1386">
        <f t="shared" si="33"/>
        <v>0</v>
      </c>
      <c r="BO647" s="1387"/>
      <c r="BP647" s="1387"/>
      <c r="BQ647" s="1387"/>
      <c r="BR647" s="1388"/>
      <c r="BS647" s="1389">
        <f t="shared" si="34"/>
        <v>0</v>
      </c>
      <c r="BT647" s="1389"/>
      <c r="BU647" s="1389"/>
      <c r="BV647" s="1389"/>
      <c r="BW647" s="1389"/>
      <c r="BX647" s="1389">
        <f t="shared" si="35"/>
        <v>0</v>
      </c>
      <c r="BY647" s="1389"/>
      <c r="BZ647" s="1389"/>
      <c r="CA647" s="1389"/>
      <c r="CB647" s="1389"/>
      <c r="CC647" s="1389">
        <f t="shared" si="36"/>
        <v>0</v>
      </c>
      <c r="CD647" s="1389"/>
      <c r="CE647" s="1389"/>
      <c r="CF647" s="1389"/>
      <c r="CG647" s="1389"/>
      <c r="CH647" s="1389">
        <f t="shared" si="37"/>
        <v>0</v>
      </c>
      <c r="CI647" s="1389"/>
      <c r="CJ647" s="1389"/>
      <c r="CK647" s="1389"/>
      <c r="CL647" s="1389"/>
      <c r="CM647" s="1389">
        <f t="shared" si="38"/>
        <v>0</v>
      </c>
      <c r="CN647" s="1389"/>
      <c r="CO647" s="1389"/>
      <c r="CP647" s="1389"/>
      <c r="CQ647" s="1389"/>
      <c r="CR647" s="6"/>
      <c r="CS647" s="1386">
        <f t="shared" si="39"/>
        <v>0</v>
      </c>
      <c r="CT647" s="1387"/>
      <c r="CU647" s="1387"/>
      <c r="CV647" s="1387"/>
      <c r="CW647" s="1388"/>
      <c r="CX647" s="1386">
        <f t="shared" si="40"/>
        <v>0</v>
      </c>
      <c r="CY647" s="1387"/>
      <c r="CZ647" s="1387"/>
      <c r="DA647" s="1387"/>
      <c r="DB647" s="1388"/>
      <c r="DC647" s="1386">
        <f t="shared" si="41"/>
        <v>0</v>
      </c>
      <c r="DD647" s="1387"/>
      <c r="DE647" s="1387"/>
      <c r="DF647" s="1387"/>
      <c r="DG647" s="1388"/>
      <c r="DH647" s="1386">
        <f t="shared" si="42"/>
        <v>0</v>
      </c>
      <c r="DI647" s="1387"/>
      <c r="DJ647" s="1387"/>
      <c r="DK647" s="1387"/>
      <c r="DL647" s="1388"/>
      <c r="DM647" s="1386">
        <f t="shared" si="43"/>
        <v>0</v>
      </c>
      <c r="DN647" s="1387"/>
      <c r="DO647" s="1387"/>
      <c r="DP647" s="1387"/>
      <c r="DQ647" s="1388"/>
      <c r="DR647" s="1386">
        <f t="shared" si="44"/>
        <v>0</v>
      </c>
      <c r="DS647" s="1387"/>
      <c r="DT647" s="1387"/>
      <c r="DU647" s="1387"/>
      <c r="DV647" s="1388"/>
      <c r="DX647" s="1380" t="e">
        <f t="shared" si="32"/>
        <v>#VALUE!</v>
      </c>
      <c r="DY647" s="1380"/>
      <c r="DZ647" s="1380"/>
      <c r="EA647" s="1380"/>
      <c r="EB647" s="1380"/>
      <c r="EC647" s="1380" t="e">
        <f t="shared" si="27"/>
        <v>#VALUE!</v>
      </c>
      <c r="ED647" s="1380"/>
      <c r="EE647" s="1380"/>
      <c r="EF647" s="1380"/>
      <c r="EG647" s="1380"/>
      <c r="EH647" s="1380" t="e">
        <f t="shared" si="28"/>
        <v>#VALUE!</v>
      </c>
      <c r="EI647" s="1380"/>
      <c r="EJ647" s="1380"/>
      <c r="EK647" s="1380"/>
      <c r="EL647" s="1380"/>
      <c r="EM647" s="1380" t="e">
        <f t="shared" si="29"/>
        <v>#VALUE!</v>
      </c>
      <c r="EN647" s="1380"/>
      <c r="EO647" s="1380"/>
      <c r="EP647" s="1380"/>
      <c r="EQ647" s="1380"/>
      <c r="ER647" s="1380" t="e">
        <f t="shared" si="30"/>
        <v>#VALUE!</v>
      </c>
      <c r="ES647" s="1380"/>
      <c r="ET647" s="1380"/>
      <c r="EU647" s="1380"/>
      <c r="EV647" s="1380"/>
      <c r="EW647" s="1380" t="e">
        <f t="shared" si="31"/>
        <v>#VALUE!</v>
      </c>
      <c r="EX647" s="1380"/>
      <c r="EY647" s="1380"/>
      <c r="EZ647" s="1380"/>
      <c r="FA647" s="1380"/>
    </row>
    <row r="648" spans="1:157" ht="12.95" customHeight="1">
      <c r="A648" s="22"/>
      <c r="B648" t="s">
        <v>18</v>
      </c>
      <c r="H648" s="1456" t="str">
        <f>G643</f>
        <v>Perm Bond Proceeds</v>
      </c>
      <c r="I648" s="1456"/>
      <c r="J648" s="1456"/>
      <c r="K648" s="1456"/>
      <c r="L648" s="1456"/>
      <c r="M648" s="1456"/>
      <c r="N648" s="1456"/>
      <c r="O648" s="1456"/>
      <c r="P648" s="1456"/>
      <c r="Q648" s="1456"/>
      <c r="R648" s="1456"/>
      <c r="S648" s="8"/>
      <c r="T648" s="22"/>
      <c r="U648" t="s">
        <v>18</v>
      </c>
      <c r="AA648" s="1456" t="str">
        <f>Z643</f>
        <v>City Land Reimbursement</v>
      </c>
      <c r="AB648" s="1456"/>
      <c r="AC648" s="1456"/>
      <c r="AD648" s="1456"/>
      <c r="AE648" s="1456"/>
      <c r="AF648" s="1456"/>
      <c r="AG648" s="1456"/>
      <c r="AH648" s="1456"/>
      <c r="AI648" s="1456"/>
      <c r="AJ648" s="1456"/>
      <c r="AK648" s="1456"/>
      <c r="AZ648" s="34"/>
      <c r="BA648" s="34"/>
      <c r="BB648" s="34"/>
      <c r="BC648" s="34"/>
      <c r="BD648" s="34"/>
      <c r="BE648" s="34"/>
      <c r="BF648" s="34"/>
      <c r="BG648" s="34"/>
      <c r="BH648" s="34"/>
      <c r="BI648" s="34"/>
      <c r="BJ648" s="34"/>
      <c r="BK648" s="34"/>
      <c r="BL648" s="34"/>
      <c r="BM648" s="34"/>
      <c r="BN648" s="1386">
        <f t="shared" si="33"/>
        <v>0</v>
      </c>
      <c r="BO648" s="1387"/>
      <c r="BP648" s="1387"/>
      <c r="BQ648" s="1387"/>
      <c r="BR648" s="1388"/>
      <c r="BS648" s="1389">
        <f t="shared" si="34"/>
        <v>0</v>
      </c>
      <c r="BT648" s="1389"/>
      <c r="BU648" s="1389"/>
      <c r="BV648" s="1389"/>
      <c r="BW648" s="1389"/>
      <c r="BX648" s="1389">
        <f t="shared" si="35"/>
        <v>0</v>
      </c>
      <c r="BY648" s="1389"/>
      <c r="BZ648" s="1389"/>
      <c r="CA648" s="1389"/>
      <c r="CB648" s="1389"/>
      <c r="CC648" s="1389">
        <f t="shared" si="36"/>
        <v>0</v>
      </c>
      <c r="CD648" s="1389"/>
      <c r="CE648" s="1389"/>
      <c r="CF648" s="1389"/>
      <c r="CG648" s="1389"/>
      <c r="CH648" s="1389">
        <f t="shared" si="37"/>
        <v>0</v>
      </c>
      <c r="CI648" s="1389"/>
      <c r="CJ648" s="1389"/>
      <c r="CK648" s="1389"/>
      <c r="CL648" s="1389"/>
      <c r="CM648" s="1389">
        <f t="shared" si="38"/>
        <v>0</v>
      </c>
      <c r="CN648" s="1389"/>
      <c r="CO648" s="1389"/>
      <c r="CP648" s="1389"/>
      <c r="CQ648" s="1389"/>
      <c r="CR648" s="6"/>
      <c r="CS648" s="1386">
        <f t="shared" si="39"/>
        <v>0</v>
      </c>
      <c r="CT648" s="1387"/>
      <c r="CU648" s="1387"/>
      <c r="CV648" s="1387"/>
      <c r="CW648" s="1388"/>
      <c r="CX648" s="1386">
        <f t="shared" si="40"/>
        <v>0</v>
      </c>
      <c r="CY648" s="1387"/>
      <c r="CZ648" s="1387"/>
      <c r="DA648" s="1387"/>
      <c r="DB648" s="1388"/>
      <c r="DC648" s="1386">
        <f t="shared" si="41"/>
        <v>0</v>
      </c>
      <c r="DD648" s="1387"/>
      <c r="DE648" s="1387"/>
      <c r="DF648" s="1387"/>
      <c r="DG648" s="1388"/>
      <c r="DH648" s="1386">
        <f t="shared" si="42"/>
        <v>0</v>
      </c>
      <c r="DI648" s="1387"/>
      <c r="DJ648" s="1387"/>
      <c r="DK648" s="1387"/>
      <c r="DL648" s="1388"/>
      <c r="DM648" s="1386">
        <f t="shared" si="43"/>
        <v>0</v>
      </c>
      <c r="DN648" s="1387"/>
      <c r="DO648" s="1387"/>
      <c r="DP648" s="1387"/>
      <c r="DQ648" s="1388"/>
      <c r="DR648" s="1386">
        <f t="shared" si="44"/>
        <v>0</v>
      </c>
      <c r="DS648" s="1387"/>
      <c r="DT648" s="1387"/>
      <c r="DU648" s="1387"/>
      <c r="DV648" s="1388"/>
      <c r="DX648" s="1380" t="e">
        <f t="shared" si="32"/>
        <v>#VALUE!</v>
      </c>
      <c r="DY648" s="1380"/>
      <c r="DZ648" s="1380"/>
      <c r="EA648" s="1380"/>
      <c r="EB648" s="1380"/>
      <c r="EC648" s="1380" t="e">
        <f t="shared" si="27"/>
        <v>#VALUE!</v>
      </c>
      <c r="ED648" s="1380"/>
      <c r="EE648" s="1380"/>
      <c r="EF648" s="1380"/>
      <c r="EG648" s="1380"/>
      <c r="EH648" s="1380" t="e">
        <f t="shared" si="28"/>
        <v>#VALUE!</v>
      </c>
      <c r="EI648" s="1380"/>
      <c r="EJ648" s="1380"/>
      <c r="EK648" s="1380"/>
      <c r="EL648" s="1380"/>
      <c r="EM648" s="1380" t="e">
        <f t="shared" si="29"/>
        <v>#VALUE!</v>
      </c>
      <c r="EN648" s="1380"/>
      <c r="EO648" s="1380"/>
      <c r="EP648" s="1380"/>
      <c r="EQ648" s="1380"/>
      <c r="ER648" s="1380" t="e">
        <f t="shared" si="30"/>
        <v>#VALUE!</v>
      </c>
      <c r="ES648" s="1380"/>
      <c r="ET648" s="1380"/>
      <c r="EU648" s="1380"/>
      <c r="EV648" s="1380"/>
      <c r="EW648" s="1380" t="e">
        <f t="shared" si="31"/>
        <v>#VALUE!</v>
      </c>
      <c r="EX648" s="1380"/>
      <c r="EY648" s="1380"/>
      <c r="EZ648" s="1380"/>
      <c r="FA648" s="1380"/>
    </row>
    <row r="649" spans="1:157" ht="12.95" customHeight="1">
      <c r="A649" s="22"/>
      <c r="B649" t="s">
        <v>20</v>
      </c>
      <c r="N649" s="1435" t="s">
        <v>554</v>
      </c>
      <c r="O649" s="1435"/>
      <c r="T649" s="22"/>
      <c r="U649" t="s">
        <v>20</v>
      </c>
      <c r="AG649" s="1435" t="s">
        <v>554</v>
      </c>
      <c r="AH649" s="1435"/>
      <c r="AZ649" s="34"/>
      <c r="BA649" s="34"/>
      <c r="BB649" s="34"/>
      <c r="BC649" s="34"/>
      <c r="BD649" s="34"/>
      <c r="BE649" s="34"/>
      <c r="BF649" s="34"/>
      <c r="BG649" s="34"/>
      <c r="BH649" s="34"/>
      <c r="BI649" s="34"/>
      <c r="BJ649" s="34"/>
      <c r="BK649" s="34"/>
      <c r="BL649" s="34"/>
      <c r="BM649" s="34"/>
      <c r="BN649" s="1386">
        <f t="shared" si="33"/>
        <v>0</v>
      </c>
      <c r="BO649" s="1387"/>
      <c r="BP649" s="1387"/>
      <c r="BQ649" s="1387"/>
      <c r="BR649" s="1388"/>
      <c r="BS649" s="1389">
        <f t="shared" si="34"/>
        <v>0</v>
      </c>
      <c r="BT649" s="1389"/>
      <c r="BU649" s="1389"/>
      <c r="BV649" s="1389"/>
      <c r="BW649" s="1389"/>
      <c r="BX649" s="1389">
        <f t="shared" si="35"/>
        <v>0</v>
      </c>
      <c r="BY649" s="1389"/>
      <c r="BZ649" s="1389"/>
      <c r="CA649" s="1389"/>
      <c r="CB649" s="1389"/>
      <c r="CC649" s="1389">
        <f t="shared" si="36"/>
        <v>0</v>
      </c>
      <c r="CD649" s="1389"/>
      <c r="CE649" s="1389"/>
      <c r="CF649" s="1389"/>
      <c r="CG649" s="1389"/>
      <c r="CH649" s="1389">
        <f t="shared" si="37"/>
        <v>0</v>
      </c>
      <c r="CI649" s="1389"/>
      <c r="CJ649" s="1389"/>
      <c r="CK649" s="1389"/>
      <c r="CL649" s="1389"/>
      <c r="CM649" s="1389">
        <f t="shared" si="38"/>
        <v>0</v>
      </c>
      <c r="CN649" s="1389"/>
      <c r="CO649" s="1389"/>
      <c r="CP649" s="1389"/>
      <c r="CQ649" s="1389"/>
      <c r="CR649" s="6"/>
      <c r="CS649" s="1386">
        <f t="shared" si="39"/>
        <v>0</v>
      </c>
      <c r="CT649" s="1387"/>
      <c r="CU649" s="1387"/>
      <c r="CV649" s="1387"/>
      <c r="CW649" s="1388"/>
      <c r="CX649" s="1386">
        <f t="shared" si="40"/>
        <v>0</v>
      </c>
      <c r="CY649" s="1387"/>
      <c r="CZ649" s="1387"/>
      <c r="DA649" s="1387"/>
      <c r="DB649" s="1388"/>
      <c r="DC649" s="1386">
        <f t="shared" si="41"/>
        <v>0</v>
      </c>
      <c r="DD649" s="1387"/>
      <c r="DE649" s="1387"/>
      <c r="DF649" s="1387"/>
      <c r="DG649" s="1388"/>
      <c r="DH649" s="1386">
        <f t="shared" si="42"/>
        <v>0</v>
      </c>
      <c r="DI649" s="1387"/>
      <c r="DJ649" s="1387"/>
      <c r="DK649" s="1387"/>
      <c r="DL649" s="1388"/>
      <c r="DM649" s="1386">
        <f t="shared" si="43"/>
        <v>0</v>
      </c>
      <c r="DN649" s="1387"/>
      <c r="DO649" s="1387"/>
      <c r="DP649" s="1387"/>
      <c r="DQ649" s="1388"/>
      <c r="DR649" s="1386">
        <f t="shared" si="44"/>
        <v>0</v>
      </c>
      <c r="DS649" s="1387"/>
      <c r="DT649" s="1387"/>
      <c r="DU649" s="1387"/>
      <c r="DV649" s="1388"/>
      <c r="DX649" s="1380" t="e">
        <f t="shared" si="32"/>
        <v>#VALUE!</v>
      </c>
      <c r="DY649" s="1380"/>
      <c r="DZ649" s="1380"/>
      <c r="EA649" s="1380"/>
      <c r="EB649" s="1380"/>
      <c r="EC649" s="1380" t="e">
        <f t="shared" si="27"/>
        <v>#VALUE!</v>
      </c>
      <c r="ED649" s="1380"/>
      <c r="EE649" s="1380"/>
      <c r="EF649" s="1380"/>
      <c r="EG649" s="1380"/>
      <c r="EH649" s="1380" t="e">
        <f t="shared" si="28"/>
        <v>#VALUE!</v>
      </c>
      <c r="EI649" s="1380"/>
      <c r="EJ649" s="1380"/>
      <c r="EK649" s="1380"/>
      <c r="EL649" s="1380"/>
      <c r="EM649" s="1380" t="e">
        <f t="shared" si="29"/>
        <v>#VALUE!</v>
      </c>
      <c r="EN649" s="1380"/>
      <c r="EO649" s="1380"/>
      <c r="EP649" s="1380"/>
      <c r="EQ649" s="1380"/>
      <c r="ER649" s="1380" t="e">
        <f t="shared" si="30"/>
        <v>#VALUE!</v>
      </c>
      <c r="ES649" s="1380"/>
      <c r="ET649" s="1380"/>
      <c r="EU649" s="1380"/>
      <c r="EV649" s="1380"/>
      <c r="EW649" s="1380" t="e">
        <f t="shared" si="31"/>
        <v>#VALUE!</v>
      </c>
      <c r="EX649" s="1380"/>
      <c r="EY649" s="1380"/>
      <c r="EZ649" s="1380"/>
      <c r="FA649" s="1380"/>
    </row>
    <row r="650" spans="1:157" ht="12.95" customHeight="1">
      <c r="A650" s="22"/>
      <c r="T650" s="22"/>
      <c r="AZ650" s="34"/>
      <c r="BA650" s="34"/>
      <c r="BB650" s="34"/>
      <c r="BC650" s="34"/>
      <c r="BD650" s="34"/>
      <c r="BE650" s="34"/>
      <c r="BF650" s="34"/>
      <c r="BG650" s="34"/>
      <c r="BH650" s="34"/>
      <c r="BI650" s="34"/>
      <c r="BJ650" s="34"/>
      <c r="BK650" s="34"/>
      <c r="BL650" s="34"/>
      <c r="BM650" s="34"/>
      <c r="BN650" s="1386">
        <f t="shared" si="33"/>
        <v>0</v>
      </c>
      <c r="BO650" s="1387"/>
      <c r="BP650" s="1387"/>
      <c r="BQ650" s="1387"/>
      <c r="BR650" s="1388"/>
      <c r="BS650" s="1389">
        <f t="shared" si="34"/>
        <v>0</v>
      </c>
      <c r="BT650" s="1389"/>
      <c r="BU650" s="1389"/>
      <c r="BV650" s="1389"/>
      <c r="BW650" s="1389"/>
      <c r="BX650" s="1389">
        <f t="shared" si="35"/>
        <v>0</v>
      </c>
      <c r="BY650" s="1389"/>
      <c r="BZ650" s="1389"/>
      <c r="CA650" s="1389"/>
      <c r="CB650" s="1389"/>
      <c r="CC650" s="1389">
        <f t="shared" si="36"/>
        <v>0</v>
      </c>
      <c r="CD650" s="1389"/>
      <c r="CE650" s="1389"/>
      <c r="CF650" s="1389"/>
      <c r="CG650" s="1389"/>
      <c r="CH650" s="1389">
        <f t="shared" si="37"/>
        <v>0</v>
      </c>
      <c r="CI650" s="1389"/>
      <c r="CJ650" s="1389"/>
      <c r="CK650" s="1389"/>
      <c r="CL650" s="1389"/>
      <c r="CM650" s="1389">
        <f t="shared" si="38"/>
        <v>0</v>
      </c>
      <c r="CN650" s="1389"/>
      <c r="CO650" s="1389"/>
      <c r="CP650" s="1389"/>
      <c r="CQ650" s="1389"/>
      <c r="CR650" s="6"/>
      <c r="CS650" s="1386">
        <f t="shared" si="39"/>
        <v>0</v>
      </c>
      <c r="CT650" s="1387"/>
      <c r="CU650" s="1387"/>
      <c r="CV650" s="1387"/>
      <c r="CW650" s="1388"/>
      <c r="CX650" s="1386">
        <f t="shared" si="40"/>
        <v>0</v>
      </c>
      <c r="CY650" s="1387"/>
      <c r="CZ650" s="1387"/>
      <c r="DA650" s="1387"/>
      <c r="DB650" s="1388"/>
      <c r="DC650" s="1386">
        <f t="shared" si="41"/>
        <v>0</v>
      </c>
      <c r="DD650" s="1387"/>
      <c r="DE650" s="1387"/>
      <c r="DF650" s="1387"/>
      <c r="DG650" s="1388"/>
      <c r="DH650" s="1386">
        <f t="shared" si="42"/>
        <v>0</v>
      </c>
      <c r="DI650" s="1387"/>
      <c r="DJ650" s="1387"/>
      <c r="DK650" s="1387"/>
      <c r="DL650" s="1388"/>
      <c r="DM650" s="1386">
        <f t="shared" si="43"/>
        <v>0</v>
      </c>
      <c r="DN650" s="1387"/>
      <c r="DO650" s="1387"/>
      <c r="DP650" s="1387"/>
      <c r="DQ650" s="1388"/>
      <c r="DR650" s="1386">
        <f t="shared" si="44"/>
        <v>0</v>
      </c>
      <c r="DS650" s="1387"/>
      <c r="DT650" s="1387"/>
      <c r="DU650" s="1387"/>
      <c r="DV650" s="1388"/>
      <c r="DX650" s="1380" t="e">
        <f t="shared" si="32"/>
        <v>#VALUE!</v>
      </c>
      <c r="DY650" s="1380"/>
      <c r="DZ650" s="1380"/>
      <c r="EA650" s="1380"/>
      <c r="EB650" s="1380"/>
      <c r="EC650" s="1380" t="e">
        <f t="shared" si="27"/>
        <v>#VALUE!</v>
      </c>
      <c r="ED650" s="1380"/>
      <c r="EE650" s="1380"/>
      <c r="EF650" s="1380"/>
      <c r="EG650" s="1380"/>
      <c r="EH650" s="1380" t="e">
        <f t="shared" si="28"/>
        <v>#VALUE!</v>
      </c>
      <c r="EI650" s="1380"/>
      <c r="EJ650" s="1380"/>
      <c r="EK650" s="1380"/>
      <c r="EL650" s="1380"/>
      <c r="EM650" s="1380" t="e">
        <f t="shared" si="29"/>
        <v>#VALUE!</v>
      </c>
      <c r="EN650" s="1380"/>
      <c r="EO650" s="1380"/>
      <c r="EP650" s="1380"/>
      <c r="EQ650" s="1380"/>
      <c r="ER650" s="1380" t="e">
        <f t="shared" si="30"/>
        <v>#VALUE!</v>
      </c>
      <c r="ES650" s="1380"/>
      <c r="ET650" s="1380"/>
      <c r="EU650" s="1380"/>
      <c r="EV650" s="1380"/>
      <c r="EW650" s="1380" t="e">
        <f t="shared" si="31"/>
        <v>#VALUE!</v>
      </c>
      <c r="EX650" s="1380"/>
      <c r="EY650" s="1380"/>
      <c r="EZ650" s="1380"/>
      <c r="FA650" s="1380"/>
    </row>
    <row r="651" spans="1:157" ht="12.95" customHeight="1">
      <c r="A651" s="55" t="s">
        <v>119</v>
      </c>
      <c r="B651" t="s">
        <v>472</v>
      </c>
      <c r="G651" s="1509" t="str">
        <f>C629</f>
        <v>Impact Fee Waiver</v>
      </c>
      <c r="H651" s="1509"/>
      <c r="I651" s="1509"/>
      <c r="J651" s="1509"/>
      <c r="K651" s="1509"/>
      <c r="L651" s="1509"/>
      <c r="M651" s="1509"/>
      <c r="N651" s="1509"/>
      <c r="O651" s="1509"/>
      <c r="P651" s="1509"/>
      <c r="Q651" s="1509"/>
      <c r="R651" s="1509"/>
      <c r="T651" s="55" t="s">
        <v>590</v>
      </c>
      <c r="U651" t="s">
        <v>472</v>
      </c>
      <c r="Z651" s="1509" t="str">
        <f>C630</f>
        <v>Deffered Developer Fee</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386">
        <f t="shared" si="33"/>
        <v>0</v>
      </c>
      <c r="BO651" s="1387"/>
      <c r="BP651" s="1387"/>
      <c r="BQ651" s="1387"/>
      <c r="BR651" s="1388"/>
      <c r="BS651" s="1389">
        <f t="shared" si="34"/>
        <v>0</v>
      </c>
      <c r="BT651" s="1389"/>
      <c r="BU651" s="1389"/>
      <c r="BV651" s="1389"/>
      <c r="BW651" s="1389"/>
      <c r="BX651" s="1389">
        <f t="shared" si="35"/>
        <v>0</v>
      </c>
      <c r="BY651" s="1389"/>
      <c r="BZ651" s="1389"/>
      <c r="CA651" s="1389"/>
      <c r="CB651" s="1389"/>
      <c r="CC651" s="1389">
        <f t="shared" si="36"/>
        <v>0</v>
      </c>
      <c r="CD651" s="1389"/>
      <c r="CE651" s="1389"/>
      <c r="CF651" s="1389"/>
      <c r="CG651" s="1389"/>
      <c r="CH651" s="1389">
        <f t="shared" si="37"/>
        <v>0</v>
      </c>
      <c r="CI651" s="1389"/>
      <c r="CJ651" s="1389"/>
      <c r="CK651" s="1389"/>
      <c r="CL651" s="1389"/>
      <c r="CM651" s="1389">
        <f t="shared" si="38"/>
        <v>0</v>
      </c>
      <c r="CN651" s="1389"/>
      <c r="CO651" s="1389"/>
      <c r="CP651" s="1389"/>
      <c r="CQ651" s="1389"/>
      <c r="CR651" s="6"/>
      <c r="CS651" s="1386">
        <f t="shared" si="39"/>
        <v>0</v>
      </c>
      <c r="CT651" s="1387"/>
      <c r="CU651" s="1387"/>
      <c r="CV651" s="1387"/>
      <c r="CW651" s="1388"/>
      <c r="CX651" s="1386">
        <f t="shared" si="40"/>
        <v>0</v>
      </c>
      <c r="CY651" s="1387"/>
      <c r="CZ651" s="1387"/>
      <c r="DA651" s="1387"/>
      <c r="DB651" s="1388"/>
      <c r="DC651" s="1386">
        <f t="shared" si="41"/>
        <v>0</v>
      </c>
      <c r="DD651" s="1387"/>
      <c r="DE651" s="1387"/>
      <c r="DF651" s="1387"/>
      <c r="DG651" s="1388"/>
      <c r="DH651" s="1386">
        <f t="shared" si="42"/>
        <v>0</v>
      </c>
      <c r="DI651" s="1387"/>
      <c r="DJ651" s="1387"/>
      <c r="DK651" s="1387"/>
      <c r="DL651" s="1388"/>
      <c r="DM651" s="1386">
        <f t="shared" si="43"/>
        <v>0</v>
      </c>
      <c r="DN651" s="1387"/>
      <c r="DO651" s="1387"/>
      <c r="DP651" s="1387"/>
      <c r="DQ651" s="1388"/>
      <c r="DR651" s="1386">
        <f t="shared" si="44"/>
        <v>0</v>
      </c>
      <c r="DS651" s="1387"/>
      <c r="DT651" s="1387"/>
      <c r="DU651" s="1387"/>
      <c r="DV651" s="1388"/>
      <c r="DX651" s="1380" t="e">
        <f t="shared" si="32"/>
        <v>#VALUE!</v>
      </c>
      <c r="DY651" s="1380"/>
      <c r="DZ651" s="1380"/>
      <c r="EA651" s="1380"/>
      <c r="EB651" s="1380"/>
      <c r="EC651" s="1380" t="e">
        <f t="shared" si="27"/>
        <v>#VALUE!</v>
      </c>
      <c r="ED651" s="1380"/>
      <c r="EE651" s="1380"/>
      <c r="EF651" s="1380"/>
      <c r="EG651" s="1380"/>
      <c r="EH651" s="1380" t="e">
        <f t="shared" si="28"/>
        <v>#VALUE!</v>
      </c>
      <c r="EI651" s="1380"/>
      <c r="EJ651" s="1380"/>
      <c r="EK651" s="1380"/>
      <c r="EL651" s="1380"/>
      <c r="EM651" s="1380" t="e">
        <f t="shared" si="29"/>
        <v>#VALUE!</v>
      </c>
      <c r="EN651" s="1380"/>
      <c r="EO651" s="1380"/>
      <c r="EP651" s="1380"/>
      <c r="EQ651" s="1380"/>
      <c r="ER651" s="1380" t="e">
        <f t="shared" si="30"/>
        <v>#VALUE!</v>
      </c>
      <c r="ES651" s="1380"/>
      <c r="ET651" s="1380"/>
      <c r="EU651" s="1380"/>
      <c r="EV651" s="1380"/>
      <c r="EW651" s="1380" t="e">
        <f t="shared" si="31"/>
        <v>#VALUE!</v>
      </c>
      <c r="EX651" s="1380"/>
      <c r="EY651" s="1380"/>
      <c r="EZ651" s="1380"/>
      <c r="FA651" s="1380"/>
    </row>
    <row r="652" spans="1:157" ht="12.95" customHeight="1">
      <c r="A652" s="22"/>
      <c r="B652" t="s">
        <v>85</v>
      </c>
      <c r="G652" s="1456" t="str">
        <f>Z644</f>
        <v>701 Civic Center Blvd.</v>
      </c>
      <c r="H652" s="1456"/>
      <c r="I652" s="1456"/>
      <c r="J652" s="1456"/>
      <c r="K652" s="1456"/>
      <c r="L652" s="1456"/>
      <c r="M652" s="1456"/>
      <c r="N652" s="1456"/>
      <c r="O652" s="1456"/>
      <c r="P652" s="1456"/>
      <c r="Q652" s="1456"/>
      <c r="R652" s="1456"/>
      <c r="T652" s="22"/>
      <c r="U652" t="s">
        <v>85</v>
      </c>
      <c r="Z652" s="1456" t="s">
        <v>2674</v>
      </c>
      <c r="AA652" s="1456"/>
      <c r="AB652" s="1456"/>
      <c r="AC652" s="1456"/>
      <c r="AD652" s="1456"/>
      <c r="AE652" s="1456"/>
      <c r="AF652" s="1456"/>
      <c r="AG652" s="1456"/>
      <c r="AH652" s="1456"/>
      <c r="AI652" s="1456"/>
      <c r="AJ652" s="1456"/>
      <c r="AK652" s="1456"/>
      <c r="AZ652" s="34"/>
      <c r="BA652" s="34"/>
      <c r="BB652" s="34"/>
      <c r="BC652" s="34"/>
      <c r="BD652" s="34"/>
      <c r="BE652" s="34"/>
      <c r="BF652" s="34"/>
      <c r="BG652" s="34"/>
      <c r="BH652" s="34"/>
      <c r="BI652" s="34"/>
      <c r="BJ652" s="34"/>
      <c r="BK652" s="34"/>
      <c r="BL652" s="34"/>
      <c r="BM652" s="34"/>
      <c r="BN652" s="1386">
        <f t="shared" si="33"/>
        <v>0</v>
      </c>
      <c r="BO652" s="1387"/>
      <c r="BP652" s="1387"/>
      <c r="BQ652" s="1387"/>
      <c r="BR652" s="1388"/>
      <c r="BS652" s="1389">
        <f t="shared" si="34"/>
        <v>0</v>
      </c>
      <c r="BT652" s="1389"/>
      <c r="BU652" s="1389"/>
      <c r="BV652" s="1389"/>
      <c r="BW652" s="1389"/>
      <c r="BX652" s="1389">
        <f t="shared" si="35"/>
        <v>0</v>
      </c>
      <c r="BY652" s="1389"/>
      <c r="BZ652" s="1389"/>
      <c r="CA652" s="1389"/>
      <c r="CB652" s="1389"/>
      <c r="CC652" s="1389">
        <f t="shared" si="36"/>
        <v>0</v>
      </c>
      <c r="CD652" s="1389"/>
      <c r="CE652" s="1389"/>
      <c r="CF652" s="1389"/>
      <c r="CG652" s="1389"/>
      <c r="CH652" s="1389">
        <f t="shared" si="37"/>
        <v>0</v>
      </c>
      <c r="CI652" s="1389"/>
      <c r="CJ652" s="1389"/>
      <c r="CK652" s="1389"/>
      <c r="CL652" s="1389"/>
      <c r="CM652" s="1389">
        <f t="shared" si="38"/>
        <v>0</v>
      </c>
      <c r="CN652" s="1389"/>
      <c r="CO652" s="1389"/>
      <c r="CP652" s="1389"/>
      <c r="CQ652" s="1389"/>
      <c r="CR652" s="6"/>
      <c r="CS652" s="1386">
        <f t="shared" si="39"/>
        <v>0</v>
      </c>
      <c r="CT652" s="1387"/>
      <c r="CU652" s="1387"/>
      <c r="CV652" s="1387"/>
      <c r="CW652" s="1388"/>
      <c r="CX652" s="1386">
        <f t="shared" si="40"/>
        <v>0</v>
      </c>
      <c r="CY652" s="1387"/>
      <c r="CZ652" s="1387"/>
      <c r="DA652" s="1387"/>
      <c r="DB652" s="1388"/>
      <c r="DC652" s="1386">
        <f t="shared" si="41"/>
        <v>0</v>
      </c>
      <c r="DD652" s="1387"/>
      <c r="DE652" s="1387"/>
      <c r="DF652" s="1387"/>
      <c r="DG652" s="1388"/>
      <c r="DH652" s="1386">
        <f t="shared" si="42"/>
        <v>0</v>
      </c>
      <c r="DI652" s="1387"/>
      <c r="DJ652" s="1387"/>
      <c r="DK652" s="1387"/>
      <c r="DL652" s="1388"/>
      <c r="DM652" s="1386">
        <f t="shared" si="43"/>
        <v>0</v>
      </c>
      <c r="DN652" s="1387"/>
      <c r="DO652" s="1387"/>
      <c r="DP652" s="1387"/>
      <c r="DQ652" s="1388"/>
      <c r="DR652" s="1386">
        <f t="shared" si="44"/>
        <v>0</v>
      </c>
      <c r="DS652" s="1387"/>
      <c r="DT652" s="1387"/>
      <c r="DU652" s="1387"/>
      <c r="DV652" s="1388"/>
      <c r="DX652" s="1380" t="e">
        <f t="shared" si="32"/>
        <v>#VALUE!</v>
      </c>
      <c r="DY652" s="1380"/>
      <c r="DZ652" s="1380"/>
      <c r="EA652" s="1380"/>
      <c r="EB652" s="1380"/>
      <c r="EC652" s="1380" t="e">
        <f t="shared" si="27"/>
        <v>#VALUE!</v>
      </c>
      <c r="ED652" s="1380"/>
      <c r="EE652" s="1380"/>
      <c r="EF652" s="1380"/>
      <c r="EG652" s="1380"/>
      <c r="EH652" s="1380" t="e">
        <f t="shared" si="28"/>
        <v>#VALUE!</v>
      </c>
      <c r="EI652" s="1380"/>
      <c r="EJ652" s="1380"/>
      <c r="EK652" s="1380"/>
      <c r="EL652" s="1380"/>
      <c r="EM652" s="1380" t="e">
        <f t="shared" si="29"/>
        <v>#VALUE!</v>
      </c>
      <c r="EN652" s="1380"/>
      <c r="EO652" s="1380"/>
      <c r="EP652" s="1380"/>
      <c r="EQ652" s="1380"/>
      <c r="ER652" s="1380" t="e">
        <f t="shared" si="30"/>
        <v>#VALUE!</v>
      </c>
      <c r="ES652" s="1380"/>
      <c r="ET652" s="1380"/>
      <c r="EU652" s="1380"/>
      <c r="EV652" s="1380"/>
      <c r="EW652" s="1380" t="e">
        <f t="shared" si="31"/>
        <v>#VALUE!</v>
      </c>
      <c r="EX652" s="1380"/>
      <c r="EY652" s="1380"/>
      <c r="EZ652" s="1380"/>
      <c r="FA652" s="1380"/>
    </row>
    <row r="653" spans="1:157" ht="12.95" customHeight="1">
      <c r="A653" s="22"/>
      <c r="B653" t="s">
        <v>589</v>
      </c>
      <c r="G653" s="1439" t="str">
        <f t="shared" ref="G653:G654" si="45">Z645</f>
        <v>Suisun City, CA 94585</v>
      </c>
      <c r="H653" s="1439"/>
      <c r="I653" s="1439"/>
      <c r="J653" s="1439"/>
      <c r="K653" s="1439"/>
      <c r="L653" s="1439"/>
      <c r="M653" s="1439"/>
      <c r="N653" s="1439"/>
      <c r="O653" s="1439"/>
      <c r="P653" s="1439"/>
      <c r="Q653" s="1439"/>
      <c r="R653" s="1439"/>
      <c r="T653" s="22"/>
      <c r="U653" t="s">
        <v>589</v>
      </c>
      <c r="Z653" s="1439" t="s">
        <v>2675</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3"/>
        <v>0</v>
      </c>
      <c r="BO653" s="1387"/>
      <c r="BP653" s="1387"/>
      <c r="BQ653" s="1387"/>
      <c r="BR653" s="1388"/>
      <c r="BS653" s="1389">
        <f t="shared" si="34"/>
        <v>0</v>
      </c>
      <c r="BT653" s="1389"/>
      <c r="BU653" s="1389"/>
      <c r="BV653" s="1389"/>
      <c r="BW653" s="1389"/>
      <c r="BX653" s="1389">
        <f t="shared" si="35"/>
        <v>0</v>
      </c>
      <c r="BY653" s="1389"/>
      <c r="BZ653" s="1389"/>
      <c r="CA653" s="1389"/>
      <c r="CB653" s="1389"/>
      <c r="CC653" s="1389">
        <f t="shared" si="36"/>
        <v>0</v>
      </c>
      <c r="CD653" s="1389"/>
      <c r="CE653" s="1389"/>
      <c r="CF653" s="1389"/>
      <c r="CG653" s="1389"/>
      <c r="CH653" s="1389">
        <f t="shared" si="37"/>
        <v>0</v>
      </c>
      <c r="CI653" s="1389"/>
      <c r="CJ653" s="1389"/>
      <c r="CK653" s="1389"/>
      <c r="CL653" s="1389"/>
      <c r="CM653" s="1389">
        <f t="shared" si="38"/>
        <v>0</v>
      </c>
      <c r="CN653" s="1389"/>
      <c r="CO653" s="1389"/>
      <c r="CP653" s="1389"/>
      <c r="CQ653" s="1389"/>
      <c r="CR653" s="6"/>
      <c r="CS653" s="1386">
        <f t="shared" si="39"/>
        <v>0</v>
      </c>
      <c r="CT653" s="1387"/>
      <c r="CU653" s="1387"/>
      <c r="CV653" s="1387"/>
      <c r="CW653" s="1388"/>
      <c r="CX653" s="1386">
        <f t="shared" si="40"/>
        <v>0</v>
      </c>
      <c r="CY653" s="1387"/>
      <c r="CZ653" s="1387"/>
      <c r="DA653" s="1387"/>
      <c r="DB653" s="1388"/>
      <c r="DC653" s="1386">
        <f t="shared" si="41"/>
        <v>0</v>
      </c>
      <c r="DD653" s="1387"/>
      <c r="DE653" s="1387"/>
      <c r="DF653" s="1387"/>
      <c r="DG653" s="1388"/>
      <c r="DH653" s="1386">
        <f t="shared" si="42"/>
        <v>0</v>
      </c>
      <c r="DI653" s="1387"/>
      <c r="DJ653" s="1387"/>
      <c r="DK653" s="1387"/>
      <c r="DL653" s="1388"/>
      <c r="DM653" s="1386">
        <f t="shared" si="43"/>
        <v>0</v>
      </c>
      <c r="DN653" s="1387"/>
      <c r="DO653" s="1387"/>
      <c r="DP653" s="1387"/>
      <c r="DQ653" s="1388"/>
      <c r="DR653" s="1386">
        <f t="shared" si="44"/>
        <v>0</v>
      </c>
      <c r="DS653" s="1387"/>
      <c r="DT653" s="1387"/>
      <c r="DU653" s="1387"/>
      <c r="DV653" s="1388"/>
      <c r="DX653" s="1380" t="e">
        <f t="shared" si="32"/>
        <v>#VALUE!</v>
      </c>
      <c r="DY653" s="1380"/>
      <c r="DZ653" s="1380"/>
      <c r="EA653" s="1380"/>
      <c r="EB653" s="1380"/>
      <c r="EC653" s="1380" t="e">
        <f t="shared" si="27"/>
        <v>#VALUE!</v>
      </c>
      <c r="ED653" s="1380"/>
      <c r="EE653" s="1380"/>
      <c r="EF653" s="1380"/>
      <c r="EG653" s="1380"/>
      <c r="EH653" s="1380" t="e">
        <f t="shared" si="28"/>
        <v>#VALUE!</v>
      </c>
      <c r="EI653" s="1380"/>
      <c r="EJ653" s="1380"/>
      <c r="EK653" s="1380"/>
      <c r="EL653" s="1380"/>
      <c r="EM653" s="1380" t="e">
        <f t="shared" si="29"/>
        <v>#VALUE!</v>
      </c>
      <c r="EN653" s="1380"/>
      <c r="EO653" s="1380"/>
      <c r="EP653" s="1380"/>
      <c r="EQ653" s="1380"/>
      <c r="ER653" s="1380" t="e">
        <f t="shared" si="30"/>
        <v>#VALUE!</v>
      </c>
      <c r="ES653" s="1380"/>
      <c r="ET653" s="1380"/>
      <c r="EU653" s="1380"/>
      <c r="EV653" s="1380"/>
      <c r="EW653" s="1380" t="e">
        <f t="shared" si="31"/>
        <v>#VALUE!</v>
      </c>
      <c r="EX653" s="1380"/>
      <c r="EY653" s="1380"/>
      <c r="EZ653" s="1380"/>
      <c r="FA653" s="1380"/>
    </row>
    <row r="654" spans="1:157" ht="12.95" customHeight="1">
      <c r="A654" s="22"/>
      <c r="B654" t="s">
        <v>17</v>
      </c>
      <c r="G654" s="1439" t="str">
        <f t="shared" si="45"/>
        <v>Jason Goltiao</v>
      </c>
      <c r="H654" s="1439"/>
      <c r="I654" s="1439"/>
      <c r="J654" s="1439"/>
      <c r="K654" s="1439"/>
      <c r="L654" s="1439"/>
      <c r="M654" s="1439"/>
      <c r="N654" s="1439"/>
      <c r="O654" s="1439"/>
      <c r="P654" s="1439"/>
      <c r="Q654" s="1439"/>
      <c r="R654" s="1439"/>
      <c r="T654" s="22"/>
      <c r="U654" t="s">
        <v>17</v>
      </c>
      <c r="Z654" s="1439" t="s">
        <v>2658</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3"/>
        <v>0</v>
      </c>
      <c r="BO654" s="1387"/>
      <c r="BP654" s="1387"/>
      <c r="BQ654" s="1387"/>
      <c r="BR654" s="1388"/>
      <c r="BS654" s="1389">
        <f t="shared" si="34"/>
        <v>0</v>
      </c>
      <c r="BT654" s="1389"/>
      <c r="BU654" s="1389"/>
      <c r="BV654" s="1389"/>
      <c r="BW654" s="1389"/>
      <c r="BX654" s="1389">
        <f t="shared" si="35"/>
        <v>0</v>
      </c>
      <c r="BY654" s="1389"/>
      <c r="BZ654" s="1389"/>
      <c r="CA654" s="1389"/>
      <c r="CB654" s="1389"/>
      <c r="CC654" s="1389">
        <f t="shared" si="36"/>
        <v>0</v>
      </c>
      <c r="CD654" s="1389"/>
      <c r="CE654" s="1389"/>
      <c r="CF654" s="1389"/>
      <c r="CG654" s="1389"/>
      <c r="CH654" s="1389">
        <f t="shared" si="37"/>
        <v>0</v>
      </c>
      <c r="CI654" s="1389"/>
      <c r="CJ654" s="1389"/>
      <c r="CK654" s="1389"/>
      <c r="CL654" s="1389"/>
      <c r="CM654" s="1389">
        <f t="shared" si="38"/>
        <v>0</v>
      </c>
      <c r="CN654" s="1389"/>
      <c r="CO654" s="1389"/>
      <c r="CP654" s="1389"/>
      <c r="CQ654" s="1389"/>
      <c r="CR654" s="6"/>
      <c r="CS654" s="1386">
        <f t="shared" si="39"/>
        <v>0</v>
      </c>
      <c r="CT654" s="1387"/>
      <c r="CU654" s="1387"/>
      <c r="CV654" s="1387"/>
      <c r="CW654" s="1388"/>
      <c r="CX654" s="1386">
        <f t="shared" si="40"/>
        <v>0</v>
      </c>
      <c r="CY654" s="1387"/>
      <c r="CZ654" s="1387"/>
      <c r="DA654" s="1387"/>
      <c r="DB654" s="1388"/>
      <c r="DC654" s="1386">
        <f t="shared" si="41"/>
        <v>0</v>
      </c>
      <c r="DD654" s="1387"/>
      <c r="DE654" s="1387"/>
      <c r="DF654" s="1387"/>
      <c r="DG654" s="1388"/>
      <c r="DH654" s="1386">
        <f t="shared" si="42"/>
        <v>0</v>
      </c>
      <c r="DI654" s="1387"/>
      <c r="DJ654" s="1387"/>
      <c r="DK654" s="1387"/>
      <c r="DL654" s="1388"/>
      <c r="DM654" s="1386">
        <f t="shared" si="43"/>
        <v>0</v>
      </c>
      <c r="DN654" s="1387"/>
      <c r="DO654" s="1387"/>
      <c r="DP654" s="1387"/>
      <c r="DQ654" s="1388"/>
      <c r="DR654" s="1386">
        <f t="shared" si="44"/>
        <v>0</v>
      </c>
      <c r="DS654" s="1387"/>
      <c r="DT654" s="1387"/>
      <c r="DU654" s="1387"/>
      <c r="DV654" s="1388"/>
      <c r="DX654" s="1380" t="e">
        <f t="shared" si="32"/>
        <v>#VALUE!</v>
      </c>
      <c r="DY654" s="1380"/>
      <c r="DZ654" s="1380"/>
      <c r="EA654" s="1380"/>
      <c r="EB654" s="1380"/>
      <c r="EC654" s="1380" t="e">
        <f t="shared" si="27"/>
        <v>#VALUE!</v>
      </c>
      <c r="ED654" s="1380"/>
      <c r="EE654" s="1380"/>
      <c r="EF654" s="1380"/>
      <c r="EG654" s="1380"/>
      <c r="EH654" s="1380" t="e">
        <f t="shared" si="28"/>
        <v>#VALUE!</v>
      </c>
      <c r="EI654" s="1380"/>
      <c r="EJ654" s="1380"/>
      <c r="EK654" s="1380"/>
      <c r="EL654" s="1380"/>
      <c r="EM654" s="1380" t="e">
        <f t="shared" si="29"/>
        <v>#VALUE!</v>
      </c>
      <c r="EN654" s="1380"/>
      <c r="EO654" s="1380"/>
      <c r="EP654" s="1380"/>
      <c r="EQ654" s="1380"/>
      <c r="ER654" s="1380" t="e">
        <f t="shared" si="30"/>
        <v>#VALUE!</v>
      </c>
      <c r="ES654" s="1380"/>
      <c r="ET654" s="1380"/>
      <c r="EU654" s="1380"/>
      <c r="EV654" s="1380"/>
      <c r="EW654" s="1380" t="e">
        <f t="shared" si="31"/>
        <v>#VALUE!</v>
      </c>
      <c r="EX654" s="1380"/>
      <c r="EY654" s="1380"/>
      <c r="EZ654" s="1380"/>
      <c r="FA654" s="1380"/>
    </row>
    <row r="655" spans="1:157" ht="12.95" customHeight="1">
      <c r="A655" s="22"/>
      <c r="B655" t="s">
        <v>317</v>
      </c>
      <c r="G655" s="1469" t="str">
        <f>Z647</f>
        <v>(707) 421-7332</v>
      </c>
      <c r="H655" s="1469"/>
      <c r="I655" s="1469"/>
      <c r="J655" s="1469"/>
      <c r="K655" s="1469"/>
      <c r="L655" s="1469"/>
      <c r="O655" s="33" t="s">
        <v>207</v>
      </c>
      <c r="P655" s="1436"/>
      <c r="Q655" s="1436"/>
      <c r="R655" s="1436"/>
      <c r="T655" s="22"/>
      <c r="U655" t="s">
        <v>317</v>
      </c>
      <c r="Z655" s="1469" t="s">
        <v>2681</v>
      </c>
      <c r="AA655" s="1469"/>
      <c r="AB655" s="1469"/>
      <c r="AC655" s="1469"/>
      <c r="AD655" s="1469"/>
      <c r="AE655" s="1469"/>
      <c r="AH655" s="33" t="s">
        <v>207</v>
      </c>
      <c r="AI655" s="1436"/>
      <c r="AJ655" s="1436"/>
      <c r="AK655" s="1436"/>
      <c r="AZ655" s="34"/>
      <c r="BA655" s="34"/>
      <c r="BB655" s="34"/>
      <c r="BC655" s="34"/>
      <c r="BD655" s="34"/>
      <c r="BE655" s="34"/>
      <c r="BF655" s="34"/>
      <c r="BG655" s="34"/>
      <c r="BH655" s="34"/>
      <c r="BI655" s="34"/>
      <c r="BJ655" s="34"/>
      <c r="BK655" s="34"/>
      <c r="BL655" s="34"/>
      <c r="BM655" s="34"/>
      <c r="BN655" s="1390">
        <f>SUM(BN645:BR654)</f>
        <v>0</v>
      </c>
      <c r="BO655" s="1510"/>
      <c r="BP655" s="1510"/>
      <c r="BQ655" s="1510"/>
      <c r="BR655" s="1391"/>
      <c r="BS655" s="1672">
        <f>SUM(BS645:BW654)</f>
        <v>0</v>
      </c>
      <c r="BT655" s="1673"/>
      <c r="BU655" s="1673"/>
      <c r="BV655" s="1673"/>
      <c r="BW655" s="1674"/>
      <c r="BX655" s="1672">
        <f>SUM(BX645:CB654)</f>
        <v>0</v>
      </c>
      <c r="BY655" s="1673"/>
      <c r="BZ655" s="1673"/>
      <c r="CA655" s="1673"/>
      <c r="CB655" s="1674"/>
      <c r="CC655" s="1672">
        <f>SUM(CC645:CG654)</f>
        <v>0</v>
      </c>
      <c r="CD655" s="1673"/>
      <c r="CE655" s="1673"/>
      <c r="CF655" s="1673"/>
      <c r="CG655" s="1674"/>
      <c r="CH655" s="1672">
        <f>SUM(CH645:CL654)</f>
        <v>0</v>
      </c>
      <c r="CI655" s="1673"/>
      <c r="CJ655" s="1673"/>
      <c r="CK655" s="1673"/>
      <c r="CL655" s="1674"/>
      <c r="CM655" s="1672">
        <f>SUM(CM645:CQ654)</f>
        <v>0</v>
      </c>
      <c r="CN655" s="1673"/>
      <c r="CO655" s="1673"/>
      <c r="CP655" s="1673"/>
      <c r="CQ655" s="1674"/>
      <c r="CR655" s="1046"/>
      <c r="CS655" s="1597">
        <f>SUM(CS645:CW654)</f>
        <v>0</v>
      </c>
      <c r="CT655" s="1597"/>
      <c r="CU655" s="1597"/>
      <c r="CV655" s="1597"/>
      <c r="CW655" s="1597"/>
      <c r="CX655" s="1597">
        <f>SUM(CX645:DB654)</f>
        <v>0</v>
      </c>
      <c r="CY655" s="1597"/>
      <c r="CZ655" s="1597"/>
      <c r="DA655" s="1597"/>
      <c r="DB655" s="1597"/>
      <c r="DC655" s="1597">
        <f>SUM(DC645:DG654)</f>
        <v>0</v>
      </c>
      <c r="DD655" s="1597"/>
      <c r="DE655" s="1597"/>
      <c r="DF655" s="1597"/>
      <c r="DG655" s="1597"/>
      <c r="DH655" s="1597">
        <f>SUM(DH645:DL654)</f>
        <v>0</v>
      </c>
      <c r="DI655" s="1597"/>
      <c r="DJ655" s="1597"/>
      <c r="DK655" s="1597"/>
      <c r="DL655" s="1597"/>
      <c r="DM655" s="1597">
        <f>SUM(DM645:DQ654)</f>
        <v>0</v>
      </c>
      <c r="DN655" s="1597"/>
      <c r="DO655" s="1597"/>
      <c r="DP655" s="1597"/>
      <c r="DQ655" s="1597"/>
      <c r="DR655" s="1597">
        <f>SUM(DR645:DV654)</f>
        <v>0</v>
      </c>
      <c r="DS655" s="1597"/>
      <c r="DT655" s="1597"/>
      <c r="DU655" s="1597"/>
      <c r="DV655" s="1597"/>
      <c r="DX655" s="1380" t="e">
        <f t="shared" si="32"/>
        <v>#VALUE!</v>
      </c>
      <c r="DY655" s="1380"/>
      <c r="DZ655" s="1380"/>
      <c r="EA655" s="1380"/>
      <c r="EB655" s="1380"/>
      <c r="EC655" s="1380" t="e">
        <f t="shared" si="27"/>
        <v>#VALUE!</v>
      </c>
      <c r="ED655" s="1380"/>
      <c r="EE655" s="1380"/>
      <c r="EF655" s="1380"/>
      <c r="EG655" s="1380"/>
      <c r="EH655" s="1380" t="e">
        <f t="shared" si="28"/>
        <v>#VALUE!</v>
      </c>
      <c r="EI655" s="1380"/>
      <c r="EJ655" s="1380"/>
      <c r="EK655" s="1380"/>
      <c r="EL655" s="1380"/>
      <c r="EM655" s="1380" t="e">
        <f t="shared" si="29"/>
        <v>#VALUE!</v>
      </c>
      <c r="EN655" s="1380"/>
      <c r="EO655" s="1380"/>
      <c r="EP655" s="1380"/>
      <c r="EQ655" s="1380"/>
      <c r="ER655" s="1380" t="e">
        <f t="shared" si="30"/>
        <v>#VALUE!</v>
      </c>
      <c r="ES655" s="1380"/>
      <c r="ET655" s="1380"/>
      <c r="EU655" s="1380"/>
      <c r="EV655" s="1380"/>
      <c r="EW655" s="1380" t="e">
        <f t="shared" si="31"/>
        <v>#VALUE!</v>
      </c>
      <c r="EX655" s="1380"/>
      <c r="EY655" s="1380"/>
      <c r="EZ655" s="1380"/>
      <c r="FA655" s="1380"/>
    </row>
    <row r="656" spans="1:157" ht="12.95" customHeight="1">
      <c r="A656" s="22"/>
      <c r="B656" t="s">
        <v>18</v>
      </c>
      <c r="H656" s="1456" t="str">
        <f>G651</f>
        <v>Impact Fee Waiver</v>
      </c>
      <c r="I656" s="1456"/>
      <c r="J656" s="1456"/>
      <c r="K656" s="1456"/>
      <c r="L656" s="1456"/>
      <c r="M656" s="1456"/>
      <c r="N656" s="1456"/>
      <c r="O656" s="1456"/>
      <c r="P656" s="1456"/>
      <c r="Q656" s="1456"/>
      <c r="R656" s="1456"/>
      <c r="T656" s="22"/>
      <c r="U656" t="s">
        <v>18</v>
      </c>
      <c r="AA656" s="1456" t="str">
        <f>Z651</f>
        <v>Deffered Developer Fee</v>
      </c>
      <c r="AB656" s="1456"/>
      <c r="AC656" s="1456"/>
      <c r="AD656" s="1456"/>
      <c r="AE656" s="1456"/>
      <c r="AF656" s="1456"/>
      <c r="AG656" s="1456"/>
      <c r="AH656" s="1456"/>
      <c r="AI656" s="1456"/>
      <c r="AJ656" s="1456"/>
      <c r="AK656" s="1456"/>
      <c r="AZ656" s="34"/>
      <c r="BA656" s="34"/>
      <c r="BB656" s="34"/>
      <c r="BC656" s="34"/>
      <c r="BD656" s="34"/>
      <c r="BE656" s="34"/>
      <c r="BF656" s="34"/>
      <c r="BG656" s="34"/>
      <c r="BH656" s="34"/>
      <c r="BI656" s="34"/>
      <c r="BJ656" s="34"/>
      <c r="BK656" s="34"/>
      <c r="BL656" s="34"/>
      <c r="BM656" s="34"/>
      <c r="BR656" s="894">
        <f>BN655*1</f>
        <v>0</v>
      </c>
      <c r="BS656" s="3"/>
      <c r="BT656" s="3"/>
      <c r="BU656" s="3"/>
      <c r="BV656" s="3"/>
      <c r="BW656" s="894">
        <f>BS655*1</f>
        <v>0</v>
      </c>
      <c r="BX656" s="3"/>
      <c r="BY656" s="3"/>
      <c r="BZ656" s="3"/>
      <c r="CA656" s="3"/>
      <c r="CB656" s="894">
        <f>BX655*2</f>
        <v>0</v>
      </c>
      <c r="CC656" s="3"/>
      <c r="CD656" s="3"/>
      <c r="CE656" s="3"/>
      <c r="CF656" s="3"/>
      <c r="CG656" s="894">
        <f>CC655*3</f>
        <v>0</v>
      </c>
      <c r="CH656" s="3"/>
      <c r="CI656" s="3"/>
      <c r="CJ656" s="3"/>
      <c r="CK656" s="3"/>
      <c r="CL656" s="894">
        <f>CH655*4</f>
        <v>0</v>
      </c>
      <c r="CM656" s="3"/>
      <c r="CN656" s="3"/>
      <c r="CO656" s="3"/>
      <c r="CP656" s="3"/>
      <c r="CQ656" s="89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32"/>
        <v>#VALUE!</v>
      </c>
      <c r="DY656" s="1380"/>
      <c r="DZ656" s="1380"/>
      <c r="EA656" s="1380"/>
      <c r="EB656" s="1380"/>
      <c r="EC656" s="1380" t="e">
        <f t="shared" si="27"/>
        <v>#VALUE!</v>
      </c>
      <c r="ED656" s="1380"/>
      <c r="EE656" s="1380"/>
      <c r="EF656" s="1380"/>
      <c r="EG656" s="1380"/>
      <c r="EH656" s="1380" t="e">
        <f t="shared" si="28"/>
        <v>#VALUE!</v>
      </c>
      <c r="EI656" s="1380"/>
      <c r="EJ656" s="1380"/>
      <c r="EK656" s="1380"/>
      <c r="EL656" s="1380"/>
      <c r="EM656" s="1380" t="e">
        <f t="shared" si="29"/>
        <v>#VALUE!</v>
      </c>
      <c r="EN656" s="1380"/>
      <c r="EO656" s="1380"/>
      <c r="EP656" s="1380"/>
      <c r="EQ656" s="1380"/>
      <c r="ER656" s="1380" t="e">
        <f t="shared" si="30"/>
        <v>#VALUE!</v>
      </c>
      <c r="ES656" s="1380"/>
      <c r="ET656" s="1380"/>
      <c r="EU656" s="1380"/>
      <c r="EV656" s="1380"/>
      <c r="EW656" s="1380" t="e">
        <f t="shared" si="31"/>
        <v>#VALUE!</v>
      </c>
      <c r="EX656" s="1380"/>
      <c r="EY656" s="1380"/>
      <c r="EZ656" s="1380"/>
      <c r="FA656" s="1380"/>
    </row>
    <row r="657" spans="1:157" ht="12.95" customHeight="1">
      <c r="A657" s="22"/>
      <c r="B657" t="s">
        <v>20</v>
      </c>
      <c r="N657" s="1435" t="s">
        <v>554</v>
      </c>
      <c r="O657" s="1435"/>
      <c r="T657" s="22"/>
      <c r="U657" t="s">
        <v>20</v>
      </c>
      <c r="AG657" s="1435" t="s">
        <v>554</v>
      </c>
      <c r="AH657" s="1435"/>
      <c r="AZ657" s="34"/>
      <c r="BA657" s="34"/>
      <c r="BB657" s="34"/>
      <c r="BC657" s="34"/>
      <c r="BD657" s="34"/>
      <c r="BE657" s="34"/>
      <c r="BF657" s="34"/>
      <c r="BG657" s="34"/>
      <c r="BH657" s="34"/>
      <c r="BI657" s="34"/>
      <c r="BJ657" s="34"/>
      <c r="BK657" s="34"/>
      <c r="BL657" s="34"/>
      <c r="BM657" s="34"/>
      <c r="CR657" s="3"/>
      <c r="CS657" s="894">
        <f>BN655+BS655+BX655+CC655+CH655+CM655</f>
        <v>0</v>
      </c>
      <c r="CT657" s="57" t="s">
        <v>2049</v>
      </c>
      <c r="CU657" s="3"/>
      <c r="CV657" s="3"/>
      <c r="CW657" s="3"/>
      <c r="CX657" s="3"/>
      <c r="CY657" s="3"/>
      <c r="CZ657" s="3"/>
      <c r="DA657" s="3"/>
      <c r="DB657" s="3"/>
      <c r="DC657" s="3"/>
      <c r="DD657" s="3"/>
      <c r="DE657" s="3"/>
      <c r="DF657" s="3"/>
      <c r="DQ657" s="56" t="s">
        <v>2058</v>
      </c>
      <c r="DR657" s="1380">
        <f>SUM(CS655:DV655)</f>
        <v>0</v>
      </c>
      <c r="DS657" s="1380"/>
      <c r="DT657" s="1380"/>
      <c r="DU657" s="1380"/>
      <c r="DV657" s="1380"/>
      <c r="DX657" s="1380" t="e">
        <f t="shared" si="32"/>
        <v>#VALUE!</v>
      </c>
      <c r="DY657" s="1380"/>
      <c r="DZ657" s="1380"/>
      <c r="EA657" s="1380"/>
      <c r="EB657" s="1380"/>
      <c r="EC657" s="1380" t="e">
        <f t="shared" si="27"/>
        <v>#VALUE!</v>
      </c>
      <c r="ED657" s="1380"/>
      <c r="EE657" s="1380"/>
      <c r="EF657" s="1380"/>
      <c r="EG657" s="1380"/>
      <c r="EH657" s="1380" t="e">
        <f t="shared" si="28"/>
        <v>#VALUE!</v>
      </c>
      <c r="EI657" s="1380"/>
      <c r="EJ657" s="1380"/>
      <c r="EK657" s="1380"/>
      <c r="EL657" s="1380"/>
      <c r="EM657" s="1380" t="e">
        <f t="shared" si="29"/>
        <v>#VALUE!</v>
      </c>
      <c r="EN657" s="1380"/>
      <c r="EO657" s="1380"/>
      <c r="EP657" s="1380"/>
      <c r="EQ657" s="1380"/>
      <c r="ER657" s="1380" t="e">
        <f t="shared" si="30"/>
        <v>#VALUE!</v>
      </c>
      <c r="ES657" s="1380"/>
      <c r="ET657" s="1380"/>
      <c r="EU657" s="1380"/>
      <c r="EV657" s="1380"/>
      <c r="EW657" s="1380" t="e">
        <f t="shared" si="31"/>
        <v>#VALUE!</v>
      </c>
      <c r="EX657" s="1380"/>
      <c r="EY657" s="1380"/>
      <c r="EZ657" s="1380"/>
      <c r="FA657" s="1380"/>
    </row>
    <row r="658" spans="1:157" ht="12.95" customHeight="1">
      <c r="A658" s="22"/>
      <c r="T658" s="22"/>
      <c r="AZ658" s="34"/>
      <c r="BA658" s="34"/>
      <c r="BB658" s="34"/>
      <c r="BC658" s="34"/>
      <c r="BD658" s="34"/>
      <c r="BE658" s="34"/>
      <c r="BF658" s="34"/>
      <c r="BG658" s="34"/>
      <c r="BH658" s="34"/>
      <c r="BI658" s="34"/>
      <c r="BJ658" s="34"/>
      <c r="BK658" s="34"/>
      <c r="BL658" s="34"/>
      <c r="BM658" s="34"/>
      <c r="CR658" s="3"/>
      <c r="CS658" s="894">
        <f>BR656+BW656+CB656+CG656+CL656+CQ656</f>
        <v>0</v>
      </c>
      <c r="CT658" s="57" t="s">
        <v>1742</v>
      </c>
      <c r="CU658" s="3"/>
      <c r="CV658" s="3"/>
      <c r="CW658" s="3"/>
      <c r="CX658" s="3"/>
      <c r="CY658" s="3"/>
      <c r="CZ658" s="3"/>
      <c r="DA658" s="3"/>
      <c r="DB658" s="3"/>
      <c r="DC658" s="3"/>
      <c r="DD658" s="3"/>
      <c r="DE658" s="3"/>
      <c r="DF658" s="3"/>
      <c r="DX658" s="1380" t="e">
        <f t="shared" ref="DX658:DX667" si="46">DX620*(BN620/$BN$632)</f>
        <v>#VALUE!</v>
      </c>
      <c r="DY658" s="1380"/>
      <c r="DZ658" s="1380"/>
      <c r="EA658" s="1380"/>
      <c r="EB658" s="1380"/>
      <c r="EC658" s="1380" t="e">
        <f t="shared" ref="EC658:EC667" si="47">EC620*(BS620/$BS$632)</f>
        <v>#VALUE!</v>
      </c>
      <c r="ED658" s="1380"/>
      <c r="EE658" s="1380"/>
      <c r="EF658" s="1380"/>
      <c r="EG658" s="1380"/>
      <c r="EH658" s="1380" t="e">
        <f t="shared" ref="EH658:EH667" si="48">EH620*(BX620/$BX$632)</f>
        <v>#VALUE!</v>
      </c>
      <c r="EI658" s="1380"/>
      <c r="EJ658" s="1380"/>
      <c r="EK658" s="1380"/>
      <c r="EL658" s="1380"/>
      <c r="EM658" s="1380" t="e">
        <f t="shared" ref="EM658:EM667" si="49">EM620*(CC620/$CC$632)</f>
        <v>#VALUE!</v>
      </c>
      <c r="EN658" s="1380"/>
      <c r="EO658" s="1380"/>
      <c r="EP658" s="1380"/>
      <c r="EQ658" s="1380"/>
      <c r="ER658" s="1380" t="e">
        <f t="shared" ref="ER658:ER667" si="50">ER620*(CH620/$CH$632)</f>
        <v>#VALUE!</v>
      </c>
      <c r="ES658" s="1380"/>
      <c r="ET658" s="1380"/>
      <c r="EU658" s="1380"/>
      <c r="EV658" s="1380"/>
      <c r="EW658" s="1380" t="e">
        <f t="shared" ref="EW658:EW667" si="51">EW620*(CM620/$CM$632)</f>
        <v>#VALUE!</v>
      </c>
      <c r="EX658" s="1380"/>
      <c r="EY658" s="1380"/>
      <c r="EZ658" s="1380"/>
      <c r="FA658" s="1380"/>
    </row>
    <row r="659" spans="1:157" ht="12.95" customHeight="1">
      <c r="A659" s="55" t="s">
        <v>773</v>
      </c>
      <c r="B659" t="s">
        <v>472</v>
      </c>
      <c r="G659" s="1509">
        <f>C631</f>
        <v>0</v>
      </c>
      <c r="H659" s="1509"/>
      <c r="I659" s="1509"/>
      <c r="J659" s="1509"/>
      <c r="K659" s="1509"/>
      <c r="L659" s="1509"/>
      <c r="M659" s="1509"/>
      <c r="N659" s="1509"/>
      <c r="O659" s="1509"/>
      <c r="P659" s="1509"/>
      <c r="Q659" s="1509"/>
      <c r="R659" s="1509"/>
      <c r="T659" s="55" t="s">
        <v>593</v>
      </c>
      <c r="U659" t="s">
        <v>472</v>
      </c>
      <c r="Z659" s="1509">
        <f>C632</f>
        <v>0</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6"/>
        <v>#VALUE!</v>
      </c>
      <c r="DY659" s="1380"/>
      <c r="DZ659" s="1380"/>
      <c r="EA659" s="1380"/>
      <c r="EB659" s="1380"/>
      <c r="EC659" s="1380" t="e">
        <f t="shared" si="47"/>
        <v>#VALUE!</v>
      </c>
      <c r="ED659" s="1380"/>
      <c r="EE659" s="1380"/>
      <c r="EF659" s="1380"/>
      <c r="EG659" s="1380"/>
      <c r="EH659" s="1380" t="e">
        <f t="shared" si="48"/>
        <v>#VALUE!</v>
      </c>
      <c r="EI659" s="1380"/>
      <c r="EJ659" s="1380"/>
      <c r="EK659" s="1380"/>
      <c r="EL659" s="1380"/>
      <c r="EM659" s="1380" t="e">
        <f t="shared" si="49"/>
        <v>#VALUE!</v>
      </c>
      <c r="EN659" s="1380"/>
      <c r="EO659" s="1380"/>
      <c r="EP659" s="1380"/>
      <c r="EQ659" s="1380"/>
      <c r="ER659" s="1380" t="e">
        <f t="shared" si="50"/>
        <v>#VALUE!</v>
      </c>
      <c r="ES659" s="1380"/>
      <c r="ET659" s="1380"/>
      <c r="EU659" s="1380"/>
      <c r="EV659" s="1380"/>
      <c r="EW659" s="1380" t="e">
        <f t="shared" si="51"/>
        <v>#VALUE!</v>
      </c>
      <c r="EX659" s="1380"/>
      <c r="EY659" s="1380"/>
      <c r="EZ659" s="1380"/>
      <c r="FA659" s="1380"/>
    </row>
    <row r="660" spans="1:157" ht="12.95" customHeight="1">
      <c r="A660" s="22"/>
      <c r="B660" t="s">
        <v>85</v>
      </c>
      <c r="G660" s="1456"/>
      <c r="H660" s="1456"/>
      <c r="I660" s="1456"/>
      <c r="J660" s="1456"/>
      <c r="K660" s="1456"/>
      <c r="L660" s="1456"/>
      <c r="M660" s="1456"/>
      <c r="N660" s="1456"/>
      <c r="O660" s="1456"/>
      <c r="P660" s="1456"/>
      <c r="Q660" s="1456"/>
      <c r="R660" s="1456"/>
      <c r="T660" s="22"/>
      <c r="U660" t="s">
        <v>85</v>
      </c>
      <c r="Z660" s="1456"/>
      <c r="AA660" s="1456"/>
      <c r="AB660" s="1456"/>
      <c r="AC660" s="1456"/>
      <c r="AD660" s="1456"/>
      <c r="AE660" s="1456"/>
      <c r="AF660" s="1456"/>
      <c r="AG660" s="1456"/>
      <c r="AH660" s="1456"/>
      <c r="AI660" s="1456"/>
      <c r="AJ660" s="1456"/>
      <c r="AK660" s="1456"/>
      <c r="AZ660" s="34"/>
      <c r="BA660" s="34"/>
      <c r="BB660" s="34"/>
      <c r="BC660" s="34"/>
      <c r="BD660" s="34"/>
      <c r="BE660" s="34"/>
      <c r="BF660" s="34"/>
      <c r="BG660" s="34"/>
      <c r="BH660" s="34"/>
      <c r="BI660" s="34"/>
      <c r="BJ660" s="34"/>
      <c r="BK660" s="34"/>
      <c r="BL660" s="34"/>
      <c r="BM660" s="34"/>
      <c r="BN660" s="1672">
        <f>BN632+BN641+BN655</f>
        <v>0</v>
      </c>
      <c r="BO660" s="1673"/>
      <c r="BP660" s="1673"/>
      <c r="BQ660" s="1673"/>
      <c r="BR660" s="1674"/>
      <c r="BS660" s="1672">
        <f>BS632+BS641+BS655</f>
        <v>0</v>
      </c>
      <c r="BT660" s="1673"/>
      <c r="BU660" s="1673"/>
      <c r="BV660" s="1673"/>
      <c r="BW660" s="1674"/>
      <c r="BX660" s="1672">
        <f>BX632+BX641+BX655</f>
        <v>57</v>
      </c>
      <c r="BY660" s="1673"/>
      <c r="BZ660" s="1673"/>
      <c r="CA660" s="1673"/>
      <c r="CB660" s="1674"/>
      <c r="CC660" s="1672">
        <f>CC632+CC641+CC655</f>
        <v>30</v>
      </c>
      <c r="CD660" s="1673"/>
      <c r="CE660" s="1673"/>
      <c r="CF660" s="1673"/>
      <c r="CG660" s="1674"/>
      <c r="CH660" s="1672">
        <f>CH632+CH641+CH655</f>
        <v>10</v>
      </c>
      <c r="CI660" s="1673"/>
      <c r="CJ660" s="1673"/>
      <c r="CK660" s="1673"/>
      <c r="CL660" s="1674"/>
      <c r="CM660" s="1381">
        <f>CM655+CM641+CM632</f>
        <v>0</v>
      </c>
      <c r="CN660" s="1382"/>
      <c r="CO660" s="1382"/>
      <c r="CP660" s="1382"/>
      <c r="CQ660" s="1383"/>
      <c r="CR660" s="3"/>
      <c r="CS660" s="894">
        <f>CS634+CS658</f>
        <v>242</v>
      </c>
      <c r="CT660" s="57" t="s">
        <v>2054</v>
      </c>
      <c r="CU660" s="3"/>
      <c r="CV660" s="3"/>
      <c r="CW660" s="3"/>
      <c r="CX660" s="3"/>
      <c r="CY660" s="3"/>
      <c r="CZ660" s="3"/>
      <c r="DA660" s="3"/>
      <c r="DB660" s="3"/>
      <c r="DC660" s="3"/>
      <c r="DD660" s="3"/>
      <c r="DE660" s="3"/>
      <c r="DF660" s="3"/>
      <c r="DX660" s="1380" t="e">
        <f t="shared" si="46"/>
        <v>#VALUE!</v>
      </c>
      <c r="DY660" s="1380"/>
      <c r="DZ660" s="1380"/>
      <c r="EA660" s="1380"/>
      <c r="EB660" s="1380"/>
      <c r="EC660" s="1380" t="e">
        <f t="shared" si="47"/>
        <v>#VALUE!</v>
      </c>
      <c r="ED660" s="1380"/>
      <c r="EE660" s="1380"/>
      <c r="EF660" s="1380"/>
      <c r="EG660" s="1380"/>
      <c r="EH660" s="1380" t="e">
        <f t="shared" si="48"/>
        <v>#VALUE!</v>
      </c>
      <c r="EI660" s="1380"/>
      <c r="EJ660" s="1380"/>
      <c r="EK660" s="1380"/>
      <c r="EL660" s="1380"/>
      <c r="EM660" s="1380" t="e">
        <f t="shared" si="49"/>
        <v>#VALUE!</v>
      </c>
      <c r="EN660" s="1380"/>
      <c r="EO660" s="1380"/>
      <c r="EP660" s="1380"/>
      <c r="EQ660" s="1380"/>
      <c r="ER660" s="1380" t="e">
        <f t="shared" si="50"/>
        <v>#VALUE!</v>
      </c>
      <c r="ES660" s="1380"/>
      <c r="ET660" s="1380"/>
      <c r="EU660" s="1380"/>
      <c r="EV660" s="1380"/>
      <c r="EW660" s="1380" t="e">
        <f t="shared" si="51"/>
        <v>#VALUE!</v>
      </c>
      <c r="EX660" s="1380"/>
      <c r="EY660" s="1380"/>
      <c r="EZ660" s="1380"/>
      <c r="FA660" s="1380"/>
    </row>
    <row r="661" spans="1:157" ht="12.95" customHeight="1">
      <c r="A661" s="22"/>
      <c r="B661" t="s">
        <v>589</v>
      </c>
      <c r="G661" s="1456"/>
      <c r="H661" s="1456"/>
      <c r="I661" s="1456"/>
      <c r="J661" s="1456"/>
      <c r="K661" s="1456"/>
      <c r="L661" s="1456"/>
      <c r="M661" s="1456"/>
      <c r="N661" s="1456"/>
      <c r="O661" s="1456"/>
      <c r="P661" s="1456"/>
      <c r="Q661" s="1456"/>
      <c r="R661" s="1456"/>
      <c r="T661" s="22"/>
      <c r="U661" t="s">
        <v>589</v>
      </c>
      <c r="Z661" s="1439"/>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6"/>
        <v>#VALUE!</v>
      </c>
      <c r="DY661" s="1380"/>
      <c r="DZ661" s="1380"/>
      <c r="EA661" s="1380"/>
      <c r="EB661" s="1380"/>
      <c r="EC661" s="1380" t="e">
        <f t="shared" si="47"/>
        <v>#VALUE!</v>
      </c>
      <c r="ED661" s="1380"/>
      <c r="EE661" s="1380"/>
      <c r="EF661" s="1380"/>
      <c r="EG661" s="1380"/>
      <c r="EH661" s="1380" t="e">
        <f t="shared" si="48"/>
        <v>#VALUE!</v>
      </c>
      <c r="EI661" s="1380"/>
      <c r="EJ661" s="1380"/>
      <c r="EK661" s="1380"/>
      <c r="EL661" s="1380"/>
      <c r="EM661" s="1380" t="e">
        <f t="shared" si="49"/>
        <v>#VALUE!</v>
      </c>
      <c r="EN661" s="1380"/>
      <c r="EO661" s="1380"/>
      <c r="EP661" s="1380"/>
      <c r="EQ661" s="1380"/>
      <c r="ER661" s="1380" t="e">
        <f t="shared" si="50"/>
        <v>#VALUE!</v>
      </c>
      <c r="ES661" s="1380"/>
      <c r="ET661" s="1380"/>
      <c r="EU661" s="1380"/>
      <c r="EV661" s="1380"/>
      <c r="EW661" s="1380" t="e">
        <f t="shared" si="51"/>
        <v>#VALUE!</v>
      </c>
      <c r="EX661" s="1380"/>
      <c r="EY661" s="1380"/>
      <c r="EZ661" s="1380"/>
      <c r="FA661" s="1380"/>
    </row>
    <row r="662" spans="1:157" ht="12.95" customHeight="1">
      <c r="A662" s="22"/>
      <c r="B662" t="s">
        <v>17</v>
      </c>
      <c r="G662" s="1456"/>
      <c r="H662" s="1456"/>
      <c r="I662" s="1456"/>
      <c r="J662" s="1456"/>
      <c r="K662" s="1456"/>
      <c r="L662" s="1456"/>
      <c r="M662" s="1456"/>
      <c r="N662" s="1456"/>
      <c r="O662" s="1456"/>
      <c r="P662" s="1456"/>
      <c r="Q662" s="1456"/>
      <c r="R662" s="1456"/>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6"/>
        <v>#VALUE!</v>
      </c>
      <c r="DY662" s="1380"/>
      <c r="DZ662" s="1380"/>
      <c r="EA662" s="1380"/>
      <c r="EB662" s="1380"/>
      <c r="EC662" s="1380" t="e">
        <f t="shared" si="47"/>
        <v>#VALUE!</v>
      </c>
      <c r="ED662" s="1380"/>
      <c r="EE662" s="1380"/>
      <c r="EF662" s="1380"/>
      <c r="EG662" s="1380"/>
      <c r="EH662" s="1380" t="e">
        <f t="shared" si="48"/>
        <v>#VALUE!</v>
      </c>
      <c r="EI662" s="1380"/>
      <c r="EJ662" s="1380"/>
      <c r="EK662" s="1380"/>
      <c r="EL662" s="1380"/>
      <c r="EM662" s="1380" t="e">
        <f t="shared" si="49"/>
        <v>#VALUE!</v>
      </c>
      <c r="EN662" s="1380"/>
      <c r="EO662" s="1380"/>
      <c r="EP662" s="1380"/>
      <c r="EQ662" s="1380"/>
      <c r="ER662" s="1380" t="e">
        <f t="shared" si="50"/>
        <v>#VALUE!</v>
      </c>
      <c r="ES662" s="1380"/>
      <c r="ET662" s="1380"/>
      <c r="EU662" s="1380"/>
      <c r="EV662" s="1380"/>
      <c r="EW662" s="1380" t="e">
        <f t="shared" si="51"/>
        <v>#VALUE!</v>
      </c>
      <c r="EX662" s="1380"/>
      <c r="EY662" s="1380"/>
      <c r="EZ662" s="1380"/>
      <c r="FA662" s="1380"/>
    </row>
    <row r="663" spans="1:157" ht="12.95" customHeight="1">
      <c r="A663" s="22"/>
      <c r="B663" t="s">
        <v>317</v>
      </c>
      <c r="G663" s="1469"/>
      <c r="H663" s="1469"/>
      <c r="I663" s="1469"/>
      <c r="J663" s="1469"/>
      <c r="K663" s="1469"/>
      <c r="L663" s="1469"/>
      <c r="O663" s="33" t="s">
        <v>207</v>
      </c>
      <c r="P663" s="1436"/>
      <c r="Q663" s="1436"/>
      <c r="R663" s="1436"/>
      <c r="T663" s="22"/>
      <c r="U663" t="s">
        <v>317</v>
      </c>
      <c r="Z663" s="1469"/>
      <c r="AA663" s="1469"/>
      <c r="AB663" s="1469"/>
      <c r="AC663" s="1469"/>
      <c r="AD663" s="1469"/>
      <c r="AE663" s="1469"/>
      <c r="AH663" s="33" t="s">
        <v>207</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6"/>
        <v>#VALUE!</v>
      </c>
      <c r="DY663" s="1380"/>
      <c r="DZ663" s="1380"/>
      <c r="EA663" s="1380"/>
      <c r="EB663" s="1380"/>
      <c r="EC663" s="1380" t="e">
        <f t="shared" si="47"/>
        <v>#VALUE!</v>
      </c>
      <c r="ED663" s="1380"/>
      <c r="EE663" s="1380"/>
      <c r="EF663" s="1380"/>
      <c r="EG663" s="1380"/>
      <c r="EH663" s="1380" t="e">
        <f t="shared" si="48"/>
        <v>#VALUE!</v>
      </c>
      <c r="EI663" s="1380"/>
      <c r="EJ663" s="1380"/>
      <c r="EK663" s="1380"/>
      <c r="EL663" s="1380"/>
      <c r="EM663" s="1380" t="e">
        <f t="shared" si="49"/>
        <v>#VALUE!</v>
      </c>
      <c r="EN663" s="1380"/>
      <c r="EO663" s="1380"/>
      <c r="EP663" s="1380"/>
      <c r="EQ663" s="1380"/>
      <c r="ER663" s="1380" t="e">
        <f t="shared" si="50"/>
        <v>#VALUE!</v>
      </c>
      <c r="ES663" s="1380"/>
      <c r="ET663" s="1380"/>
      <c r="EU663" s="1380"/>
      <c r="EV663" s="1380"/>
      <c r="EW663" s="1380" t="e">
        <f t="shared" si="51"/>
        <v>#VALUE!</v>
      </c>
      <c r="EX663" s="1380"/>
      <c r="EY663" s="1380"/>
      <c r="EZ663" s="1380"/>
      <c r="FA663" s="1380"/>
    </row>
    <row r="664" spans="1:157" ht="12.95" customHeight="1">
      <c r="A664" s="22"/>
      <c r="B664" t="s">
        <v>18</v>
      </c>
      <c r="H664" s="1456"/>
      <c r="I664" s="1456"/>
      <c r="J664" s="1456"/>
      <c r="K664" s="1456"/>
      <c r="L664" s="1456"/>
      <c r="M664" s="1456"/>
      <c r="N664" s="1456"/>
      <c r="O664" s="1456"/>
      <c r="P664" s="1456"/>
      <c r="Q664" s="1456"/>
      <c r="R664" s="1456"/>
      <c r="T664" s="22"/>
      <c r="U664" t="s">
        <v>18</v>
      </c>
      <c r="AA664" s="1456"/>
      <c r="AB664" s="1456"/>
      <c r="AC664" s="1456"/>
      <c r="AD664" s="1456"/>
      <c r="AE664" s="1456"/>
      <c r="AF664" s="1456"/>
      <c r="AG664" s="1456"/>
      <c r="AH664" s="1456"/>
      <c r="AI664" s="1456"/>
      <c r="AJ664" s="1456"/>
      <c r="AK664" s="14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6"/>
        <v>#VALUE!</v>
      </c>
      <c r="DY664" s="1380"/>
      <c r="DZ664" s="1380"/>
      <c r="EA664" s="1380"/>
      <c r="EB664" s="1380"/>
      <c r="EC664" s="1380" t="e">
        <f t="shared" si="47"/>
        <v>#VALUE!</v>
      </c>
      <c r="ED664" s="1380"/>
      <c r="EE664" s="1380"/>
      <c r="EF664" s="1380"/>
      <c r="EG664" s="1380"/>
      <c r="EH664" s="1380" t="e">
        <f t="shared" si="48"/>
        <v>#VALUE!</v>
      </c>
      <c r="EI664" s="1380"/>
      <c r="EJ664" s="1380"/>
      <c r="EK664" s="1380"/>
      <c r="EL664" s="1380"/>
      <c r="EM664" s="1380" t="e">
        <f t="shared" si="49"/>
        <v>#VALUE!</v>
      </c>
      <c r="EN664" s="1380"/>
      <c r="EO664" s="1380"/>
      <c r="EP664" s="1380"/>
      <c r="EQ664" s="1380"/>
      <c r="ER664" s="1380" t="e">
        <f t="shared" si="50"/>
        <v>#VALUE!</v>
      </c>
      <c r="ES664" s="1380"/>
      <c r="ET664" s="1380"/>
      <c r="EU664" s="1380"/>
      <c r="EV664" s="1380"/>
      <c r="EW664" s="1380" t="e">
        <f t="shared" si="51"/>
        <v>#VALUE!</v>
      </c>
      <c r="EX664" s="1380"/>
      <c r="EY664" s="1380"/>
      <c r="EZ664" s="1380"/>
      <c r="FA664" s="1380"/>
    </row>
    <row r="665" spans="1:157" ht="12.95" customHeight="1">
      <c r="A665" s="22"/>
      <c r="B665" t="s">
        <v>20</v>
      </c>
      <c r="N665" s="1435" t="s">
        <v>678</v>
      </c>
      <c r="O665" s="1435"/>
      <c r="T665" s="22"/>
      <c r="U665" t="s">
        <v>20</v>
      </c>
      <c r="AG665" s="1435" t="s">
        <v>678</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6"/>
        <v>#VALUE!</v>
      </c>
      <c r="DY665" s="1380"/>
      <c r="DZ665" s="1380"/>
      <c r="EA665" s="1380"/>
      <c r="EB665" s="1380"/>
      <c r="EC665" s="1380" t="e">
        <f t="shared" si="47"/>
        <v>#VALUE!</v>
      </c>
      <c r="ED665" s="1380"/>
      <c r="EE665" s="1380"/>
      <c r="EF665" s="1380"/>
      <c r="EG665" s="1380"/>
      <c r="EH665" s="1380" t="e">
        <f t="shared" si="48"/>
        <v>#VALUE!</v>
      </c>
      <c r="EI665" s="1380"/>
      <c r="EJ665" s="1380"/>
      <c r="EK665" s="1380"/>
      <c r="EL665" s="1380"/>
      <c r="EM665" s="1380" t="e">
        <f t="shared" si="49"/>
        <v>#VALUE!</v>
      </c>
      <c r="EN665" s="1380"/>
      <c r="EO665" s="1380"/>
      <c r="EP665" s="1380"/>
      <c r="EQ665" s="1380"/>
      <c r="ER665" s="1380" t="e">
        <f t="shared" si="50"/>
        <v>#VALUE!</v>
      </c>
      <c r="ES665" s="1380"/>
      <c r="ET665" s="1380"/>
      <c r="EU665" s="1380"/>
      <c r="EV665" s="1380"/>
      <c r="EW665" s="1380" t="e">
        <f t="shared" si="51"/>
        <v>#VALUE!</v>
      </c>
      <c r="EX665" s="1380"/>
      <c r="EY665" s="1380"/>
      <c r="EZ665" s="1380"/>
      <c r="FA665" s="1380"/>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6"/>
        <v>#VALUE!</v>
      </c>
      <c r="DY666" s="1380"/>
      <c r="DZ666" s="1380"/>
      <c r="EA666" s="1380"/>
      <c r="EB666" s="1380"/>
      <c r="EC666" s="1380" t="e">
        <f t="shared" si="47"/>
        <v>#VALUE!</v>
      </c>
      <c r="ED666" s="1380"/>
      <c r="EE666" s="1380"/>
      <c r="EF666" s="1380"/>
      <c r="EG666" s="1380"/>
      <c r="EH666" s="1380" t="e">
        <f t="shared" si="48"/>
        <v>#VALUE!</v>
      </c>
      <c r="EI666" s="1380"/>
      <c r="EJ666" s="1380"/>
      <c r="EK666" s="1380"/>
      <c r="EL666" s="1380"/>
      <c r="EM666" s="1380" t="e">
        <f t="shared" si="49"/>
        <v>#VALUE!</v>
      </c>
      <c r="EN666" s="1380"/>
      <c r="EO666" s="1380"/>
      <c r="EP666" s="1380"/>
      <c r="EQ666" s="1380"/>
      <c r="ER666" s="1380" t="e">
        <f t="shared" si="50"/>
        <v>#VALUE!</v>
      </c>
      <c r="ES666" s="1380"/>
      <c r="ET666" s="1380"/>
      <c r="EU666" s="1380"/>
      <c r="EV666" s="1380"/>
      <c r="EW666" s="1380" t="e">
        <f t="shared" si="51"/>
        <v>#VALUE!</v>
      </c>
      <c r="EX666" s="1380"/>
      <c r="EY666" s="1380"/>
      <c r="EZ666" s="1380"/>
      <c r="FA666" s="1380"/>
    </row>
    <row r="667" spans="1:157" ht="12.95" customHeight="1">
      <c r="A667" s="55" t="s">
        <v>464</v>
      </c>
      <c r="B667" t="s">
        <v>472</v>
      </c>
      <c r="G667" s="1509">
        <f>C633</f>
        <v>0</v>
      </c>
      <c r="H667" s="1509"/>
      <c r="I667" s="1509"/>
      <c r="J667" s="1509"/>
      <c r="K667" s="1509"/>
      <c r="L667" s="1509"/>
      <c r="M667" s="1509"/>
      <c r="N667" s="1509"/>
      <c r="O667" s="1509"/>
      <c r="P667" s="1509"/>
      <c r="Q667" s="1509"/>
      <c r="R667" s="1509"/>
      <c r="T667" s="55" t="s">
        <v>465</v>
      </c>
      <c r="U667" t="s">
        <v>472</v>
      </c>
      <c r="Z667" s="1509">
        <f>C634</f>
        <v>0</v>
      </c>
      <c r="AA667" s="1509"/>
      <c r="AB667" s="1509"/>
      <c r="AC667" s="1509"/>
      <c r="AD667" s="1509"/>
      <c r="AE667" s="1509"/>
      <c r="AF667" s="1509"/>
      <c r="AG667" s="1509"/>
      <c r="AH667" s="1509"/>
      <c r="AI667" s="1509"/>
      <c r="AJ667" s="1509"/>
      <c r="AK667" s="1509"/>
      <c r="AZ667" s="3"/>
      <c r="BA667" s="118">
        <f t="shared" ref="BA667:BA699" si="52">IF($G718=0,"N/A",VLOOKUP($T$189,TC_Rent,(MATCH($B718,bedrooms,FALSE))))</f>
        <v>2832</v>
      </c>
      <c r="BB667" s="3"/>
      <c r="BC667" s="3"/>
      <c r="BD667" s="3"/>
      <c r="BE667" s="3"/>
      <c r="BF667" s="218"/>
      <c r="BG667" s="312" t="s">
        <v>912</v>
      </c>
      <c r="BH667" s="317" t="s">
        <v>913</v>
      </c>
      <c r="BI667" s="316" t="s">
        <v>914</v>
      </c>
      <c r="BJ667" s="3"/>
      <c r="BK667" s="3"/>
      <c r="BL667" s="3"/>
      <c r="BM667" s="3"/>
      <c r="BN667" s="3"/>
      <c r="BO667" s="3"/>
      <c r="BT667" s="312" t="s">
        <v>912</v>
      </c>
      <c r="BU667" s="317" t="s">
        <v>913</v>
      </c>
      <c r="BV667" s="316"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6"/>
        <v>#VALUE!</v>
      </c>
      <c r="DY667" s="1380"/>
      <c r="DZ667" s="1380"/>
      <c r="EA667" s="1380"/>
      <c r="EB667" s="1380"/>
      <c r="EC667" s="1380" t="e">
        <f t="shared" si="47"/>
        <v>#VALUE!</v>
      </c>
      <c r="ED667" s="1380"/>
      <c r="EE667" s="1380"/>
      <c r="EF667" s="1380"/>
      <c r="EG667" s="1380"/>
      <c r="EH667" s="1380" t="e">
        <f t="shared" si="48"/>
        <v>#VALUE!</v>
      </c>
      <c r="EI667" s="1380"/>
      <c r="EJ667" s="1380"/>
      <c r="EK667" s="1380"/>
      <c r="EL667" s="1380"/>
      <c r="EM667" s="1380" t="e">
        <f t="shared" si="49"/>
        <v>#VALUE!</v>
      </c>
      <c r="EN667" s="1380"/>
      <c r="EO667" s="1380"/>
      <c r="EP667" s="1380"/>
      <c r="EQ667" s="1380"/>
      <c r="ER667" s="1380" t="e">
        <f t="shared" si="50"/>
        <v>#VALUE!</v>
      </c>
      <c r="ES667" s="1380"/>
      <c r="ET667" s="1380"/>
      <c r="EU667" s="1380"/>
      <c r="EV667" s="1380"/>
      <c r="EW667" s="1380" t="e">
        <f t="shared" si="51"/>
        <v>#VALUE!</v>
      </c>
      <c r="EX667" s="1380"/>
      <c r="EY667" s="1380"/>
      <c r="EZ667" s="1380"/>
      <c r="FA667" s="1380"/>
    </row>
    <row r="668" spans="1:157" ht="12.95" customHeight="1">
      <c r="A668" s="22"/>
      <c r="B668" t="s">
        <v>85</v>
      </c>
      <c r="G668" s="1456"/>
      <c r="H668" s="1456"/>
      <c r="I668" s="1456"/>
      <c r="J668" s="1456"/>
      <c r="K668" s="1456"/>
      <c r="L668" s="1456"/>
      <c r="M668" s="1456"/>
      <c r="N668" s="1456"/>
      <c r="O668" s="1456"/>
      <c r="P668" s="1456"/>
      <c r="Q668" s="1456"/>
      <c r="R668" s="1456"/>
      <c r="T668" s="22"/>
      <c r="U668" t="s">
        <v>85</v>
      </c>
      <c r="Z668" s="1456"/>
      <c r="AA668" s="1456"/>
      <c r="AB668" s="1456"/>
      <c r="AC668" s="1456"/>
      <c r="AD668" s="1456"/>
      <c r="AE668" s="1456"/>
      <c r="AF668" s="1456"/>
      <c r="AG668" s="1456"/>
      <c r="AH668" s="1456"/>
      <c r="AI668" s="1456"/>
      <c r="AJ668" s="1456"/>
      <c r="AK668" s="1456"/>
      <c r="AZ668" s="3"/>
      <c r="BA668" s="118">
        <f t="shared" si="52"/>
        <v>2832</v>
      </c>
      <c r="BB668" s="3"/>
      <c r="BC668" s="3"/>
      <c r="BD668" s="3"/>
      <c r="BE668" s="3"/>
      <c r="BF668" s="218"/>
      <c r="BG668" s="314">
        <f t="shared" ref="BG668:BG700" si="53">G718</f>
        <v>28</v>
      </c>
      <c r="BH668" s="318">
        <f t="shared" ref="BH668:BH702" si="54">IF($BG$703=0,0,BG668/$BG$703)</f>
        <v>0.29166666666666669</v>
      </c>
      <c r="BI668" s="319">
        <f t="shared" ref="BI668:BI691" si="55">IF(BH668=0,"",BH668*AC718)</f>
        <v>8.7500000000000008E-2</v>
      </c>
      <c r="BJ668" s="3"/>
      <c r="BK668" s="3"/>
      <c r="BL668" s="3"/>
      <c r="BM668" s="3"/>
      <c r="BN668" s="3"/>
      <c r="BO668" s="3"/>
      <c r="BT668" s="314">
        <f t="shared" ref="BT668:BT700" si="56">G718</f>
        <v>28</v>
      </c>
      <c r="BU668" s="318">
        <f t="shared" ref="BU668:BU702" si="57">IF($BT$703=0,0,BT668/$BT$703)</f>
        <v>0.29166666666666669</v>
      </c>
      <c r="BV668" s="319">
        <f t="shared" ref="BV668:BV700" si="58">IF(BU668=0,"",BU668*AH718)</f>
        <v>8.7438206214689271E-2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5" customHeight="1">
      <c r="A669" s="22"/>
      <c r="B669" t="s">
        <v>589</v>
      </c>
      <c r="G669" s="1456"/>
      <c r="H669" s="1456"/>
      <c r="I669" s="1456"/>
      <c r="J669" s="1456"/>
      <c r="K669" s="1456"/>
      <c r="L669" s="1456"/>
      <c r="M669" s="1456"/>
      <c r="N669" s="1456"/>
      <c r="O669" s="1456"/>
      <c r="P669" s="1456"/>
      <c r="Q669" s="1456"/>
      <c r="R669" s="1456"/>
      <c r="T669" s="22"/>
      <c r="U669" t="s">
        <v>589</v>
      </c>
      <c r="Z669" s="1439"/>
      <c r="AA669" s="1439"/>
      <c r="AB669" s="1439"/>
      <c r="AC669" s="1439"/>
      <c r="AD669" s="1439"/>
      <c r="AE669" s="1439"/>
      <c r="AF669" s="1439"/>
      <c r="AG669" s="1439"/>
      <c r="AH669" s="1439"/>
      <c r="AI669" s="1439"/>
      <c r="AJ669" s="1439"/>
      <c r="AK669" s="1439"/>
      <c r="AZ669" s="3"/>
      <c r="BA669" s="118" t="str">
        <f t="shared" si="52"/>
        <v>N/A</v>
      </c>
      <c r="BB669" s="3"/>
      <c r="BC669" s="3"/>
      <c r="BD669" s="3"/>
      <c r="BE669" s="3"/>
      <c r="BF669" s="218"/>
      <c r="BG669" s="315">
        <f t="shared" si="53"/>
        <v>28</v>
      </c>
      <c r="BH669" s="318">
        <f t="shared" si="54"/>
        <v>0.29166666666666669</v>
      </c>
      <c r="BI669" s="319">
        <f t="shared" si="55"/>
        <v>0.14583333333333334</v>
      </c>
      <c r="BJ669" s="3"/>
      <c r="BK669" s="3"/>
      <c r="BL669" s="3"/>
      <c r="BM669" s="3"/>
      <c r="BN669" s="3"/>
      <c r="BO669" s="3"/>
      <c r="BT669" s="315">
        <f t="shared" si="56"/>
        <v>28</v>
      </c>
      <c r="BU669" s="318">
        <f t="shared" si="57"/>
        <v>0.29166666666666669</v>
      </c>
      <c r="BV669" s="319">
        <f t="shared" si="58"/>
        <v>0.14583333333333334</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5" customHeight="1">
      <c r="A670" s="22"/>
      <c r="B670" t="s">
        <v>17</v>
      </c>
      <c r="G670" s="1456"/>
      <c r="H670" s="1456"/>
      <c r="I670" s="1456"/>
      <c r="J670" s="1456"/>
      <c r="K670" s="1456"/>
      <c r="L670" s="1456"/>
      <c r="M670" s="1456"/>
      <c r="N670" s="1456"/>
      <c r="O670" s="1456"/>
      <c r="P670" s="1456"/>
      <c r="Q670" s="1456"/>
      <c r="R670" s="1456"/>
      <c r="T670" s="22"/>
      <c r="U670" t="s">
        <v>17</v>
      </c>
      <c r="Z670" s="1439"/>
      <c r="AA670" s="1439"/>
      <c r="AB670" s="1439"/>
      <c r="AC670" s="1439"/>
      <c r="AD670" s="1439"/>
      <c r="AE670" s="1439"/>
      <c r="AF670" s="1439"/>
      <c r="AG670" s="1439"/>
      <c r="AH670" s="1439"/>
      <c r="AI670" s="1439"/>
      <c r="AJ670" s="1439"/>
      <c r="AK670" s="1439"/>
      <c r="AZ670" s="3"/>
      <c r="BA670" s="118">
        <f t="shared" si="52"/>
        <v>3270</v>
      </c>
      <c r="BB670" s="3"/>
      <c r="BC670" s="3"/>
      <c r="BD670" s="3"/>
      <c r="BE670" s="3"/>
      <c r="BF670" s="218"/>
      <c r="BG670" s="315">
        <f t="shared" si="53"/>
        <v>0</v>
      </c>
      <c r="BH670" s="318">
        <f t="shared" si="54"/>
        <v>0</v>
      </c>
      <c r="BI670" s="319" t="str">
        <f t="shared" si="55"/>
        <v/>
      </c>
      <c r="BJ670" s="3"/>
      <c r="BK670" s="3"/>
      <c r="BL670" s="3"/>
      <c r="BM670" s="3"/>
      <c r="BN670" s="3"/>
      <c r="BO670" s="3"/>
      <c r="BT670" s="315">
        <f t="shared" si="56"/>
        <v>0</v>
      </c>
      <c r="BU670" s="318">
        <f t="shared" si="57"/>
        <v>0</v>
      </c>
      <c r="BV670" s="319" t="str">
        <f t="shared" si="58"/>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0</v>
      </c>
      <c r="DY670" s="1380"/>
      <c r="DZ670" s="1380"/>
      <c r="EA670" s="1380"/>
      <c r="EB670" s="1380"/>
      <c r="EC670" s="1380">
        <f>SUMIF(EC635:EG669,"&gt;0")</f>
        <v>0</v>
      </c>
      <c r="ED670" s="1380"/>
      <c r="EE670" s="1380"/>
      <c r="EF670" s="1380"/>
      <c r="EG670" s="1380"/>
      <c r="EH670" s="1380">
        <f>SUMIF(EH635:EL669,"&gt;0")</f>
        <v>1018.5</v>
      </c>
      <c r="EI670" s="1380"/>
      <c r="EJ670" s="1380"/>
      <c r="EK670" s="1380"/>
      <c r="EL670" s="1380"/>
      <c r="EM670" s="1380">
        <f>SUMIF(EM635:EQ669,"&gt;0")</f>
        <v>1160</v>
      </c>
      <c r="EN670" s="1380"/>
      <c r="EO670" s="1380"/>
      <c r="EP670" s="1380"/>
      <c r="EQ670" s="1380"/>
      <c r="ER670" s="1380">
        <f>SUMIF(ER635:EV669,"&gt;0")</f>
        <v>1276</v>
      </c>
      <c r="ES670" s="1380"/>
      <c r="ET670" s="1380"/>
      <c r="EU670" s="1380"/>
      <c r="EV670" s="1380"/>
      <c r="EW670" s="1380">
        <f>SUMIF(EW635:FA669,"&gt;0")</f>
        <v>0</v>
      </c>
      <c r="EX670" s="1380"/>
      <c r="EY670" s="1380"/>
      <c r="EZ670" s="1380"/>
      <c r="FA670" s="1380"/>
    </row>
    <row r="671" spans="1:157" ht="12.95" customHeight="1">
      <c r="A671" s="22"/>
      <c r="B671" t="s">
        <v>317</v>
      </c>
      <c r="G671" s="1469"/>
      <c r="H671" s="1469"/>
      <c r="I671" s="1469"/>
      <c r="J671" s="1469"/>
      <c r="K671" s="1469"/>
      <c r="L671" s="1469"/>
      <c r="O671" s="33" t="s">
        <v>207</v>
      </c>
      <c r="P671" s="1436"/>
      <c r="Q671" s="1436"/>
      <c r="R671" s="1436"/>
      <c r="T671" s="22"/>
      <c r="U671" t="s">
        <v>317</v>
      </c>
      <c r="Z671" s="1469"/>
      <c r="AA671" s="1469"/>
      <c r="AB671" s="1469"/>
      <c r="AC671" s="1469"/>
      <c r="AD671" s="1469"/>
      <c r="AE671" s="1469"/>
      <c r="AH671" s="33" t="s">
        <v>207</v>
      </c>
      <c r="AI671" s="1436"/>
      <c r="AJ671" s="1436"/>
      <c r="AK671" s="1436"/>
      <c r="AZ671" s="3"/>
      <c r="BA671" s="118">
        <f t="shared" si="52"/>
        <v>3270</v>
      </c>
      <c r="BB671" s="3"/>
      <c r="BC671" s="3"/>
      <c r="BD671" s="3"/>
      <c r="BE671" s="3"/>
      <c r="BF671" s="218"/>
      <c r="BG671" s="315">
        <f t="shared" si="53"/>
        <v>15</v>
      </c>
      <c r="BH671" s="318">
        <f t="shared" si="54"/>
        <v>0.15625</v>
      </c>
      <c r="BI671" s="319">
        <f t="shared" si="55"/>
        <v>4.6875E-2</v>
      </c>
      <c r="BJ671" s="3"/>
      <c r="BK671" s="3"/>
      <c r="BL671" s="3"/>
      <c r="BM671" s="3"/>
      <c r="BN671" s="3"/>
      <c r="BO671" s="3"/>
      <c r="BT671" s="315">
        <f t="shared" si="56"/>
        <v>15</v>
      </c>
      <c r="BU671" s="318">
        <f t="shared" si="57"/>
        <v>0.15625</v>
      </c>
      <c r="BV671" s="319">
        <f t="shared" si="58"/>
        <v>4.6875E-2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6"/>
      <c r="I672" s="1456"/>
      <c r="J672" s="1456"/>
      <c r="K672" s="1456"/>
      <c r="L672" s="1456"/>
      <c r="M672" s="1456"/>
      <c r="N672" s="1456"/>
      <c r="O672" s="1456"/>
      <c r="P672" s="1456"/>
      <c r="Q672" s="1456"/>
      <c r="R672" s="1456"/>
      <c r="T672" s="22"/>
      <c r="U672" t="s">
        <v>18</v>
      </c>
      <c r="AA672" s="1456"/>
      <c r="AB672" s="1456"/>
      <c r="AC672" s="1456"/>
      <c r="AD672" s="1456"/>
      <c r="AE672" s="1456"/>
      <c r="AF672" s="1456"/>
      <c r="AG672" s="1456"/>
      <c r="AH672" s="1456"/>
      <c r="AI672" s="1456"/>
      <c r="AJ672" s="1456"/>
      <c r="AK672" s="1456"/>
      <c r="AZ672" s="3"/>
      <c r="BA672" s="118" t="str">
        <f t="shared" si="52"/>
        <v>N/A</v>
      </c>
      <c r="BB672" s="3"/>
      <c r="BC672" s="3"/>
      <c r="BD672" s="3"/>
      <c r="BE672" s="3"/>
      <c r="BF672" s="218"/>
      <c r="BG672" s="315">
        <f t="shared" si="53"/>
        <v>15</v>
      </c>
      <c r="BH672" s="318">
        <f t="shared" si="54"/>
        <v>0.15625</v>
      </c>
      <c r="BI672" s="319">
        <f t="shared" si="55"/>
        <v>7.8125E-2</v>
      </c>
      <c r="BJ672" s="3"/>
      <c r="BK672" s="3"/>
      <c r="BL672" s="3"/>
      <c r="BM672" s="3"/>
      <c r="BN672" s="3"/>
      <c r="BO672" s="3"/>
      <c r="BT672" s="315">
        <f t="shared" si="56"/>
        <v>15</v>
      </c>
      <c r="BU672" s="318">
        <f t="shared" si="57"/>
        <v>0.15625</v>
      </c>
      <c r="BV672" s="319">
        <f t="shared" si="58"/>
        <v>7.8125E-2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5" t="s">
        <v>678</v>
      </c>
      <c r="O673" s="1435"/>
      <c r="T673" s="22"/>
      <c r="U673" t="s">
        <v>20</v>
      </c>
      <c r="AG673" s="1435" t="s">
        <v>678</v>
      </c>
      <c r="AH673" s="1435"/>
      <c r="AZ673" s="3"/>
      <c r="BA673" s="118">
        <f t="shared" si="52"/>
        <v>3650</v>
      </c>
      <c r="BB673" s="3"/>
      <c r="BC673" s="3"/>
      <c r="BD673" s="3"/>
      <c r="BE673" s="3"/>
      <c r="BF673" s="218"/>
      <c r="BG673" s="315">
        <f t="shared" si="53"/>
        <v>0</v>
      </c>
      <c r="BH673" s="318">
        <f t="shared" si="54"/>
        <v>0</v>
      </c>
      <c r="BI673" s="319" t="str">
        <f t="shared" si="55"/>
        <v/>
      </c>
      <c r="BJ673" s="3"/>
      <c r="BK673" s="3"/>
      <c r="BL673" s="3"/>
      <c r="BM673" s="3"/>
      <c r="BN673" s="3"/>
      <c r="BO673" s="3"/>
      <c r="BT673" s="315">
        <f t="shared" si="56"/>
        <v>0</v>
      </c>
      <c r="BU673" s="318">
        <f t="shared" si="57"/>
        <v>0</v>
      </c>
      <c r="BV673" s="319" t="str">
        <f t="shared" si="58"/>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2"/>
        <v>3650</v>
      </c>
      <c r="BB674" s="3"/>
      <c r="BC674" s="3"/>
      <c r="BD674" s="3"/>
      <c r="BE674" s="3"/>
      <c r="BF674" s="218"/>
      <c r="BG674" s="315">
        <f t="shared" si="53"/>
        <v>5</v>
      </c>
      <c r="BH674" s="318">
        <f t="shared" si="54"/>
        <v>5.2083333333333336E-2</v>
      </c>
      <c r="BI674" s="319">
        <f t="shared" si="55"/>
        <v>1.5625E-2</v>
      </c>
      <c r="BJ674" s="3"/>
      <c r="BK674" s="3"/>
      <c r="BL674" s="3"/>
      <c r="BM674" s="3"/>
      <c r="BN674" s="3"/>
      <c r="BO674" s="3"/>
      <c r="BT674" s="315">
        <f t="shared" si="56"/>
        <v>5</v>
      </c>
      <c r="BU674" s="318">
        <f t="shared" si="57"/>
        <v>5.2083333333333336E-2</v>
      </c>
      <c r="BV674" s="319">
        <f t="shared" si="58"/>
        <v>1.5625E-2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09">
        <f>C635</f>
        <v>0</v>
      </c>
      <c r="H675" s="1509"/>
      <c r="I675" s="1509"/>
      <c r="J675" s="1509"/>
      <c r="K675" s="1509"/>
      <c r="L675" s="1509"/>
      <c r="M675" s="1509"/>
      <c r="N675" s="1509"/>
      <c r="O675" s="1509"/>
      <c r="P675" s="1509"/>
      <c r="Q675" s="1509"/>
      <c r="R675" s="1509"/>
      <c r="T675" s="55" t="s">
        <v>655</v>
      </c>
      <c r="U675" t="s">
        <v>472</v>
      </c>
      <c r="Z675" s="1509">
        <f>C636</f>
        <v>0</v>
      </c>
      <c r="AA675" s="1509"/>
      <c r="AB675" s="1509"/>
      <c r="AC675" s="1509"/>
      <c r="AD675" s="1509"/>
      <c r="AE675" s="1509"/>
      <c r="AF675" s="1509"/>
      <c r="AG675" s="1509"/>
      <c r="AH675" s="1509"/>
      <c r="AI675" s="1509"/>
      <c r="AJ675" s="1509"/>
      <c r="AK675" s="1509"/>
      <c r="AZ675" s="3"/>
      <c r="BA675" s="118" t="str">
        <f t="shared" si="52"/>
        <v>N/A</v>
      </c>
      <c r="BB675" s="3"/>
      <c r="BC675" s="3"/>
      <c r="BD675" s="3"/>
      <c r="BE675" s="3"/>
      <c r="BF675" s="218"/>
      <c r="BG675" s="315">
        <f t="shared" si="53"/>
        <v>5</v>
      </c>
      <c r="BH675" s="318">
        <f t="shared" si="54"/>
        <v>5.2083333333333336E-2</v>
      </c>
      <c r="BI675" s="319">
        <f t="shared" si="55"/>
        <v>2.6041666666666668E-2</v>
      </c>
      <c r="BJ675" s="3"/>
      <c r="BK675" s="3"/>
      <c r="BL675" s="3"/>
      <c r="BM675" s="3"/>
      <c r="BN675" s="3"/>
      <c r="BO675" s="3"/>
      <c r="BT675" s="315">
        <f t="shared" si="56"/>
        <v>5</v>
      </c>
      <c r="BU675" s="318">
        <f t="shared" si="57"/>
        <v>5.2083333333333336E-2</v>
      </c>
      <c r="BV675" s="319">
        <f t="shared" si="58"/>
        <v>2.6041666666666668E-2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6"/>
      <c r="H676" s="1456"/>
      <c r="I676" s="1456"/>
      <c r="J676" s="1456"/>
      <c r="K676" s="1456"/>
      <c r="L676" s="1456"/>
      <c r="M676" s="1456"/>
      <c r="N676" s="1456"/>
      <c r="O676" s="1456"/>
      <c r="P676" s="1456"/>
      <c r="Q676" s="1456"/>
      <c r="R676" s="1456"/>
      <c r="T676" s="22"/>
      <c r="U676" t="s">
        <v>85</v>
      </c>
      <c r="Z676" s="1456"/>
      <c r="AA676" s="1456"/>
      <c r="AB676" s="1456"/>
      <c r="AC676" s="1456"/>
      <c r="AD676" s="1456"/>
      <c r="AE676" s="1456"/>
      <c r="AF676" s="1456"/>
      <c r="AG676" s="1456"/>
      <c r="AH676" s="1456"/>
      <c r="AI676" s="1456"/>
      <c r="AJ676" s="1456"/>
      <c r="AK676" s="1456"/>
      <c r="AZ676" s="3"/>
      <c r="BA676" s="118" t="str">
        <f t="shared" si="52"/>
        <v>N/A</v>
      </c>
      <c r="BB676" s="3"/>
      <c r="BC676" s="3"/>
      <c r="BD676" s="3"/>
      <c r="BE676" s="3"/>
      <c r="BF676" s="218"/>
      <c r="BG676" s="315">
        <f t="shared" si="53"/>
        <v>0</v>
      </c>
      <c r="BH676" s="318">
        <f t="shared" si="54"/>
        <v>0</v>
      </c>
      <c r="BI676" s="319" t="str">
        <f t="shared" si="55"/>
        <v/>
      </c>
      <c r="BJ676" s="3"/>
      <c r="BK676" s="3"/>
      <c r="BL676" s="3"/>
      <c r="BM676" s="3"/>
      <c r="BN676" s="3"/>
      <c r="BO676" s="3"/>
      <c r="BT676" s="315">
        <f t="shared" si="56"/>
        <v>0</v>
      </c>
      <c r="BU676" s="318">
        <f t="shared" si="57"/>
        <v>0</v>
      </c>
      <c r="BV676" s="319" t="str">
        <f t="shared" si="58"/>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56"/>
      <c r="H677" s="1456"/>
      <c r="I677" s="1456"/>
      <c r="J677" s="1456"/>
      <c r="K677" s="1456"/>
      <c r="L677" s="1456"/>
      <c r="M677" s="1456"/>
      <c r="N677" s="1456"/>
      <c r="O677" s="1456"/>
      <c r="P677" s="1456"/>
      <c r="Q677" s="1456"/>
      <c r="R677" s="1456"/>
      <c r="T677" s="22"/>
      <c r="U677" t="s">
        <v>589</v>
      </c>
      <c r="Z677" s="1439"/>
      <c r="AA677" s="1439"/>
      <c r="AB677" s="1439"/>
      <c r="AC677" s="1439"/>
      <c r="AD677" s="1439"/>
      <c r="AE677" s="1439"/>
      <c r="AF677" s="1439"/>
      <c r="AG677" s="1439"/>
      <c r="AH677" s="1439"/>
      <c r="AI677" s="1439"/>
      <c r="AJ677" s="1439"/>
      <c r="AK677" s="1439"/>
      <c r="AZ677" s="3"/>
      <c r="BA677" s="118" t="str">
        <f t="shared" si="52"/>
        <v>N/A</v>
      </c>
      <c r="BB677" s="3"/>
      <c r="BC677" s="3"/>
      <c r="BD677" s="3"/>
      <c r="BE677" s="3"/>
      <c r="BF677" s="218"/>
      <c r="BG677" s="315">
        <f t="shared" si="53"/>
        <v>0</v>
      </c>
      <c r="BH677" s="318">
        <f t="shared" si="54"/>
        <v>0</v>
      </c>
      <c r="BI677" s="319" t="str">
        <f t="shared" si="55"/>
        <v/>
      </c>
      <c r="BJ677" s="3"/>
      <c r="BK677" s="3"/>
      <c r="BL677" s="3"/>
      <c r="BM677" s="3"/>
      <c r="BN677" s="3"/>
      <c r="BO677" s="3"/>
      <c r="BT677" s="315">
        <f t="shared" si="56"/>
        <v>0</v>
      </c>
      <c r="BU677" s="318">
        <f t="shared" si="57"/>
        <v>0</v>
      </c>
      <c r="BV677" s="319" t="str">
        <f t="shared" si="58"/>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6"/>
      <c r="H678" s="1456"/>
      <c r="I678" s="1456"/>
      <c r="J678" s="1456"/>
      <c r="K678" s="1456"/>
      <c r="L678" s="1456"/>
      <c r="M678" s="1456"/>
      <c r="N678" s="1456"/>
      <c r="O678" s="1456"/>
      <c r="P678" s="1456"/>
      <c r="Q678" s="1456"/>
      <c r="R678" s="1456"/>
      <c r="T678" s="22"/>
      <c r="U678" t="s">
        <v>17</v>
      </c>
      <c r="Z678" s="1439"/>
      <c r="AA678" s="1439"/>
      <c r="AB678" s="1439"/>
      <c r="AC678" s="1439"/>
      <c r="AD678" s="1439"/>
      <c r="AE678" s="1439"/>
      <c r="AF678" s="1439"/>
      <c r="AG678" s="1439"/>
      <c r="AH678" s="1439"/>
      <c r="AI678" s="1439"/>
      <c r="AJ678" s="1439"/>
      <c r="AK678" s="1439"/>
      <c r="AZ678" s="3"/>
      <c r="BA678" s="118" t="str">
        <f t="shared" si="52"/>
        <v>N/A</v>
      </c>
      <c r="BB678" s="3"/>
      <c r="BC678" s="3"/>
      <c r="BD678" s="3"/>
      <c r="BE678" s="3"/>
      <c r="BF678" s="218"/>
      <c r="BG678" s="315">
        <f t="shared" si="53"/>
        <v>0</v>
      </c>
      <c r="BH678" s="318">
        <f t="shared" si="54"/>
        <v>0</v>
      </c>
      <c r="BI678" s="319" t="str">
        <f t="shared" si="55"/>
        <v/>
      </c>
      <c r="BJ678" s="3"/>
      <c r="BK678" s="3"/>
      <c r="BL678" s="3"/>
      <c r="BM678" s="3"/>
      <c r="BN678" s="3"/>
      <c r="BO678" s="3"/>
      <c r="BT678" s="315">
        <f t="shared" si="56"/>
        <v>0</v>
      </c>
      <c r="BU678" s="318">
        <f t="shared" si="57"/>
        <v>0</v>
      </c>
      <c r="BV678" s="319" t="str">
        <f t="shared" si="58"/>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69"/>
      <c r="H679" s="1469"/>
      <c r="I679" s="1469"/>
      <c r="J679" s="1469"/>
      <c r="K679" s="1469"/>
      <c r="L679" s="1469"/>
      <c r="O679" s="33" t="s">
        <v>207</v>
      </c>
      <c r="P679" s="1436"/>
      <c r="Q679" s="1436"/>
      <c r="R679" s="1436"/>
      <c r="T679" s="22"/>
      <c r="U679" t="s">
        <v>317</v>
      </c>
      <c r="Z679" s="1469"/>
      <c r="AA679" s="1469"/>
      <c r="AB679" s="1469"/>
      <c r="AC679" s="1469"/>
      <c r="AD679" s="1469"/>
      <c r="AE679" s="1469"/>
      <c r="AH679" s="33" t="s">
        <v>207</v>
      </c>
      <c r="AI679" s="1436"/>
      <c r="AJ679" s="1436"/>
      <c r="AK679" s="1436"/>
      <c r="AZ679" s="3"/>
      <c r="BA679" s="118" t="str">
        <f t="shared" si="52"/>
        <v>N/A</v>
      </c>
      <c r="BB679" s="3"/>
      <c r="BC679" s="3"/>
      <c r="BD679" s="3"/>
      <c r="BE679" s="3"/>
      <c r="BF679" s="218"/>
      <c r="BG679" s="315">
        <f t="shared" si="53"/>
        <v>0</v>
      </c>
      <c r="BH679" s="318">
        <f t="shared" si="54"/>
        <v>0</v>
      </c>
      <c r="BI679" s="319" t="str">
        <f t="shared" si="55"/>
        <v/>
      </c>
      <c r="BJ679" s="3"/>
      <c r="BK679" s="3"/>
      <c r="BL679" s="3"/>
      <c r="BM679" s="3"/>
      <c r="BN679" s="3"/>
      <c r="BO679" s="3"/>
      <c r="BT679" s="315">
        <f t="shared" si="56"/>
        <v>0</v>
      </c>
      <c r="BU679" s="318">
        <f t="shared" si="57"/>
        <v>0</v>
      </c>
      <c r="BV679" s="319" t="str">
        <f t="shared" si="58"/>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6"/>
      <c r="I680" s="1456"/>
      <c r="J680" s="1456"/>
      <c r="K680" s="1456"/>
      <c r="L680" s="1456"/>
      <c r="M680" s="1456"/>
      <c r="N680" s="1456"/>
      <c r="O680" s="1456"/>
      <c r="P680" s="1456"/>
      <c r="Q680" s="1456"/>
      <c r="R680" s="1456"/>
      <c r="T680" s="22"/>
      <c r="U680" t="s">
        <v>18</v>
      </c>
      <c r="AA680" s="1456"/>
      <c r="AB680" s="1456"/>
      <c r="AC680" s="1456"/>
      <c r="AD680" s="1456"/>
      <c r="AE680" s="1456"/>
      <c r="AF680" s="1456"/>
      <c r="AG680" s="1456"/>
      <c r="AH680" s="1456"/>
      <c r="AI680" s="1456"/>
      <c r="AJ680" s="1456"/>
      <c r="AK680" s="1456"/>
      <c r="AZ680" s="3"/>
      <c r="BA680" s="118" t="str">
        <f t="shared" si="52"/>
        <v>N/A</v>
      </c>
      <c r="BB680" s="3"/>
      <c r="BC680" s="3"/>
      <c r="BD680" s="3"/>
      <c r="BE680" s="3"/>
      <c r="BF680" s="218"/>
      <c r="BG680" s="315">
        <f t="shared" si="53"/>
        <v>0</v>
      </c>
      <c r="BH680" s="318">
        <f t="shared" si="54"/>
        <v>0</v>
      </c>
      <c r="BI680" s="319" t="str">
        <f t="shared" si="55"/>
        <v/>
      </c>
      <c r="BJ680" s="3"/>
      <c r="BK680" s="3"/>
      <c r="BL680" s="3"/>
      <c r="BM680" s="3"/>
      <c r="BN680" s="3"/>
      <c r="BO680" s="3"/>
      <c r="BT680" s="315">
        <f t="shared" si="56"/>
        <v>0</v>
      </c>
      <c r="BU680" s="318">
        <f t="shared" si="57"/>
        <v>0</v>
      </c>
      <c r="BV680" s="319" t="str">
        <f t="shared" si="58"/>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5" t="s">
        <v>678</v>
      </c>
      <c r="O681" s="1435"/>
      <c r="T681" s="22"/>
      <c r="U681" t="s">
        <v>20</v>
      </c>
      <c r="AG681" s="1435" t="s">
        <v>678</v>
      </c>
      <c r="AH681" s="1435"/>
      <c r="AZ681" s="3"/>
      <c r="BA681" s="118" t="str">
        <f t="shared" si="52"/>
        <v>N/A</v>
      </c>
      <c r="BB681" s="3"/>
      <c r="BC681" s="3"/>
      <c r="BD681" s="3"/>
      <c r="BE681" s="3"/>
      <c r="BF681" s="218"/>
      <c r="BG681" s="315">
        <f t="shared" si="53"/>
        <v>0</v>
      </c>
      <c r="BH681" s="318">
        <f t="shared" si="54"/>
        <v>0</v>
      </c>
      <c r="BI681" s="319" t="str">
        <f t="shared" si="55"/>
        <v/>
      </c>
      <c r="BJ681" s="3"/>
      <c r="BK681" s="3"/>
      <c r="BL681" s="3"/>
      <c r="BM681" s="3"/>
      <c r="BN681" s="3"/>
      <c r="BO681" s="3"/>
      <c r="BT681" s="315">
        <f t="shared" si="56"/>
        <v>0</v>
      </c>
      <c r="BU681" s="318">
        <f t="shared" si="57"/>
        <v>0</v>
      </c>
      <c r="BV681" s="319" t="str">
        <f t="shared" si="58"/>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2"/>
        <v>N/A</v>
      </c>
      <c r="BB682" s="3"/>
      <c r="BC682" s="3"/>
      <c r="BD682" s="3"/>
      <c r="BE682" s="3"/>
      <c r="BF682" s="218"/>
      <c r="BG682" s="315">
        <f t="shared" si="53"/>
        <v>0</v>
      </c>
      <c r="BH682" s="318">
        <f t="shared" si="54"/>
        <v>0</v>
      </c>
      <c r="BI682" s="319" t="str">
        <f t="shared" si="55"/>
        <v/>
      </c>
      <c r="BJ682" s="3"/>
      <c r="BK682" s="3"/>
      <c r="BL682" s="3"/>
      <c r="BM682" s="3"/>
      <c r="BN682" s="3"/>
      <c r="BO682" s="3"/>
      <c r="BT682" s="315">
        <f t="shared" si="56"/>
        <v>0</v>
      </c>
      <c r="BU682" s="318">
        <f t="shared" si="57"/>
        <v>0</v>
      </c>
      <c r="BV682" s="319" t="str">
        <f t="shared" si="58"/>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09">
        <f>C637</f>
        <v>0</v>
      </c>
      <c r="H683" s="1509"/>
      <c r="I683" s="1509"/>
      <c r="J683" s="1509"/>
      <c r="K683" s="1509"/>
      <c r="L683" s="1509"/>
      <c r="M683" s="1509"/>
      <c r="N683" s="1509"/>
      <c r="O683" s="1509"/>
      <c r="P683" s="1509"/>
      <c r="Q683" s="1509"/>
      <c r="R683" s="1509"/>
      <c r="T683" s="55" t="s">
        <v>364</v>
      </c>
      <c r="U683" t="s">
        <v>472</v>
      </c>
      <c r="Z683" s="1509">
        <f>C638</f>
        <v>0</v>
      </c>
      <c r="AA683" s="1509"/>
      <c r="AB683" s="1509"/>
      <c r="AC683" s="1509"/>
      <c r="AD683" s="1509"/>
      <c r="AE683" s="1509"/>
      <c r="AF683" s="1509"/>
      <c r="AG683" s="1509"/>
      <c r="AH683" s="1509"/>
      <c r="AI683" s="1509"/>
      <c r="AJ683" s="1509"/>
      <c r="AK683" s="1509"/>
      <c r="AZ683" s="3"/>
      <c r="BA683" s="118" t="str">
        <f t="shared" si="52"/>
        <v>N/A</v>
      </c>
      <c r="BB683" s="3"/>
      <c r="BC683" s="3"/>
      <c r="BD683" s="3"/>
      <c r="BE683" s="3"/>
      <c r="BF683" s="218"/>
      <c r="BG683" s="315">
        <f t="shared" si="53"/>
        <v>0</v>
      </c>
      <c r="BH683" s="318">
        <f t="shared" si="54"/>
        <v>0</v>
      </c>
      <c r="BI683" s="319" t="str">
        <f t="shared" si="55"/>
        <v/>
      </c>
      <c r="BJ683" s="3"/>
      <c r="BK683" s="3"/>
      <c r="BL683" s="3"/>
      <c r="BM683" s="3"/>
      <c r="BN683" s="3"/>
      <c r="BO683" s="3"/>
      <c r="BT683" s="315">
        <f t="shared" si="56"/>
        <v>0</v>
      </c>
      <c r="BU683" s="318">
        <f t="shared" si="57"/>
        <v>0</v>
      </c>
      <c r="BV683" s="319" t="str">
        <f t="shared" si="58"/>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6"/>
      <c r="H684" s="1456"/>
      <c r="I684" s="1456"/>
      <c r="J684" s="1456"/>
      <c r="K684" s="1456"/>
      <c r="L684" s="1456"/>
      <c r="M684" s="1456"/>
      <c r="N684" s="1456"/>
      <c r="O684" s="1456"/>
      <c r="P684" s="1456"/>
      <c r="Q684" s="1456"/>
      <c r="R684" s="1456"/>
      <c r="T684" s="22"/>
      <c r="U684" t="s">
        <v>85</v>
      </c>
      <c r="Z684" s="1456"/>
      <c r="AA684" s="1456"/>
      <c r="AB684" s="1456"/>
      <c r="AC684" s="1456"/>
      <c r="AD684" s="1456"/>
      <c r="AE684" s="1456"/>
      <c r="AF684" s="1456"/>
      <c r="AG684" s="1456"/>
      <c r="AH684" s="1456"/>
      <c r="AI684" s="1456"/>
      <c r="AJ684" s="1456"/>
      <c r="AK684" s="1456"/>
      <c r="AZ684" s="3"/>
      <c r="BA684" s="118" t="str">
        <f t="shared" si="52"/>
        <v>N/A</v>
      </c>
      <c r="BB684" s="3"/>
      <c r="BC684" s="3"/>
      <c r="BD684" s="3"/>
      <c r="BE684" s="3"/>
      <c r="BF684" s="218"/>
      <c r="BG684" s="315">
        <f t="shared" si="53"/>
        <v>0</v>
      </c>
      <c r="BH684" s="318">
        <f t="shared" si="54"/>
        <v>0</v>
      </c>
      <c r="BI684" s="319" t="str">
        <f t="shared" si="55"/>
        <v/>
      </c>
      <c r="BJ684" s="3"/>
      <c r="BK684" s="3"/>
      <c r="BL684" s="3"/>
      <c r="BM684" s="3"/>
      <c r="BN684" s="3"/>
      <c r="BO684" s="3"/>
      <c r="BT684" s="315">
        <f t="shared" si="56"/>
        <v>0</v>
      </c>
      <c r="BU684" s="318">
        <f t="shared" si="57"/>
        <v>0</v>
      </c>
      <c r="BV684" s="319" t="str">
        <f t="shared" si="58"/>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56"/>
      <c r="H685" s="1456"/>
      <c r="I685" s="1456"/>
      <c r="J685" s="1456"/>
      <c r="K685" s="1456"/>
      <c r="L685" s="1456"/>
      <c r="M685" s="1456"/>
      <c r="N685" s="1456"/>
      <c r="O685" s="1456"/>
      <c r="P685" s="1456"/>
      <c r="Q685" s="1456"/>
      <c r="R685" s="1456"/>
      <c r="U685" t="s">
        <v>589</v>
      </c>
      <c r="Z685" s="1439"/>
      <c r="AA685" s="1439"/>
      <c r="AB685" s="1439"/>
      <c r="AC685" s="1439"/>
      <c r="AD685" s="1439"/>
      <c r="AE685" s="1439"/>
      <c r="AF685" s="1439"/>
      <c r="AG685" s="1439"/>
      <c r="AH685" s="1439"/>
      <c r="AI685" s="1439"/>
      <c r="AJ685" s="1439"/>
      <c r="AK685" s="1439"/>
      <c r="AZ685" s="3"/>
      <c r="BA685" s="118" t="str">
        <f t="shared" si="52"/>
        <v>N/A</v>
      </c>
      <c r="BB685" s="3"/>
      <c r="BC685" s="3"/>
      <c r="BD685" s="3"/>
      <c r="BE685" s="3"/>
      <c r="BF685" s="218"/>
      <c r="BG685" s="315">
        <f t="shared" si="53"/>
        <v>0</v>
      </c>
      <c r="BH685" s="318">
        <f t="shared" si="54"/>
        <v>0</v>
      </c>
      <c r="BI685" s="319" t="str">
        <f t="shared" si="55"/>
        <v/>
      </c>
      <c r="BJ685" s="3"/>
      <c r="BK685" s="3"/>
      <c r="BL685" s="3"/>
      <c r="BM685" s="3"/>
      <c r="BN685" s="3"/>
      <c r="BO685" s="3"/>
      <c r="BT685" s="315">
        <f t="shared" si="56"/>
        <v>0</v>
      </c>
      <c r="BU685" s="318">
        <f t="shared" si="57"/>
        <v>0</v>
      </c>
      <c r="BV685" s="319" t="str">
        <f t="shared" si="58"/>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6"/>
      <c r="H686" s="1456"/>
      <c r="I686" s="1456"/>
      <c r="J686" s="1456"/>
      <c r="K686" s="1456"/>
      <c r="L686" s="1456"/>
      <c r="M686" s="1456"/>
      <c r="N686" s="1456"/>
      <c r="O686" s="1456"/>
      <c r="P686" s="1456"/>
      <c r="Q686" s="1456"/>
      <c r="R686" s="1456"/>
      <c r="U686" t="s">
        <v>17</v>
      </c>
      <c r="Z686" s="1439"/>
      <c r="AA686" s="1439"/>
      <c r="AB686" s="1439"/>
      <c r="AC686" s="1439"/>
      <c r="AD686" s="1439"/>
      <c r="AE686" s="1439"/>
      <c r="AF686" s="1439"/>
      <c r="AG686" s="1439"/>
      <c r="AH686" s="1439"/>
      <c r="AI686" s="1439"/>
      <c r="AJ686" s="1439"/>
      <c r="AK686" s="1439"/>
      <c r="AZ686" s="3"/>
      <c r="BA686" s="118" t="str">
        <f t="shared" si="52"/>
        <v>N/A</v>
      </c>
      <c r="BB686" s="3"/>
      <c r="BC686" s="3"/>
      <c r="BD686" s="3"/>
      <c r="BE686" s="3"/>
      <c r="BF686" s="218"/>
      <c r="BG686" s="315">
        <f t="shared" si="53"/>
        <v>0</v>
      </c>
      <c r="BH686" s="318">
        <f t="shared" si="54"/>
        <v>0</v>
      </c>
      <c r="BI686" s="319" t="str">
        <f t="shared" si="55"/>
        <v/>
      </c>
      <c r="BJ686" s="3"/>
      <c r="BK686" s="3"/>
      <c r="BL686" s="3"/>
      <c r="BM686" s="3"/>
      <c r="BN686" s="3"/>
      <c r="BO686" s="3"/>
      <c r="BT686" s="315">
        <f t="shared" si="56"/>
        <v>0</v>
      </c>
      <c r="BU686" s="318">
        <f t="shared" si="57"/>
        <v>0</v>
      </c>
      <c r="BV686" s="319" t="str">
        <f t="shared" si="58"/>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69"/>
      <c r="H687" s="1469"/>
      <c r="I687" s="1469"/>
      <c r="J687" s="1469"/>
      <c r="K687" s="1469"/>
      <c r="L687" s="1469"/>
      <c r="O687" s="33" t="s">
        <v>207</v>
      </c>
      <c r="P687" s="1436"/>
      <c r="Q687" s="1436"/>
      <c r="R687" s="1436"/>
      <c r="U687" t="s">
        <v>317</v>
      </c>
      <c r="Z687" s="1469"/>
      <c r="AA687" s="1469"/>
      <c r="AB687" s="1469"/>
      <c r="AC687" s="1469"/>
      <c r="AD687" s="1469"/>
      <c r="AE687" s="1469"/>
      <c r="AH687" s="33" t="s">
        <v>207</v>
      </c>
      <c r="AI687" s="1436"/>
      <c r="AJ687" s="1436"/>
      <c r="AK687" s="1436"/>
      <c r="AZ687" s="3"/>
      <c r="BA687" s="118" t="str">
        <f t="shared" si="52"/>
        <v>N/A</v>
      </c>
      <c r="BB687" s="3"/>
      <c r="BC687" s="3"/>
      <c r="BD687" s="3"/>
      <c r="BE687" s="3"/>
      <c r="BF687" s="218"/>
      <c r="BG687" s="315">
        <f t="shared" si="53"/>
        <v>0</v>
      </c>
      <c r="BH687" s="318">
        <f t="shared" si="54"/>
        <v>0</v>
      </c>
      <c r="BI687" s="319" t="str">
        <f t="shared" si="55"/>
        <v/>
      </c>
      <c r="BJ687" s="3"/>
      <c r="BK687" s="3"/>
      <c r="BL687" s="3"/>
      <c r="BM687" s="3"/>
      <c r="BN687" s="3"/>
      <c r="BO687" s="3"/>
      <c r="BT687" s="315">
        <f t="shared" si="56"/>
        <v>0</v>
      </c>
      <c r="BU687" s="318">
        <f t="shared" si="57"/>
        <v>0</v>
      </c>
      <c r="BV687" s="319" t="str">
        <f t="shared" si="58"/>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6"/>
      <c r="I688" s="1456"/>
      <c r="J688" s="1456"/>
      <c r="K688" s="1456"/>
      <c r="L688" s="1456"/>
      <c r="M688" s="1456"/>
      <c r="N688" s="1456"/>
      <c r="O688" s="1456"/>
      <c r="P688" s="1456"/>
      <c r="Q688" s="1456"/>
      <c r="R688" s="1456"/>
      <c r="U688" t="s">
        <v>18</v>
      </c>
      <c r="AA688" s="1456"/>
      <c r="AB688" s="1456"/>
      <c r="AC688" s="1456"/>
      <c r="AD688" s="1456"/>
      <c r="AE688" s="1456"/>
      <c r="AF688" s="1456"/>
      <c r="AG688" s="1456"/>
      <c r="AH688" s="1456"/>
      <c r="AI688" s="1456"/>
      <c r="AJ688" s="1456"/>
      <c r="AK688" s="1456"/>
      <c r="AZ688" s="3"/>
      <c r="BA688" s="118" t="str">
        <f t="shared" si="52"/>
        <v>N/A</v>
      </c>
      <c r="BB688" s="3"/>
      <c r="BF688" s="218"/>
      <c r="BG688" s="315">
        <f t="shared" si="53"/>
        <v>0</v>
      </c>
      <c r="BH688" s="318">
        <f t="shared" si="54"/>
        <v>0</v>
      </c>
      <c r="BI688" s="319" t="str">
        <f t="shared" si="55"/>
        <v/>
      </c>
      <c r="BL688" s="3"/>
      <c r="BM688" s="3"/>
      <c r="BN688" s="3"/>
      <c r="BO688" s="3"/>
      <c r="BT688" s="315">
        <f t="shared" si="56"/>
        <v>0</v>
      </c>
      <c r="BU688" s="318">
        <f t="shared" si="57"/>
        <v>0</v>
      </c>
      <c r="BV688" s="319" t="str">
        <f t="shared" si="58"/>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5" t="s">
        <v>678</v>
      </c>
      <c r="O689" s="1435"/>
      <c r="U689" t="s">
        <v>20</v>
      </c>
      <c r="AG689" s="1435" t="s">
        <v>678</v>
      </c>
      <c r="AH689" s="1435"/>
      <c r="AZ689" s="3"/>
      <c r="BA689" s="118" t="str">
        <f t="shared" si="52"/>
        <v>N/A</v>
      </c>
      <c r="BB689" s="3"/>
      <c r="BF689" s="218"/>
      <c r="BG689" s="315">
        <f t="shared" si="53"/>
        <v>0</v>
      </c>
      <c r="BH689" s="318">
        <f t="shared" si="54"/>
        <v>0</v>
      </c>
      <c r="BI689" s="319" t="str">
        <f t="shared" si="55"/>
        <v/>
      </c>
      <c r="BL689" s="3"/>
      <c r="BM689" s="3"/>
      <c r="BN689" s="3"/>
      <c r="BO689" s="3"/>
      <c r="BT689" s="315">
        <f t="shared" si="56"/>
        <v>0</v>
      </c>
      <c r="BU689" s="318">
        <f t="shared" si="57"/>
        <v>0</v>
      </c>
      <c r="BV689" s="319" t="str">
        <f t="shared" si="58"/>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2"/>
        <v>N/A</v>
      </c>
      <c r="BB690" s="3"/>
      <c r="BF690" s="218"/>
      <c r="BG690" s="315">
        <f t="shared" si="53"/>
        <v>0</v>
      </c>
      <c r="BH690" s="318">
        <f t="shared" si="54"/>
        <v>0</v>
      </c>
      <c r="BI690" s="319" t="str">
        <f t="shared" si="55"/>
        <v/>
      </c>
      <c r="BL690" s="3"/>
      <c r="BM690" s="3"/>
      <c r="BN690" s="3"/>
      <c r="BO690" s="3"/>
      <c r="BT690" s="315">
        <f t="shared" si="56"/>
        <v>0</v>
      </c>
      <c r="BU690" s="318">
        <f t="shared" si="57"/>
        <v>0</v>
      </c>
      <c r="BV690" s="319"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2"/>
        <v>N/A</v>
      </c>
      <c r="BB691" s="3"/>
      <c r="BF691" s="218"/>
      <c r="BG691" s="315">
        <f t="shared" si="53"/>
        <v>0</v>
      </c>
      <c r="BH691" s="318">
        <f t="shared" si="54"/>
        <v>0</v>
      </c>
      <c r="BI691" s="319" t="str">
        <f t="shared" si="55"/>
        <v/>
      </c>
      <c r="BL691" s="3"/>
      <c r="BM691" s="3"/>
      <c r="BN691" s="3"/>
      <c r="BO691" s="3"/>
      <c r="BT691" s="315">
        <f t="shared" si="56"/>
        <v>0</v>
      </c>
      <c r="BU691" s="318">
        <f t="shared" si="57"/>
        <v>0</v>
      </c>
      <c r="BV691" s="319"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2"/>
        <v>N/A</v>
      </c>
      <c r="BB692" s="3"/>
      <c r="BC692" s="3"/>
      <c r="BF692" s="218"/>
      <c r="BG692" s="315">
        <f t="shared" si="53"/>
        <v>0</v>
      </c>
      <c r="BH692" s="318">
        <f t="shared" si="54"/>
        <v>0</v>
      </c>
      <c r="BI692" s="319" t="str">
        <f t="shared" ref="BI692:BI697" si="59">IF(BH692=0,"",BH692*AC752)</f>
        <v/>
      </c>
      <c r="BM692" s="3"/>
      <c r="BN692" s="3"/>
      <c r="BO692" s="3"/>
      <c r="BT692" s="315">
        <f t="shared" si="56"/>
        <v>0</v>
      </c>
      <c r="BU692" s="318">
        <f t="shared" si="57"/>
        <v>0</v>
      </c>
      <c r="BV692" s="319"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35" t="s">
        <v>554</v>
      </c>
      <c r="AF693" s="1435"/>
      <c r="AZ693" s="3"/>
      <c r="BA693" s="118" t="str">
        <f t="shared" si="52"/>
        <v>N/A</v>
      </c>
      <c r="BB693" s="3"/>
      <c r="BC693" s="3"/>
      <c r="BD693" s="3"/>
      <c r="BG693" s="315">
        <f t="shared" si="53"/>
        <v>0</v>
      </c>
      <c r="BH693" s="318">
        <f t="shared" si="54"/>
        <v>0</v>
      </c>
      <c r="BI693" s="319" t="str">
        <f t="shared" si="59"/>
        <v/>
      </c>
      <c r="BT693" s="315">
        <f t="shared" si="56"/>
        <v>0</v>
      </c>
      <c r="BU693" s="318">
        <f t="shared" si="57"/>
        <v>0</v>
      </c>
      <c r="BV693" s="319"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35" t="s">
        <v>678</v>
      </c>
      <c r="AF694" s="1435"/>
      <c r="AZ694" s="3"/>
      <c r="BA694" s="118" t="str">
        <f t="shared" si="52"/>
        <v>N/A</v>
      </c>
      <c r="BB694" s="3"/>
      <c r="BC694" s="3"/>
      <c r="BD694" s="3"/>
      <c r="BE694" s="3"/>
      <c r="BF694" s="3"/>
      <c r="BG694" s="315">
        <f t="shared" si="53"/>
        <v>0</v>
      </c>
      <c r="BH694" s="318">
        <f t="shared" si="54"/>
        <v>0</v>
      </c>
      <c r="BI694" s="319" t="str">
        <f t="shared" si="59"/>
        <v/>
      </c>
      <c r="BJ694" s="3"/>
      <c r="BK694" s="3"/>
      <c r="BL694" s="3"/>
      <c r="BM694" s="3"/>
      <c r="BN694" s="3"/>
      <c r="BO694" s="3"/>
      <c r="BT694" s="315">
        <f t="shared" si="56"/>
        <v>0</v>
      </c>
      <c r="BU694" s="318">
        <f t="shared" si="57"/>
        <v>0</v>
      </c>
      <c r="BV694" s="319"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1">
        <v>45531</v>
      </c>
      <c r="AF695" s="1531"/>
      <c r="AG695" s="1531"/>
      <c r="AH695" s="1531"/>
      <c r="AI695" s="1531"/>
      <c r="AZ695" s="3"/>
      <c r="BA695" s="118" t="str">
        <f t="shared" si="52"/>
        <v>N/A</v>
      </c>
      <c r="BB695" s="3"/>
      <c r="BC695" s="3"/>
      <c r="BD695" s="3"/>
      <c r="BE695" s="3"/>
      <c r="BF695" s="3"/>
      <c r="BG695" s="315">
        <f t="shared" si="53"/>
        <v>0</v>
      </c>
      <c r="BH695" s="318">
        <f t="shared" si="54"/>
        <v>0</v>
      </c>
      <c r="BI695" s="319" t="str">
        <f t="shared" si="59"/>
        <v/>
      </c>
      <c r="BJ695" s="3"/>
      <c r="BK695" s="3"/>
      <c r="BL695" s="3"/>
      <c r="BM695" s="3"/>
      <c r="BN695" s="3"/>
      <c r="BO695" s="3"/>
      <c r="BT695" s="315">
        <f t="shared" si="56"/>
        <v>0</v>
      </c>
      <c r="BU695" s="318">
        <f t="shared" si="57"/>
        <v>0</v>
      </c>
      <c r="BV695" s="319"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2" t="s">
        <v>1003</v>
      </c>
      <c r="E696" s="135"/>
      <c r="F696" s="135"/>
      <c r="G696" s="135"/>
      <c r="H696" s="135"/>
      <c r="AE696" s="1575">
        <v>45637</v>
      </c>
      <c r="AF696" s="1575"/>
      <c r="AG696" s="1575"/>
      <c r="AH696" s="1575"/>
      <c r="AI696" s="1575"/>
      <c r="AZ696" s="34"/>
      <c r="BA696" s="118" t="str">
        <f t="shared" si="52"/>
        <v>N/A</v>
      </c>
      <c r="BB696" s="34"/>
      <c r="BC696" s="34"/>
      <c r="BD696" s="34"/>
      <c r="BE696" s="34"/>
      <c r="BF696" s="34"/>
      <c r="BG696" s="315">
        <f t="shared" si="53"/>
        <v>0</v>
      </c>
      <c r="BH696" s="318">
        <f t="shared" si="54"/>
        <v>0</v>
      </c>
      <c r="BI696" s="319" t="str">
        <f t="shared" si="59"/>
        <v/>
      </c>
      <c r="BJ696" s="34"/>
      <c r="BK696" s="34"/>
      <c r="BL696" s="34"/>
      <c r="BM696" s="34"/>
      <c r="BN696" s="34"/>
      <c r="BO696" s="34"/>
      <c r="BT696" s="315">
        <f t="shared" si="56"/>
        <v>0</v>
      </c>
      <c r="BU696" s="318">
        <f t="shared" si="57"/>
        <v>0</v>
      </c>
      <c r="BV696" s="319" t="str">
        <f t="shared" si="58"/>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2"/>
        <v>N/A</v>
      </c>
      <c r="BB697" s="34"/>
      <c r="BC697" s="34"/>
      <c r="BD697" s="34"/>
      <c r="BE697" s="34"/>
      <c r="BF697" s="34"/>
      <c r="BG697" s="315">
        <f t="shared" si="53"/>
        <v>0</v>
      </c>
      <c r="BH697" s="318">
        <f t="shared" si="54"/>
        <v>0</v>
      </c>
      <c r="BI697" s="319" t="str">
        <f t="shared" si="59"/>
        <v/>
      </c>
      <c r="BJ697" s="34"/>
      <c r="BK697" s="34"/>
      <c r="BL697" s="34"/>
      <c r="BM697" s="34"/>
      <c r="BN697" s="34"/>
      <c r="BO697" s="34"/>
      <c r="BT697" s="315">
        <f t="shared" si="56"/>
        <v>0</v>
      </c>
      <c r="BU697" s="318">
        <f t="shared" si="57"/>
        <v>0</v>
      </c>
      <c r="BV697" s="319" t="str">
        <f t="shared" si="58"/>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1">
        <v>45811</v>
      </c>
      <c r="AF698" s="1531"/>
      <c r="AG698" s="1531"/>
      <c r="AH698" s="1531"/>
      <c r="AI698" s="1531"/>
      <c r="AZ698" s="34"/>
      <c r="BA698" s="118" t="str">
        <f t="shared" si="52"/>
        <v>N/A</v>
      </c>
      <c r="BB698" s="34"/>
      <c r="BC698" s="34"/>
      <c r="BD698" s="34"/>
      <c r="BE698" s="34"/>
      <c r="BF698" s="34"/>
      <c r="BG698" s="315">
        <f t="shared" si="53"/>
        <v>0</v>
      </c>
      <c r="BH698" s="318">
        <f t="shared" si="54"/>
        <v>0</v>
      </c>
      <c r="BI698" s="319" t="str">
        <f>IF(BH698=0,"",BH698*AC759)</f>
        <v/>
      </c>
      <c r="BJ698" s="3"/>
      <c r="BK698" s="34"/>
      <c r="BL698" s="34"/>
      <c r="BM698" s="34"/>
      <c r="BN698" s="34"/>
      <c r="BO698" s="34"/>
      <c r="BT698" s="315">
        <f t="shared" si="56"/>
        <v>0</v>
      </c>
      <c r="BU698" s="318">
        <f t="shared" si="57"/>
        <v>0</v>
      </c>
      <c r="BV698" s="319" t="str">
        <f t="shared" si="58"/>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76">
        <f>AM554/SUM('Sources and Uses Budget'!S107,'Sources and Uses Budget'!C4,'Sources and Uses Budget'!C5,'Sources and Uses Budget'!C49)</f>
        <v>0.52305000330915719</v>
      </c>
      <c r="AF699" s="1576"/>
      <c r="AG699" s="1576"/>
      <c r="AH699" s="1576"/>
      <c r="AI699" s="1576"/>
      <c r="AZ699" s="34"/>
      <c r="BA699" s="118" t="str">
        <f t="shared" si="52"/>
        <v>N/A</v>
      </c>
      <c r="BB699" s="34"/>
      <c r="BC699" s="34"/>
      <c r="BD699" s="34"/>
      <c r="BE699" s="34"/>
      <c r="BF699" s="34"/>
      <c r="BG699" s="315">
        <f t="shared" si="53"/>
        <v>0</v>
      </c>
      <c r="BH699" s="318">
        <f t="shared" si="54"/>
        <v>0</v>
      </c>
      <c r="BI699" s="319" t="str">
        <f>IF(BH699=0,"",BH699*AC760)</f>
        <v/>
      </c>
      <c r="BJ699" s="3"/>
      <c r="BK699" s="34"/>
      <c r="BL699" s="34"/>
      <c r="BM699" s="34"/>
      <c r="BN699" s="34"/>
      <c r="BO699" s="34"/>
      <c r="BT699" s="315">
        <f t="shared" si="56"/>
        <v>0</v>
      </c>
      <c r="BU699" s="318">
        <f t="shared" si="57"/>
        <v>0</v>
      </c>
      <c r="BV699" s="319" t="str">
        <f t="shared" si="58"/>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09" t="str">
        <f>H335</f>
        <v>CMFA</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5">
        <f t="shared" si="53"/>
        <v>0</v>
      </c>
      <c r="BH700" s="318">
        <f t="shared" si="54"/>
        <v>0</v>
      </c>
      <c r="BI700" s="319" t="str">
        <f>IF(BH700=0,"",BH700*AC761)</f>
        <v/>
      </c>
      <c r="BJ700" s="3"/>
      <c r="BK700" s="34"/>
      <c r="BL700" s="34"/>
      <c r="BM700" s="34"/>
      <c r="BN700" s="34"/>
      <c r="BO700" s="34"/>
      <c r="BT700" s="315">
        <f t="shared" si="56"/>
        <v>0</v>
      </c>
      <c r="BU700" s="318">
        <f t="shared" si="57"/>
        <v>0</v>
      </c>
      <c r="BV700" s="319" t="str">
        <f t="shared" si="58"/>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5">
        <f t="shared" ref="BG701" si="60">G751</f>
        <v>0</v>
      </c>
      <c r="BH701" s="318">
        <f t="shared" si="54"/>
        <v>0</v>
      </c>
      <c r="BI701" s="319" t="str">
        <f>IF(BH701=0,"",BH701*AC762)</f>
        <v/>
      </c>
      <c r="BJ701" s="3"/>
      <c r="BK701" s="34"/>
      <c r="BL701" s="34"/>
      <c r="BM701" s="34"/>
      <c r="BN701" s="34"/>
      <c r="BO701" s="34"/>
      <c r="BT701" s="315">
        <f t="shared" ref="BT701" si="61">G751</f>
        <v>0</v>
      </c>
      <c r="BU701" s="318">
        <f t="shared" si="57"/>
        <v>0</v>
      </c>
      <c r="BV701" s="319" t="str">
        <f t="shared" ref="BV701" si="62">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35" t="s">
        <v>678</v>
      </c>
      <c r="AF702" s="1435"/>
      <c r="AZ702" s="34"/>
      <c r="BA702" s="34"/>
      <c r="BB702" s="34"/>
      <c r="BC702" s="34"/>
      <c r="BD702" s="34"/>
      <c r="BE702" s="3"/>
      <c r="BG702" s="315">
        <f>G752</f>
        <v>0</v>
      </c>
      <c r="BH702" s="318">
        <f t="shared" si="54"/>
        <v>0</v>
      </c>
      <c r="BI702" s="319" t="str">
        <f>IF(BH702=0,"",BH702*AC762)</f>
        <v/>
      </c>
      <c r="BJ702" s="3"/>
      <c r="BK702" s="34"/>
      <c r="BL702" s="34"/>
      <c r="BM702" s="34"/>
      <c r="BN702" s="34"/>
      <c r="BO702" s="34"/>
      <c r="BT702" s="893">
        <f>G752</f>
        <v>0</v>
      </c>
      <c r="BU702" s="318">
        <f t="shared" si="57"/>
        <v>0</v>
      </c>
      <c r="BV702" s="319"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56"/>
      <c r="X703" s="1456"/>
      <c r="Y703" s="1456"/>
      <c r="Z703" s="1456"/>
      <c r="AA703" s="1456"/>
      <c r="AB703" s="1456"/>
      <c r="AC703" s="1456"/>
      <c r="AD703" s="1456"/>
      <c r="AE703" s="1456"/>
      <c r="AF703" s="1456"/>
      <c r="AG703" s="1456"/>
      <c r="AH703" s="1456"/>
      <c r="AI703" s="1456"/>
      <c r="AJ703" s="1456"/>
      <c r="AK703" s="1456"/>
      <c r="AZ703" s="34"/>
      <c r="BA703" s="34"/>
      <c r="BB703" s="34"/>
      <c r="BC703" s="34"/>
      <c r="BD703" s="34"/>
      <c r="BE703" s="3"/>
      <c r="BF703" s="311" t="s">
        <v>915</v>
      </c>
      <c r="BG703" s="320">
        <f>SUM(BG668:BG702)</f>
        <v>96</v>
      </c>
      <c r="BH703" s="321">
        <f>SUM(BH668:BH702)</f>
        <v>1</v>
      </c>
      <c r="BI703" s="321">
        <f>SUM(BI668:BI702)</f>
        <v>0.4</v>
      </c>
      <c r="BN703" s="3"/>
      <c r="BO703" s="3"/>
      <c r="BT703" s="892">
        <f>SUM(BT668:BT702)</f>
        <v>96</v>
      </c>
      <c r="BU703" s="321">
        <f>SUM(BU668:BU702)</f>
        <v>1</v>
      </c>
      <c r="BV703" s="321">
        <f>SUM(BV668:BV702)</f>
        <v>0.39993820621468928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6"/>
      <c r="K704" s="1456"/>
      <c r="L704" s="1456"/>
      <c r="M704" s="1456"/>
      <c r="N704" s="1456"/>
      <c r="O704" s="1456"/>
      <c r="P704" s="1456"/>
      <c r="Q704" s="1456"/>
      <c r="R704" s="1456"/>
      <c r="S704" s="1456"/>
      <c r="T704" s="1456"/>
      <c r="U704" s="1456"/>
      <c r="V704" s="1456"/>
      <c r="W704" s="1456"/>
      <c r="X704" s="14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69"/>
      <c r="K705" s="1469"/>
      <c r="L705" s="1469"/>
      <c r="M705" s="1469"/>
      <c r="N705" s="1469"/>
      <c r="O705" s="1469"/>
      <c r="P705" s="4" t="s">
        <v>207</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56" t="s">
        <v>308</v>
      </c>
      <c r="X706" s="1456"/>
      <c r="Y706" s="1456"/>
      <c r="Z706" s="1456"/>
      <c r="AA706" s="1456"/>
      <c r="AB706" s="1456"/>
      <c r="AC706" s="1456"/>
      <c r="AD706" s="1456"/>
      <c r="AE706" s="1456"/>
      <c r="AF706" s="1456"/>
      <c r="AG706" s="1456"/>
      <c r="AH706" s="1456"/>
      <c r="AI706" s="1456"/>
      <c r="AJ706" s="1456"/>
      <c r="AK706" s="14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6" t="s">
        <v>335</v>
      </c>
      <c r="F707" s="1456"/>
      <c r="G707" s="1456"/>
      <c r="H707" s="1456"/>
      <c r="I707" s="1456"/>
      <c r="J707" s="1456"/>
      <c r="K707" s="1456"/>
      <c r="L707" s="1456"/>
      <c r="M707" s="1456"/>
      <c r="N707" s="1456"/>
      <c r="O707" s="1456"/>
      <c r="P707" s="1456"/>
      <c r="Q707" s="1456"/>
      <c r="R707" s="1456"/>
      <c r="S707" s="1456"/>
      <c r="T707" s="1456"/>
      <c r="U707" s="1456"/>
      <c r="V707" s="1456"/>
      <c r="W707" s="1456"/>
      <c r="X707" s="1456"/>
      <c r="Y707" s="1456"/>
      <c r="Z707" s="1456"/>
      <c r="AA707" s="1456"/>
      <c r="AB707" s="1456"/>
      <c r="AC707" s="1456"/>
      <c r="AD707" s="1456"/>
      <c r="AE707" s="1456"/>
      <c r="AF707" s="1456"/>
      <c r="AG707" s="1456"/>
      <c r="AH707" s="1456"/>
      <c r="AI707" s="1456"/>
      <c r="AJ707" s="1456"/>
      <c r="AK707" s="14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5"/>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0" t="s">
        <v>390</v>
      </c>
      <c r="C714" s="1366"/>
      <c r="D714" s="1366"/>
      <c r="E714" s="1366"/>
      <c r="F714" s="1367"/>
      <c r="G714" s="1570" t="s">
        <v>286</v>
      </c>
      <c r="H714" s="1366"/>
      <c r="I714" s="1366"/>
      <c r="J714" s="1367"/>
      <c r="K714" s="1392" t="s">
        <v>1867</v>
      </c>
      <c r="L714" s="1393"/>
      <c r="M714" s="1393"/>
      <c r="N714" s="1394"/>
      <c r="O714" s="1570"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163</v>
      </c>
      <c r="C718" s="1354"/>
      <c r="D718" s="1354"/>
      <c r="E718" s="1354"/>
      <c r="F718" s="1355"/>
      <c r="G718" s="1362">
        <v>28</v>
      </c>
      <c r="H718" s="1363"/>
      <c r="I718" s="1363"/>
      <c r="J718" s="1364"/>
      <c r="K718" s="1565">
        <v>716</v>
      </c>
      <c r="L718" s="1566"/>
      <c r="M718" s="1566"/>
      <c r="N718" s="1567"/>
      <c r="O718" s="1374">
        <f>849-T718</f>
        <v>735</v>
      </c>
      <c r="P718" s="1375"/>
      <c r="Q718" s="1375"/>
      <c r="R718" s="1375"/>
      <c r="S718" s="1376"/>
      <c r="T718" s="1374">
        <f>U832</f>
        <v>114</v>
      </c>
      <c r="U718" s="1375"/>
      <c r="V718" s="1375"/>
      <c r="W718" s="1376"/>
      <c r="X718" s="1356">
        <f t="shared" ref="X718:X741" si="63">O718+T718</f>
        <v>849</v>
      </c>
      <c r="Y718" s="1357"/>
      <c r="Z718" s="1357"/>
      <c r="AA718" s="1357"/>
      <c r="AB718" s="1358"/>
      <c r="AC718" s="1377">
        <v>0.3</v>
      </c>
      <c r="AD718" s="1378"/>
      <c r="AE718" s="1378"/>
      <c r="AF718" s="1378"/>
      <c r="AG718" s="1379"/>
      <c r="AH718" s="1359">
        <f t="shared" ref="AH718:AH751" si="64">IF($AC718&gt;0,($X718/$BA667), "")</f>
        <v>0.29978813559322032</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163</v>
      </c>
      <c r="C719" s="1354"/>
      <c r="D719" s="1354"/>
      <c r="E719" s="1354"/>
      <c r="F719" s="1355"/>
      <c r="G719" s="1362">
        <v>28</v>
      </c>
      <c r="H719" s="1363"/>
      <c r="I719" s="1363"/>
      <c r="J719" s="1364"/>
      <c r="K719" s="1565">
        <v>716</v>
      </c>
      <c r="L719" s="1566"/>
      <c r="M719" s="1566"/>
      <c r="N719" s="1567"/>
      <c r="O719" s="1374">
        <f>1416-T719</f>
        <v>1302</v>
      </c>
      <c r="P719" s="1375"/>
      <c r="Q719" s="1375"/>
      <c r="R719" s="1375"/>
      <c r="S719" s="1376"/>
      <c r="T719" s="1374">
        <f>T718</f>
        <v>114</v>
      </c>
      <c r="U719" s="1375"/>
      <c r="V719" s="1375"/>
      <c r="W719" s="1376"/>
      <c r="X719" s="1356">
        <f t="shared" si="63"/>
        <v>1416</v>
      </c>
      <c r="Y719" s="1357"/>
      <c r="Z719" s="1357"/>
      <c r="AA719" s="1357"/>
      <c r="AB719" s="1358"/>
      <c r="AC719" s="1377">
        <v>0.5</v>
      </c>
      <c r="AD719" s="1378"/>
      <c r="AE719" s="1378"/>
      <c r="AF719" s="1378"/>
      <c r="AG719" s="1379"/>
      <c r="AH719" s="1359">
        <f t="shared" si="64"/>
        <v>0.5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c r="C720" s="1354"/>
      <c r="D720" s="1354"/>
      <c r="E720" s="1354"/>
      <c r="F720" s="1355"/>
      <c r="G720" s="1362"/>
      <c r="H720" s="1363"/>
      <c r="I720" s="1363"/>
      <c r="J720" s="1364"/>
      <c r="K720" s="1565"/>
      <c r="L720" s="1566"/>
      <c r="M720" s="1566"/>
      <c r="N720" s="1567"/>
      <c r="O720" s="1374"/>
      <c r="P720" s="1375"/>
      <c r="Q720" s="1375"/>
      <c r="R720" s="1375"/>
      <c r="S720" s="1376"/>
      <c r="T720" s="1374"/>
      <c r="U720" s="1375"/>
      <c r="V720" s="1375"/>
      <c r="W720" s="1376"/>
      <c r="X720" s="1356">
        <f t="shared" si="63"/>
        <v>0</v>
      </c>
      <c r="Y720" s="1357"/>
      <c r="Z720" s="1357"/>
      <c r="AA720" s="1357"/>
      <c r="AB720" s="1358"/>
      <c r="AC720" s="1377"/>
      <c r="AD720" s="1378"/>
      <c r="AE720" s="1378"/>
      <c r="AF720" s="1378"/>
      <c r="AG720" s="1379"/>
      <c r="AH720" s="1359" t="str">
        <f t="shared" si="64"/>
        <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164</v>
      </c>
      <c r="C721" s="1354"/>
      <c r="D721" s="1354"/>
      <c r="E721" s="1354"/>
      <c r="F721" s="1355"/>
      <c r="G721" s="1362">
        <v>15</v>
      </c>
      <c r="H721" s="1363"/>
      <c r="I721" s="1363"/>
      <c r="J721" s="1364"/>
      <c r="K721" s="1565">
        <v>907</v>
      </c>
      <c r="L721" s="1566"/>
      <c r="M721" s="1566"/>
      <c r="N721" s="1567"/>
      <c r="O721" s="1374">
        <f>981-T721</f>
        <v>833</v>
      </c>
      <c r="P721" s="1375"/>
      <c r="Q721" s="1375"/>
      <c r="R721" s="1375"/>
      <c r="S721" s="1376"/>
      <c r="T721" s="1374">
        <f>Y832</f>
        <v>148</v>
      </c>
      <c r="U721" s="1375"/>
      <c r="V721" s="1375"/>
      <c r="W721" s="1376"/>
      <c r="X721" s="1356">
        <f t="shared" si="63"/>
        <v>981</v>
      </c>
      <c r="Y721" s="1357"/>
      <c r="Z721" s="1357"/>
      <c r="AA721" s="1357"/>
      <c r="AB721" s="1358"/>
      <c r="AC721" s="1377">
        <v>0.3</v>
      </c>
      <c r="AD721" s="1378"/>
      <c r="AE721" s="1378"/>
      <c r="AF721" s="1378"/>
      <c r="AG721" s="1379"/>
      <c r="AH721" s="1359">
        <f t="shared" si="64"/>
        <v>0.3</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164</v>
      </c>
      <c r="C722" s="1354"/>
      <c r="D722" s="1354"/>
      <c r="E722" s="1354"/>
      <c r="F722" s="1355"/>
      <c r="G722" s="1362">
        <v>15</v>
      </c>
      <c r="H722" s="1363"/>
      <c r="I722" s="1363"/>
      <c r="J722" s="1364"/>
      <c r="K722" s="1565">
        <v>907</v>
      </c>
      <c r="L722" s="1566"/>
      <c r="M722" s="1566"/>
      <c r="N722" s="1567"/>
      <c r="O722" s="1374">
        <f>1635-T722</f>
        <v>1487</v>
      </c>
      <c r="P722" s="1375"/>
      <c r="Q722" s="1375"/>
      <c r="R722" s="1375"/>
      <c r="S722" s="1376"/>
      <c r="T722" s="1374">
        <f>T721</f>
        <v>148</v>
      </c>
      <c r="U722" s="1375"/>
      <c r="V722" s="1375"/>
      <c r="W722" s="1376"/>
      <c r="X722" s="1356">
        <f t="shared" si="63"/>
        <v>1635</v>
      </c>
      <c r="Y722" s="1357"/>
      <c r="Z722" s="1357"/>
      <c r="AA722" s="1357"/>
      <c r="AB722" s="1358"/>
      <c r="AC722" s="1377">
        <v>0.5</v>
      </c>
      <c r="AD722" s="1378"/>
      <c r="AE722" s="1378"/>
      <c r="AF722" s="1378"/>
      <c r="AG722" s="1379"/>
      <c r="AH722" s="1359">
        <f t="shared" si="64"/>
        <v>0.5</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c r="C723" s="1354"/>
      <c r="D723" s="1354"/>
      <c r="E723" s="1354"/>
      <c r="F723" s="1355"/>
      <c r="G723" s="1362"/>
      <c r="H723" s="1363"/>
      <c r="I723" s="1363"/>
      <c r="J723" s="1364"/>
      <c r="K723" s="1565"/>
      <c r="L723" s="1566"/>
      <c r="M723" s="1566"/>
      <c r="N723" s="1567"/>
      <c r="O723" s="1374"/>
      <c r="P723" s="1375"/>
      <c r="Q723" s="1375"/>
      <c r="R723" s="1375"/>
      <c r="S723" s="1376"/>
      <c r="T723" s="1374"/>
      <c r="U723" s="1375"/>
      <c r="V723" s="1375"/>
      <c r="W723" s="1376"/>
      <c r="X723" s="1356">
        <f t="shared" si="63"/>
        <v>0</v>
      </c>
      <c r="Y723" s="1357"/>
      <c r="Z723" s="1357"/>
      <c r="AA723" s="1357"/>
      <c r="AB723" s="1358"/>
      <c r="AC723" s="1377"/>
      <c r="AD723" s="1378"/>
      <c r="AE723" s="1378"/>
      <c r="AF723" s="1378"/>
      <c r="AG723" s="1379"/>
      <c r="AH723" s="1359" t="str">
        <f t="shared" si="64"/>
        <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165</v>
      </c>
      <c r="C724" s="1354"/>
      <c r="D724" s="1354"/>
      <c r="E724" s="1354"/>
      <c r="F724" s="1355"/>
      <c r="G724" s="1362">
        <v>5</v>
      </c>
      <c r="H724" s="1363"/>
      <c r="I724" s="1363"/>
      <c r="J724" s="1364"/>
      <c r="K724" s="1565">
        <v>1127</v>
      </c>
      <c r="L724" s="1566"/>
      <c r="M724" s="1566"/>
      <c r="N724" s="1567"/>
      <c r="O724" s="1374">
        <f>1095-T724</f>
        <v>911</v>
      </c>
      <c r="P724" s="1375"/>
      <c r="Q724" s="1375"/>
      <c r="R724" s="1375"/>
      <c r="S724" s="1376"/>
      <c r="T724" s="1374">
        <f>AC832</f>
        <v>184</v>
      </c>
      <c r="U724" s="1375"/>
      <c r="V724" s="1375"/>
      <c r="W724" s="1376"/>
      <c r="X724" s="1356">
        <f t="shared" si="63"/>
        <v>1095</v>
      </c>
      <c r="Y724" s="1357"/>
      <c r="Z724" s="1357"/>
      <c r="AA724" s="1357"/>
      <c r="AB724" s="1358"/>
      <c r="AC724" s="1377">
        <v>0.3</v>
      </c>
      <c r="AD724" s="1378"/>
      <c r="AE724" s="1378"/>
      <c r="AF724" s="1378"/>
      <c r="AG724" s="1379"/>
      <c r="AH724" s="1359">
        <f t="shared" si="64"/>
        <v>0.3</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165</v>
      </c>
      <c r="C725" s="1354"/>
      <c r="D725" s="1354"/>
      <c r="E725" s="1354"/>
      <c r="F725" s="1355"/>
      <c r="G725" s="1362">
        <v>5</v>
      </c>
      <c r="H725" s="1363"/>
      <c r="I725" s="1363"/>
      <c r="J725" s="1364"/>
      <c r="K725" s="1565">
        <v>1127</v>
      </c>
      <c r="L725" s="1566"/>
      <c r="M725" s="1566"/>
      <c r="N725" s="1567"/>
      <c r="O725" s="1374">
        <f>1825-T725</f>
        <v>1641</v>
      </c>
      <c r="P725" s="1375"/>
      <c r="Q725" s="1375"/>
      <c r="R725" s="1375"/>
      <c r="S725" s="1376"/>
      <c r="T725" s="1374">
        <f>T724</f>
        <v>184</v>
      </c>
      <c r="U725" s="1375"/>
      <c r="V725" s="1375"/>
      <c r="W725" s="1376"/>
      <c r="X725" s="1356">
        <f t="shared" si="63"/>
        <v>1825</v>
      </c>
      <c r="Y725" s="1357"/>
      <c r="Z725" s="1357"/>
      <c r="AA725" s="1357"/>
      <c r="AB725" s="1358"/>
      <c r="AC725" s="1377">
        <v>0.5</v>
      </c>
      <c r="AD725" s="1378"/>
      <c r="AE725" s="1378"/>
      <c r="AF725" s="1378"/>
      <c r="AG725" s="1379"/>
      <c r="AH725" s="1359">
        <f t="shared" si="64"/>
        <v>0.5</v>
      </c>
      <c r="AI725" s="1360"/>
      <c r="AJ725" s="1361"/>
      <c r="AK725" s="1353" t="s">
        <v>600</v>
      </c>
      <c r="AL725" s="1354"/>
      <c r="AM725" s="1354"/>
      <c r="AN725" s="1354"/>
      <c r="AO725" s="1355"/>
      <c r="AP725" s="3"/>
      <c r="AQ725" s="3"/>
      <c r="AR725" s="3"/>
      <c r="AS725" s="3"/>
      <c r="AY725" s="1124"/>
      <c r="AZ725" s="1124"/>
      <c r="BA725" s="1124"/>
      <c r="BB725" s="1124"/>
      <c r="BC725" s="1124"/>
      <c r="BD725" s="3"/>
      <c r="BE725" s="3"/>
      <c r="BF725" s="3"/>
      <c r="BK725" s="3"/>
      <c r="BL725" s="3"/>
      <c r="BM725" s="3"/>
      <c r="BN725" s="3"/>
      <c r="BO725" s="3"/>
      <c r="BP725" s="304"/>
      <c r="BQ725" s="208"/>
      <c r="BR725" s="313"/>
      <c r="BS725" s="313"/>
      <c r="BT725" s="313"/>
      <c r="BU725" s="313"/>
      <c r="BV725" s="313"/>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2"/>
      <c r="H726" s="1363"/>
      <c r="I726" s="1363"/>
      <c r="J726" s="1364"/>
      <c r="K726" s="1565"/>
      <c r="L726" s="1566"/>
      <c r="M726" s="1566"/>
      <c r="N726" s="1567"/>
      <c r="O726" s="1374"/>
      <c r="P726" s="1375"/>
      <c r="Q726" s="1375"/>
      <c r="R726" s="1375"/>
      <c r="S726" s="1376"/>
      <c r="T726" s="1374"/>
      <c r="U726" s="1375"/>
      <c r="V726" s="1375"/>
      <c r="W726" s="1376"/>
      <c r="X726" s="1356">
        <f t="shared" si="63"/>
        <v>0</v>
      </c>
      <c r="Y726" s="1357"/>
      <c r="Z726" s="1357"/>
      <c r="AA726" s="1357"/>
      <c r="AB726" s="1358"/>
      <c r="AC726" s="1377"/>
      <c r="AD726" s="1378"/>
      <c r="AE726" s="1378"/>
      <c r="AF726" s="1378"/>
      <c r="AG726" s="1379"/>
      <c r="AH726" s="1359" t="str">
        <f t="shared" si="64"/>
        <v/>
      </c>
      <c r="AI726" s="1360"/>
      <c r="AJ726" s="1361"/>
      <c r="AK726" s="1353" t="s">
        <v>600</v>
      </c>
      <c r="AL726" s="1354"/>
      <c r="AM726" s="1354"/>
      <c r="AN726" s="1354"/>
      <c r="AO726" s="1355"/>
      <c r="AP726" s="3"/>
      <c r="AQ726" s="3"/>
      <c r="AR726" s="3"/>
      <c r="AS726" s="3"/>
      <c r="AY726" s="1124"/>
      <c r="AZ726" s="1124"/>
      <c r="BA726" s="1124"/>
      <c r="BB726" s="1124"/>
      <c r="BC726" s="112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2"/>
      <c r="H727" s="1363"/>
      <c r="I727" s="1363"/>
      <c r="J727" s="1364"/>
      <c r="K727" s="1565"/>
      <c r="L727" s="1566"/>
      <c r="M727" s="1566"/>
      <c r="N727" s="1567"/>
      <c r="O727" s="1374"/>
      <c r="P727" s="1375"/>
      <c r="Q727" s="1375"/>
      <c r="R727" s="1375"/>
      <c r="S727" s="1376"/>
      <c r="T727" s="1374"/>
      <c r="U727" s="1375"/>
      <c r="V727" s="1375"/>
      <c r="W727" s="1376"/>
      <c r="X727" s="1356">
        <f t="shared" si="63"/>
        <v>0</v>
      </c>
      <c r="Y727" s="1357"/>
      <c r="Z727" s="1357"/>
      <c r="AA727" s="1357"/>
      <c r="AB727" s="1358"/>
      <c r="AC727" s="1377"/>
      <c r="AD727" s="1378"/>
      <c r="AE727" s="1378"/>
      <c r="AF727" s="1378"/>
      <c r="AG727" s="1379"/>
      <c r="AH727" s="1359" t="str">
        <f t="shared" si="64"/>
        <v/>
      </c>
      <c r="AI727" s="1360"/>
      <c r="AJ727" s="1361"/>
      <c r="AK727" s="1353" t="s">
        <v>600</v>
      </c>
      <c r="AL727" s="1354"/>
      <c r="AM727" s="1354"/>
      <c r="AN727" s="1354"/>
      <c r="AO727" s="1355"/>
      <c r="AP727" s="3"/>
      <c r="AQ727" s="3"/>
      <c r="AR727" s="3"/>
      <c r="AS727" s="3"/>
      <c r="AY727" s="1124"/>
      <c r="AZ727" s="1124"/>
      <c r="BA727" s="1124"/>
      <c r="BB727" s="1124"/>
      <c r="BC727" s="112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2"/>
      <c r="H728" s="1363"/>
      <c r="I728" s="1363"/>
      <c r="J728" s="1364"/>
      <c r="K728" s="1565"/>
      <c r="L728" s="1566"/>
      <c r="M728" s="1566"/>
      <c r="N728" s="1567"/>
      <c r="O728" s="1374"/>
      <c r="P728" s="1375"/>
      <c r="Q728" s="1375"/>
      <c r="R728" s="1375"/>
      <c r="S728" s="1376"/>
      <c r="T728" s="1374"/>
      <c r="U728" s="1375"/>
      <c r="V728" s="1375"/>
      <c r="W728" s="1376"/>
      <c r="X728" s="1356">
        <f t="shared" si="63"/>
        <v>0</v>
      </c>
      <c r="Y728" s="1357"/>
      <c r="Z728" s="1357"/>
      <c r="AA728" s="1357"/>
      <c r="AB728" s="1358"/>
      <c r="AC728" s="1377"/>
      <c r="AD728" s="1378"/>
      <c r="AE728" s="1378"/>
      <c r="AF728" s="1378"/>
      <c r="AG728" s="1379"/>
      <c r="AH728" s="1359" t="str">
        <f t="shared" si="64"/>
        <v/>
      </c>
      <c r="AI728" s="1360"/>
      <c r="AJ728" s="1361"/>
      <c r="AK728" s="1353" t="s">
        <v>600</v>
      </c>
      <c r="AL728" s="1354"/>
      <c r="AM728" s="1354"/>
      <c r="AN728" s="1354"/>
      <c r="AO728" s="1355"/>
      <c r="AP728" s="3"/>
      <c r="AQ728" s="3"/>
      <c r="AR728" s="3"/>
      <c r="AS728" s="3"/>
      <c r="AY728" s="1124"/>
      <c r="AZ728" s="1124"/>
      <c r="BA728" s="1124"/>
      <c r="BB728" s="1124"/>
      <c r="BC728" s="112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2"/>
      <c r="H729" s="1363"/>
      <c r="I729" s="1363"/>
      <c r="J729" s="1364"/>
      <c r="K729" s="1565"/>
      <c r="L729" s="1566"/>
      <c r="M729" s="1566"/>
      <c r="N729" s="1567"/>
      <c r="O729" s="1374"/>
      <c r="P729" s="1375"/>
      <c r="Q729" s="1375"/>
      <c r="R729" s="1375"/>
      <c r="S729" s="1376"/>
      <c r="T729" s="1374"/>
      <c r="U729" s="1375"/>
      <c r="V729" s="1375"/>
      <c r="W729" s="1376"/>
      <c r="X729" s="1356">
        <f t="shared" si="63"/>
        <v>0</v>
      </c>
      <c r="Y729" s="1357"/>
      <c r="Z729" s="1357"/>
      <c r="AA729" s="1357"/>
      <c r="AB729" s="1358"/>
      <c r="AC729" s="1377"/>
      <c r="AD729" s="1378"/>
      <c r="AE729" s="1378"/>
      <c r="AF729" s="1378"/>
      <c r="AG729" s="1379"/>
      <c r="AH729" s="1359" t="str">
        <f t="shared" si="64"/>
        <v/>
      </c>
      <c r="AI729" s="1360"/>
      <c r="AJ729" s="1361"/>
      <c r="AK729" s="1353" t="s">
        <v>600</v>
      </c>
      <c r="AL729" s="1354"/>
      <c r="AM729" s="1354"/>
      <c r="AN729" s="1354"/>
      <c r="AO729" s="1355"/>
      <c r="AP729" s="3"/>
      <c r="AQ729" s="3"/>
      <c r="AR729" s="3"/>
      <c r="AS729" s="3"/>
      <c r="AY729" s="1124"/>
      <c r="AZ729" s="1124"/>
      <c r="BA729" s="1124"/>
      <c r="BB729" s="1124"/>
      <c r="BC729" s="112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65"/>
      <c r="L730" s="1566"/>
      <c r="M730" s="1566"/>
      <c r="N730" s="1567"/>
      <c r="O730" s="1374"/>
      <c r="P730" s="1375"/>
      <c r="Q730" s="1375"/>
      <c r="R730" s="1375"/>
      <c r="S730" s="1376"/>
      <c r="T730" s="1374"/>
      <c r="U730" s="1375"/>
      <c r="V730" s="1375"/>
      <c r="W730" s="1376"/>
      <c r="X730" s="1356">
        <f t="shared" si="63"/>
        <v>0</v>
      </c>
      <c r="Y730" s="1357"/>
      <c r="Z730" s="1357"/>
      <c r="AA730" s="1357"/>
      <c r="AB730" s="1358"/>
      <c r="AC730" s="1377"/>
      <c r="AD730" s="1378"/>
      <c r="AE730" s="1378"/>
      <c r="AF730" s="1378"/>
      <c r="AG730" s="1379"/>
      <c r="AH730" s="1359" t="str">
        <f t="shared" si="64"/>
        <v/>
      </c>
      <c r="AI730" s="1360"/>
      <c r="AJ730" s="1361"/>
      <c r="AK730" s="1353" t="s">
        <v>600</v>
      </c>
      <c r="AL730" s="1354"/>
      <c r="AM730" s="1354"/>
      <c r="AN730" s="1354"/>
      <c r="AO730" s="1355"/>
      <c r="AP730" s="3"/>
      <c r="AQ730" s="3"/>
      <c r="AR730" s="3"/>
      <c r="AS730" s="3"/>
      <c r="AY730" s="1124"/>
      <c r="AZ730" s="1124"/>
      <c r="BA730" s="1124"/>
      <c r="BB730" s="1124"/>
      <c r="BC730" s="112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65"/>
      <c r="L731" s="1566"/>
      <c r="M731" s="1566"/>
      <c r="N731" s="1567"/>
      <c r="O731" s="1374"/>
      <c r="P731" s="1375"/>
      <c r="Q731" s="1375"/>
      <c r="R731" s="1375"/>
      <c r="S731" s="1376"/>
      <c r="T731" s="1374"/>
      <c r="U731" s="1375"/>
      <c r="V731" s="1375"/>
      <c r="W731" s="1376"/>
      <c r="X731" s="1356">
        <f t="shared" si="63"/>
        <v>0</v>
      </c>
      <c r="Y731" s="1357"/>
      <c r="Z731" s="1357"/>
      <c r="AA731" s="1357"/>
      <c r="AB731" s="1358"/>
      <c r="AC731" s="1377"/>
      <c r="AD731" s="1378"/>
      <c r="AE731" s="1378"/>
      <c r="AF731" s="1378"/>
      <c r="AG731" s="1379"/>
      <c r="AH731" s="1359" t="str">
        <f t="shared" si="64"/>
        <v/>
      </c>
      <c r="AI731" s="1360"/>
      <c r="AJ731" s="1361"/>
      <c r="AK731" s="1353" t="s">
        <v>600</v>
      </c>
      <c r="AL731" s="1354"/>
      <c r="AM731" s="1354"/>
      <c r="AN731" s="1354"/>
      <c r="AO731" s="1355"/>
      <c r="AP731" s="3"/>
      <c r="AQ731" s="3"/>
      <c r="AR731" s="3"/>
      <c r="AS731" s="3"/>
      <c r="AY731" s="1124"/>
      <c r="AZ731" s="1124"/>
      <c r="BA731" s="1124"/>
      <c r="BB731" s="1124"/>
      <c r="BC731" s="112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65"/>
      <c r="L732" s="1566"/>
      <c r="M732" s="1566"/>
      <c r="N732" s="1567"/>
      <c r="O732" s="1374"/>
      <c r="P732" s="1375"/>
      <c r="Q732" s="1375"/>
      <c r="R732" s="1375"/>
      <c r="S732" s="1376"/>
      <c r="T732" s="1374"/>
      <c r="U732" s="1375"/>
      <c r="V732" s="1375"/>
      <c r="W732" s="1376"/>
      <c r="X732" s="1356">
        <f t="shared" si="63"/>
        <v>0</v>
      </c>
      <c r="Y732" s="1357"/>
      <c r="Z732" s="1357"/>
      <c r="AA732" s="1357"/>
      <c r="AB732" s="1358"/>
      <c r="AC732" s="1377"/>
      <c r="AD732" s="1378"/>
      <c r="AE732" s="1378"/>
      <c r="AF732" s="1378"/>
      <c r="AG732" s="1379"/>
      <c r="AH732" s="1359" t="str">
        <f t="shared" si="64"/>
        <v/>
      </c>
      <c r="AI732" s="1360"/>
      <c r="AJ732" s="1361"/>
      <c r="AK732" s="1353" t="s">
        <v>600</v>
      </c>
      <c r="AL732" s="1354"/>
      <c r="AM732" s="1354"/>
      <c r="AN732" s="1354"/>
      <c r="AO732" s="1355"/>
      <c r="AP732" s="3"/>
      <c r="AQ732" s="3"/>
      <c r="AR732" s="3"/>
      <c r="AS732" s="3"/>
      <c r="AY732" s="1124"/>
      <c r="AZ732" s="1124"/>
      <c r="BA732" s="1124"/>
      <c r="BB732" s="1124"/>
      <c r="BC732" s="112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65"/>
      <c r="L733" s="1566"/>
      <c r="M733" s="1566"/>
      <c r="N733" s="1567"/>
      <c r="O733" s="1374"/>
      <c r="P733" s="1375"/>
      <c r="Q733" s="1375"/>
      <c r="R733" s="1375"/>
      <c r="S733" s="1376"/>
      <c r="T733" s="1374"/>
      <c r="U733" s="1375"/>
      <c r="V733" s="1375"/>
      <c r="W733" s="1376"/>
      <c r="X733" s="1356">
        <f t="shared" si="63"/>
        <v>0</v>
      </c>
      <c r="Y733" s="1357"/>
      <c r="Z733" s="1357"/>
      <c r="AA733" s="1357"/>
      <c r="AB733" s="1358"/>
      <c r="AC733" s="1377"/>
      <c r="AD733" s="1378"/>
      <c r="AE733" s="1378"/>
      <c r="AF733" s="1378"/>
      <c r="AG733" s="1379"/>
      <c r="AH733" s="1359" t="str">
        <f t="shared" si="64"/>
        <v/>
      </c>
      <c r="AI733" s="1360"/>
      <c r="AJ733" s="1361"/>
      <c r="AK733" s="1353" t="s">
        <v>600</v>
      </c>
      <c r="AL733" s="1354"/>
      <c r="AM733" s="1354"/>
      <c r="AN733" s="1354"/>
      <c r="AO733" s="1355"/>
      <c r="AP733" s="3"/>
      <c r="AQ733" s="3"/>
      <c r="AR733" s="3"/>
      <c r="AS733" s="3"/>
      <c r="AY733" s="1124"/>
      <c r="AZ733" s="1124"/>
      <c r="BA733" s="1124"/>
      <c r="BB733" s="1124"/>
      <c r="BC733" s="112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65"/>
      <c r="L734" s="1566"/>
      <c r="M734" s="1566"/>
      <c r="N734" s="1567"/>
      <c r="O734" s="1374"/>
      <c r="P734" s="1375"/>
      <c r="Q734" s="1375"/>
      <c r="R734" s="1375"/>
      <c r="S734" s="1376"/>
      <c r="T734" s="1374"/>
      <c r="U734" s="1375"/>
      <c r="V734" s="1375"/>
      <c r="W734" s="1376"/>
      <c r="X734" s="1356">
        <f t="shared" si="63"/>
        <v>0</v>
      </c>
      <c r="Y734" s="1357"/>
      <c r="Z734" s="1357"/>
      <c r="AA734" s="1357"/>
      <c r="AB734" s="1358"/>
      <c r="AC734" s="1377"/>
      <c r="AD734" s="1378"/>
      <c r="AE734" s="1378"/>
      <c r="AF734" s="1378"/>
      <c r="AG734" s="1379"/>
      <c r="AH734" s="1359" t="str">
        <f t="shared" si="64"/>
        <v/>
      </c>
      <c r="AI734" s="1360"/>
      <c r="AJ734" s="1361"/>
      <c r="AK734" s="1353" t="s">
        <v>600</v>
      </c>
      <c r="AL734" s="1354"/>
      <c r="AM734" s="1354"/>
      <c r="AN734" s="1354"/>
      <c r="AO734" s="1355"/>
      <c r="AP734" s="3"/>
      <c r="AQ734" s="3"/>
      <c r="AR734" s="3"/>
      <c r="AS734" s="3"/>
      <c r="AY734" s="1124"/>
      <c r="AZ734" s="1124"/>
      <c r="BA734" s="1124"/>
      <c r="BB734" s="1124"/>
      <c r="BC734" s="112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65"/>
      <c r="L735" s="1566"/>
      <c r="M735" s="1566"/>
      <c r="N735" s="1567"/>
      <c r="O735" s="1374"/>
      <c r="P735" s="1375"/>
      <c r="Q735" s="1375"/>
      <c r="R735" s="1375"/>
      <c r="S735" s="1376"/>
      <c r="T735" s="1374"/>
      <c r="U735" s="1375"/>
      <c r="V735" s="1375"/>
      <c r="W735" s="1376"/>
      <c r="X735" s="1356">
        <f t="shared" si="63"/>
        <v>0</v>
      </c>
      <c r="Y735" s="1357"/>
      <c r="Z735" s="1357"/>
      <c r="AA735" s="1357"/>
      <c r="AB735" s="1358"/>
      <c r="AC735" s="1377"/>
      <c r="AD735" s="1378"/>
      <c r="AE735" s="1378"/>
      <c r="AF735" s="1378"/>
      <c r="AG735" s="1379"/>
      <c r="AH735" s="1359" t="str">
        <f t="shared" si="64"/>
        <v/>
      </c>
      <c r="AI735" s="1360"/>
      <c r="AJ735" s="1361"/>
      <c r="AK735" s="1353" t="s">
        <v>600</v>
      </c>
      <c r="AL735" s="1354"/>
      <c r="AM735" s="1354"/>
      <c r="AN735" s="1354"/>
      <c r="AO735" s="1355"/>
      <c r="AP735" s="3"/>
      <c r="AQ735" s="3"/>
      <c r="AR735" s="3"/>
      <c r="AS735" s="3"/>
      <c r="AY735" s="1124"/>
      <c r="AZ735" s="1124"/>
      <c r="BA735" s="1124"/>
      <c r="BB735" s="1124"/>
      <c r="BC735" s="112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65"/>
      <c r="L736" s="1566"/>
      <c r="M736" s="1566"/>
      <c r="N736" s="1567"/>
      <c r="O736" s="1374"/>
      <c r="P736" s="1375"/>
      <c r="Q736" s="1375"/>
      <c r="R736" s="1375"/>
      <c r="S736" s="1376"/>
      <c r="T736" s="1374"/>
      <c r="U736" s="1375"/>
      <c r="V736" s="1375"/>
      <c r="W736" s="1376"/>
      <c r="X736" s="1356">
        <f t="shared" si="63"/>
        <v>0</v>
      </c>
      <c r="Y736" s="1357"/>
      <c r="Z736" s="1357"/>
      <c r="AA736" s="1357"/>
      <c r="AB736" s="1358"/>
      <c r="AC736" s="1377"/>
      <c r="AD736" s="1378"/>
      <c r="AE736" s="1378"/>
      <c r="AF736" s="1378"/>
      <c r="AG736" s="1379"/>
      <c r="AH736" s="1359" t="str">
        <f t="shared" si="64"/>
        <v/>
      </c>
      <c r="AI736" s="1360"/>
      <c r="AJ736" s="1361"/>
      <c r="AK736" s="1353" t="s">
        <v>600</v>
      </c>
      <c r="AL736" s="1354"/>
      <c r="AM736" s="1354"/>
      <c r="AN736" s="1354"/>
      <c r="AO736" s="1355"/>
      <c r="AP736" s="3"/>
      <c r="AQ736" s="3"/>
      <c r="AR736" s="3"/>
      <c r="AS736" s="3"/>
      <c r="AY736" s="1124"/>
      <c r="AZ736" s="1124"/>
      <c r="BA736" s="1124"/>
      <c r="BB736" s="1124"/>
      <c r="BC736" s="112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65"/>
      <c r="L737" s="1566"/>
      <c r="M737" s="1566"/>
      <c r="N737" s="1567"/>
      <c r="O737" s="1374"/>
      <c r="P737" s="1375"/>
      <c r="Q737" s="1375"/>
      <c r="R737" s="1375"/>
      <c r="S737" s="1376"/>
      <c r="T737" s="1374"/>
      <c r="U737" s="1375"/>
      <c r="V737" s="1375"/>
      <c r="W737" s="1376"/>
      <c r="X737" s="1356">
        <f t="shared" si="63"/>
        <v>0</v>
      </c>
      <c r="Y737" s="1357"/>
      <c r="Z737" s="1357"/>
      <c r="AA737" s="1357"/>
      <c r="AB737" s="1358"/>
      <c r="AC737" s="1377"/>
      <c r="AD737" s="1378"/>
      <c r="AE737" s="1378"/>
      <c r="AF737" s="1378"/>
      <c r="AG737" s="1379"/>
      <c r="AH737" s="1359" t="str">
        <f t="shared" si="64"/>
        <v/>
      </c>
      <c r="AI737" s="1360"/>
      <c r="AJ737" s="1361"/>
      <c r="AK737" s="1353" t="s">
        <v>600</v>
      </c>
      <c r="AL737" s="1354"/>
      <c r="AM737" s="1354"/>
      <c r="AN737" s="1354"/>
      <c r="AO737" s="1355"/>
      <c r="AP737" s="3"/>
      <c r="AQ737" s="3"/>
      <c r="AR737" s="3"/>
      <c r="AS737" s="3"/>
      <c r="AY737" s="1124"/>
      <c r="AZ737" s="1124"/>
      <c r="BA737" s="1124"/>
      <c r="BB737" s="1124"/>
      <c r="BC737" s="112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65"/>
      <c r="L738" s="1566"/>
      <c r="M738" s="1566"/>
      <c r="N738" s="1567"/>
      <c r="O738" s="1374"/>
      <c r="P738" s="1375"/>
      <c r="Q738" s="1375"/>
      <c r="R738" s="1375"/>
      <c r="S738" s="1376"/>
      <c r="T738" s="1374"/>
      <c r="U738" s="1375"/>
      <c r="V738" s="1375"/>
      <c r="W738" s="1376"/>
      <c r="X738" s="1356">
        <f t="shared" si="63"/>
        <v>0</v>
      </c>
      <c r="Y738" s="1357"/>
      <c r="Z738" s="1357"/>
      <c r="AA738" s="1357"/>
      <c r="AB738" s="1358"/>
      <c r="AC738" s="1377"/>
      <c r="AD738" s="1378"/>
      <c r="AE738" s="1378"/>
      <c r="AF738" s="1378"/>
      <c r="AG738" s="1379"/>
      <c r="AH738" s="1359" t="str">
        <f t="shared" si="64"/>
        <v/>
      </c>
      <c r="AI738" s="1360"/>
      <c r="AJ738" s="1361"/>
      <c r="AK738" s="1353" t="s">
        <v>600</v>
      </c>
      <c r="AL738" s="1354"/>
      <c r="AM738" s="1354"/>
      <c r="AN738" s="1354"/>
      <c r="AO738" s="1355"/>
      <c r="AP738" s="3"/>
      <c r="AQ738" s="3"/>
      <c r="AR738" s="3"/>
      <c r="AS738" s="3"/>
      <c r="AY738" s="1124"/>
      <c r="AZ738" s="1124"/>
      <c r="BA738" s="1124"/>
      <c r="BB738" s="1124"/>
      <c r="BC738" s="112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65"/>
      <c r="L739" s="1566"/>
      <c r="M739" s="1566"/>
      <c r="N739" s="1567"/>
      <c r="O739" s="1374"/>
      <c r="P739" s="1375"/>
      <c r="Q739" s="1375"/>
      <c r="R739" s="1375"/>
      <c r="S739" s="1376"/>
      <c r="T739" s="1374"/>
      <c r="U739" s="1375"/>
      <c r="V739" s="1375"/>
      <c r="W739" s="1376"/>
      <c r="X739" s="1356">
        <f t="shared" si="63"/>
        <v>0</v>
      </c>
      <c r="Y739" s="1357"/>
      <c r="Z739" s="1357"/>
      <c r="AA739" s="1357"/>
      <c r="AB739" s="1358"/>
      <c r="AC739" s="1377"/>
      <c r="AD739" s="1378"/>
      <c r="AE739" s="1378"/>
      <c r="AF739" s="1378"/>
      <c r="AG739" s="1379"/>
      <c r="AH739" s="1359" t="str">
        <f t="shared" si="64"/>
        <v/>
      </c>
      <c r="AI739" s="1360"/>
      <c r="AJ739" s="1361"/>
      <c r="AK739" s="1353" t="s">
        <v>600</v>
      </c>
      <c r="AL739" s="1354"/>
      <c r="AM739" s="1354"/>
      <c r="AN739" s="1354"/>
      <c r="AO739" s="1355"/>
      <c r="AP739" s="3"/>
      <c r="AQ739" s="3"/>
      <c r="AR739" s="3"/>
      <c r="AS739" s="3"/>
      <c r="AY739" s="1124"/>
      <c r="AZ739" s="1124"/>
      <c r="BA739" s="1124"/>
      <c r="BB739" s="1124"/>
      <c r="BC739" s="1124"/>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65"/>
      <c r="L740" s="1566"/>
      <c r="M740" s="1566"/>
      <c r="N740" s="1567"/>
      <c r="O740" s="1374"/>
      <c r="P740" s="1375"/>
      <c r="Q740" s="1375"/>
      <c r="R740" s="1375"/>
      <c r="S740" s="1376"/>
      <c r="T740" s="1374"/>
      <c r="U740" s="1375"/>
      <c r="V740" s="1375"/>
      <c r="W740" s="1376"/>
      <c r="X740" s="1356">
        <f t="shared" si="63"/>
        <v>0</v>
      </c>
      <c r="Y740" s="1357"/>
      <c r="Z740" s="1357"/>
      <c r="AA740" s="1357"/>
      <c r="AB740" s="1358"/>
      <c r="AC740" s="1377"/>
      <c r="AD740" s="1378"/>
      <c r="AE740" s="1378"/>
      <c r="AF740" s="1378"/>
      <c r="AG740" s="1379"/>
      <c r="AH740" s="1359" t="str">
        <f t="shared" si="64"/>
        <v/>
      </c>
      <c r="AI740" s="1360"/>
      <c r="AJ740" s="1361"/>
      <c r="AK740" s="1353" t="s">
        <v>600</v>
      </c>
      <c r="AL740" s="1354"/>
      <c r="AM740" s="1354"/>
      <c r="AN740" s="1354"/>
      <c r="AO740" s="1355"/>
      <c r="AP740" s="3"/>
      <c r="AQ740" s="3"/>
      <c r="AR740" s="3"/>
      <c r="AS740" s="3"/>
      <c r="AY740" s="1124"/>
      <c r="AZ740" s="1124"/>
      <c r="BA740" s="1124"/>
      <c r="BB740" s="1124"/>
      <c r="BC740" s="1124"/>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65"/>
      <c r="L741" s="1566"/>
      <c r="M741" s="1566"/>
      <c r="N741" s="1567"/>
      <c r="O741" s="1374"/>
      <c r="P741" s="1375"/>
      <c r="Q741" s="1375"/>
      <c r="R741" s="1375"/>
      <c r="S741" s="1376"/>
      <c r="T741" s="1374"/>
      <c r="U741" s="1375"/>
      <c r="V741" s="1375"/>
      <c r="W741" s="1376"/>
      <c r="X741" s="1356">
        <f t="shared" si="63"/>
        <v>0</v>
      </c>
      <c r="Y741" s="1357"/>
      <c r="Z741" s="1357"/>
      <c r="AA741" s="1357"/>
      <c r="AB741" s="1358"/>
      <c r="AC741" s="1377"/>
      <c r="AD741" s="1378"/>
      <c r="AE741" s="1378"/>
      <c r="AF741" s="1378"/>
      <c r="AG741" s="1379"/>
      <c r="AH741" s="1359" t="str">
        <f t="shared" si="64"/>
        <v/>
      </c>
      <c r="AI741" s="1360"/>
      <c r="AJ741" s="1361"/>
      <c r="AK741" s="1353" t="s">
        <v>600</v>
      </c>
      <c r="AL741" s="1354"/>
      <c r="AM741" s="1354"/>
      <c r="AN741" s="1354"/>
      <c r="AO741" s="1355"/>
      <c r="AP741" s="3"/>
      <c r="AQ741" s="3"/>
      <c r="AR741" s="3"/>
      <c r="AS741" s="3"/>
      <c r="AY741" s="1124"/>
      <c r="AZ741" s="1124"/>
      <c r="BA741" s="1124"/>
      <c r="BB741" s="1124"/>
      <c r="BC741" s="1124"/>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65"/>
      <c r="L742" s="1566"/>
      <c r="M742" s="1566"/>
      <c r="N742" s="1567"/>
      <c r="O742" s="1374"/>
      <c r="P742" s="1375"/>
      <c r="Q742" s="1375"/>
      <c r="R742" s="1375"/>
      <c r="S742" s="1376"/>
      <c r="T742" s="1374"/>
      <c r="U742" s="1375"/>
      <c r="V742" s="1375"/>
      <c r="W742" s="1376"/>
      <c r="X742" s="1356">
        <f t="shared" ref="X742:X751" si="65">O742+T742</f>
        <v>0</v>
      </c>
      <c r="Y742" s="1357"/>
      <c r="Z742" s="1357"/>
      <c r="AA742" s="1357"/>
      <c r="AB742" s="1358"/>
      <c r="AC742" s="1377"/>
      <c r="AD742" s="1378"/>
      <c r="AE742" s="1378"/>
      <c r="AF742" s="1378"/>
      <c r="AG742" s="1379"/>
      <c r="AH742" s="1359" t="str">
        <f t="shared" si="64"/>
        <v/>
      </c>
      <c r="AI742" s="1360"/>
      <c r="AJ742" s="1361"/>
      <c r="AK742" s="1353" t="s">
        <v>600</v>
      </c>
      <c r="AL742" s="1354"/>
      <c r="AM742" s="1354"/>
      <c r="AN742" s="1354"/>
      <c r="AO742" s="1355"/>
      <c r="AP742" s="3"/>
      <c r="AQ742" s="3"/>
      <c r="AR742" s="3"/>
      <c r="AS742" s="3"/>
      <c r="AY742" s="1124"/>
      <c r="AZ742" s="1124"/>
      <c r="BA742" s="1124"/>
      <c r="BB742" s="1124"/>
      <c r="BC742" s="1124"/>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65"/>
      <c r="L743" s="1566"/>
      <c r="M743" s="1566"/>
      <c r="N743" s="1567"/>
      <c r="O743" s="1374"/>
      <c r="P743" s="1375"/>
      <c r="Q743" s="1375"/>
      <c r="R743" s="1375"/>
      <c r="S743" s="1376"/>
      <c r="T743" s="1374"/>
      <c r="U743" s="1375"/>
      <c r="V743" s="1375"/>
      <c r="W743" s="1376"/>
      <c r="X743" s="1356">
        <f t="shared" si="65"/>
        <v>0</v>
      </c>
      <c r="Y743" s="1357"/>
      <c r="Z743" s="1357"/>
      <c r="AA743" s="1357"/>
      <c r="AB743" s="1358"/>
      <c r="AC743" s="1377"/>
      <c r="AD743" s="1378"/>
      <c r="AE743" s="1378"/>
      <c r="AF743" s="1378"/>
      <c r="AG743" s="1379"/>
      <c r="AH743" s="1359" t="str">
        <f t="shared" si="64"/>
        <v/>
      </c>
      <c r="AI743" s="1360"/>
      <c r="AJ743" s="1361"/>
      <c r="AK743" s="1353" t="s">
        <v>600</v>
      </c>
      <c r="AL743" s="1354"/>
      <c r="AM743" s="1354"/>
      <c r="AN743" s="1354"/>
      <c r="AO743" s="1355"/>
      <c r="AT743"/>
      <c r="AU743"/>
      <c r="AV743"/>
      <c r="AW743"/>
      <c r="AX743"/>
      <c r="AY743" s="1124"/>
      <c r="AZ743" s="1124"/>
      <c r="BA743" s="1124"/>
      <c r="BB743" s="1124"/>
      <c r="BC743" s="112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65"/>
      <c r="L744" s="1566"/>
      <c r="M744" s="1566"/>
      <c r="N744" s="1567"/>
      <c r="O744" s="1374"/>
      <c r="P744" s="1375"/>
      <c r="Q744" s="1375"/>
      <c r="R744" s="1375"/>
      <c r="S744" s="1376"/>
      <c r="T744" s="1374"/>
      <c r="U744" s="1375"/>
      <c r="V744" s="1375"/>
      <c r="W744" s="1376"/>
      <c r="X744" s="1356">
        <f t="shared" si="65"/>
        <v>0</v>
      </c>
      <c r="Y744" s="1357"/>
      <c r="Z744" s="1357"/>
      <c r="AA744" s="1357"/>
      <c r="AB744" s="1358"/>
      <c r="AC744" s="1377"/>
      <c r="AD744" s="1378"/>
      <c r="AE744" s="1378"/>
      <c r="AF744" s="1378"/>
      <c r="AG744" s="1379"/>
      <c r="AH744" s="1359" t="str">
        <f t="shared" si="64"/>
        <v/>
      </c>
      <c r="AI744" s="1360"/>
      <c r="AJ744" s="1361"/>
      <c r="AK744" s="1353" t="s">
        <v>600</v>
      </c>
      <c r="AL744" s="1354"/>
      <c r="AM744" s="1354"/>
      <c r="AN744" s="1354"/>
      <c r="AO744" s="1355"/>
      <c r="AP744" s="3"/>
      <c r="AQ744" s="3"/>
      <c r="AR744" s="3"/>
      <c r="AS744" s="3"/>
      <c r="AY744" s="1124"/>
      <c r="AZ744" s="1124"/>
      <c r="BA744" s="1124"/>
      <c r="BB744" s="1124"/>
      <c r="BC744" s="1124"/>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65"/>
      <c r="L745" s="1566"/>
      <c r="M745" s="1566"/>
      <c r="N745" s="1567"/>
      <c r="O745" s="1374"/>
      <c r="P745" s="1375"/>
      <c r="Q745" s="1375"/>
      <c r="R745" s="1375"/>
      <c r="S745" s="1376"/>
      <c r="T745" s="1374"/>
      <c r="U745" s="1375"/>
      <c r="V745" s="1375"/>
      <c r="W745" s="1376"/>
      <c r="X745" s="1356">
        <f t="shared" si="65"/>
        <v>0</v>
      </c>
      <c r="Y745" s="1357"/>
      <c r="Z745" s="1357"/>
      <c r="AA745" s="1357"/>
      <c r="AB745" s="1358"/>
      <c r="AC745" s="1377"/>
      <c r="AD745" s="1378"/>
      <c r="AE745" s="1378"/>
      <c r="AF745" s="1378"/>
      <c r="AG745" s="1379"/>
      <c r="AH745" s="1359" t="str">
        <f t="shared" si="64"/>
        <v/>
      </c>
      <c r="AI745" s="1360"/>
      <c r="AJ745" s="1361"/>
      <c r="AK745" s="1353" t="s">
        <v>600</v>
      </c>
      <c r="AL745" s="1354"/>
      <c r="AM745" s="1354"/>
      <c r="AN745" s="1354"/>
      <c r="AO745" s="1355"/>
      <c r="AP745" s="3"/>
      <c r="AQ745" s="3"/>
      <c r="AR745" s="3"/>
      <c r="AS745" s="3"/>
      <c r="AY745" s="1124"/>
      <c r="AZ745" s="1124"/>
      <c r="BA745" s="1124"/>
      <c r="BB745" s="1124"/>
      <c r="BC745" s="1124"/>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65"/>
      <c r="L746" s="1566"/>
      <c r="M746" s="1566"/>
      <c r="N746" s="1567"/>
      <c r="O746" s="1374"/>
      <c r="P746" s="1375"/>
      <c r="Q746" s="1375"/>
      <c r="R746" s="1375"/>
      <c r="S746" s="1376"/>
      <c r="T746" s="1374"/>
      <c r="U746" s="1375"/>
      <c r="V746" s="1375"/>
      <c r="W746" s="1376"/>
      <c r="X746" s="1356">
        <f t="shared" si="65"/>
        <v>0</v>
      </c>
      <c r="Y746" s="1357"/>
      <c r="Z746" s="1357"/>
      <c r="AA746" s="1357"/>
      <c r="AB746" s="1358"/>
      <c r="AC746" s="1377"/>
      <c r="AD746" s="1378"/>
      <c r="AE746" s="1378"/>
      <c r="AF746" s="1378"/>
      <c r="AG746" s="1379"/>
      <c r="AH746" s="1359" t="str">
        <f t="shared" si="64"/>
        <v/>
      </c>
      <c r="AI746" s="1360"/>
      <c r="AJ746" s="1361"/>
      <c r="AK746" s="1353" t="s">
        <v>600</v>
      </c>
      <c r="AL746" s="1354"/>
      <c r="AM746" s="1354"/>
      <c r="AN746" s="1354"/>
      <c r="AO746" s="1355"/>
      <c r="AP746" s="3"/>
      <c r="AQ746" s="3"/>
      <c r="AR746" s="3"/>
      <c r="AS746" s="3"/>
      <c r="AY746" s="1124"/>
      <c r="AZ746" s="1124"/>
      <c r="BA746" s="1124"/>
      <c r="BB746" s="1124"/>
      <c r="BC746" s="1124"/>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1"/>
      <c r="PM746" s="311"/>
      <c r="PN746" s="311"/>
      <c r="PO746" s="311"/>
      <c r="PP746" s="311"/>
      <c r="PQ746" s="311"/>
      <c r="PR746" s="311"/>
      <c r="PS746" s="311"/>
      <c r="PT746" s="311"/>
      <c r="PU746" s="311"/>
      <c r="PV746" s="311"/>
      <c r="PW746" s="311"/>
      <c r="PX746" s="311"/>
      <c r="PY746" s="311"/>
      <c r="PZ746" s="311"/>
      <c r="QA746" s="311"/>
      <c r="QB746" s="311"/>
      <c r="QC746" s="311"/>
      <c r="QD746" s="311"/>
      <c r="QE746" s="311"/>
      <c r="QF746" s="311"/>
      <c r="QG746" s="311"/>
      <c r="QH746" s="311"/>
      <c r="QI746" s="311"/>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c r="RH746" s="311"/>
      <c r="RI746" s="311"/>
      <c r="RJ746" s="311"/>
      <c r="RK746" s="311"/>
      <c r="RL746" s="311"/>
      <c r="RM746" s="311"/>
      <c r="RN746" s="311"/>
      <c r="RO746" s="311"/>
      <c r="RP746" s="311"/>
      <c r="RQ746" s="311"/>
      <c r="RR746" s="311"/>
      <c r="RS746" s="311"/>
      <c r="RT746" s="311"/>
      <c r="RU746" s="311"/>
      <c r="RV746" s="311"/>
      <c r="RW746" s="311"/>
      <c r="RX746" s="311"/>
      <c r="RY746" s="311"/>
      <c r="RZ746" s="311"/>
      <c r="SA746" s="311"/>
      <c r="SB746" s="311"/>
      <c r="SC746" s="311"/>
      <c r="SD746" s="311"/>
      <c r="SE746" s="311"/>
      <c r="SF746" s="311"/>
      <c r="SG746" s="311"/>
      <c r="SH746" s="311"/>
      <c r="SI746" s="311"/>
      <c r="SJ746" s="311"/>
      <c r="SK746" s="311"/>
      <c r="SL746" s="311"/>
      <c r="SM746" s="311"/>
      <c r="SN746" s="311"/>
      <c r="SO746" s="311"/>
      <c r="SP746" s="311"/>
      <c r="SQ746" s="311"/>
      <c r="SR746" s="311"/>
      <c r="SS746" s="311"/>
      <c r="ST746" s="311"/>
      <c r="SU746" s="311"/>
      <c r="SV746" s="311"/>
      <c r="SW746" s="311"/>
      <c r="SX746" s="311"/>
      <c r="SY746" s="311"/>
      <c r="SZ746" s="311"/>
      <c r="TA746" s="311"/>
      <c r="TB746" s="311"/>
      <c r="TC746" s="311"/>
      <c r="TD746" s="311"/>
      <c r="TE746" s="311"/>
      <c r="TF746" s="311"/>
      <c r="TG746" s="311"/>
      <c r="TH746" s="311"/>
      <c r="TI746" s="311"/>
      <c r="TJ746" s="311"/>
      <c r="TK746" s="311"/>
      <c r="TL746" s="311"/>
      <c r="TM746" s="311"/>
      <c r="TN746" s="311"/>
      <c r="TO746" s="311"/>
      <c r="TP746" s="311"/>
      <c r="TQ746" s="311"/>
      <c r="TR746" s="311"/>
      <c r="TS746" s="311"/>
      <c r="TT746" s="311"/>
      <c r="TU746" s="311"/>
      <c r="TV746" s="311"/>
      <c r="TW746" s="311"/>
      <c r="TX746" s="311"/>
      <c r="TY746" s="311"/>
      <c r="TZ746" s="311"/>
      <c r="UA746" s="311"/>
      <c r="UB746" s="311"/>
      <c r="UC746" s="311"/>
      <c r="UD746" s="311"/>
      <c r="UE746" s="311"/>
      <c r="UF746" s="311"/>
      <c r="UG746" s="311"/>
      <c r="UH746" s="311"/>
      <c r="UI746" s="311"/>
      <c r="UJ746" s="311"/>
      <c r="UK746" s="311"/>
      <c r="UL746" s="311"/>
      <c r="UM746" s="311"/>
      <c r="UN746" s="311"/>
      <c r="UO746" s="311"/>
      <c r="UP746" s="311"/>
      <c r="UQ746" s="311"/>
      <c r="UR746" s="311"/>
      <c r="US746" s="311"/>
      <c r="UT746" s="311"/>
      <c r="UU746" s="311"/>
      <c r="UV746" s="311"/>
      <c r="UW746" s="311"/>
      <c r="UX746" s="311"/>
      <c r="UY746" s="311"/>
      <c r="UZ746" s="311"/>
      <c r="VA746" s="311"/>
      <c r="VB746" s="311"/>
      <c r="VC746" s="311"/>
      <c r="VD746" s="311"/>
      <c r="VE746" s="311"/>
      <c r="VF746" s="311"/>
      <c r="VG746" s="311"/>
      <c r="VH746" s="311"/>
      <c r="VI746" s="311"/>
      <c r="VJ746" s="311"/>
      <c r="VK746" s="311"/>
      <c r="VL746" s="311"/>
      <c r="VM746" s="311"/>
      <c r="VN746" s="311"/>
      <c r="VO746" s="311"/>
      <c r="VP746" s="311"/>
      <c r="VQ746" s="311"/>
      <c r="VR746" s="311"/>
      <c r="VS746" s="311"/>
      <c r="VT746" s="311"/>
      <c r="VU746" s="311"/>
      <c r="VV746" s="311"/>
      <c r="VW746" s="311"/>
      <c r="VX746" s="311"/>
      <c r="VY746" s="311"/>
      <c r="VZ746" s="311"/>
      <c r="WA746" s="311"/>
      <c r="WB746" s="311"/>
      <c r="WC746" s="311"/>
      <c r="WD746" s="311"/>
      <c r="WE746" s="311"/>
      <c r="WF746" s="311"/>
      <c r="WG746" s="311"/>
      <c r="WH746" s="311"/>
      <c r="WI746" s="311"/>
      <c r="WJ746" s="311"/>
      <c r="WK746" s="311"/>
      <c r="WL746" s="311"/>
      <c r="WM746" s="311"/>
      <c r="WN746" s="311"/>
      <c r="WO746" s="311"/>
      <c r="WP746" s="311"/>
      <c r="WQ746" s="311"/>
      <c r="WR746" s="311"/>
      <c r="WS746" s="311"/>
      <c r="WT746" s="311"/>
      <c r="WU746" s="311"/>
      <c r="WV746" s="311"/>
      <c r="WW746" s="311"/>
      <c r="WX746" s="311"/>
      <c r="WY746" s="311"/>
      <c r="WZ746" s="311"/>
      <c r="XA746" s="311"/>
      <c r="XB746" s="311"/>
      <c r="XC746" s="311"/>
      <c r="XD746" s="311"/>
      <c r="XE746" s="311"/>
      <c r="XF746" s="311"/>
      <c r="XG746" s="311"/>
      <c r="XH746" s="311"/>
      <c r="XI746" s="311"/>
      <c r="XJ746" s="311"/>
      <c r="XK746" s="311"/>
      <c r="XL746" s="311"/>
      <c r="XM746" s="311"/>
      <c r="XN746" s="311"/>
      <c r="XO746" s="311"/>
      <c r="XP746" s="311"/>
      <c r="XQ746" s="311"/>
      <c r="XR746" s="311"/>
      <c r="XS746" s="311"/>
      <c r="XT746" s="311"/>
      <c r="XU746" s="311"/>
      <c r="XV746" s="311"/>
      <c r="XW746" s="311"/>
      <c r="XX746" s="311"/>
      <c r="XY746" s="311"/>
      <c r="XZ746" s="311"/>
      <c r="YA746" s="311"/>
      <c r="YB746" s="311"/>
      <c r="YC746" s="311"/>
      <c r="YD746" s="311"/>
      <c r="YE746" s="311"/>
      <c r="YF746" s="311"/>
      <c r="YG746" s="311"/>
      <c r="YH746" s="311"/>
      <c r="YI746" s="311"/>
      <c r="YJ746" s="311"/>
      <c r="YK746" s="311"/>
      <c r="YL746" s="311"/>
      <c r="YM746" s="311"/>
      <c r="YN746" s="311"/>
      <c r="YO746" s="311"/>
      <c r="YP746" s="311"/>
      <c r="YQ746" s="311"/>
      <c r="YR746" s="311"/>
      <c r="YS746" s="311"/>
      <c r="YT746" s="311"/>
      <c r="YU746" s="311"/>
      <c r="YV746" s="311"/>
      <c r="YW746" s="311"/>
      <c r="YX746" s="311"/>
      <c r="YY746" s="311"/>
      <c r="YZ746" s="311"/>
      <c r="ZA746" s="311"/>
      <c r="ZB746" s="311"/>
      <c r="ZC746" s="311"/>
      <c r="ZD746" s="311"/>
      <c r="ZE746" s="311"/>
      <c r="ZF746" s="311"/>
      <c r="ZG746" s="311"/>
      <c r="ZH746" s="311"/>
      <c r="ZI746" s="311"/>
      <c r="ZJ746" s="311"/>
      <c r="ZK746" s="311"/>
      <c r="ZL746" s="311"/>
      <c r="ZM746" s="311"/>
      <c r="ZN746" s="311"/>
      <c r="ZO746" s="311"/>
      <c r="ZP746" s="311"/>
      <c r="ZQ746" s="311"/>
      <c r="ZR746" s="311"/>
      <c r="ZS746" s="311"/>
      <c r="ZT746" s="311"/>
      <c r="ZU746" s="311"/>
      <c r="ZV746" s="311"/>
      <c r="ZW746" s="311"/>
      <c r="ZX746" s="311"/>
      <c r="ZY746" s="311"/>
      <c r="ZZ746" s="311"/>
      <c r="AAA746" s="311"/>
      <c r="AAB746" s="311"/>
      <c r="AAC746" s="311"/>
      <c r="AAD746" s="311"/>
      <c r="AAE746" s="311"/>
      <c r="AAF746" s="311"/>
      <c r="AAG746" s="311"/>
      <c r="AAH746" s="311"/>
      <c r="AAI746" s="311"/>
      <c r="AAJ746" s="311"/>
      <c r="AAK746" s="311"/>
      <c r="AAL746" s="311"/>
      <c r="AAM746" s="311"/>
      <c r="AAN746" s="311"/>
      <c r="AAO746" s="311"/>
      <c r="AAP746" s="311"/>
      <c r="AAQ746" s="311"/>
      <c r="AAR746" s="311"/>
      <c r="AAS746" s="311"/>
      <c r="AAT746" s="311"/>
      <c r="AAU746" s="311"/>
      <c r="AAV746" s="311"/>
      <c r="AAW746" s="311"/>
      <c r="AAX746" s="311"/>
      <c r="AAY746" s="311"/>
      <c r="AAZ746" s="311"/>
      <c r="ABA746" s="311"/>
      <c r="ABB746" s="311"/>
      <c r="ABC746" s="311"/>
      <c r="ABD746" s="311"/>
      <c r="ABE746" s="311"/>
      <c r="ABF746" s="311"/>
      <c r="ABG746" s="311"/>
      <c r="ABH746" s="311"/>
      <c r="ABI746" s="311"/>
      <c r="ABJ746" s="311"/>
      <c r="ABK746" s="311"/>
      <c r="ABL746" s="311"/>
      <c r="ABM746" s="311"/>
      <c r="ABN746" s="311"/>
      <c r="ABO746" s="311"/>
      <c r="ABP746" s="311"/>
      <c r="ABQ746" s="311"/>
      <c r="ABR746" s="311"/>
      <c r="ABS746" s="311"/>
      <c r="ABT746" s="311"/>
      <c r="ABU746" s="311"/>
      <c r="ABV746" s="311"/>
      <c r="ABW746" s="311"/>
      <c r="ABX746" s="311"/>
      <c r="ABY746" s="311"/>
      <c r="ABZ746" s="311"/>
      <c r="ACA746" s="311"/>
      <c r="ACB746" s="311"/>
      <c r="ACC746" s="311"/>
      <c r="ACD746" s="311"/>
      <c r="ACE746" s="311"/>
      <c r="ACF746" s="311"/>
      <c r="ACG746" s="311"/>
      <c r="ACH746" s="311"/>
      <c r="ACI746" s="311"/>
      <c r="ACJ746" s="311"/>
      <c r="ACK746" s="311"/>
      <c r="ACL746" s="311"/>
      <c r="ACM746" s="311"/>
      <c r="ACN746" s="311"/>
      <c r="ACO746" s="311"/>
      <c r="ACP746" s="311"/>
      <c r="ACQ746" s="311"/>
      <c r="ACR746" s="311"/>
      <c r="ACS746" s="311"/>
      <c r="ACT746" s="311"/>
      <c r="ACU746" s="311"/>
      <c r="ACV746" s="311"/>
      <c r="ACW746" s="311"/>
      <c r="ACX746" s="311"/>
      <c r="ACY746" s="311"/>
      <c r="ACZ746" s="311"/>
      <c r="ADA746" s="311"/>
      <c r="ADB746" s="311"/>
      <c r="ADC746" s="311"/>
      <c r="ADD746" s="311"/>
      <c r="ADE746" s="311"/>
      <c r="ADF746" s="311"/>
      <c r="ADG746" s="311"/>
      <c r="ADH746" s="311"/>
      <c r="ADI746" s="311"/>
      <c r="ADJ746" s="311"/>
      <c r="ADK746" s="311"/>
      <c r="ADL746" s="311"/>
      <c r="ADM746" s="311"/>
      <c r="ADN746" s="311"/>
      <c r="ADO746" s="311"/>
      <c r="ADP746" s="311"/>
      <c r="ADQ746" s="311"/>
      <c r="ADR746" s="311"/>
      <c r="ADS746" s="311"/>
      <c r="ADT746" s="311"/>
      <c r="ADU746" s="311"/>
      <c r="ADV746" s="311"/>
      <c r="ADW746" s="311"/>
      <c r="ADX746" s="311"/>
      <c r="ADY746" s="311"/>
      <c r="ADZ746" s="311"/>
      <c r="AEA746" s="311"/>
      <c r="AEB746" s="311"/>
      <c r="AEC746" s="311"/>
      <c r="AED746" s="311"/>
      <c r="AEE746" s="311"/>
      <c r="AEF746" s="311"/>
      <c r="AEG746" s="311"/>
      <c r="AEH746" s="311"/>
      <c r="AEI746" s="311"/>
      <c r="AEJ746" s="311"/>
      <c r="AEK746" s="311"/>
      <c r="AEL746" s="311"/>
      <c r="AEM746" s="311"/>
      <c r="AEN746" s="311"/>
      <c r="AEO746" s="311"/>
      <c r="AEP746" s="311"/>
      <c r="AEQ746" s="311"/>
      <c r="AER746" s="311"/>
      <c r="AES746" s="311"/>
      <c r="AET746" s="311"/>
      <c r="AEU746" s="311"/>
      <c r="AEV746" s="311"/>
      <c r="AEW746" s="311"/>
      <c r="AEX746" s="311"/>
      <c r="AEY746" s="311"/>
      <c r="AEZ746" s="311"/>
      <c r="AFA746" s="311"/>
      <c r="AFB746" s="311"/>
      <c r="AFC746" s="311"/>
      <c r="AFD746" s="311"/>
      <c r="AFE746" s="311"/>
      <c r="AFF746" s="311"/>
      <c r="AFG746" s="311"/>
      <c r="AFH746" s="311"/>
      <c r="AFI746" s="311"/>
      <c r="AFJ746" s="311"/>
      <c r="AFK746" s="311"/>
      <c r="AFL746" s="311"/>
      <c r="AFM746" s="311"/>
      <c r="AFN746" s="311"/>
      <c r="AFO746" s="311"/>
      <c r="AFP746" s="311"/>
      <c r="AFQ746" s="311"/>
      <c r="AFR746" s="311"/>
      <c r="AFS746" s="311"/>
      <c r="AFT746" s="311"/>
      <c r="AFU746" s="311"/>
      <c r="AFV746" s="311"/>
      <c r="AFW746" s="311"/>
      <c r="AFX746" s="311"/>
      <c r="AFY746" s="311"/>
      <c r="AFZ746" s="311"/>
      <c r="AGA746" s="311"/>
      <c r="AGB746" s="311"/>
      <c r="AGC746" s="311"/>
      <c r="AGD746" s="311"/>
      <c r="AGE746" s="311"/>
      <c r="AGF746" s="311"/>
      <c r="AGG746" s="311"/>
      <c r="AGH746" s="311"/>
      <c r="AGI746" s="311"/>
      <c r="AGJ746" s="311"/>
      <c r="AGK746" s="311"/>
      <c r="AGL746" s="311"/>
      <c r="AGM746" s="311"/>
      <c r="AGN746" s="311"/>
      <c r="AGO746" s="311"/>
      <c r="AGP746" s="311"/>
      <c r="AGQ746" s="311"/>
      <c r="AGR746" s="311"/>
      <c r="AGS746" s="311"/>
      <c r="AGT746" s="311"/>
      <c r="AGU746" s="311"/>
      <c r="AGV746" s="311"/>
      <c r="AGW746" s="311"/>
      <c r="AGX746" s="311"/>
      <c r="AGY746" s="311"/>
      <c r="AGZ746" s="311"/>
      <c r="AHA746" s="311"/>
      <c r="AHB746" s="311"/>
      <c r="AHC746" s="311"/>
      <c r="AHD746" s="311"/>
      <c r="AHE746" s="311"/>
      <c r="AHF746" s="311"/>
      <c r="AHG746" s="311"/>
      <c r="AHH746" s="311"/>
      <c r="AHI746" s="311"/>
      <c r="AHJ746" s="311"/>
      <c r="AHK746" s="311"/>
      <c r="AHL746" s="311"/>
      <c r="AHM746" s="311"/>
      <c r="AHN746" s="311"/>
      <c r="AHO746" s="311"/>
      <c r="AHP746" s="311"/>
      <c r="AHQ746" s="311"/>
      <c r="AHR746" s="311"/>
      <c r="AHS746" s="311"/>
      <c r="AHT746" s="311"/>
      <c r="AHU746" s="311"/>
      <c r="AHV746" s="311"/>
      <c r="AHW746" s="311"/>
      <c r="AHX746" s="311"/>
      <c r="AHY746" s="311"/>
      <c r="AHZ746" s="311"/>
      <c r="AIA746" s="311"/>
      <c r="AIB746" s="311"/>
      <c r="AIC746" s="311"/>
      <c r="AID746" s="311"/>
      <c r="AIE746" s="311"/>
      <c r="AIF746" s="311"/>
      <c r="AIG746" s="311"/>
      <c r="AIH746" s="311"/>
      <c r="AII746" s="311"/>
      <c r="AIJ746" s="311"/>
      <c r="AIK746" s="311"/>
      <c r="AIL746" s="311"/>
      <c r="AIM746" s="311"/>
      <c r="AIN746" s="311"/>
      <c r="AIO746" s="311"/>
      <c r="AIP746" s="311"/>
      <c r="AIQ746" s="311"/>
      <c r="AIR746" s="311"/>
      <c r="AIS746" s="311"/>
      <c r="AIT746" s="311"/>
      <c r="AIU746" s="311"/>
      <c r="AIV746" s="311"/>
      <c r="AIW746" s="311"/>
      <c r="AIX746" s="311"/>
      <c r="AIY746" s="311"/>
      <c r="AIZ746" s="311"/>
      <c r="AJA746" s="311"/>
      <c r="AJB746" s="311"/>
      <c r="AJC746" s="311"/>
      <c r="AJD746" s="311"/>
      <c r="AJE746" s="311"/>
      <c r="AJF746" s="311"/>
      <c r="AJG746" s="311"/>
      <c r="AJH746" s="311"/>
      <c r="AJI746" s="311"/>
      <c r="AJJ746" s="311"/>
      <c r="AJK746" s="311"/>
      <c r="AJL746" s="311"/>
      <c r="AJM746" s="311"/>
      <c r="AJN746" s="311"/>
      <c r="AJO746" s="311"/>
      <c r="AJP746" s="311"/>
      <c r="AJQ746" s="311"/>
      <c r="AJR746" s="311"/>
      <c r="AJS746" s="311"/>
      <c r="AJT746" s="311"/>
      <c r="AJU746" s="311"/>
      <c r="AJV746" s="311"/>
      <c r="AJW746" s="311"/>
      <c r="AJX746" s="311"/>
      <c r="AJY746" s="311"/>
      <c r="AJZ746" s="311"/>
      <c r="AKA746" s="311"/>
      <c r="AKB746" s="311"/>
      <c r="AKC746" s="311"/>
      <c r="AKD746" s="311"/>
      <c r="AKE746" s="311"/>
      <c r="AKF746" s="311"/>
      <c r="AKG746" s="311"/>
      <c r="AKH746" s="311"/>
      <c r="AKI746" s="311"/>
      <c r="AKJ746" s="311"/>
      <c r="AKK746" s="311"/>
      <c r="AKL746" s="311"/>
      <c r="AKM746" s="311"/>
      <c r="AKN746" s="311"/>
      <c r="AKO746" s="311"/>
      <c r="AKP746" s="311"/>
      <c r="AKQ746" s="311"/>
      <c r="AKR746" s="311"/>
      <c r="AKS746" s="311"/>
      <c r="AKT746" s="311"/>
      <c r="AKU746" s="311"/>
      <c r="AKV746" s="311"/>
      <c r="AKW746" s="311"/>
      <c r="AKX746" s="311"/>
      <c r="AKY746" s="311"/>
      <c r="AKZ746" s="311"/>
      <c r="ALA746" s="311"/>
      <c r="ALB746" s="311"/>
      <c r="ALC746" s="311"/>
      <c r="ALD746" s="311"/>
      <c r="ALE746" s="311"/>
      <c r="ALF746" s="311"/>
      <c r="ALG746" s="311"/>
      <c r="ALH746" s="311"/>
      <c r="ALI746" s="311"/>
      <c r="ALJ746" s="311"/>
      <c r="ALK746" s="311"/>
      <c r="ALL746" s="311"/>
      <c r="ALM746" s="311"/>
      <c r="ALN746" s="311"/>
      <c r="ALO746" s="311"/>
      <c r="ALP746" s="311"/>
      <c r="ALQ746" s="311"/>
      <c r="ALR746" s="311"/>
      <c r="ALS746" s="311"/>
      <c r="ALT746" s="311"/>
      <c r="ALU746" s="311"/>
      <c r="ALV746" s="311"/>
      <c r="ALW746" s="311"/>
      <c r="ALX746" s="311"/>
      <c r="ALY746" s="311"/>
      <c r="ALZ746" s="311"/>
      <c r="AMA746" s="311"/>
      <c r="AMB746" s="311"/>
      <c r="AMC746" s="311"/>
      <c r="AMD746" s="311"/>
      <c r="AME746" s="311"/>
      <c r="AMF746" s="311"/>
      <c r="AMG746" s="311"/>
      <c r="AMH746" s="311"/>
      <c r="AMI746" s="311"/>
      <c r="AMJ746" s="311"/>
      <c r="AMK746" s="311"/>
      <c r="AML746" s="311"/>
      <c r="AMM746" s="311"/>
      <c r="AMN746" s="311"/>
      <c r="AMO746" s="311"/>
      <c r="AMP746" s="311"/>
      <c r="AMQ746" s="311"/>
      <c r="AMR746" s="311"/>
      <c r="AMS746" s="311"/>
      <c r="AMT746" s="311"/>
      <c r="AMU746" s="311"/>
      <c r="AMV746" s="311"/>
      <c r="AMW746" s="311"/>
      <c r="AMX746" s="311"/>
      <c r="AMY746" s="311"/>
      <c r="AMZ746" s="311"/>
      <c r="ANA746" s="311"/>
      <c r="ANB746" s="311"/>
      <c r="ANC746" s="311"/>
      <c r="AND746" s="311"/>
      <c r="ANE746" s="311"/>
      <c r="ANF746" s="311"/>
      <c r="ANG746" s="311"/>
      <c r="ANH746" s="311"/>
      <c r="ANI746" s="311"/>
      <c r="ANJ746" s="311"/>
      <c r="ANK746" s="311"/>
      <c r="ANL746" s="311"/>
      <c r="ANM746" s="311"/>
      <c r="ANN746" s="311"/>
      <c r="ANO746" s="311"/>
      <c r="ANP746" s="311"/>
      <c r="ANQ746" s="311"/>
      <c r="ANR746" s="311"/>
      <c r="ANS746" s="311"/>
      <c r="ANT746" s="311"/>
      <c r="ANU746" s="311"/>
      <c r="ANV746" s="311"/>
      <c r="ANW746" s="311"/>
      <c r="ANX746" s="311"/>
      <c r="ANY746" s="311"/>
      <c r="ANZ746" s="311"/>
      <c r="AOA746" s="311"/>
      <c r="AOB746" s="311"/>
      <c r="AOC746" s="311"/>
      <c r="AOD746" s="311"/>
      <c r="AOE746" s="311"/>
      <c r="AOF746" s="311"/>
      <c r="AOG746" s="311"/>
      <c r="AOH746" s="311"/>
      <c r="AOI746" s="311"/>
      <c r="AOJ746" s="311"/>
      <c r="AOK746" s="311"/>
      <c r="AOL746" s="311"/>
      <c r="AOM746" s="311"/>
      <c r="AON746" s="311"/>
      <c r="AOO746" s="311"/>
      <c r="AOP746" s="311"/>
      <c r="AOQ746" s="311"/>
      <c r="AOR746" s="311"/>
      <c r="AOS746" s="311"/>
      <c r="AOT746" s="311"/>
      <c r="AOU746" s="311"/>
      <c r="AOV746" s="311"/>
      <c r="AOW746" s="311"/>
      <c r="AOX746" s="311"/>
      <c r="AOY746" s="311"/>
      <c r="AOZ746" s="311"/>
      <c r="APA746" s="311"/>
      <c r="APB746" s="311"/>
      <c r="APC746" s="311"/>
      <c r="APD746" s="311"/>
      <c r="APE746" s="311"/>
      <c r="APF746" s="311"/>
      <c r="APG746" s="311"/>
      <c r="APH746" s="311"/>
      <c r="API746" s="311"/>
      <c r="APJ746" s="311"/>
      <c r="APK746" s="311"/>
      <c r="APL746" s="311"/>
      <c r="APM746" s="311"/>
      <c r="APN746" s="311"/>
      <c r="APO746" s="311"/>
      <c r="APP746" s="311"/>
      <c r="APQ746" s="311"/>
      <c r="APR746" s="311"/>
      <c r="APS746" s="311"/>
      <c r="APT746" s="311"/>
      <c r="APU746" s="311"/>
      <c r="APV746" s="311"/>
      <c r="APW746" s="311"/>
      <c r="APX746" s="311"/>
      <c r="APY746" s="311"/>
      <c r="APZ746" s="311"/>
      <c r="AQA746" s="311"/>
      <c r="AQB746" s="311"/>
      <c r="AQC746" s="311"/>
      <c r="AQD746" s="311"/>
      <c r="AQE746" s="311"/>
      <c r="AQF746" s="311"/>
      <c r="AQG746" s="311"/>
      <c r="AQH746" s="311"/>
      <c r="AQI746" s="311"/>
      <c r="AQJ746" s="311"/>
      <c r="AQK746" s="311"/>
      <c r="AQL746" s="311"/>
      <c r="AQM746" s="311"/>
      <c r="AQN746" s="311"/>
      <c r="AQO746" s="311"/>
      <c r="AQP746" s="311"/>
      <c r="AQQ746" s="311"/>
      <c r="AQR746" s="311"/>
      <c r="AQS746" s="311"/>
      <c r="AQT746" s="311"/>
      <c r="AQU746" s="311"/>
      <c r="AQV746" s="311"/>
      <c r="AQW746" s="311"/>
      <c r="AQX746" s="311"/>
      <c r="AQY746" s="311"/>
      <c r="AQZ746" s="311"/>
      <c r="ARA746" s="311"/>
      <c r="ARB746" s="311"/>
      <c r="ARC746" s="311"/>
      <c r="ARD746" s="311"/>
      <c r="ARE746" s="311"/>
      <c r="ARF746" s="311"/>
      <c r="ARG746" s="311"/>
      <c r="ARH746" s="311"/>
      <c r="ARI746" s="311"/>
      <c r="ARJ746" s="311"/>
      <c r="ARK746" s="311"/>
      <c r="ARL746" s="311"/>
      <c r="ARM746" s="311"/>
      <c r="ARN746" s="311"/>
      <c r="ARO746" s="311"/>
      <c r="ARP746" s="311"/>
      <c r="ARQ746" s="311"/>
      <c r="ARR746" s="311"/>
      <c r="ARS746" s="311"/>
      <c r="ART746" s="311"/>
      <c r="ARU746" s="311"/>
      <c r="ARV746" s="311"/>
      <c r="ARW746" s="311"/>
      <c r="ARX746" s="311"/>
      <c r="ARY746" s="311"/>
      <c r="ARZ746" s="311"/>
      <c r="ASA746" s="311"/>
      <c r="ASB746" s="311"/>
      <c r="ASC746" s="311"/>
      <c r="ASD746" s="311"/>
      <c r="ASE746" s="311"/>
      <c r="ASF746" s="311"/>
      <c r="ASG746" s="311"/>
      <c r="ASH746" s="311"/>
      <c r="ASI746" s="311"/>
      <c r="ASJ746" s="311"/>
      <c r="ASK746" s="311"/>
      <c r="ASL746" s="311"/>
      <c r="ASM746" s="311"/>
      <c r="ASN746" s="311"/>
      <c r="ASO746" s="311"/>
      <c r="ASP746" s="311"/>
      <c r="ASQ746" s="311"/>
      <c r="ASR746" s="311"/>
      <c r="ASS746" s="311"/>
      <c r="AST746" s="311"/>
      <c r="ASU746" s="311"/>
      <c r="ASV746" s="311"/>
      <c r="ASW746" s="311"/>
      <c r="ASX746" s="311"/>
      <c r="ASY746" s="311"/>
      <c r="ASZ746" s="311"/>
      <c r="ATA746" s="311"/>
      <c r="ATB746" s="311"/>
      <c r="ATC746" s="311"/>
      <c r="ATD746" s="311"/>
      <c r="ATE746" s="311"/>
      <c r="ATF746" s="311"/>
      <c r="ATG746" s="311"/>
      <c r="ATH746" s="311"/>
      <c r="ATI746" s="311"/>
      <c r="ATJ746" s="311"/>
      <c r="ATK746" s="311"/>
      <c r="ATL746" s="311"/>
      <c r="ATM746" s="311"/>
      <c r="ATN746" s="311"/>
      <c r="ATO746" s="311"/>
      <c r="ATP746" s="311"/>
      <c r="ATQ746" s="311"/>
      <c r="ATR746" s="311"/>
      <c r="ATS746" s="311"/>
      <c r="ATT746" s="311"/>
      <c r="ATU746" s="311"/>
      <c r="ATV746" s="311"/>
      <c r="ATW746" s="311"/>
      <c r="ATX746" s="311"/>
      <c r="ATY746" s="311"/>
      <c r="ATZ746" s="311"/>
      <c r="AUA746" s="311"/>
      <c r="AUB746" s="311"/>
      <c r="AUC746" s="311"/>
      <c r="AUD746" s="311"/>
      <c r="AUE746" s="311"/>
      <c r="AUF746" s="311"/>
      <c r="AUG746" s="311"/>
      <c r="AUH746" s="311"/>
      <c r="AUI746" s="311"/>
      <c r="AUJ746" s="311"/>
      <c r="AUK746" s="311"/>
      <c r="AUL746" s="311"/>
      <c r="AUM746" s="311"/>
      <c r="AUN746" s="311"/>
      <c r="AUO746" s="311"/>
      <c r="AUP746" s="311"/>
      <c r="AUQ746" s="311"/>
      <c r="AUR746" s="311"/>
      <c r="AUS746" s="311"/>
      <c r="AUT746" s="311"/>
      <c r="AUU746" s="311"/>
      <c r="AUV746" s="311"/>
      <c r="AUW746" s="311"/>
      <c r="AUX746" s="311"/>
      <c r="AUY746" s="311"/>
      <c r="AUZ746" s="311"/>
      <c r="AVA746" s="311"/>
      <c r="AVB746" s="311"/>
      <c r="AVC746" s="311"/>
      <c r="AVD746" s="311"/>
      <c r="AVE746" s="311"/>
      <c r="AVF746" s="311"/>
      <c r="AVG746" s="311"/>
      <c r="AVH746" s="311"/>
      <c r="AVI746" s="311"/>
      <c r="AVJ746" s="311"/>
      <c r="AVK746" s="311"/>
      <c r="AVL746" s="311"/>
      <c r="AVM746" s="311"/>
      <c r="AVN746" s="311"/>
      <c r="AVO746" s="311"/>
      <c r="AVP746" s="311"/>
      <c r="AVQ746" s="311"/>
      <c r="AVR746" s="311"/>
      <c r="AVS746" s="311"/>
      <c r="AVT746" s="311"/>
      <c r="AVU746" s="311"/>
      <c r="AVV746" s="311"/>
      <c r="AVW746" s="311"/>
      <c r="AVX746" s="311"/>
      <c r="AVY746" s="311"/>
      <c r="AVZ746" s="311"/>
      <c r="AWA746" s="311"/>
      <c r="AWB746" s="311"/>
      <c r="AWC746" s="311"/>
      <c r="AWD746" s="311"/>
      <c r="AWE746" s="311"/>
      <c r="AWF746" s="311"/>
      <c r="AWG746" s="311"/>
      <c r="AWH746" s="311"/>
      <c r="AWI746" s="311"/>
      <c r="AWJ746" s="311"/>
      <c r="AWK746" s="311"/>
      <c r="AWL746" s="311"/>
      <c r="AWM746" s="311"/>
      <c r="AWN746" s="311"/>
      <c r="AWO746" s="311"/>
      <c r="AWP746" s="311"/>
      <c r="AWQ746" s="311"/>
      <c r="AWR746" s="311"/>
      <c r="AWS746" s="311"/>
      <c r="AWT746" s="311"/>
      <c r="AWU746" s="311"/>
      <c r="AWV746" s="311"/>
      <c r="AWW746" s="311"/>
      <c r="AWX746" s="311"/>
      <c r="AWY746" s="311"/>
      <c r="AWZ746" s="311"/>
      <c r="AXA746" s="311"/>
      <c r="AXB746" s="311"/>
      <c r="AXC746" s="311"/>
      <c r="AXD746" s="311"/>
      <c r="AXE746" s="311"/>
      <c r="AXF746" s="311"/>
      <c r="AXG746" s="311"/>
      <c r="AXH746" s="311"/>
      <c r="AXI746" s="311"/>
      <c r="AXJ746" s="311"/>
      <c r="AXK746" s="311"/>
      <c r="AXL746" s="311"/>
      <c r="AXM746" s="311"/>
      <c r="AXN746" s="311"/>
      <c r="AXO746" s="311"/>
      <c r="AXP746" s="311"/>
      <c r="AXQ746" s="311"/>
      <c r="AXR746" s="311"/>
      <c r="AXS746" s="311"/>
      <c r="AXT746" s="311"/>
      <c r="AXU746" s="311"/>
      <c r="AXV746" s="311"/>
      <c r="AXW746" s="311"/>
      <c r="AXX746" s="311"/>
      <c r="AXY746" s="311"/>
      <c r="AXZ746" s="311"/>
      <c r="AYA746" s="311"/>
      <c r="AYB746" s="311"/>
      <c r="AYC746" s="311"/>
      <c r="AYD746" s="311"/>
      <c r="AYE746" s="311"/>
      <c r="AYF746" s="311"/>
      <c r="AYG746" s="311"/>
      <c r="AYH746" s="311"/>
      <c r="AYI746" s="311"/>
      <c r="AYJ746" s="311"/>
      <c r="AYK746" s="311"/>
      <c r="AYL746" s="311"/>
      <c r="AYM746" s="311"/>
      <c r="AYN746" s="311"/>
      <c r="AYO746" s="311"/>
      <c r="AYP746" s="311"/>
      <c r="AYQ746" s="311"/>
      <c r="AYR746" s="311"/>
      <c r="AYS746" s="311"/>
      <c r="AYT746" s="311"/>
      <c r="AYU746" s="311"/>
      <c r="AYV746" s="311"/>
      <c r="AYW746" s="311"/>
      <c r="AYX746" s="311"/>
      <c r="AYY746" s="311"/>
      <c r="AYZ746" s="311"/>
      <c r="AZA746" s="311"/>
      <c r="AZB746" s="311"/>
      <c r="AZC746" s="311"/>
      <c r="AZD746" s="311"/>
      <c r="AZE746" s="311"/>
      <c r="AZF746" s="311"/>
      <c r="AZG746" s="311"/>
      <c r="AZH746" s="311"/>
      <c r="AZI746" s="311"/>
      <c r="AZJ746" s="311"/>
      <c r="AZK746" s="311"/>
      <c r="AZL746" s="311"/>
      <c r="AZM746" s="311"/>
      <c r="AZN746" s="311"/>
      <c r="AZO746" s="311"/>
      <c r="AZP746" s="311"/>
      <c r="AZQ746" s="311"/>
      <c r="AZR746" s="311"/>
      <c r="AZS746" s="311"/>
      <c r="AZT746" s="311"/>
      <c r="AZU746" s="311"/>
      <c r="AZV746" s="311"/>
      <c r="AZW746" s="311"/>
      <c r="AZX746" s="311"/>
      <c r="AZY746" s="311"/>
      <c r="AZZ746" s="311"/>
      <c r="BAA746" s="311"/>
      <c r="BAB746" s="311"/>
      <c r="BAC746" s="311"/>
      <c r="BAD746" s="311"/>
      <c r="BAE746" s="311"/>
      <c r="BAF746" s="311"/>
      <c r="BAG746" s="311"/>
      <c r="BAH746" s="311"/>
      <c r="BAI746" s="311"/>
      <c r="BAJ746" s="311"/>
      <c r="BAK746" s="311"/>
      <c r="BAL746" s="311"/>
      <c r="BAM746" s="311"/>
      <c r="BAN746" s="311"/>
      <c r="BAO746" s="311"/>
      <c r="BAP746" s="311"/>
      <c r="BAQ746" s="311"/>
      <c r="BAR746" s="311"/>
      <c r="BAS746" s="311"/>
      <c r="BAT746" s="311"/>
      <c r="BAU746" s="311"/>
      <c r="BAV746" s="311"/>
      <c r="BAW746" s="311"/>
      <c r="BAX746" s="311"/>
      <c r="BAY746" s="311"/>
      <c r="BAZ746" s="311"/>
      <c r="BBA746" s="311"/>
      <c r="BBB746" s="311"/>
      <c r="BBC746" s="311"/>
      <c r="BBD746" s="311"/>
      <c r="BBE746" s="311"/>
      <c r="BBF746" s="311"/>
      <c r="BBG746" s="311"/>
      <c r="BBH746" s="311"/>
      <c r="BBI746" s="311"/>
      <c r="BBJ746" s="311"/>
      <c r="BBK746" s="311"/>
      <c r="BBL746" s="311"/>
      <c r="BBM746" s="311"/>
      <c r="BBN746" s="311"/>
      <c r="BBO746" s="311"/>
      <c r="BBP746" s="311"/>
      <c r="BBQ746" s="311"/>
      <c r="BBR746" s="311"/>
      <c r="BBS746" s="311"/>
      <c r="BBT746" s="311"/>
      <c r="BBU746" s="311"/>
      <c r="BBV746" s="311"/>
      <c r="BBW746" s="311"/>
      <c r="BBX746" s="311"/>
      <c r="BBY746" s="311"/>
      <c r="BBZ746" s="311"/>
      <c r="BCA746" s="311"/>
      <c r="BCB746" s="311"/>
      <c r="BCC746" s="311"/>
      <c r="BCD746" s="311"/>
      <c r="BCE746" s="311"/>
      <c r="BCF746" s="311"/>
      <c r="BCG746" s="311"/>
      <c r="BCH746" s="311"/>
      <c r="BCI746" s="311"/>
      <c r="BCJ746" s="311"/>
      <c r="BCK746" s="311"/>
      <c r="BCL746" s="311"/>
      <c r="BCM746" s="311"/>
      <c r="BCN746" s="311"/>
      <c r="BCO746" s="311"/>
      <c r="BCP746" s="311"/>
      <c r="BCQ746" s="311"/>
      <c r="BCR746" s="311"/>
      <c r="BCS746" s="311"/>
      <c r="BCT746" s="311"/>
      <c r="BCU746" s="311"/>
      <c r="BCV746" s="311"/>
      <c r="BCW746" s="311"/>
      <c r="BCX746" s="311"/>
      <c r="BCY746" s="311"/>
      <c r="BCZ746" s="311"/>
      <c r="BDA746" s="311"/>
      <c r="BDB746" s="311"/>
      <c r="BDC746" s="311"/>
      <c r="BDD746" s="311"/>
      <c r="BDE746" s="311"/>
      <c r="BDF746" s="311"/>
      <c r="BDG746" s="311"/>
      <c r="BDH746" s="311"/>
      <c r="BDI746" s="311"/>
      <c r="BDJ746" s="311"/>
      <c r="BDK746" s="311"/>
      <c r="BDL746" s="311"/>
      <c r="BDM746" s="311"/>
      <c r="BDN746" s="311"/>
      <c r="BDO746" s="311"/>
      <c r="BDP746" s="311"/>
      <c r="BDQ746" s="311"/>
      <c r="BDR746" s="311"/>
      <c r="BDS746" s="311"/>
      <c r="BDT746" s="311"/>
      <c r="BDU746" s="311"/>
      <c r="BDV746" s="311"/>
      <c r="BDW746" s="311"/>
      <c r="BDX746" s="311"/>
      <c r="BDY746" s="311"/>
      <c r="BDZ746" s="311"/>
      <c r="BEA746" s="311"/>
      <c r="BEB746" s="311"/>
      <c r="BEC746" s="311"/>
      <c r="BED746" s="311"/>
      <c r="BEE746" s="311"/>
      <c r="BEF746" s="311"/>
      <c r="BEG746" s="311"/>
      <c r="BEH746" s="311"/>
      <c r="BEI746" s="311"/>
      <c r="BEJ746" s="311"/>
      <c r="BEK746" s="311"/>
      <c r="BEL746" s="311"/>
      <c r="BEM746" s="311"/>
      <c r="BEN746" s="311"/>
      <c r="BEO746" s="311"/>
      <c r="BEP746" s="311"/>
      <c r="BEQ746" s="311"/>
      <c r="BER746" s="311"/>
      <c r="BES746" s="311"/>
      <c r="BET746" s="311"/>
      <c r="BEU746" s="311"/>
      <c r="BEV746" s="311"/>
      <c r="BEW746" s="311"/>
      <c r="BEX746" s="311"/>
      <c r="BEY746" s="311"/>
      <c r="BEZ746" s="311"/>
      <c r="BFA746" s="311"/>
      <c r="BFB746" s="311"/>
      <c r="BFC746" s="311"/>
      <c r="BFD746" s="311"/>
      <c r="BFE746" s="311"/>
      <c r="BFF746" s="311"/>
      <c r="BFG746" s="311"/>
      <c r="BFH746" s="311"/>
      <c r="BFI746" s="311"/>
      <c r="BFJ746" s="311"/>
      <c r="BFK746" s="311"/>
      <c r="BFL746" s="311"/>
      <c r="BFM746" s="311"/>
      <c r="BFN746" s="311"/>
      <c r="BFO746" s="311"/>
      <c r="BFP746" s="311"/>
      <c r="BFQ746" s="311"/>
      <c r="BFR746" s="311"/>
      <c r="BFS746" s="311"/>
      <c r="BFT746" s="311"/>
      <c r="BFU746" s="311"/>
      <c r="BFV746" s="311"/>
      <c r="BFW746" s="311"/>
      <c r="BFX746" s="311"/>
      <c r="BFY746" s="311"/>
      <c r="BFZ746" s="311"/>
      <c r="BGA746" s="311"/>
      <c r="BGB746" s="311"/>
      <c r="BGC746" s="311"/>
      <c r="BGD746" s="311"/>
      <c r="BGE746" s="311"/>
      <c r="BGF746" s="311"/>
      <c r="BGG746" s="311"/>
      <c r="BGH746" s="311"/>
      <c r="BGI746" s="311"/>
      <c r="BGJ746" s="311"/>
      <c r="BGK746" s="311"/>
      <c r="BGL746" s="311"/>
      <c r="BGM746" s="311"/>
      <c r="BGN746" s="311"/>
      <c r="BGO746" s="311"/>
      <c r="BGP746" s="311"/>
      <c r="BGQ746" s="311"/>
      <c r="BGR746" s="311"/>
      <c r="BGS746" s="311"/>
      <c r="BGT746" s="311"/>
      <c r="BGU746" s="311"/>
      <c r="BGV746" s="311"/>
      <c r="BGW746" s="311"/>
      <c r="BGX746" s="311"/>
      <c r="BGY746" s="311"/>
      <c r="BGZ746" s="311"/>
      <c r="BHA746" s="311"/>
      <c r="BHB746" s="311"/>
      <c r="BHC746" s="311"/>
      <c r="BHD746" s="311"/>
      <c r="BHE746" s="311"/>
      <c r="BHF746" s="311"/>
      <c r="BHG746" s="311"/>
      <c r="BHH746" s="311"/>
      <c r="BHI746" s="311"/>
      <c r="BHJ746" s="311"/>
      <c r="BHK746" s="311"/>
      <c r="BHL746" s="311"/>
      <c r="BHM746" s="311"/>
      <c r="BHN746" s="311"/>
      <c r="BHO746" s="311"/>
      <c r="BHP746" s="311"/>
      <c r="BHQ746" s="311"/>
      <c r="BHR746" s="311"/>
      <c r="BHS746" s="311"/>
      <c r="BHT746" s="311"/>
      <c r="BHU746" s="311"/>
      <c r="BHV746" s="311"/>
      <c r="BHW746" s="311"/>
      <c r="BHX746" s="311"/>
      <c r="BHY746" s="311"/>
      <c r="BHZ746" s="311"/>
      <c r="BIA746" s="311"/>
      <c r="BIB746" s="311"/>
      <c r="BIC746" s="311"/>
      <c r="BID746" s="311"/>
      <c r="BIE746" s="311"/>
      <c r="BIF746" s="311"/>
      <c r="BIG746" s="311"/>
      <c r="BIH746" s="311"/>
      <c r="BII746" s="311"/>
      <c r="BIJ746" s="311"/>
      <c r="BIK746" s="311"/>
      <c r="BIL746" s="311"/>
      <c r="BIM746" s="311"/>
      <c r="BIN746" s="311"/>
      <c r="BIO746" s="311"/>
      <c r="BIP746" s="311"/>
      <c r="BIQ746" s="311"/>
      <c r="BIR746" s="311"/>
      <c r="BIS746" s="311"/>
      <c r="BIT746" s="311"/>
      <c r="BIU746" s="311"/>
      <c r="BIV746" s="311"/>
      <c r="BIW746" s="311"/>
      <c r="BIX746" s="311"/>
      <c r="BIY746" s="311"/>
      <c r="BIZ746" s="311"/>
      <c r="BJA746" s="311"/>
      <c r="BJB746" s="311"/>
      <c r="BJC746" s="311"/>
      <c r="BJD746" s="311"/>
      <c r="BJE746" s="311"/>
      <c r="BJF746" s="311"/>
      <c r="BJG746" s="311"/>
      <c r="BJH746" s="311"/>
      <c r="BJI746" s="311"/>
      <c r="BJJ746" s="311"/>
      <c r="BJK746" s="311"/>
      <c r="BJL746" s="311"/>
      <c r="BJM746" s="311"/>
      <c r="BJN746" s="311"/>
      <c r="BJO746" s="311"/>
      <c r="BJP746" s="311"/>
      <c r="BJQ746" s="311"/>
      <c r="BJR746" s="311"/>
      <c r="BJS746" s="311"/>
      <c r="BJT746" s="311"/>
      <c r="BJU746" s="311"/>
      <c r="BJV746" s="311"/>
      <c r="BJW746" s="311"/>
      <c r="BJX746" s="311"/>
      <c r="BJY746" s="311"/>
      <c r="BJZ746" s="311"/>
      <c r="BKA746" s="311"/>
      <c r="BKB746" s="311"/>
      <c r="BKC746" s="311"/>
      <c r="BKD746" s="311"/>
      <c r="BKE746" s="311"/>
      <c r="BKF746" s="311"/>
      <c r="BKG746" s="311"/>
      <c r="BKH746" s="311"/>
      <c r="BKI746" s="311"/>
      <c r="BKJ746" s="311"/>
      <c r="BKK746" s="311"/>
      <c r="BKL746" s="311"/>
      <c r="BKM746" s="311"/>
      <c r="BKN746" s="311"/>
      <c r="BKO746" s="311"/>
      <c r="BKP746" s="311"/>
      <c r="BKQ746" s="311"/>
      <c r="BKR746" s="311"/>
      <c r="BKS746" s="311"/>
      <c r="BKT746" s="311"/>
      <c r="BKU746" s="311"/>
      <c r="BKV746" s="311"/>
      <c r="BKW746" s="311"/>
      <c r="BKX746" s="311"/>
      <c r="BKY746" s="311"/>
      <c r="BKZ746" s="311"/>
      <c r="BLA746" s="311"/>
      <c r="BLB746" s="311"/>
      <c r="BLC746" s="311"/>
      <c r="BLD746" s="311"/>
      <c r="BLE746" s="311"/>
      <c r="BLF746" s="311"/>
      <c r="BLG746" s="311"/>
      <c r="BLH746" s="311"/>
      <c r="BLI746" s="311"/>
      <c r="BLJ746" s="311"/>
      <c r="BLK746" s="311"/>
      <c r="BLL746" s="311"/>
      <c r="BLM746" s="311"/>
      <c r="BLN746" s="311"/>
      <c r="BLO746" s="311"/>
      <c r="BLP746" s="311"/>
      <c r="BLQ746" s="311"/>
      <c r="BLR746" s="311"/>
      <c r="BLS746" s="311"/>
      <c r="BLT746" s="311"/>
      <c r="BLU746" s="311"/>
      <c r="BLV746" s="311"/>
      <c r="BLW746" s="311"/>
      <c r="BLX746" s="311"/>
      <c r="BLY746" s="311"/>
      <c r="BLZ746" s="311"/>
      <c r="BMA746" s="311"/>
      <c r="BMB746" s="311"/>
      <c r="BMC746" s="311"/>
      <c r="BMD746" s="311"/>
      <c r="BME746" s="311"/>
      <c r="BMF746" s="311"/>
      <c r="BMG746" s="311"/>
      <c r="BMH746" s="311"/>
      <c r="BMI746" s="311"/>
      <c r="BMJ746" s="311"/>
      <c r="BMK746" s="311"/>
      <c r="BML746" s="311"/>
      <c r="BMM746" s="311"/>
      <c r="BMN746" s="311"/>
      <c r="BMO746" s="311"/>
      <c r="BMP746" s="311"/>
      <c r="BMQ746" s="311"/>
      <c r="BMR746" s="311"/>
      <c r="BMS746" s="311"/>
      <c r="BMT746" s="311"/>
      <c r="BMU746" s="311"/>
      <c r="BMV746" s="311"/>
      <c r="BMW746" s="311"/>
      <c r="BMX746" s="311"/>
      <c r="BMY746" s="311"/>
      <c r="BMZ746" s="311"/>
      <c r="BNA746" s="311"/>
      <c r="BNB746" s="311"/>
      <c r="BNC746" s="311"/>
      <c r="BND746" s="311"/>
      <c r="BNE746" s="311"/>
      <c r="BNF746" s="311"/>
      <c r="BNG746" s="311"/>
      <c r="BNH746" s="311"/>
      <c r="BNI746" s="311"/>
      <c r="BNJ746" s="311"/>
      <c r="BNK746" s="311"/>
      <c r="BNL746" s="311"/>
      <c r="BNM746" s="311"/>
      <c r="BNN746" s="311"/>
      <c r="BNO746" s="311"/>
      <c r="BNP746" s="311"/>
      <c r="BNQ746" s="311"/>
      <c r="BNR746" s="311"/>
      <c r="BNS746" s="311"/>
      <c r="BNT746" s="311"/>
      <c r="BNU746" s="311"/>
      <c r="BNV746" s="311"/>
      <c r="BNW746" s="311"/>
      <c r="BNX746" s="311"/>
      <c r="BNY746" s="311"/>
      <c r="BNZ746" s="311"/>
      <c r="BOA746" s="311"/>
      <c r="BOB746" s="311"/>
      <c r="BOC746" s="311"/>
      <c r="BOD746" s="311"/>
      <c r="BOE746" s="311"/>
      <c r="BOF746" s="311"/>
      <c r="BOG746" s="311"/>
      <c r="BOH746" s="311"/>
      <c r="BOI746" s="311"/>
      <c r="BOJ746" s="311"/>
      <c r="BOK746" s="311"/>
      <c r="BOL746" s="311"/>
      <c r="BOM746" s="311"/>
      <c r="BON746" s="311"/>
      <c r="BOO746" s="311"/>
      <c r="BOP746" s="311"/>
      <c r="BOQ746" s="311"/>
      <c r="BOR746" s="311"/>
      <c r="BOS746" s="311"/>
      <c r="BOT746" s="311"/>
      <c r="BOU746" s="311"/>
      <c r="BOV746" s="311"/>
      <c r="BOW746" s="311"/>
      <c r="BOX746" s="311"/>
      <c r="BOY746" s="311"/>
      <c r="BOZ746" s="311"/>
      <c r="BPA746" s="311"/>
      <c r="BPB746" s="311"/>
      <c r="BPC746" s="311"/>
      <c r="BPD746" s="311"/>
      <c r="BPE746" s="311"/>
      <c r="BPF746" s="311"/>
      <c r="BPG746" s="311"/>
      <c r="BPH746" s="311"/>
      <c r="BPI746" s="311"/>
      <c r="BPJ746" s="311"/>
      <c r="BPK746" s="311"/>
      <c r="BPL746" s="311"/>
      <c r="BPM746" s="311"/>
      <c r="BPN746" s="311"/>
      <c r="BPO746" s="311"/>
      <c r="BPP746" s="311"/>
      <c r="BPQ746" s="311"/>
      <c r="BPR746" s="311"/>
      <c r="BPS746" s="311"/>
      <c r="BPT746" s="311"/>
      <c r="BPU746" s="311"/>
      <c r="BPV746" s="311"/>
      <c r="BPW746" s="311"/>
      <c r="BPX746" s="311"/>
      <c r="BPY746" s="311"/>
      <c r="BPZ746" s="311"/>
      <c r="BQA746" s="311"/>
      <c r="BQB746" s="311"/>
      <c r="BQC746" s="311"/>
      <c r="BQD746" s="311"/>
      <c r="BQE746" s="311"/>
      <c r="BQF746" s="311"/>
      <c r="BQG746" s="311"/>
      <c r="BQH746" s="311"/>
      <c r="BQI746" s="311"/>
      <c r="BQJ746" s="311"/>
      <c r="BQK746" s="311"/>
      <c r="BQL746" s="311"/>
      <c r="BQM746" s="311"/>
      <c r="BQN746" s="311"/>
      <c r="BQO746" s="311"/>
      <c r="BQP746" s="311"/>
      <c r="BQQ746" s="311"/>
      <c r="BQR746" s="311"/>
      <c r="BQS746" s="311"/>
      <c r="BQT746" s="311"/>
      <c r="BQU746" s="311"/>
      <c r="BQV746" s="311"/>
      <c r="BQW746" s="311"/>
      <c r="BQX746" s="311"/>
      <c r="BQY746" s="311"/>
      <c r="BQZ746" s="311"/>
      <c r="BRA746" s="311"/>
      <c r="BRB746" s="311"/>
      <c r="BRC746" s="311"/>
      <c r="BRD746" s="311"/>
      <c r="BRE746" s="311"/>
      <c r="BRF746" s="311"/>
      <c r="BRG746" s="311"/>
      <c r="BRH746" s="311"/>
      <c r="BRI746" s="311"/>
      <c r="BRJ746" s="311"/>
      <c r="BRK746" s="311"/>
      <c r="BRL746" s="311"/>
      <c r="BRM746" s="311"/>
      <c r="BRN746" s="311"/>
      <c r="BRO746" s="311"/>
      <c r="BRP746" s="311"/>
      <c r="BRQ746" s="311"/>
      <c r="BRR746" s="311"/>
      <c r="BRS746" s="311"/>
      <c r="BRT746" s="311"/>
      <c r="BRU746" s="311"/>
      <c r="BRV746" s="311"/>
      <c r="BRW746" s="311"/>
      <c r="BRX746" s="311"/>
      <c r="BRY746" s="311"/>
      <c r="BRZ746" s="311"/>
      <c r="BSA746" s="311"/>
      <c r="BSB746" s="311"/>
      <c r="BSC746" s="311"/>
      <c r="BSD746" s="311"/>
      <c r="BSE746" s="311"/>
      <c r="BSF746" s="311"/>
      <c r="BSG746" s="311"/>
      <c r="BSH746" s="311"/>
      <c r="BSI746" s="311"/>
      <c r="BSJ746" s="311"/>
      <c r="BSK746" s="311"/>
      <c r="BSL746" s="311"/>
      <c r="BSM746" s="311"/>
      <c r="BSN746" s="311"/>
      <c r="BSO746" s="311"/>
      <c r="BSP746" s="311"/>
      <c r="BSQ746" s="311"/>
      <c r="BSR746" s="311"/>
      <c r="BSS746" s="311"/>
      <c r="BST746" s="311"/>
      <c r="BSU746" s="311"/>
      <c r="BSV746" s="311"/>
      <c r="BSW746" s="311"/>
      <c r="BSX746" s="311"/>
      <c r="BSY746" s="311"/>
      <c r="BSZ746" s="311"/>
      <c r="BTA746" s="311"/>
      <c r="BTB746" s="311"/>
      <c r="BTC746" s="311"/>
      <c r="BTD746" s="311"/>
      <c r="BTE746" s="311"/>
      <c r="BTF746" s="311"/>
      <c r="BTG746" s="311"/>
      <c r="BTH746" s="311"/>
      <c r="BTI746" s="311"/>
      <c r="BTJ746" s="311"/>
      <c r="BTK746" s="311"/>
      <c r="BTL746" s="311"/>
      <c r="BTM746" s="311"/>
      <c r="BTN746" s="311"/>
      <c r="BTO746" s="311"/>
      <c r="BTP746" s="311"/>
      <c r="BTQ746" s="311"/>
      <c r="BTR746" s="311"/>
      <c r="BTS746" s="311"/>
      <c r="BTT746" s="311"/>
      <c r="BTU746" s="311"/>
      <c r="BTV746" s="311"/>
      <c r="BTW746" s="311"/>
      <c r="BTX746" s="311"/>
      <c r="BTY746" s="311"/>
      <c r="BTZ746" s="311"/>
      <c r="BUA746" s="311"/>
      <c r="BUB746" s="311"/>
      <c r="BUC746" s="311"/>
      <c r="BUD746" s="311"/>
      <c r="BUE746" s="311"/>
      <c r="BUF746" s="311"/>
      <c r="BUG746" s="311"/>
      <c r="BUH746" s="311"/>
      <c r="BUI746" s="311"/>
      <c r="BUJ746" s="311"/>
      <c r="BUK746" s="311"/>
      <c r="BUL746" s="311"/>
      <c r="BUM746" s="311"/>
      <c r="BUN746" s="311"/>
      <c r="BUO746" s="311"/>
      <c r="BUP746" s="311"/>
      <c r="BUQ746" s="311"/>
      <c r="BUR746" s="311"/>
      <c r="BUS746" s="311"/>
      <c r="BUT746" s="311"/>
      <c r="BUU746" s="311"/>
      <c r="BUV746" s="311"/>
      <c r="BUW746" s="311"/>
      <c r="BUX746" s="311"/>
      <c r="BUY746" s="311"/>
      <c r="BUZ746" s="311"/>
      <c r="BVA746" s="311"/>
      <c r="BVB746" s="311"/>
      <c r="BVC746" s="311"/>
      <c r="BVD746" s="311"/>
      <c r="BVE746" s="311"/>
      <c r="BVF746" s="311"/>
      <c r="BVG746" s="311"/>
      <c r="BVH746" s="311"/>
      <c r="BVI746" s="311"/>
      <c r="BVJ746" s="311"/>
      <c r="BVK746" s="311"/>
      <c r="BVL746" s="311"/>
      <c r="BVM746" s="311"/>
      <c r="BVN746" s="311"/>
      <c r="BVO746" s="311"/>
      <c r="BVP746" s="311"/>
      <c r="BVQ746" s="311"/>
      <c r="BVR746" s="311"/>
      <c r="BVS746" s="311"/>
      <c r="BVT746" s="311"/>
      <c r="BVU746" s="311"/>
      <c r="BVV746" s="311"/>
      <c r="BVW746" s="311"/>
      <c r="BVX746" s="311"/>
      <c r="BVY746" s="311"/>
      <c r="BVZ746" s="311"/>
      <c r="BWA746" s="311"/>
      <c r="BWB746" s="311"/>
      <c r="BWC746" s="311"/>
      <c r="BWD746" s="311"/>
      <c r="BWE746" s="311"/>
      <c r="BWF746" s="311"/>
      <c r="BWG746" s="311"/>
      <c r="BWH746" s="311"/>
      <c r="BWI746" s="311"/>
      <c r="BWJ746" s="311"/>
      <c r="BWK746" s="311"/>
      <c r="BWL746" s="311"/>
      <c r="BWM746" s="311"/>
      <c r="BWN746" s="311"/>
      <c r="BWO746" s="311"/>
      <c r="BWP746" s="311"/>
      <c r="BWQ746" s="311"/>
      <c r="BWR746" s="311"/>
      <c r="BWS746" s="311"/>
      <c r="BWT746" s="311"/>
      <c r="BWU746" s="311"/>
      <c r="BWV746" s="311"/>
      <c r="BWW746" s="311"/>
      <c r="BWX746" s="311"/>
      <c r="BWY746" s="311"/>
      <c r="BWZ746" s="311"/>
      <c r="BXA746" s="311"/>
      <c r="BXB746" s="311"/>
      <c r="BXC746" s="311"/>
      <c r="BXD746" s="311"/>
      <c r="BXE746" s="311"/>
      <c r="BXF746" s="311"/>
      <c r="BXG746" s="311"/>
      <c r="BXH746" s="311"/>
      <c r="BXI746" s="311"/>
      <c r="BXJ746" s="311"/>
      <c r="BXK746" s="311"/>
      <c r="BXL746" s="311"/>
      <c r="BXM746" s="311"/>
      <c r="BXN746" s="311"/>
      <c r="BXO746" s="311"/>
      <c r="BXP746" s="311"/>
      <c r="BXQ746" s="311"/>
      <c r="BXR746" s="311"/>
      <c r="BXS746" s="311"/>
      <c r="BXT746" s="311"/>
      <c r="BXU746" s="311"/>
      <c r="BXV746" s="311"/>
      <c r="BXW746" s="311"/>
      <c r="BXX746" s="311"/>
      <c r="BXY746" s="311"/>
      <c r="BXZ746" s="311"/>
      <c r="BYA746" s="311"/>
      <c r="BYB746" s="311"/>
      <c r="BYC746" s="311"/>
      <c r="BYD746" s="311"/>
      <c r="BYE746" s="311"/>
      <c r="BYF746" s="311"/>
      <c r="BYG746" s="311"/>
      <c r="BYH746" s="311"/>
      <c r="BYI746" s="311"/>
      <c r="BYJ746" s="311"/>
      <c r="BYK746" s="311"/>
      <c r="BYL746" s="311"/>
      <c r="BYM746" s="311"/>
      <c r="BYN746" s="311"/>
      <c r="BYO746" s="311"/>
      <c r="BYP746" s="311"/>
      <c r="BYQ746" s="311"/>
      <c r="BYR746" s="311"/>
      <c r="BYS746" s="311"/>
      <c r="BYT746" s="311"/>
      <c r="BYU746" s="311"/>
      <c r="BYV746" s="311"/>
      <c r="BYW746" s="311"/>
      <c r="BYX746" s="311"/>
      <c r="BYY746" s="311"/>
      <c r="BYZ746" s="311"/>
      <c r="BZA746" s="311"/>
      <c r="BZB746" s="311"/>
      <c r="BZC746" s="311"/>
      <c r="BZD746" s="311"/>
      <c r="BZE746" s="311"/>
      <c r="BZF746" s="311"/>
      <c r="BZG746" s="311"/>
      <c r="BZH746" s="311"/>
      <c r="BZI746" s="311"/>
      <c r="BZJ746" s="311"/>
      <c r="BZK746" s="311"/>
      <c r="BZL746" s="311"/>
      <c r="BZM746" s="311"/>
      <c r="BZN746" s="311"/>
      <c r="BZO746" s="311"/>
      <c r="BZP746" s="311"/>
      <c r="BZQ746" s="311"/>
      <c r="BZR746" s="311"/>
      <c r="BZS746" s="311"/>
      <c r="BZT746" s="311"/>
      <c r="BZU746" s="311"/>
      <c r="BZV746" s="311"/>
      <c r="BZW746" s="311"/>
      <c r="BZX746" s="311"/>
      <c r="BZY746" s="311"/>
      <c r="BZZ746" s="311"/>
      <c r="CAA746" s="311"/>
      <c r="CAB746" s="311"/>
      <c r="CAC746" s="311"/>
      <c r="CAD746" s="311"/>
      <c r="CAE746" s="311"/>
      <c r="CAF746" s="311"/>
      <c r="CAG746" s="311"/>
      <c r="CAH746" s="311"/>
      <c r="CAI746" s="311"/>
      <c r="CAJ746" s="311"/>
      <c r="CAK746" s="311"/>
      <c r="CAL746" s="311"/>
      <c r="CAM746" s="311"/>
      <c r="CAN746" s="311"/>
      <c r="CAO746" s="311"/>
      <c r="CAP746" s="311"/>
      <c r="CAQ746" s="311"/>
      <c r="CAR746" s="311"/>
      <c r="CAS746" s="311"/>
      <c r="CAT746" s="311"/>
      <c r="CAU746" s="311"/>
      <c r="CAV746" s="311"/>
      <c r="CAW746" s="311"/>
      <c r="CAX746" s="311"/>
      <c r="CAY746" s="311"/>
      <c r="CAZ746" s="311"/>
      <c r="CBA746" s="311"/>
      <c r="CBB746" s="311"/>
      <c r="CBC746" s="311"/>
      <c r="CBD746" s="311"/>
      <c r="CBE746" s="311"/>
      <c r="CBF746" s="311"/>
      <c r="CBG746" s="311"/>
      <c r="CBH746" s="311"/>
      <c r="CBI746" s="311"/>
      <c r="CBJ746" s="311"/>
      <c r="CBK746" s="311"/>
      <c r="CBL746" s="311"/>
      <c r="CBM746" s="311"/>
      <c r="CBN746" s="311"/>
      <c r="CBO746" s="311"/>
      <c r="CBP746" s="311"/>
      <c r="CBQ746" s="311"/>
      <c r="CBR746" s="311"/>
      <c r="CBS746" s="311"/>
      <c r="CBT746" s="311"/>
      <c r="CBU746" s="311"/>
      <c r="CBV746" s="311"/>
      <c r="CBW746" s="311"/>
      <c r="CBX746" s="311"/>
      <c r="CBY746" s="311"/>
      <c r="CBZ746" s="311"/>
      <c r="CCA746" s="311"/>
      <c r="CCB746" s="311"/>
      <c r="CCC746" s="311"/>
      <c r="CCD746" s="311"/>
      <c r="CCE746" s="311"/>
      <c r="CCF746" s="311"/>
      <c r="CCG746" s="311"/>
      <c r="CCH746" s="311"/>
      <c r="CCI746" s="311"/>
      <c r="CCJ746" s="311"/>
      <c r="CCK746" s="311"/>
      <c r="CCL746" s="311"/>
      <c r="CCM746" s="311"/>
      <c r="CCN746" s="311"/>
      <c r="CCO746" s="311"/>
      <c r="CCP746" s="311"/>
      <c r="CCQ746" s="311"/>
      <c r="CCR746" s="311"/>
      <c r="CCS746" s="311"/>
      <c r="CCT746" s="311"/>
      <c r="CCU746" s="311"/>
      <c r="CCV746" s="311"/>
      <c r="CCW746" s="311"/>
      <c r="CCX746" s="311"/>
      <c r="CCY746" s="311"/>
      <c r="CCZ746" s="311"/>
      <c r="CDA746" s="311"/>
      <c r="CDB746" s="311"/>
      <c r="CDC746" s="311"/>
      <c r="CDD746" s="311"/>
      <c r="CDE746" s="311"/>
      <c r="CDF746" s="311"/>
      <c r="CDG746" s="311"/>
      <c r="CDH746" s="311"/>
      <c r="CDI746" s="311"/>
      <c r="CDJ746" s="311"/>
      <c r="CDK746" s="311"/>
      <c r="CDL746" s="311"/>
      <c r="CDM746" s="311"/>
      <c r="CDN746" s="311"/>
      <c r="CDO746" s="311"/>
      <c r="CDP746" s="311"/>
      <c r="CDQ746" s="311"/>
      <c r="CDR746" s="311"/>
      <c r="CDS746" s="311"/>
      <c r="CDT746" s="311"/>
      <c r="CDU746" s="311"/>
      <c r="CDV746" s="311"/>
      <c r="CDW746" s="311"/>
      <c r="CDX746" s="311"/>
      <c r="CDY746" s="311"/>
      <c r="CDZ746" s="311"/>
      <c r="CEA746" s="311"/>
      <c r="CEB746" s="311"/>
      <c r="CEC746" s="311"/>
      <c r="CED746" s="311"/>
      <c r="CEE746" s="311"/>
      <c r="CEF746" s="311"/>
      <c r="CEG746" s="311"/>
      <c r="CEH746" s="311"/>
      <c r="CEI746" s="311"/>
      <c r="CEJ746" s="311"/>
      <c r="CEK746" s="311"/>
      <c r="CEL746" s="311"/>
      <c r="CEM746" s="311"/>
      <c r="CEN746" s="311"/>
      <c r="CEO746" s="311"/>
      <c r="CEP746" s="311"/>
      <c r="CEQ746" s="311"/>
      <c r="CER746" s="311"/>
      <c r="CES746" s="311"/>
      <c r="CET746" s="311"/>
      <c r="CEU746" s="311"/>
      <c r="CEV746" s="311"/>
      <c r="CEW746" s="311"/>
      <c r="CEX746" s="311"/>
      <c r="CEY746" s="311"/>
      <c r="CEZ746" s="311"/>
      <c r="CFA746" s="311"/>
      <c r="CFB746" s="311"/>
      <c r="CFC746" s="311"/>
      <c r="CFD746" s="311"/>
      <c r="CFE746" s="311"/>
      <c r="CFF746" s="311"/>
      <c r="CFG746" s="311"/>
      <c r="CFH746" s="311"/>
      <c r="CFI746" s="311"/>
      <c r="CFJ746" s="311"/>
      <c r="CFK746" s="311"/>
      <c r="CFL746" s="311"/>
      <c r="CFM746" s="311"/>
      <c r="CFN746" s="311"/>
      <c r="CFO746" s="311"/>
      <c r="CFP746" s="311"/>
      <c r="CFQ746" s="311"/>
      <c r="CFR746" s="311"/>
      <c r="CFS746" s="311"/>
      <c r="CFT746" s="311"/>
      <c r="CFU746" s="311"/>
      <c r="CFV746" s="311"/>
      <c r="CFW746" s="311"/>
      <c r="CFX746" s="311"/>
      <c r="CFY746" s="311"/>
      <c r="CFZ746" s="311"/>
      <c r="CGA746" s="311"/>
      <c r="CGB746" s="311"/>
      <c r="CGC746" s="311"/>
      <c r="CGD746" s="311"/>
      <c r="CGE746" s="311"/>
      <c r="CGF746" s="311"/>
      <c r="CGG746" s="311"/>
      <c r="CGH746" s="311"/>
      <c r="CGI746" s="311"/>
      <c r="CGJ746" s="311"/>
      <c r="CGK746" s="311"/>
      <c r="CGL746" s="311"/>
      <c r="CGM746" s="311"/>
      <c r="CGN746" s="311"/>
      <c r="CGO746" s="311"/>
      <c r="CGP746" s="311"/>
      <c r="CGQ746" s="311"/>
      <c r="CGR746" s="311"/>
      <c r="CGS746" s="311"/>
      <c r="CGT746" s="311"/>
      <c r="CGU746" s="311"/>
      <c r="CGV746" s="311"/>
      <c r="CGW746" s="311"/>
      <c r="CGX746" s="311"/>
      <c r="CGY746" s="311"/>
      <c r="CGZ746" s="311"/>
      <c r="CHA746" s="311"/>
      <c r="CHB746" s="311"/>
      <c r="CHC746" s="311"/>
      <c r="CHD746" s="311"/>
      <c r="CHE746" s="311"/>
      <c r="CHF746" s="311"/>
      <c r="CHG746" s="311"/>
      <c r="CHH746" s="311"/>
      <c r="CHI746" s="311"/>
      <c r="CHJ746" s="311"/>
      <c r="CHK746" s="311"/>
      <c r="CHL746" s="311"/>
      <c r="CHM746" s="311"/>
      <c r="CHN746" s="311"/>
      <c r="CHO746" s="311"/>
      <c r="CHP746" s="311"/>
      <c r="CHQ746" s="311"/>
      <c r="CHR746" s="311"/>
      <c r="CHS746" s="311"/>
      <c r="CHT746" s="311"/>
      <c r="CHU746" s="311"/>
      <c r="CHV746" s="311"/>
      <c r="CHW746" s="311"/>
      <c r="CHX746" s="311"/>
      <c r="CHY746" s="311"/>
      <c r="CHZ746" s="311"/>
      <c r="CIA746" s="311"/>
      <c r="CIB746" s="311"/>
      <c r="CIC746" s="311"/>
      <c r="CID746" s="311"/>
      <c r="CIE746" s="311"/>
      <c r="CIF746" s="311"/>
      <c r="CIG746" s="311"/>
      <c r="CIH746" s="311"/>
      <c r="CII746" s="311"/>
      <c r="CIJ746" s="311"/>
      <c r="CIK746" s="311"/>
      <c r="CIL746" s="311"/>
      <c r="CIM746" s="311"/>
      <c r="CIN746" s="311"/>
      <c r="CIO746" s="311"/>
      <c r="CIP746" s="311"/>
      <c r="CIQ746" s="311"/>
      <c r="CIR746" s="311"/>
      <c r="CIS746" s="311"/>
      <c r="CIT746" s="311"/>
      <c r="CIU746" s="311"/>
      <c r="CIV746" s="311"/>
      <c r="CIW746" s="311"/>
      <c r="CIX746" s="311"/>
      <c r="CIY746" s="311"/>
      <c r="CIZ746" s="311"/>
      <c r="CJA746" s="311"/>
      <c r="CJB746" s="311"/>
      <c r="CJC746" s="311"/>
      <c r="CJD746" s="311"/>
      <c r="CJE746" s="311"/>
      <c r="CJF746" s="311"/>
      <c r="CJG746" s="311"/>
      <c r="CJH746" s="311"/>
      <c r="CJI746" s="311"/>
      <c r="CJJ746" s="311"/>
      <c r="CJK746" s="311"/>
      <c r="CJL746" s="311"/>
      <c r="CJM746" s="311"/>
      <c r="CJN746" s="311"/>
      <c r="CJO746" s="311"/>
      <c r="CJP746" s="311"/>
      <c r="CJQ746" s="311"/>
      <c r="CJR746" s="311"/>
      <c r="CJS746" s="311"/>
      <c r="CJT746" s="311"/>
      <c r="CJU746" s="311"/>
      <c r="CJV746" s="311"/>
      <c r="CJW746" s="311"/>
      <c r="CJX746" s="311"/>
      <c r="CJY746" s="311"/>
      <c r="CJZ746" s="311"/>
      <c r="CKA746" s="311"/>
      <c r="CKB746" s="311"/>
      <c r="CKC746" s="311"/>
      <c r="CKD746" s="311"/>
      <c r="CKE746" s="311"/>
      <c r="CKF746" s="311"/>
      <c r="CKG746" s="311"/>
      <c r="CKH746" s="311"/>
      <c r="CKI746" s="311"/>
      <c r="CKJ746" s="311"/>
      <c r="CKK746" s="311"/>
      <c r="CKL746" s="311"/>
      <c r="CKM746" s="311"/>
      <c r="CKN746" s="311"/>
      <c r="CKO746" s="311"/>
      <c r="CKP746" s="311"/>
      <c r="CKQ746" s="311"/>
      <c r="CKR746" s="311"/>
      <c r="CKS746" s="311"/>
      <c r="CKT746" s="311"/>
      <c r="CKU746" s="311"/>
      <c r="CKV746" s="311"/>
      <c r="CKW746" s="311"/>
      <c r="CKX746" s="311"/>
      <c r="CKY746" s="311"/>
      <c r="CKZ746" s="311"/>
      <c r="CLA746" s="311"/>
      <c r="CLB746" s="311"/>
      <c r="CLC746" s="311"/>
      <c r="CLD746" s="311"/>
      <c r="CLE746" s="311"/>
      <c r="CLF746" s="311"/>
      <c r="CLG746" s="311"/>
      <c r="CLH746" s="311"/>
      <c r="CLI746" s="311"/>
      <c r="CLJ746" s="311"/>
      <c r="CLK746" s="311"/>
      <c r="CLL746" s="311"/>
      <c r="CLM746" s="311"/>
      <c r="CLN746" s="311"/>
      <c r="CLO746" s="311"/>
      <c r="CLP746" s="311"/>
      <c r="CLQ746" s="311"/>
      <c r="CLR746" s="311"/>
      <c r="CLS746" s="311"/>
      <c r="CLT746" s="311"/>
      <c r="CLU746" s="311"/>
      <c r="CLV746" s="311"/>
      <c r="CLW746" s="311"/>
      <c r="CLX746" s="311"/>
      <c r="CLY746" s="311"/>
      <c r="CLZ746" s="311"/>
      <c r="CMA746" s="311"/>
      <c r="CMB746" s="311"/>
      <c r="CMC746" s="311"/>
      <c r="CMD746" s="311"/>
      <c r="CME746" s="311"/>
      <c r="CMF746" s="311"/>
      <c r="CMG746" s="311"/>
      <c r="CMH746" s="311"/>
      <c r="CMI746" s="311"/>
      <c r="CMJ746" s="311"/>
      <c r="CMK746" s="311"/>
      <c r="CML746" s="311"/>
      <c r="CMM746" s="311"/>
      <c r="CMN746" s="311"/>
      <c r="CMO746" s="311"/>
      <c r="CMP746" s="311"/>
      <c r="CMQ746" s="311"/>
      <c r="CMR746" s="311"/>
      <c r="CMS746" s="311"/>
      <c r="CMT746" s="311"/>
      <c r="CMU746" s="311"/>
      <c r="CMV746" s="311"/>
      <c r="CMW746" s="311"/>
      <c r="CMX746" s="311"/>
      <c r="CMY746" s="311"/>
      <c r="CMZ746" s="311"/>
      <c r="CNA746" s="311"/>
      <c r="CNB746" s="311"/>
      <c r="CNC746" s="311"/>
      <c r="CND746" s="311"/>
      <c r="CNE746" s="311"/>
      <c r="CNF746" s="311"/>
      <c r="CNG746" s="311"/>
      <c r="CNH746" s="311"/>
      <c r="CNI746" s="311"/>
      <c r="CNJ746" s="311"/>
      <c r="CNK746" s="311"/>
      <c r="CNL746" s="311"/>
      <c r="CNM746" s="311"/>
      <c r="CNN746" s="311"/>
      <c r="CNO746" s="311"/>
      <c r="CNP746" s="311"/>
      <c r="CNQ746" s="311"/>
      <c r="CNR746" s="311"/>
      <c r="CNS746" s="311"/>
      <c r="CNT746" s="311"/>
      <c r="CNU746" s="311"/>
      <c r="CNV746" s="311"/>
      <c r="CNW746" s="311"/>
      <c r="CNX746" s="311"/>
      <c r="CNY746" s="311"/>
      <c r="CNZ746" s="311"/>
      <c r="COA746" s="311"/>
      <c r="COB746" s="311"/>
      <c r="COC746" s="311"/>
      <c r="COD746" s="311"/>
      <c r="COE746" s="311"/>
      <c r="COF746" s="311"/>
      <c r="COG746" s="311"/>
      <c r="COH746" s="311"/>
      <c r="COI746" s="311"/>
      <c r="COJ746" s="311"/>
      <c r="COK746" s="311"/>
      <c r="COL746" s="311"/>
      <c r="COM746" s="311"/>
      <c r="CON746" s="311"/>
      <c r="COO746" s="311"/>
      <c r="COP746" s="311"/>
      <c r="COQ746" s="311"/>
      <c r="COR746" s="311"/>
      <c r="COS746" s="311"/>
      <c r="COT746" s="311"/>
      <c r="COU746" s="311"/>
      <c r="COV746" s="311"/>
      <c r="COW746" s="311"/>
      <c r="COX746" s="311"/>
      <c r="COY746" s="311"/>
      <c r="COZ746" s="311"/>
      <c r="CPA746" s="311"/>
      <c r="CPB746" s="311"/>
      <c r="CPC746" s="311"/>
      <c r="CPD746" s="311"/>
      <c r="CPE746" s="311"/>
      <c r="CPF746" s="311"/>
      <c r="CPG746" s="311"/>
      <c r="CPH746" s="311"/>
      <c r="CPI746" s="311"/>
      <c r="CPJ746" s="311"/>
      <c r="CPK746" s="311"/>
      <c r="CPL746" s="311"/>
      <c r="CPM746" s="311"/>
      <c r="CPN746" s="311"/>
      <c r="CPO746" s="311"/>
      <c r="CPP746" s="311"/>
      <c r="CPQ746" s="311"/>
      <c r="CPR746" s="311"/>
      <c r="CPS746" s="311"/>
      <c r="CPT746" s="311"/>
      <c r="CPU746" s="311"/>
      <c r="CPV746" s="311"/>
      <c r="CPW746" s="311"/>
      <c r="CPX746" s="311"/>
      <c r="CPY746" s="311"/>
      <c r="CPZ746" s="311"/>
      <c r="CQA746" s="311"/>
      <c r="CQB746" s="311"/>
      <c r="CQC746" s="311"/>
      <c r="CQD746" s="311"/>
      <c r="CQE746" s="311"/>
      <c r="CQF746" s="311"/>
      <c r="CQG746" s="311"/>
      <c r="CQH746" s="311"/>
      <c r="CQI746" s="311"/>
      <c r="CQJ746" s="311"/>
      <c r="CQK746" s="311"/>
      <c r="CQL746" s="311"/>
      <c r="CQM746" s="311"/>
      <c r="CQN746" s="311"/>
      <c r="CQO746" s="311"/>
      <c r="CQP746" s="311"/>
      <c r="CQQ746" s="311"/>
      <c r="CQR746" s="311"/>
      <c r="CQS746" s="311"/>
      <c r="CQT746" s="311"/>
      <c r="CQU746" s="311"/>
      <c r="CQV746" s="311"/>
      <c r="CQW746" s="311"/>
      <c r="CQX746" s="311"/>
      <c r="CQY746" s="311"/>
      <c r="CQZ746" s="311"/>
      <c r="CRA746" s="311"/>
      <c r="CRB746" s="311"/>
      <c r="CRC746" s="311"/>
      <c r="CRD746" s="311"/>
      <c r="CRE746" s="311"/>
      <c r="CRF746" s="311"/>
      <c r="CRG746" s="311"/>
      <c r="CRH746" s="311"/>
      <c r="CRI746" s="311"/>
      <c r="CRJ746" s="311"/>
      <c r="CRK746" s="311"/>
      <c r="CRL746" s="311"/>
      <c r="CRM746" s="311"/>
      <c r="CRN746" s="311"/>
      <c r="CRO746" s="311"/>
      <c r="CRP746" s="311"/>
      <c r="CRQ746" s="311"/>
      <c r="CRR746" s="311"/>
      <c r="CRS746" s="311"/>
      <c r="CRT746" s="311"/>
      <c r="CRU746" s="311"/>
      <c r="CRV746" s="311"/>
      <c r="CRW746" s="311"/>
      <c r="CRX746" s="311"/>
      <c r="CRY746" s="311"/>
      <c r="CRZ746" s="311"/>
      <c r="CSA746" s="311"/>
      <c r="CSB746" s="311"/>
      <c r="CSC746" s="311"/>
      <c r="CSD746" s="311"/>
      <c r="CSE746" s="311"/>
      <c r="CSF746" s="311"/>
      <c r="CSG746" s="311"/>
      <c r="CSH746" s="311"/>
      <c r="CSI746" s="311"/>
      <c r="CSJ746" s="311"/>
      <c r="CSK746" s="311"/>
      <c r="CSL746" s="311"/>
      <c r="CSM746" s="311"/>
      <c r="CSN746" s="311"/>
      <c r="CSO746" s="311"/>
      <c r="CSP746" s="311"/>
      <c r="CSQ746" s="311"/>
      <c r="CSR746" s="311"/>
      <c r="CSS746" s="311"/>
      <c r="CST746" s="311"/>
      <c r="CSU746" s="311"/>
      <c r="CSV746" s="311"/>
      <c r="CSW746" s="311"/>
      <c r="CSX746" s="311"/>
      <c r="CSY746" s="311"/>
      <c r="CSZ746" s="311"/>
      <c r="CTA746" s="311"/>
      <c r="CTB746" s="311"/>
      <c r="CTC746" s="311"/>
      <c r="CTD746" s="311"/>
      <c r="CTE746" s="311"/>
      <c r="CTF746" s="311"/>
      <c r="CTG746" s="311"/>
      <c r="CTH746" s="311"/>
      <c r="CTI746" s="311"/>
      <c r="CTJ746" s="311"/>
      <c r="CTK746" s="311"/>
      <c r="CTL746" s="311"/>
      <c r="CTM746" s="311"/>
      <c r="CTN746" s="311"/>
      <c r="CTO746" s="311"/>
      <c r="CTP746" s="311"/>
      <c r="CTQ746" s="311"/>
      <c r="CTR746" s="311"/>
      <c r="CTS746" s="311"/>
      <c r="CTT746" s="311"/>
      <c r="CTU746" s="311"/>
      <c r="CTV746" s="311"/>
      <c r="CTW746" s="311"/>
      <c r="CTX746" s="311"/>
      <c r="CTY746" s="311"/>
      <c r="CTZ746" s="311"/>
      <c r="CUA746" s="311"/>
      <c r="CUB746" s="311"/>
      <c r="CUC746" s="311"/>
      <c r="CUD746" s="311"/>
      <c r="CUE746" s="311"/>
      <c r="CUF746" s="311"/>
      <c r="CUG746" s="311"/>
      <c r="CUH746" s="311"/>
      <c r="CUI746" s="311"/>
      <c r="CUJ746" s="311"/>
      <c r="CUK746" s="311"/>
      <c r="CUL746" s="311"/>
      <c r="CUM746" s="311"/>
      <c r="CUN746" s="311"/>
      <c r="CUO746" s="311"/>
      <c r="CUP746" s="311"/>
      <c r="CUQ746" s="311"/>
      <c r="CUR746" s="311"/>
      <c r="CUS746" s="311"/>
      <c r="CUT746" s="311"/>
      <c r="CUU746" s="311"/>
      <c r="CUV746" s="311"/>
      <c r="CUW746" s="311"/>
      <c r="CUX746" s="311"/>
      <c r="CUY746" s="311"/>
      <c r="CUZ746" s="311"/>
      <c r="CVA746" s="311"/>
      <c r="CVB746" s="311"/>
      <c r="CVC746" s="311"/>
      <c r="CVD746" s="311"/>
      <c r="CVE746" s="311"/>
      <c r="CVF746" s="311"/>
      <c r="CVG746" s="311"/>
      <c r="CVH746" s="311"/>
      <c r="CVI746" s="311"/>
      <c r="CVJ746" s="311"/>
      <c r="CVK746" s="311"/>
      <c r="CVL746" s="311"/>
      <c r="CVM746" s="311"/>
      <c r="CVN746" s="311"/>
      <c r="CVO746" s="311"/>
      <c r="CVP746" s="311"/>
      <c r="CVQ746" s="311"/>
      <c r="CVR746" s="311"/>
      <c r="CVS746" s="311"/>
      <c r="CVT746" s="311"/>
      <c r="CVU746" s="311"/>
      <c r="CVV746" s="311"/>
      <c r="CVW746" s="311"/>
      <c r="CVX746" s="311"/>
      <c r="CVY746" s="311"/>
      <c r="CVZ746" s="311"/>
      <c r="CWA746" s="311"/>
      <c r="CWB746" s="311"/>
      <c r="CWC746" s="311"/>
      <c r="CWD746" s="311"/>
      <c r="CWE746" s="311"/>
      <c r="CWF746" s="311"/>
      <c r="CWG746" s="311"/>
      <c r="CWH746" s="311"/>
      <c r="CWI746" s="311"/>
      <c r="CWJ746" s="311"/>
      <c r="CWK746" s="311"/>
      <c r="CWL746" s="311"/>
      <c r="CWM746" s="311"/>
      <c r="CWN746" s="311"/>
      <c r="CWO746" s="311"/>
      <c r="CWP746" s="311"/>
      <c r="CWQ746" s="311"/>
      <c r="CWR746" s="311"/>
      <c r="CWS746" s="311"/>
      <c r="CWT746" s="311"/>
      <c r="CWU746" s="311"/>
      <c r="CWV746" s="311"/>
      <c r="CWW746" s="311"/>
      <c r="CWX746" s="311"/>
      <c r="CWY746" s="311"/>
      <c r="CWZ746" s="311"/>
      <c r="CXA746" s="311"/>
      <c r="CXB746" s="311"/>
      <c r="CXC746" s="311"/>
      <c r="CXD746" s="311"/>
      <c r="CXE746" s="311"/>
      <c r="CXF746" s="311"/>
      <c r="CXG746" s="311"/>
      <c r="CXH746" s="311"/>
      <c r="CXI746" s="311"/>
      <c r="CXJ746" s="311"/>
      <c r="CXK746" s="311"/>
      <c r="CXL746" s="311"/>
      <c r="CXM746" s="311"/>
      <c r="CXN746" s="311"/>
      <c r="CXO746" s="311"/>
      <c r="CXP746" s="311"/>
      <c r="CXQ746" s="311"/>
      <c r="CXR746" s="311"/>
      <c r="CXS746" s="311"/>
      <c r="CXT746" s="311"/>
      <c r="CXU746" s="311"/>
      <c r="CXV746" s="311"/>
      <c r="CXW746" s="311"/>
      <c r="CXX746" s="311"/>
      <c r="CXY746" s="311"/>
      <c r="CXZ746" s="311"/>
      <c r="CYA746" s="311"/>
      <c r="CYB746" s="311"/>
      <c r="CYC746" s="311"/>
      <c r="CYD746" s="311"/>
      <c r="CYE746" s="311"/>
      <c r="CYF746" s="311"/>
      <c r="CYG746" s="311"/>
      <c r="CYH746" s="311"/>
      <c r="CYI746" s="311"/>
      <c r="CYJ746" s="311"/>
      <c r="CYK746" s="311"/>
      <c r="CYL746" s="311"/>
      <c r="CYM746" s="311"/>
      <c r="CYN746" s="311"/>
      <c r="CYO746" s="311"/>
      <c r="CYP746" s="311"/>
      <c r="CYQ746" s="311"/>
      <c r="CYR746" s="311"/>
      <c r="CYS746" s="311"/>
      <c r="CYT746" s="311"/>
      <c r="CYU746" s="311"/>
      <c r="CYV746" s="311"/>
      <c r="CYW746" s="311"/>
      <c r="CYX746" s="311"/>
      <c r="CYY746" s="311"/>
      <c r="CYZ746" s="311"/>
      <c r="CZA746" s="311"/>
      <c r="CZB746" s="311"/>
      <c r="CZC746" s="311"/>
      <c r="CZD746" s="311"/>
      <c r="CZE746" s="311"/>
      <c r="CZF746" s="311"/>
      <c r="CZG746" s="311"/>
      <c r="CZH746" s="311"/>
      <c r="CZI746" s="311"/>
      <c r="CZJ746" s="311"/>
      <c r="CZK746" s="311"/>
      <c r="CZL746" s="311"/>
      <c r="CZM746" s="311"/>
      <c r="CZN746" s="311"/>
      <c r="CZO746" s="311"/>
      <c r="CZP746" s="311"/>
      <c r="CZQ746" s="311"/>
      <c r="CZR746" s="311"/>
      <c r="CZS746" s="311"/>
      <c r="CZT746" s="311"/>
      <c r="CZU746" s="311"/>
      <c r="CZV746" s="311"/>
      <c r="CZW746" s="311"/>
      <c r="CZX746" s="311"/>
      <c r="CZY746" s="311"/>
      <c r="CZZ746" s="311"/>
      <c r="DAA746" s="311"/>
      <c r="DAB746" s="311"/>
      <c r="DAC746" s="311"/>
      <c r="DAD746" s="311"/>
      <c r="DAE746" s="311"/>
      <c r="DAF746" s="311"/>
      <c r="DAG746" s="311"/>
      <c r="DAH746" s="311"/>
      <c r="DAI746" s="311"/>
      <c r="DAJ746" s="311"/>
      <c r="DAK746" s="311"/>
      <c r="DAL746" s="311"/>
      <c r="DAM746" s="311"/>
      <c r="DAN746" s="311"/>
      <c r="DAO746" s="311"/>
      <c r="DAP746" s="311"/>
      <c r="DAQ746" s="311"/>
      <c r="DAR746" s="311"/>
      <c r="DAS746" s="311"/>
      <c r="DAT746" s="311"/>
      <c r="DAU746" s="311"/>
      <c r="DAV746" s="311"/>
      <c r="DAW746" s="311"/>
      <c r="DAX746" s="311"/>
      <c r="DAY746" s="311"/>
      <c r="DAZ746" s="311"/>
      <c r="DBA746" s="311"/>
      <c r="DBB746" s="311"/>
      <c r="DBC746" s="311"/>
      <c r="DBD746" s="311"/>
      <c r="DBE746" s="311"/>
      <c r="DBF746" s="311"/>
      <c r="DBG746" s="311"/>
      <c r="DBH746" s="311"/>
      <c r="DBI746" s="311"/>
      <c r="DBJ746" s="311"/>
      <c r="DBK746" s="311"/>
      <c r="DBL746" s="311"/>
      <c r="DBM746" s="311"/>
      <c r="DBN746" s="311"/>
      <c r="DBO746" s="311"/>
      <c r="DBP746" s="311"/>
      <c r="DBQ746" s="311"/>
      <c r="DBR746" s="311"/>
      <c r="DBS746" s="311"/>
      <c r="DBT746" s="311"/>
      <c r="DBU746" s="311"/>
      <c r="DBV746" s="311"/>
      <c r="DBW746" s="311"/>
      <c r="DBX746" s="311"/>
      <c r="DBY746" s="311"/>
      <c r="DBZ746" s="311"/>
      <c r="DCA746" s="311"/>
      <c r="DCB746" s="311"/>
      <c r="DCC746" s="311"/>
      <c r="DCD746" s="311"/>
      <c r="DCE746" s="311"/>
      <c r="DCF746" s="311"/>
      <c r="DCG746" s="311"/>
      <c r="DCH746" s="311"/>
      <c r="DCI746" s="311"/>
      <c r="DCJ746" s="311"/>
      <c r="DCK746" s="311"/>
      <c r="DCL746" s="311"/>
      <c r="DCM746" s="311"/>
      <c r="DCN746" s="311"/>
      <c r="DCO746" s="311"/>
      <c r="DCP746" s="311"/>
      <c r="DCQ746" s="311"/>
      <c r="DCR746" s="311"/>
      <c r="DCS746" s="311"/>
      <c r="DCT746" s="311"/>
      <c r="DCU746" s="311"/>
      <c r="DCV746" s="311"/>
      <c r="DCW746" s="311"/>
      <c r="DCX746" s="311"/>
      <c r="DCY746" s="311"/>
      <c r="DCZ746" s="311"/>
      <c r="DDA746" s="311"/>
      <c r="DDB746" s="311"/>
      <c r="DDC746" s="311"/>
      <c r="DDD746" s="311"/>
      <c r="DDE746" s="311"/>
      <c r="DDF746" s="311"/>
      <c r="DDG746" s="311"/>
      <c r="DDH746" s="311"/>
      <c r="DDI746" s="311"/>
      <c r="DDJ746" s="311"/>
      <c r="DDK746" s="311"/>
      <c r="DDL746" s="311"/>
      <c r="DDM746" s="311"/>
      <c r="DDN746" s="311"/>
      <c r="DDO746" s="311"/>
      <c r="DDP746" s="311"/>
      <c r="DDQ746" s="311"/>
      <c r="DDR746" s="311"/>
      <c r="DDS746" s="311"/>
      <c r="DDT746" s="311"/>
      <c r="DDU746" s="311"/>
      <c r="DDV746" s="311"/>
      <c r="DDW746" s="311"/>
      <c r="DDX746" s="311"/>
      <c r="DDY746" s="311"/>
      <c r="DDZ746" s="311"/>
      <c r="DEA746" s="311"/>
      <c r="DEB746" s="311"/>
      <c r="DEC746" s="311"/>
      <c r="DED746" s="311"/>
      <c r="DEE746" s="311"/>
      <c r="DEF746" s="311"/>
      <c r="DEG746" s="311"/>
      <c r="DEH746" s="311"/>
      <c r="DEI746" s="311"/>
      <c r="DEJ746" s="311"/>
      <c r="DEK746" s="311"/>
      <c r="DEL746" s="311"/>
      <c r="DEM746" s="311"/>
      <c r="DEN746" s="311"/>
      <c r="DEO746" s="311"/>
      <c r="DEP746" s="311"/>
      <c r="DEQ746" s="311"/>
      <c r="DER746" s="311"/>
      <c r="DES746" s="311"/>
      <c r="DET746" s="311"/>
      <c r="DEU746" s="311"/>
      <c r="DEV746" s="311"/>
      <c r="DEW746" s="311"/>
      <c r="DEX746" s="311"/>
      <c r="DEY746" s="311"/>
      <c r="DEZ746" s="311"/>
      <c r="DFA746" s="311"/>
      <c r="DFB746" s="311"/>
      <c r="DFC746" s="311"/>
      <c r="DFD746" s="311"/>
      <c r="DFE746" s="311"/>
      <c r="DFF746" s="311"/>
      <c r="DFG746" s="311"/>
      <c r="DFH746" s="311"/>
      <c r="DFI746" s="311"/>
      <c r="DFJ746" s="311"/>
      <c r="DFK746" s="311"/>
      <c r="DFL746" s="311"/>
      <c r="DFM746" s="311"/>
      <c r="DFN746" s="311"/>
      <c r="DFO746" s="311"/>
      <c r="DFP746" s="311"/>
      <c r="DFQ746" s="311"/>
      <c r="DFR746" s="311"/>
      <c r="DFS746" s="311"/>
      <c r="DFT746" s="311"/>
      <c r="DFU746" s="311"/>
      <c r="DFV746" s="311"/>
      <c r="DFW746" s="311"/>
      <c r="DFX746" s="311"/>
      <c r="DFY746" s="311"/>
      <c r="DFZ746" s="311"/>
      <c r="DGA746" s="311"/>
      <c r="DGB746" s="311"/>
      <c r="DGC746" s="311"/>
      <c r="DGD746" s="311"/>
      <c r="DGE746" s="311"/>
      <c r="DGF746" s="311"/>
      <c r="DGG746" s="311"/>
      <c r="DGH746" s="311"/>
      <c r="DGI746" s="311"/>
      <c r="DGJ746" s="311"/>
      <c r="DGK746" s="311"/>
      <c r="DGL746" s="311"/>
      <c r="DGM746" s="311"/>
      <c r="DGN746" s="311"/>
      <c r="DGO746" s="311"/>
      <c r="DGP746" s="311"/>
      <c r="DGQ746" s="311"/>
      <c r="DGR746" s="311"/>
      <c r="DGS746" s="311"/>
      <c r="DGT746" s="311"/>
      <c r="DGU746" s="311"/>
      <c r="DGV746" s="311"/>
      <c r="DGW746" s="311"/>
      <c r="DGX746" s="311"/>
      <c r="DGY746" s="311"/>
      <c r="DGZ746" s="311"/>
      <c r="DHA746" s="311"/>
      <c r="DHB746" s="311"/>
      <c r="DHC746" s="311"/>
      <c r="DHD746" s="311"/>
      <c r="DHE746" s="311"/>
      <c r="DHF746" s="311"/>
      <c r="DHG746" s="311"/>
      <c r="DHH746" s="311"/>
      <c r="DHI746" s="311"/>
      <c r="DHJ746" s="311"/>
      <c r="DHK746" s="311"/>
      <c r="DHL746" s="311"/>
      <c r="DHM746" s="311"/>
      <c r="DHN746" s="311"/>
      <c r="DHO746" s="311"/>
      <c r="DHP746" s="311"/>
      <c r="DHQ746" s="311"/>
      <c r="DHR746" s="311"/>
      <c r="DHS746" s="311"/>
      <c r="DHT746" s="311"/>
      <c r="DHU746" s="311"/>
      <c r="DHV746" s="311"/>
      <c r="DHW746" s="311"/>
      <c r="DHX746" s="311"/>
      <c r="DHY746" s="311"/>
      <c r="DHZ746" s="311"/>
      <c r="DIA746" s="311"/>
      <c r="DIB746" s="311"/>
      <c r="DIC746" s="311"/>
      <c r="DID746" s="311"/>
      <c r="DIE746" s="311"/>
      <c r="DIF746" s="311"/>
      <c r="DIG746" s="311"/>
      <c r="DIH746" s="311"/>
      <c r="DII746" s="311"/>
      <c r="DIJ746" s="311"/>
      <c r="DIK746" s="311"/>
      <c r="DIL746" s="311"/>
      <c r="DIM746" s="311"/>
      <c r="DIN746" s="311"/>
      <c r="DIO746" s="311"/>
      <c r="DIP746" s="311"/>
      <c r="DIQ746" s="311"/>
      <c r="DIR746" s="311"/>
      <c r="DIS746" s="311"/>
      <c r="DIT746" s="311"/>
      <c r="DIU746" s="311"/>
      <c r="DIV746" s="311"/>
      <c r="DIW746" s="311"/>
      <c r="DIX746" s="311"/>
      <c r="DIY746" s="311"/>
      <c r="DIZ746" s="311"/>
      <c r="DJA746" s="311"/>
      <c r="DJB746" s="311"/>
      <c r="DJC746" s="311"/>
      <c r="DJD746" s="311"/>
      <c r="DJE746" s="311"/>
      <c r="DJF746" s="311"/>
      <c r="DJG746" s="311"/>
      <c r="DJH746" s="311"/>
      <c r="DJI746" s="311"/>
      <c r="DJJ746" s="311"/>
      <c r="DJK746" s="311"/>
      <c r="DJL746" s="311"/>
      <c r="DJM746" s="311"/>
      <c r="DJN746" s="311"/>
      <c r="DJO746" s="311"/>
      <c r="DJP746" s="311"/>
      <c r="DJQ746" s="311"/>
      <c r="DJR746" s="311"/>
      <c r="DJS746" s="311"/>
      <c r="DJT746" s="311"/>
      <c r="DJU746" s="311"/>
      <c r="DJV746" s="311"/>
      <c r="DJW746" s="311"/>
      <c r="DJX746" s="311"/>
      <c r="DJY746" s="311"/>
      <c r="DJZ746" s="311"/>
      <c r="DKA746" s="311"/>
      <c r="DKB746" s="311"/>
      <c r="DKC746" s="311"/>
      <c r="DKD746" s="311"/>
      <c r="DKE746" s="311"/>
      <c r="DKF746" s="311"/>
      <c r="DKG746" s="311"/>
      <c r="DKH746" s="311"/>
      <c r="DKI746" s="311"/>
      <c r="DKJ746" s="311"/>
      <c r="DKK746" s="311"/>
      <c r="DKL746" s="311"/>
      <c r="DKM746" s="311"/>
      <c r="DKN746" s="311"/>
      <c r="DKO746" s="311"/>
      <c r="DKP746" s="311"/>
      <c r="DKQ746" s="311"/>
      <c r="DKR746" s="311"/>
      <c r="DKS746" s="311"/>
      <c r="DKT746" s="311"/>
      <c r="DKU746" s="311"/>
      <c r="DKV746" s="311"/>
      <c r="DKW746" s="311"/>
      <c r="DKX746" s="311"/>
      <c r="DKY746" s="311"/>
      <c r="DKZ746" s="311"/>
      <c r="DLA746" s="311"/>
      <c r="DLB746" s="311"/>
      <c r="DLC746" s="311"/>
      <c r="DLD746" s="311"/>
      <c r="DLE746" s="311"/>
      <c r="DLF746" s="311"/>
      <c r="DLG746" s="311"/>
      <c r="DLH746" s="311"/>
      <c r="DLI746" s="311"/>
      <c r="DLJ746" s="311"/>
      <c r="DLK746" s="311"/>
      <c r="DLL746" s="311"/>
      <c r="DLM746" s="311"/>
      <c r="DLN746" s="311"/>
      <c r="DLO746" s="311"/>
      <c r="DLP746" s="311"/>
      <c r="DLQ746" s="311"/>
      <c r="DLR746" s="311"/>
      <c r="DLS746" s="311"/>
      <c r="DLT746" s="311"/>
      <c r="DLU746" s="311"/>
      <c r="DLV746" s="311"/>
      <c r="DLW746" s="311"/>
      <c r="DLX746" s="311"/>
      <c r="DLY746" s="311"/>
      <c r="DLZ746" s="311"/>
      <c r="DMA746" s="311"/>
      <c r="DMB746" s="311"/>
      <c r="DMC746" s="311"/>
      <c r="DMD746" s="311"/>
      <c r="DME746" s="311"/>
      <c r="DMF746" s="311"/>
      <c r="DMG746" s="311"/>
      <c r="DMH746" s="311"/>
      <c r="DMI746" s="311"/>
      <c r="DMJ746" s="311"/>
      <c r="DMK746" s="311"/>
      <c r="DML746" s="311"/>
      <c r="DMM746" s="311"/>
      <c r="DMN746" s="311"/>
      <c r="DMO746" s="311"/>
      <c r="DMP746" s="311"/>
      <c r="DMQ746" s="311"/>
      <c r="DMR746" s="311"/>
      <c r="DMS746" s="311"/>
      <c r="DMT746" s="311"/>
      <c r="DMU746" s="311"/>
      <c r="DMV746" s="311"/>
      <c r="DMW746" s="311"/>
      <c r="DMX746" s="311"/>
      <c r="DMY746" s="311"/>
      <c r="DMZ746" s="311"/>
      <c r="DNA746" s="311"/>
      <c r="DNB746" s="311"/>
      <c r="DNC746" s="311"/>
      <c r="DND746" s="311"/>
      <c r="DNE746" s="311"/>
      <c r="DNF746" s="311"/>
      <c r="DNG746" s="311"/>
      <c r="DNH746" s="311"/>
      <c r="DNI746" s="311"/>
      <c r="DNJ746" s="311"/>
      <c r="DNK746" s="311"/>
      <c r="DNL746" s="311"/>
      <c r="DNM746" s="311"/>
      <c r="DNN746" s="311"/>
      <c r="DNO746" s="311"/>
      <c r="DNP746" s="311"/>
      <c r="DNQ746" s="311"/>
      <c r="DNR746" s="311"/>
      <c r="DNS746" s="311"/>
      <c r="DNT746" s="311"/>
      <c r="DNU746" s="311"/>
      <c r="DNV746" s="311"/>
      <c r="DNW746" s="311"/>
      <c r="DNX746" s="311"/>
      <c r="DNY746" s="311"/>
      <c r="DNZ746" s="311"/>
      <c r="DOA746" s="311"/>
      <c r="DOB746" s="311"/>
      <c r="DOC746" s="311"/>
      <c r="DOD746" s="311"/>
      <c r="DOE746" s="311"/>
      <c r="DOF746" s="311"/>
      <c r="DOG746" s="311"/>
      <c r="DOH746" s="311"/>
      <c r="DOI746" s="311"/>
      <c r="DOJ746" s="311"/>
      <c r="DOK746" s="311"/>
      <c r="DOL746" s="311"/>
      <c r="DOM746" s="311"/>
      <c r="DON746" s="311"/>
      <c r="DOO746" s="311"/>
      <c r="DOP746" s="311"/>
      <c r="DOQ746" s="311"/>
      <c r="DOR746" s="311"/>
      <c r="DOS746" s="311"/>
      <c r="DOT746" s="311"/>
      <c r="DOU746" s="311"/>
      <c r="DOV746" s="311"/>
      <c r="DOW746" s="311"/>
      <c r="DOX746" s="311"/>
      <c r="DOY746" s="311"/>
      <c r="DOZ746" s="311"/>
      <c r="DPA746" s="311"/>
      <c r="DPB746" s="311"/>
      <c r="DPC746" s="311"/>
      <c r="DPD746" s="311"/>
      <c r="DPE746" s="311"/>
      <c r="DPF746" s="311"/>
      <c r="DPG746" s="311"/>
      <c r="DPH746" s="311"/>
      <c r="DPI746" s="311"/>
      <c r="DPJ746" s="311"/>
      <c r="DPK746" s="311"/>
      <c r="DPL746" s="311"/>
      <c r="DPM746" s="311"/>
      <c r="DPN746" s="311"/>
      <c r="DPO746" s="311"/>
      <c r="DPP746" s="311"/>
      <c r="DPQ746" s="311"/>
      <c r="DPR746" s="311"/>
      <c r="DPS746" s="311"/>
      <c r="DPT746" s="311"/>
      <c r="DPU746" s="311"/>
      <c r="DPV746" s="311"/>
      <c r="DPW746" s="311"/>
      <c r="DPX746" s="311"/>
      <c r="DPY746" s="311"/>
      <c r="DPZ746" s="311"/>
      <c r="DQA746" s="311"/>
      <c r="DQB746" s="311"/>
      <c r="DQC746" s="311"/>
      <c r="DQD746" s="311"/>
      <c r="DQE746" s="311"/>
      <c r="DQF746" s="311"/>
      <c r="DQG746" s="311"/>
      <c r="DQH746" s="311"/>
      <c r="DQI746" s="311"/>
      <c r="DQJ746" s="311"/>
      <c r="DQK746" s="311"/>
      <c r="DQL746" s="311"/>
      <c r="DQM746" s="311"/>
      <c r="DQN746" s="311"/>
      <c r="DQO746" s="311"/>
      <c r="DQP746" s="311"/>
      <c r="DQQ746" s="311"/>
      <c r="DQR746" s="311"/>
      <c r="DQS746" s="311"/>
      <c r="DQT746" s="311"/>
      <c r="DQU746" s="311"/>
      <c r="DQV746" s="311"/>
      <c r="DQW746" s="311"/>
      <c r="DQX746" s="311"/>
      <c r="DQY746" s="311"/>
      <c r="DQZ746" s="311"/>
      <c r="DRA746" s="311"/>
      <c r="DRB746" s="311"/>
      <c r="DRC746" s="311"/>
      <c r="DRD746" s="311"/>
      <c r="DRE746" s="311"/>
      <c r="DRF746" s="311"/>
      <c r="DRG746" s="311"/>
      <c r="DRH746" s="311"/>
      <c r="DRI746" s="311"/>
      <c r="DRJ746" s="311"/>
      <c r="DRK746" s="311"/>
      <c r="DRL746" s="311"/>
      <c r="DRM746" s="311"/>
      <c r="DRN746" s="311"/>
      <c r="DRO746" s="311"/>
      <c r="DRP746" s="311"/>
      <c r="DRQ746" s="311"/>
      <c r="DRR746" s="311"/>
      <c r="DRS746" s="311"/>
      <c r="DRT746" s="311"/>
      <c r="DRU746" s="311"/>
      <c r="DRV746" s="311"/>
      <c r="DRW746" s="311"/>
      <c r="DRX746" s="311"/>
      <c r="DRY746" s="311"/>
      <c r="DRZ746" s="311"/>
      <c r="DSA746" s="311"/>
      <c r="DSB746" s="311"/>
      <c r="DSC746" s="311"/>
      <c r="DSD746" s="311"/>
      <c r="DSE746" s="311"/>
      <c r="DSF746" s="311"/>
      <c r="DSG746" s="311"/>
      <c r="DSH746" s="311"/>
      <c r="DSI746" s="311"/>
      <c r="DSJ746" s="311"/>
      <c r="DSK746" s="311"/>
      <c r="DSL746" s="311"/>
      <c r="DSM746" s="311"/>
      <c r="DSN746" s="311"/>
      <c r="DSO746" s="311"/>
      <c r="DSP746" s="311"/>
      <c r="DSQ746" s="311"/>
      <c r="DSR746" s="311"/>
      <c r="DSS746" s="311"/>
      <c r="DST746" s="311"/>
      <c r="DSU746" s="311"/>
      <c r="DSV746" s="311"/>
      <c r="DSW746" s="311"/>
      <c r="DSX746" s="311"/>
      <c r="DSY746" s="311"/>
      <c r="DSZ746" s="311"/>
      <c r="DTA746" s="311"/>
      <c r="DTB746" s="311"/>
      <c r="DTC746" s="311"/>
      <c r="DTD746" s="311"/>
      <c r="DTE746" s="311"/>
      <c r="DTF746" s="311"/>
      <c r="DTG746" s="311"/>
      <c r="DTH746" s="311"/>
      <c r="DTI746" s="311"/>
      <c r="DTJ746" s="311"/>
      <c r="DTK746" s="311"/>
      <c r="DTL746" s="311"/>
      <c r="DTM746" s="311"/>
      <c r="DTN746" s="311"/>
      <c r="DTO746" s="311"/>
      <c r="DTP746" s="311"/>
      <c r="DTQ746" s="311"/>
      <c r="DTR746" s="311"/>
      <c r="DTS746" s="311"/>
      <c r="DTT746" s="311"/>
      <c r="DTU746" s="311"/>
      <c r="DTV746" s="311"/>
      <c r="DTW746" s="311"/>
      <c r="DTX746" s="311"/>
      <c r="DTY746" s="311"/>
      <c r="DTZ746" s="311"/>
      <c r="DUA746" s="311"/>
      <c r="DUB746" s="311"/>
      <c r="DUC746" s="311"/>
      <c r="DUD746" s="311"/>
      <c r="DUE746" s="311"/>
      <c r="DUF746" s="311"/>
      <c r="DUG746" s="311"/>
      <c r="DUH746" s="311"/>
      <c r="DUI746" s="311"/>
      <c r="DUJ746" s="311"/>
      <c r="DUK746" s="311"/>
      <c r="DUL746" s="311"/>
      <c r="DUM746" s="311"/>
      <c r="DUN746" s="311"/>
      <c r="DUO746" s="311"/>
      <c r="DUP746" s="311"/>
      <c r="DUQ746" s="311"/>
      <c r="DUR746" s="311"/>
      <c r="DUS746" s="311"/>
      <c r="DUT746" s="311"/>
      <c r="DUU746" s="311"/>
      <c r="DUV746" s="311"/>
      <c r="DUW746" s="311"/>
      <c r="DUX746" s="311"/>
      <c r="DUY746" s="311"/>
      <c r="DUZ746" s="311"/>
      <c r="DVA746" s="311"/>
      <c r="DVB746" s="311"/>
      <c r="DVC746" s="311"/>
      <c r="DVD746" s="311"/>
      <c r="DVE746" s="311"/>
      <c r="DVF746" s="311"/>
      <c r="DVG746" s="311"/>
      <c r="DVH746" s="311"/>
      <c r="DVI746" s="311"/>
      <c r="DVJ746" s="311"/>
      <c r="DVK746" s="311"/>
      <c r="DVL746" s="311"/>
      <c r="DVM746" s="311"/>
      <c r="DVN746" s="311"/>
      <c r="DVO746" s="311"/>
      <c r="DVP746" s="311"/>
      <c r="DVQ746" s="311"/>
      <c r="DVR746" s="311"/>
      <c r="DVS746" s="311"/>
      <c r="DVT746" s="311"/>
      <c r="DVU746" s="311"/>
      <c r="DVV746" s="311"/>
      <c r="DVW746" s="311"/>
      <c r="DVX746" s="311"/>
      <c r="DVY746" s="311"/>
      <c r="DVZ746" s="311"/>
      <c r="DWA746" s="311"/>
      <c r="DWB746" s="311"/>
      <c r="DWC746" s="311"/>
      <c r="DWD746" s="311"/>
      <c r="DWE746" s="311"/>
      <c r="DWF746" s="311"/>
      <c r="DWG746" s="311"/>
      <c r="DWH746" s="311"/>
      <c r="DWI746" s="311"/>
      <c r="DWJ746" s="311"/>
      <c r="DWK746" s="311"/>
      <c r="DWL746" s="311"/>
      <c r="DWM746" s="311"/>
      <c r="DWN746" s="311"/>
      <c r="DWO746" s="311"/>
      <c r="DWP746" s="311"/>
      <c r="DWQ746" s="311"/>
      <c r="DWR746" s="311"/>
      <c r="DWS746" s="311"/>
      <c r="DWT746" s="311"/>
      <c r="DWU746" s="311"/>
      <c r="DWV746" s="311"/>
      <c r="DWW746" s="311"/>
      <c r="DWX746" s="311"/>
      <c r="DWY746" s="311"/>
      <c r="DWZ746" s="311"/>
      <c r="DXA746" s="311"/>
      <c r="DXB746" s="311"/>
      <c r="DXC746" s="311"/>
      <c r="DXD746" s="311"/>
      <c r="DXE746" s="311"/>
      <c r="DXF746" s="311"/>
      <c r="DXG746" s="311"/>
      <c r="DXH746" s="311"/>
      <c r="DXI746" s="311"/>
      <c r="DXJ746" s="311"/>
      <c r="DXK746" s="311"/>
      <c r="DXL746" s="311"/>
      <c r="DXM746" s="311"/>
      <c r="DXN746" s="311"/>
      <c r="DXO746" s="311"/>
      <c r="DXP746" s="311"/>
      <c r="DXQ746" s="311"/>
      <c r="DXR746" s="311"/>
      <c r="DXS746" s="311"/>
      <c r="DXT746" s="311"/>
      <c r="DXU746" s="311"/>
      <c r="DXV746" s="311"/>
      <c r="DXW746" s="311"/>
      <c r="DXX746" s="311"/>
      <c r="DXY746" s="311"/>
      <c r="DXZ746" s="311"/>
      <c r="DYA746" s="311"/>
      <c r="DYB746" s="311"/>
      <c r="DYC746" s="311"/>
      <c r="DYD746" s="311"/>
      <c r="DYE746" s="311"/>
      <c r="DYF746" s="311"/>
      <c r="DYG746" s="311"/>
      <c r="DYH746" s="311"/>
      <c r="DYI746" s="311"/>
      <c r="DYJ746" s="311"/>
      <c r="DYK746" s="311"/>
      <c r="DYL746" s="311"/>
      <c r="DYM746" s="311"/>
      <c r="DYN746" s="311"/>
      <c r="DYO746" s="311"/>
      <c r="DYP746" s="311"/>
      <c r="DYQ746" s="311"/>
      <c r="DYR746" s="311"/>
      <c r="DYS746" s="311"/>
      <c r="DYT746" s="311"/>
      <c r="DYU746" s="311"/>
      <c r="DYV746" s="311"/>
      <c r="DYW746" s="311"/>
      <c r="DYX746" s="311"/>
      <c r="DYY746" s="311"/>
      <c r="DYZ746" s="311"/>
      <c r="DZA746" s="311"/>
      <c r="DZB746" s="311"/>
      <c r="DZC746" s="311"/>
      <c r="DZD746" s="311"/>
      <c r="DZE746" s="311"/>
      <c r="DZF746" s="311"/>
      <c r="DZG746" s="311"/>
      <c r="DZH746" s="311"/>
      <c r="DZI746" s="311"/>
      <c r="DZJ746" s="311"/>
      <c r="DZK746" s="311"/>
      <c r="DZL746" s="311"/>
      <c r="DZM746" s="311"/>
      <c r="DZN746" s="311"/>
      <c r="DZO746" s="311"/>
      <c r="DZP746" s="311"/>
      <c r="DZQ746" s="311"/>
      <c r="DZR746" s="311"/>
      <c r="DZS746" s="311"/>
      <c r="DZT746" s="311"/>
      <c r="DZU746" s="311"/>
      <c r="DZV746" s="311"/>
      <c r="DZW746" s="311"/>
      <c r="DZX746" s="311"/>
      <c r="DZY746" s="311"/>
      <c r="DZZ746" s="311"/>
      <c r="EAA746" s="311"/>
      <c r="EAB746" s="311"/>
      <c r="EAC746" s="311"/>
      <c r="EAD746" s="311"/>
      <c r="EAE746" s="311"/>
      <c r="EAF746" s="311"/>
      <c r="EAG746" s="311"/>
      <c r="EAH746" s="311"/>
      <c r="EAI746" s="311"/>
      <c r="EAJ746" s="311"/>
      <c r="EAK746" s="311"/>
      <c r="EAL746" s="311"/>
      <c r="EAM746" s="311"/>
      <c r="EAN746" s="311"/>
      <c r="EAO746" s="311"/>
      <c r="EAP746" s="311"/>
      <c r="EAQ746" s="311"/>
      <c r="EAR746" s="311"/>
      <c r="EAS746" s="311"/>
      <c r="EAT746" s="311"/>
      <c r="EAU746" s="311"/>
      <c r="EAV746" s="311"/>
      <c r="EAW746" s="311"/>
      <c r="EAX746" s="311"/>
      <c r="EAY746" s="311"/>
      <c r="EAZ746" s="311"/>
      <c r="EBA746" s="311"/>
      <c r="EBB746" s="311"/>
      <c r="EBC746" s="311"/>
      <c r="EBD746" s="311"/>
      <c r="EBE746" s="311"/>
      <c r="EBF746" s="311"/>
      <c r="EBG746" s="311"/>
      <c r="EBH746" s="311"/>
      <c r="EBI746" s="311"/>
      <c r="EBJ746" s="311"/>
      <c r="EBK746" s="311"/>
      <c r="EBL746" s="311"/>
      <c r="EBM746" s="311"/>
      <c r="EBN746" s="311"/>
      <c r="EBO746" s="311"/>
      <c r="EBP746" s="311"/>
      <c r="EBQ746" s="311"/>
      <c r="EBR746" s="311"/>
      <c r="EBS746" s="311"/>
      <c r="EBT746" s="311"/>
      <c r="EBU746" s="311"/>
      <c r="EBV746" s="311"/>
      <c r="EBW746" s="311"/>
      <c r="EBX746" s="311"/>
      <c r="EBY746" s="311"/>
      <c r="EBZ746" s="311"/>
      <c r="ECA746" s="311"/>
      <c r="ECB746" s="311"/>
      <c r="ECC746" s="311"/>
      <c r="ECD746" s="311"/>
      <c r="ECE746" s="311"/>
      <c r="ECF746" s="311"/>
      <c r="ECG746" s="311"/>
      <c r="ECH746" s="311"/>
      <c r="ECI746" s="311"/>
      <c r="ECJ746" s="311"/>
      <c r="ECK746" s="311"/>
      <c r="ECL746" s="311"/>
      <c r="ECM746" s="311"/>
      <c r="ECN746" s="311"/>
      <c r="ECO746" s="311"/>
      <c r="ECP746" s="311"/>
      <c r="ECQ746" s="311"/>
      <c r="ECR746" s="311"/>
      <c r="ECS746" s="311"/>
      <c r="ECT746" s="311"/>
      <c r="ECU746" s="311"/>
      <c r="ECV746" s="311"/>
      <c r="ECW746" s="311"/>
      <c r="ECX746" s="311"/>
      <c r="ECY746" s="311"/>
      <c r="ECZ746" s="311"/>
      <c r="EDA746" s="311"/>
      <c r="EDB746" s="311"/>
      <c r="EDC746" s="311"/>
      <c r="EDD746" s="311"/>
      <c r="EDE746" s="311"/>
      <c r="EDF746" s="311"/>
      <c r="EDG746" s="311"/>
      <c r="EDH746" s="311"/>
      <c r="EDI746" s="311"/>
      <c r="EDJ746" s="311"/>
      <c r="EDK746" s="311"/>
      <c r="EDL746" s="311"/>
      <c r="EDM746" s="311"/>
      <c r="EDN746" s="311"/>
      <c r="EDO746" s="311"/>
      <c r="EDP746" s="311"/>
      <c r="EDQ746" s="311"/>
      <c r="EDR746" s="311"/>
      <c r="EDS746" s="311"/>
      <c r="EDT746" s="311"/>
      <c r="EDU746" s="311"/>
      <c r="EDV746" s="311"/>
      <c r="EDW746" s="311"/>
      <c r="EDX746" s="311"/>
      <c r="EDY746" s="311"/>
      <c r="EDZ746" s="311"/>
      <c r="EEA746" s="311"/>
      <c r="EEB746" s="311"/>
      <c r="EEC746" s="311"/>
      <c r="EED746" s="311"/>
      <c r="EEE746" s="311"/>
      <c r="EEF746" s="311"/>
      <c r="EEG746" s="311"/>
      <c r="EEH746" s="311"/>
      <c r="EEI746" s="311"/>
      <c r="EEJ746" s="311"/>
      <c r="EEK746" s="311"/>
      <c r="EEL746" s="311"/>
      <c r="EEM746" s="311"/>
      <c r="EEN746" s="311"/>
      <c r="EEO746" s="311"/>
      <c r="EEP746" s="311"/>
      <c r="EEQ746" s="311"/>
      <c r="EER746" s="311"/>
      <c r="EES746" s="311"/>
      <c r="EET746" s="311"/>
      <c r="EEU746" s="311"/>
      <c r="EEV746" s="311"/>
      <c r="EEW746" s="311"/>
      <c r="EEX746" s="311"/>
      <c r="EEY746" s="311"/>
      <c r="EEZ746" s="311"/>
      <c r="EFA746" s="311"/>
      <c r="EFB746" s="311"/>
      <c r="EFC746" s="311"/>
      <c r="EFD746" s="311"/>
      <c r="EFE746" s="311"/>
      <c r="EFF746" s="311"/>
      <c r="EFG746" s="311"/>
      <c r="EFH746" s="311"/>
      <c r="EFI746" s="311"/>
      <c r="EFJ746" s="311"/>
      <c r="EFK746" s="311"/>
      <c r="EFL746" s="311"/>
      <c r="EFM746" s="311"/>
      <c r="EFN746" s="311"/>
      <c r="EFO746" s="311"/>
      <c r="EFP746" s="311"/>
      <c r="EFQ746" s="311"/>
      <c r="EFR746" s="311"/>
      <c r="EFS746" s="311"/>
      <c r="EFT746" s="311"/>
      <c r="EFU746" s="311"/>
      <c r="EFV746" s="311"/>
      <c r="EFW746" s="311"/>
      <c r="EFX746" s="311"/>
      <c r="EFY746" s="311"/>
      <c r="EFZ746" s="311"/>
      <c r="EGA746" s="311"/>
      <c r="EGB746" s="311"/>
      <c r="EGC746" s="311"/>
      <c r="EGD746" s="311"/>
      <c r="EGE746" s="311"/>
      <c r="EGF746" s="311"/>
      <c r="EGG746" s="311"/>
      <c r="EGH746" s="311"/>
      <c r="EGI746" s="311"/>
      <c r="EGJ746" s="311"/>
      <c r="EGK746" s="311"/>
      <c r="EGL746" s="311"/>
      <c r="EGM746" s="311"/>
      <c r="EGN746" s="311"/>
      <c r="EGO746" s="311"/>
      <c r="EGP746" s="311"/>
      <c r="EGQ746" s="311"/>
      <c r="EGR746" s="311"/>
      <c r="EGS746" s="311"/>
      <c r="EGT746" s="311"/>
      <c r="EGU746" s="311"/>
      <c r="EGV746" s="311"/>
      <c r="EGW746" s="311"/>
      <c r="EGX746" s="311"/>
      <c r="EGY746" s="311"/>
      <c r="EGZ746" s="311"/>
      <c r="EHA746" s="311"/>
      <c r="EHB746" s="311"/>
      <c r="EHC746" s="311"/>
      <c r="EHD746" s="311"/>
      <c r="EHE746" s="311"/>
      <c r="EHF746" s="311"/>
      <c r="EHG746" s="311"/>
      <c r="EHH746" s="311"/>
      <c r="EHI746" s="311"/>
      <c r="EHJ746" s="311"/>
      <c r="EHK746" s="311"/>
      <c r="EHL746" s="311"/>
      <c r="EHM746" s="311"/>
      <c r="EHN746" s="311"/>
      <c r="EHO746" s="311"/>
      <c r="EHP746" s="311"/>
      <c r="EHQ746" s="311"/>
      <c r="EHR746" s="311"/>
      <c r="EHS746" s="311"/>
      <c r="EHT746" s="311"/>
      <c r="EHU746" s="311"/>
      <c r="EHV746" s="311"/>
      <c r="EHW746" s="311"/>
      <c r="EHX746" s="311"/>
      <c r="EHY746" s="311"/>
      <c r="EHZ746" s="311"/>
      <c r="EIA746" s="311"/>
      <c r="EIB746" s="311"/>
      <c r="EIC746" s="311"/>
      <c r="EID746" s="311"/>
      <c r="EIE746" s="311"/>
      <c r="EIF746" s="311"/>
      <c r="EIG746" s="311"/>
      <c r="EIH746" s="311"/>
      <c r="EII746" s="311"/>
      <c r="EIJ746" s="311"/>
      <c r="EIK746" s="311"/>
      <c r="EIL746" s="311"/>
      <c r="EIM746" s="311"/>
      <c r="EIN746" s="311"/>
      <c r="EIO746" s="311"/>
      <c r="EIP746" s="311"/>
      <c r="EIQ746" s="311"/>
      <c r="EIR746" s="311"/>
      <c r="EIS746" s="311"/>
      <c r="EIT746" s="311"/>
      <c r="EIU746" s="311"/>
      <c r="EIV746" s="311"/>
      <c r="EIW746" s="311"/>
      <c r="EIX746" s="311"/>
      <c r="EIY746" s="311"/>
      <c r="EIZ746" s="311"/>
      <c r="EJA746" s="311"/>
      <c r="EJB746" s="311"/>
      <c r="EJC746" s="311"/>
      <c r="EJD746" s="311"/>
      <c r="EJE746" s="311"/>
      <c r="EJF746" s="311"/>
      <c r="EJG746" s="311"/>
      <c r="EJH746" s="311"/>
      <c r="EJI746" s="311"/>
      <c r="EJJ746" s="311"/>
      <c r="EJK746" s="311"/>
      <c r="EJL746" s="311"/>
      <c r="EJM746" s="311"/>
      <c r="EJN746" s="311"/>
      <c r="EJO746" s="311"/>
      <c r="EJP746" s="311"/>
      <c r="EJQ746" s="311"/>
      <c r="EJR746" s="311"/>
      <c r="EJS746" s="311"/>
      <c r="EJT746" s="311"/>
      <c r="EJU746" s="311"/>
      <c r="EJV746" s="311"/>
      <c r="EJW746" s="311"/>
      <c r="EJX746" s="311"/>
      <c r="EJY746" s="311"/>
      <c r="EJZ746" s="311"/>
      <c r="EKA746" s="311"/>
      <c r="EKB746" s="311"/>
      <c r="EKC746" s="311"/>
      <c r="EKD746" s="311"/>
      <c r="EKE746" s="311"/>
      <c r="EKF746" s="311"/>
      <c r="EKG746" s="311"/>
      <c r="EKH746" s="311"/>
      <c r="EKI746" s="311"/>
      <c r="EKJ746" s="311"/>
      <c r="EKK746" s="311"/>
      <c r="EKL746" s="311"/>
      <c r="EKM746" s="311"/>
      <c r="EKN746" s="311"/>
      <c r="EKO746" s="311"/>
      <c r="EKP746" s="311"/>
      <c r="EKQ746" s="311"/>
      <c r="EKR746" s="311"/>
      <c r="EKS746" s="311"/>
      <c r="EKT746" s="311"/>
      <c r="EKU746" s="311"/>
      <c r="EKV746" s="311"/>
      <c r="EKW746" s="311"/>
      <c r="EKX746" s="311"/>
      <c r="EKY746" s="311"/>
      <c r="EKZ746" s="311"/>
      <c r="ELA746" s="311"/>
      <c r="ELB746" s="311"/>
      <c r="ELC746" s="311"/>
      <c r="ELD746" s="311"/>
      <c r="ELE746" s="311"/>
      <c r="ELF746" s="311"/>
      <c r="ELG746" s="311"/>
      <c r="ELH746" s="311"/>
      <c r="ELI746" s="311"/>
      <c r="ELJ746" s="311"/>
      <c r="ELK746" s="311"/>
      <c r="ELL746" s="311"/>
      <c r="ELM746" s="311"/>
      <c r="ELN746" s="311"/>
      <c r="ELO746" s="311"/>
      <c r="ELP746" s="311"/>
      <c r="ELQ746" s="311"/>
      <c r="ELR746" s="311"/>
      <c r="ELS746" s="311"/>
      <c r="ELT746" s="311"/>
      <c r="ELU746" s="311"/>
      <c r="ELV746" s="311"/>
      <c r="ELW746" s="311"/>
      <c r="ELX746" s="311"/>
      <c r="ELY746" s="311"/>
      <c r="ELZ746" s="311"/>
      <c r="EMA746" s="311"/>
      <c r="EMB746" s="311"/>
      <c r="EMC746" s="311"/>
      <c r="EMD746" s="311"/>
      <c r="EME746" s="311"/>
      <c r="EMF746" s="311"/>
      <c r="EMG746" s="311"/>
      <c r="EMH746" s="311"/>
      <c r="EMI746" s="311"/>
      <c r="EMJ746" s="311"/>
      <c r="EMK746" s="311"/>
      <c r="EML746" s="311"/>
      <c r="EMM746" s="311"/>
      <c r="EMN746" s="311"/>
      <c r="EMO746" s="311"/>
      <c r="EMP746" s="311"/>
      <c r="EMQ746" s="311"/>
      <c r="EMR746" s="311"/>
      <c r="EMS746" s="311"/>
      <c r="EMT746" s="311"/>
      <c r="EMU746" s="311"/>
      <c r="EMV746" s="311"/>
      <c r="EMW746" s="311"/>
      <c r="EMX746" s="311"/>
      <c r="EMY746" s="311"/>
      <c r="EMZ746" s="311"/>
      <c r="ENA746" s="311"/>
      <c r="ENB746" s="311"/>
      <c r="ENC746" s="311"/>
      <c r="END746" s="311"/>
      <c r="ENE746" s="311"/>
      <c r="ENF746" s="311"/>
      <c r="ENG746" s="311"/>
      <c r="ENH746" s="311"/>
      <c r="ENI746" s="311"/>
      <c r="ENJ746" s="311"/>
      <c r="ENK746" s="311"/>
      <c r="ENL746" s="311"/>
      <c r="ENM746" s="311"/>
      <c r="ENN746" s="311"/>
      <c r="ENO746" s="311"/>
      <c r="ENP746" s="311"/>
      <c r="ENQ746" s="311"/>
      <c r="ENR746" s="311"/>
      <c r="ENS746" s="311"/>
      <c r="ENT746" s="311"/>
      <c r="ENU746" s="311"/>
      <c r="ENV746" s="311"/>
      <c r="ENW746" s="311"/>
      <c r="ENX746" s="311"/>
      <c r="ENY746" s="311"/>
      <c r="ENZ746" s="311"/>
      <c r="EOA746" s="311"/>
      <c r="EOB746" s="311"/>
      <c r="EOC746" s="311"/>
      <c r="EOD746" s="311"/>
      <c r="EOE746" s="311"/>
      <c r="EOF746" s="311"/>
      <c r="EOG746" s="311"/>
      <c r="EOH746" s="311"/>
      <c r="EOI746" s="311"/>
      <c r="EOJ746" s="311"/>
      <c r="EOK746" s="311"/>
      <c r="EOL746" s="311"/>
      <c r="EOM746" s="311"/>
      <c r="EON746" s="311"/>
      <c r="EOO746" s="311"/>
      <c r="EOP746" s="311"/>
      <c r="EOQ746" s="311"/>
      <c r="EOR746" s="311"/>
      <c r="EOS746" s="311"/>
      <c r="EOT746" s="311"/>
      <c r="EOU746" s="311"/>
      <c r="EOV746" s="311"/>
      <c r="EOW746" s="311"/>
      <c r="EOX746" s="311"/>
      <c r="EOY746" s="311"/>
      <c r="EOZ746" s="311"/>
      <c r="EPA746" s="311"/>
      <c r="EPB746" s="311"/>
      <c r="EPC746" s="311"/>
      <c r="EPD746" s="311"/>
      <c r="EPE746" s="311"/>
      <c r="EPF746" s="311"/>
      <c r="EPG746" s="311"/>
      <c r="EPH746" s="311"/>
      <c r="EPI746" s="311"/>
      <c r="EPJ746" s="311"/>
      <c r="EPK746" s="311"/>
      <c r="EPL746" s="311"/>
      <c r="EPM746" s="311"/>
      <c r="EPN746" s="311"/>
      <c r="EPO746" s="311"/>
      <c r="EPP746" s="311"/>
      <c r="EPQ746" s="311"/>
      <c r="EPR746" s="311"/>
      <c r="EPS746" s="311"/>
      <c r="EPT746" s="311"/>
      <c r="EPU746" s="311"/>
      <c r="EPV746" s="311"/>
      <c r="EPW746" s="311"/>
      <c r="EPX746" s="311"/>
      <c r="EPY746" s="311"/>
      <c r="EPZ746" s="311"/>
      <c r="EQA746" s="311"/>
      <c r="EQB746" s="311"/>
      <c r="EQC746" s="311"/>
      <c r="EQD746" s="311"/>
      <c r="EQE746" s="311"/>
      <c r="EQF746" s="311"/>
      <c r="EQG746" s="311"/>
      <c r="EQH746" s="311"/>
      <c r="EQI746" s="311"/>
      <c r="EQJ746" s="311"/>
      <c r="EQK746" s="311"/>
      <c r="EQL746" s="311"/>
      <c r="EQM746" s="311"/>
      <c r="EQN746" s="311"/>
      <c r="EQO746" s="311"/>
      <c r="EQP746" s="311"/>
      <c r="EQQ746" s="311"/>
      <c r="EQR746" s="311"/>
      <c r="EQS746" s="311"/>
      <c r="EQT746" s="311"/>
      <c r="EQU746" s="311"/>
      <c r="EQV746" s="311"/>
      <c r="EQW746" s="311"/>
      <c r="EQX746" s="311"/>
      <c r="EQY746" s="311"/>
      <c r="EQZ746" s="311"/>
      <c r="ERA746" s="311"/>
      <c r="ERB746" s="311"/>
      <c r="ERC746" s="311"/>
      <c r="ERD746" s="311"/>
      <c r="ERE746" s="311"/>
      <c r="ERF746" s="311"/>
      <c r="ERG746" s="311"/>
      <c r="ERH746" s="311"/>
      <c r="ERI746" s="311"/>
      <c r="ERJ746" s="311"/>
      <c r="ERK746" s="311"/>
      <c r="ERL746" s="311"/>
      <c r="ERM746" s="311"/>
      <c r="ERN746" s="311"/>
      <c r="ERO746" s="311"/>
      <c r="ERP746" s="311"/>
      <c r="ERQ746" s="311"/>
      <c r="ERR746" s="311"/>
      <c r="ERS746" s="311"/>
      <c r="ERT746" s="311"/>
      <c r="ERU746" s="311"/>
      <c r="ERV746" s="311"/>
      <c r="ERW746" s="311"/>
      <c r="ERX746" s="311"/>
      <c r="ERY746" s="311"/>
      <c r="ERZ746" s="311"/>
      <c r="ESA746" s="311"/>
      <c r="ESB746" s="311"/>
      <c r="ESC746" s="311"/>
      <c r="ESD746" s="311"/>
      <c r="ESE746" s="311"/>
      <c r="ESF746" s="311"/>
      <c r="ESG746" s="311"/>
      <c r="ESH746" s="311"/>
      <c r="ESI746" s="311"/>
      <c r="ESJ746" s="311"/>
      <c r="ESK746" s="311"/>
      <c r="ESL746" s="311"/>
      <c r="ESM746" s="311"/>
      <c r="ESN746" s="311"/>
      <c r="ESO746" s="311"/>
      <c r="ESP746" s="311"/>
      <c r="ESQ746" s="311"/>
      <c r="ESR746" s="311"/>
      <c r="ESS746" s="311"/>
      <c r="EST746" s="311"/>
      <c r="ESU746" s="311"/>
      <c r="ESV746" s="311"/>
      <c r="ESW746" s="311"/>
      <c r="ESX746" s="311"/>
      <c r="ESY746" s="311"/>
      <c r="ESZ746" s="311"/>
      <c r="ETA746" s="311"/>
      <c r="ETB746" s="311"/>
      <c r="ETC746" s="311"/>
      <c r="ETD746" s="311"/>
      <c r="ETE746" s="311"/>
      <c r="ETF746" s="311"/>
      <c r="ETG746" s="311"/>
      <c r="ETH746" s="311"/>
      <c r="ETI746" s="311"/>
      <c r="ETJ746" s="311"/>
      <c r="ETK746" s="311"/>
      <c r="ETL746" s="311"/>
      <c r="ETM746" s="311"/>
      <c r="ETN746" s="311"/>
      <c r="ETO746" s="311"/>
      <c r="ETP746" s="311"/>
      <c r="ETQ746" s="311"/>
      <c r="ETR746" s="311"/>
      <c r="ETS746" s="311"/>
      <c r="ETT746" s="311"/>
      <c r="ETU746" s="311"/>
      <c r="ETV746" s="311"/>
      <c r="ETW746" s="311"/>
      <c r="ETX746" s="311"/>
      <c r="ETY746" s="311"/>
      <c r="ETZ746" s="311"/>
      <c r="EUA746" s="311"/>
      <c r="EUB746" s="311"/>
      <c r="EUC746" s="311"/>
      <c r="EUD746" s="311"/>
      <c r="EUE746" s="311"/>
      <c r="EUF746" s="311"/>
      <c r="EUG746" s="311"/>
      <c r="EUH746" s="311"/>
      <c r="EUI746" s="311"/>
      <c r="EUJ746" s="311"/>
      <c r="EUK746" s="311"/>
      <c r="EUL746" s="311"/>
      <c r="EUM746" s="311"/>
      <c r="EUN746" s="311"/>
      <c r="EUO746" s="311"/>
      <c r="EUP746" s="311"/>
      <c r="EUQ746" s="311"/>
      <c r="EUR746" s="311"/>
      <c r="EUS746" s="311"/>
      <c r="EUT746" s="311"/>
      <c r="EUU746" s="311"/>
      <c r="EUV746" s="311"/>
      <c r="EUW746" s="311"/>
      <c r="EUX746" s="311"/>
      <c r="EUY746" s="311"/>
      <c r="EUZ746" s="311"/>
      <c r="EVA746" s="311"/>
      <c r="EVB746" s="311"/>
      <c r="EVC746" s="311"/>
      <c r="EVD746" s="311"/>
      <c r="EVE746" s="311"/>
      <c r="EVF746" s="311"/>
      <c r="EVG746" s="311"/>
      <c r="EVH746" s="311"/>
      <c r="EVI746" s="311"/>
      <c r="EVJ746" s="311"/>
      <c r="EVK746" s="311"/>
      <c r="EVL746" s="311"/>
      <c r="EVM746" s="311"/>
      <c r="EVN746" s="311"/>
      <c r="EVO746" s="311"/>
      <c r="EVP746" s="311"/>
      <c r="EVQ746" s="311"/>
      <c r="EVR746" s="311"/>
      <c r="EVS746" s="311"/>
      <c r="EVT746" s="311"/>
      <c r="EVU746" s="311"/>
      <c r="EVV746" s="311"/>
      <c r="EVW746" s="311"/>
      <c r="EVX746" s="311"/>
      <c r="EVY746" s="311"/>
      <c r="EVZ746" s="311"/>
      <c r="EWA746" s="311"/>
      <c r="EWB746" s="311"/>
      <c r="EWC746" s="311"/>
      <c r="EWD746" s="311"/>
      <c r="EWE746" s="311"/>
      <c r="EWF746" s="311"/>
      <c r="EWG746" s="311"/>
      <c r="EWH746" s="311"/>
      <c r="EWI746" s="311"/>
      <c r="EWJ746" s="311"/>
      <c r="EWK746" s="311"/>
      <c r="EWL746" s="311"/>
      <c r="EWM746" s="311"/>
      <c r="EWN746" s="311"/>
      <c r="EWO746" s="311"/>
      <c r="EWP746" s="311"/>
      <c r="EWQ746" s="311"/>
      <c r="EWR746" s="311"/>
      <c r="EWS746" s="311"/>
      <c r="EWT746" s="311"/>
      <c r="EWU746" s="311"/>
      <c r="EWV746" s="311"/>
      <c r="EWW746" s="311"/>
      <c r="EWX746" s="311"/>
      <c r="EWY746" s="311"/>
      <c r="EWZ746" s="311"/>
      <c r="EXA746" s="311"/>
      <c r="EXB746" s="311"/>
      <c r="EXC746" s="311"/>
      <c r="EXD746" s="311"/>
      <c r="EXE746" s="311"/>
      <c r="EXF746" s="311"/>
      <c r="EXG746" s="311"/>
      <c r="EXH746" s="311"/>
      <c r="EXI746" s="311"/>
      <c r="EXJ746" s="311"/>
      <c r="EXK746" s="311"/>
      <c r="EXL746" s="311"/>
      <c r="EXM746" s="311"/>
      <c r="EXN746" s="311"/>
      <c r="EXO746" s="311"/>
      <c r="EXP746" s="311"/>
      <c r="EXQ746" s="311"/>
      <c r="EXR746" s="311"/>
      <c r="EXS746" s="311"/>
      <c r="EXT746" s="311"/>
      <c r="EXU746" s="311"/>
      <c r="EXV746" s="311"/>
      <c r="EXW746" s="311"/>
      <c r="EXX746" s="311"/>
      <c r="EXY746" s="311"/>
      <c r="EXZ746" s="311"/>
      <c r="EYA746" s="311"/>
      <c r="EYB746" s="311"/>
      <c r="EYC746" s="311"/>
      <c r="EYD746" s="311"/>
      <c r="EYE746" s="311"/>
      <c r="EYF746" s="311"/>
      <c r="EYG746" s="311"/>
      <c r="EYH746" s="311"/>
      <c r="EYI746" s="311"/>
      <c r="EYJ746" s="311"/>
      <c r="EYK746" s="311"/>
      <c r="EYL746" s="311"/>
      <c r="EYM746" s="311"/>
      <c r="EYN746" s="311"/>
      <c r="EYO746" s="311"/>
      <c r="EYP746" s="311"/>
      <c r="EYQ746" s="311"/>
      <c r="EYR746" s="311"/>
      <c r="EYS746" s="311"/>
      <c r="EYT746" s="311"/>
      <c r="EYU746" s="311"/>
      <c r="EYV746" s="311"/>
      <c r="EYW746" s="311"/>
      <c r="EYX746" s="311"/>
      <c r="EYY746" s="311"/>
      <c r="EYZ746" s="311"/>
      <c r="EZA746" s="311"/>
      <c r="EZB746" s="311"/>
      <c r="EZC746" s="311"/>
      <c r="EZD746" s="311"/>
      <c r="EZE746" s="311"/>
      <c r="EZF746" s="311"/>
      <c r="EZG746" s="311"/>
      <c r="EZH746" s="311"/>
      <c r="EZI746" s="311"/>
      <c r="EZJ746" s="311"/>
      <c r="EZK746" s="311"/>
      <c r="EZL746" s="311"/>
      <c r="EZM746" s="311"/>
      <c r="EZN746" s="311"/>
      <c r="EZO746" s="311"/>
      <c r="EZP746" s="311"/>
      <c r="EZQ746" s="311"/>
      <c r="EZR746" s="311"/>
      <c r="EZS746" s="311"/>
      <c r="EZT746" s="311"/>
      <c r="EZU746" s="311"/>
      <c r="EZV746" s="311"/>
      <c r="EZW746" s="311"/>
      <c r="EZX746" s="311"/>
      <c r="EZY746" s="311"/>
      <c r="EZZ746" s="311"/>
      <c r="FAA746" s="311"/>
      <c r="FAB746" s="311"/>
      <c r="FAC746" s="311"/>
      <c r="FAD746" s="311"/>
      <c r="FAE746" s="311"/>
      <c r="FAF746" s="311"/>
      <c r="FAG746" s="311"/>
      <c r="FAH746" s="311"/>
      <c r="FAI746" s="311"/>
      <c r="FAJ746" s="311"/>
      <c r="FAK746" s="311"/>
      <c r="FAL746" s="311"/>
      <c r="FAM746" s="311"/>
      <c r="FAN746" s="311"/>
      <c r="FAO746" s="311"/>
      <c r="FAP746" s="311"/>
      <c r="FAQ746" s="311"/>
      <c r="FAR746" s="311"/>
      <c r="FAS746" s="311"/>
      <c r="FAT746" s="311"/>
      <c r="FAU746" s="311"/>
      <c r="FAV746" s="311"/>
      <c r="FAW746" s="311"/>
      <c r="FAX746" s="311"/>
      <c r="FAY746" s="311"/>
      <c r="FAZ746" s="311"/>
      <c r="FBA746" s="311"/>
      <c r="FBB746" s="311"/>
      <c r="FBC746" s="311"/>
      <c r="FBD746" s="311"/>
      <c r="FBE746" s="311"/>
      <c r="FBF746" s="311"/>
      <c r="FBG746" s="311"/>
      <c r="FBH746" s="311"/>
      <c r="FBI746" s="311"/>
      <c r="FBJ746" s="311"/>
      <c r="FBK746" s="311"/>
      <c r="FBL746" s="311"/>
      <c r="FBM746" s="311"/>
      <c r="FBN746" s="311"/>
      <c r="FBO746" s="311"/>
      <c r="FBP746" s="311"/>
      <c r="FBQ746" s="311"/>
      <c r="FBR746" s="311"/>
      <c r="FBS746" s="311"/>
      <c r="FBT746" s="311"/>
      <c r="FBU746" s="311"/>
      <c r="FBV746" s="311"/>
      <c r="FBW746" s="311"/>
      <c r="FBX746" s="311"/>
      <c r="FBY746" s="311"/>
      <c r="FBZ746" s="311"/>
      <c r="FCA746" s="311"/>
      <c r="FCB746" s="311"/>
      <c r="FCC746" s="311"/>
      <c r="FCD746" s="311"/>
      <c r="FCE746" s="311"/>
      <c r="FCF746" s="311"/>
      <c r="FCG746" s="311"/>
      <c r="FCH746" s="311"/>
      <c r="FCI746" s="311"/>
      <c r="FCJ746" s="311"/>
      <c r="FCK746" s="311"/>
      <c r="FCL746" s="311"/>
      <c r="FCM746" s="311"/>
      <c r="FCN746" s="311"/>
      <c r="FCO746" s="311"/>
      <c r="FCP746" s="311"/>
      <c r="FCQ746" s="311"/>
      <c r="FCR746" s="311"/>
      <c r="FCS746" s="311"/>
      <c r="FCT746" s="311"/>
      <c r="FCU746" s="311"/>
      <c r="FCV746" s="311"/>
      <c r="FCW746" s="311"/>
      <c r="FCX746" s="311"/>
      <c r="FCY746" s="311"/>
      <c r="FCZ746" s="311"/>
      <c r="FDA746" s="311"/>
      <c r="FDB746" s="311"/>
      <c r="FDC746" s="311"/>
      <c r="FDD746" s="311"/>
      <c r="FDE746" s="311"/>
      <c r="FDF746" s="311"/>
      <c r="FDG746" s="311"/>
      <c r="FDH746" s="311"/>
      <c r="FDI746" s="311"/>
      <c r="FDJ746" s="311"/>
      <c r="FDK746" s="311"/>
      <c r="FDL746" s="311"/>
      <c r="FDM746" s="311"/>
      <c r="FDN746" s="311"/>
      <c r="FDO746" s="311"/>
      <c r="FDP746" s="311"/>
      <c r="FDQ746" s="311"/>
      <c r="FDR746" s="311"/>
      <c r="FDS746" s="311"/>
      <c r="FDT746" s="311"/>
      <c r="FDU746" s="311"/>
      <c r="FDV746" s="311"/>
      <c r="FDW746" s="311"/>
      <c r="FDX746" s="311"/>
      <c r="FDY746" s="311"/>
      <c r="FDZ746" s="311"/>
      <c r="FEA746" s="311"/>
      <c r="FEB746" s="311"/>
      <c r="FEC746" s="311"/>
      <c r="FED746" s="311"/>
      <c r="FEE746" s="311"/>
      <c r="FEF746" s="311"/>
      <c r="FEG746" s="311"/>
      <c r="FEH746" s="311"/>
      <c r="FEI746" s="311"/>
      <c r="FEJ746" s="311"/>
      <c r="FEK746" s="311"/>
      <c r="FEL746" s="311"/>
      <c r="FEM746" s="311"/>
      <c r="FEN746" s="311"/>
      <c r="FEO746" s="311"/>
      <c r="FEP746" s="311"/>
      <c r="FEQ746" s="311"/>
      <c r="FER746" s="311"/>
      <c r="FES746" s="311"/>
      <c r="FET746" s="311"/>
      <c r="FEU746" s="311"/>
      <c r="FEV746" s="311"/>
      <c r="FEW746" s="311"/>
      <c r="FEX746" s="311"/>
      <c r="FEY746" s="311"/>
      <c r="FEZ746" s="311"/>
      <c r="FFA746" s="311"/>
      <c r="FFB746" s="311"/>
      <c r="FFC746" s="311"/>
      <c r="FFD746" s="311"/>
      <c r="FFE746" s="311"/>
      <c r="FFF746" s="311"/>
      <c r="FFG746" s="311"/>
      <c r="FFH746" s="311"/>
      <c r="FFI746" s="311"/>
      <c r="FFJ746" s="311"/>
      <c r="FFK746" s="311"/>
      <c r="FFL746" s="311"/>
      <c r="FFM746" s="311"/>
      <c r="FFN746" s="311"/>
      <c r="FFO746" s="311"/>
      <c r="FFP746" s="311"/>
      <c r="FFQ746" s="311"/>
      <c r="FFR746" s="311"/>
      <c r="FFS746" s="311"/>
      <c r="FFT746" s="311"/>
      <c r="FFU746" s="311"/>
      <c r="FFV746" s="311"/>
      <c r="FFW746" s="311"/>
      <c r="FFX746" s="311"/>
      <c r="FFY746" s="311"/>
      <c r="FFZ746" s="311"/>
      <c r="FGA746" s="311"/>
      <c r="FGB746" s="311"/>
      <c r="FGC746" s="311"/>
      <c r="FGD746" s="311"/>
      <c r="FGE746" s="311"/>
      <c r="FGF746" s="311"/>
      <c r="FGG746" s="311"/>
      <c r="FGH746" s="311"/>
      <c r="FGI746" s="311"/>
      <c r="FGJ746" s="311"/>
      <c r="FGK746" s="311"/>
      <c r="FGL746" s="311"/>
      <c r="FGM746" s="311"/>
      <c r="FGN746" s="311"/>
      <c r="FGO746" s="311"/>
      <c r="FGP746" s="311"/>
      <c r="FGQ746" s="311"/>
      <c r="FGR746" s="311"/>
      <c r="FGS746" s="311"/>
      <c r="FGT746" s="311"/>
      <c r="FGU746" s="311"/>
      <c r="FGV746" s="311"/>
      <c r="FGW746" s="311"/>
      <c r="FGX746" s="311"/>
      <c r="FGY746" s="311"/>
      <c r="FGZ746" s="311"/>
      <c r="FHA746" s="311"/>
      <c r="FHB746" s="311"/>
      <c r="FHC746" s="311"/>
      <c r="FHD746" s="311"/>
      <c r="FHE746" s="311"/>
      <c r="FHF746" s="311"/>
      <c r="FHG746" s="311"/>
      <c r="FHH746" s="311"/>
      <c r="FHI746" s="311"/>
      <c r="FHJ746" s="311"/>
      <c r="FHK746" s="311"/>
      <c r="FHL746" s="311"/>
      <c r="FHM746" s="311"/>
      <c r="FHN746" s="311"/>
      <c r="FHO746" s="311"/>
      <c r="FHP746" s="311"/>
      <c r="FHQ746" s="311"/>
      <c r="FHR746" s="311"/>
      <c r="FHS746" s="311"/>
      <c r="FHT746" s="311"/>
      <c r="FHU746" s="311"/>
      <c r="FHV746" s="311"/>
      <c r="FHW746" s="311"/>
      <c r="FHX746" s="311"/>
      <c r="FHY746" s="311"/>
      <c r="FHZ746" s="311"/>
      <c r="FIA746" s="311"/>
      <c r="FIB746" s="311"/>
      <c r="FIC746" s="311"/>
      <c r="FID746" s="311"/>
      <c r="FIE746" s="311"/>
      <c r="FIF746" s="311"/>
      <c r="FIG746" s="311"/>
      <c r="FIH746" s="311"/>
      <c r="FII746" s="311"/>
      <c r="FIJ746" s="311"/>
      <c r="FIK746" s="311"/>
      <c r="FIL746" s="311"/>
      <c r="FIM746" s="311"/>
      <c r="FIN746" s="311"/>
      <c r="FIO746" s="311"/>
      <c r="FIP746" s="311"/>
      <c r="FIQ746" s="311"/>
      <c r="FIR746" s="311"/>
      <c r="FIS746" s="311"/>
      <c r="FIT746" s="311"/>
      <c r="FIU746" s="311"/>
      <c r="FIV746" s="311"/>
      <c r="FIW746" s="311"/>
      <c r="FIX746" s="311"/>
      <c r="FIY746" s="311"/>
      <c r="FIZ746" s="311"/>
      <c r="FJA746" s="311"/>
      <c r="FJB746" s="311"/>
      <c r="FJC746" s="311"/>
      <c r="FJD746" s="311"/>
      <c r="FJE746" s="311"/>
      <c r="FJF746" s="311"/>
      <c r="FJG746" s="311"/>
      <c r="FJH746" s="311"/>
      <c r="FJI746" s="311"/>
      <c r="FJJ746" s="311"/>
      <c r="FJK746" s="311"/>
      <c r="FJL746" s="311"/>
      <c r="FJM746" s="311"/>
      <c r="FJN746" s="311"/>
      <c r="FJO746" s="311"/>
      <c r="FJP746" s="311"/>
      <c r="FJQ746" s="311"/>
      <c r="FJR746" s="311"/>
      <c r="FJS746" s="311"/>
      <c r="FJT746" s="311"/>
      <c r="FJU746" s="311"/>
      <c r="FJV746" s="311"/>
      <c r="FJW746" s="311"/>
      <c r="FJX746" s="311"/>
      <c r="FJY746" s="311"/>
      <c r="FJZ746" s="311"/>
      <c r="FKA746" s="311"/>
      <c r="FKB746" s="311"/>
      <c r="FKC746" s="311"/>
      <c r="FKD746" s="311"/>
      <c r="FKE746" s="311"/>
      <c r="FKF746" s="311"/>
      <c r="FKG746" s="311"/>
      <c r="FKH746" s="311"/>
      <c r="FKI746" s="311"/>
      <c r="FKJ746" s="311"/>
      <c r="FKK746" s="311"/>
      <c r="FKL746" s="311"/>
      <c r="FKM746" s="311"/>
      <c r="FKN746" s="311"/>
      <c r="FKO746" s="311"/>
      <c r="FKP746" s="311"/>
      <c r="FKQ746" s="311"/>
      <c r="FKR746" s="311"/>
      <c r="FKS746" s="311"/>
      <c r="FKT746" s="311"/>
      <c r="FKU746" s="311"/>
      <c r="FKV746" s="311"/>
      <c r="FKW746" s="311"/>
      <c r="FKX746" s="311"/>
      <c r="FKY746" s="311"/>
      <c r="FKZ746" s="311"/>
      <c r="FLA746" s="311"/>
      <c r="FLB746" s="311"/>
      <c r="FLC746" s="311"/>
      <c r="FLD746" s="311"/>
      <c r="FLE746" s="311"/>
      <c r="FLF746" s="311"/>
      <c r="FLG746" s="311"/>
      <c r="FLH746" s="311"/>
      <c r="FLI746" s="311"/>
      <c r="FLJ746" s="311"/>
      <c r="FLK746" s="311"/>
      <c r="FLL746" s="311"/>
      <c r="FLM746" s="311"/>
      <c r="FLN746" s="311"/>
      <c r="FLO746" s="311"/>
      <c r="FLP746" s="311"/>
      <c r="FLQ746" s="311"/>
      <c r="FLR746" s="311"/>
      <c r="FLS746" s="311"/>
      <c r="FLT746" s="311"/>
      <c r="FLU746" s="311"/>
      <c r="FLV746" s="311"/>
      <c r="FLW746" s="311"/>
      <c r="FLX746" s="311"/>
      <c r="FLY746" s="311"/>
      <c r="FLZ746" s="311"/>
      <c r="FMA746" s="311"/>
      <c r="FMB746" s="311"/>
      <c r="FMC746" s="311"/>
      <c r="FMD746" s="311"/>
      <c r="FME746" s="311"/>
      <c r="FMF746" s="311"/>
      <c r="FMG746" s="311"/>
      <c r="FMH746" s="311"/>
      <c r="FMI746" s="311"/>
      <c r="FMJ746" s="311"/>
      <c r="FMK746" s="311"/>
      <c r="FML746" s="311"/>
      <c r="FMM746" s="311"/>
      <c r="FMN746" s="311"/>
      <c r="FMO746" s="311"/>
      <c r="FMP746" s="311"/>
      <c r="FMQ746" s="311"/>
      <c r="FMR746" s="311"/>
      <c r="FMS746" s="311"/>
      <c r="FMT746" s="311"/>
      <c r="FMU746" s="311"/>
      <c r="FMV746" s="311"/>
      <c r="FMW746" s="311"/>
      <c r="FMX746" s="311"/>
      <c r="FMY746" s="311"/>
      <c r="FMZ746" s="311"/>
      <c r="FNA746" s="311"/>
      <c r="FNB746" s="311"/>
      <c r="FNC746" s="311"/>
      <c r="FND746" s="311"/>
      <c r="FNE746" s="311"/>
      <c r="FNF746" s="311"/>
      <c r="FNG746" s="311"/>
      <c r="FNH746" s="311"/>
      <c r="FNI746" s="311"/>
      <c r="FNJ746" s="311"/>
      <c r="FNK746" s="311"/>
      <c r="FNL746" s="311"/>
      <c r="FNM746" s="311"/>
      <c r="FNN746" s="311"/>
      <c r="FNO746" s="311"/>
      <c r="FNP746" s="311"/>
      <c r="FNQ746" s="311"/>
      <c r="FNR746" s="311"/>
      <c r="FNS746" s="311"/>
      <c r="FNT746" s="311"/>
      <c r="FNU746" s="311"/>
      <c r="FNV746" s="311"/>
      <c r="FNW746" s="311"/>
      <c r="FNX746" s="311"/>
      <c r="FNY746" s="311"/>
      <c r="FNZ746" s="311"/>
      <c r="FOA746" s="311"/>
      <c r="FOB746" s="311"/>
      <c r="FOC746" s="311"/>
      <c r="FOD746" s="311"/>
      <c r="FOE746" s="311"/>
      <c r="FOF746" s="311"/>
      <c r="FOG746" s="311"/>
      <c r="FOH746" s="311"/>
      <c r="FOI746" s="311"/>
      <c r="FOJ746" s="311"/>
      <c r="FOK746" s="311"/>
      <c r="FOL746" s="311"/>
      <c r="FOM746" s="311"/>
      <c r="FON746" s="311"/>
      <c r="FOO746" s="311"/>
      <c r="FOP746" s="311"/>
      <c r="FOQ746" s="311"/>
      <c r="FOR746" s="311"/>
      <c r="FOS746" s="311"/>
      <c r="FOT746" s="311"/>
      <c r="FOU746" s="311"/>
      <c r="FOV746" s="311"/>
      <c r="FOW746" s="311"/>
      <c r="FOX746" s="311"/>
      <c r="FOY746" s="311"/>
      <c r="FOZ746" s="311"/>
      <c r="FPA746" s="311"/>
      <c r="FPB746" s="311"/>
      <c r="FPC746" s="311"/>
      <c r="FPD746" s="311"/>
      <c r="FPE746" s="311"/>
      <c r="FPF746" s="311"/>
      <c r="FPG746" s="311"/>
      <c r="FPH746" s="311"/>
      <c r="FPI746" s="311"/>
      <c r="FPJ746" s="311"/>
      <c r="FPK746" s="311"/>
      <c r="FPL746" s="311"/>
      <c r="FPM746" s="311"/>
      <c r="FPN746" s="311"/>
      <c r="FPO746" s="311"/>
      <c r="FPP746" s="311"/>
      <c r="FPQ746" s="311"/>
      <c r="FPR746" s="311"/>
      <c r="FPS746" s="311"/>
      <c r="FPT746" s="311"/>
      <c r="FPU746" s="311"/>
      <c r="FPV746" s="311"/>
      <c r="FPW746" s="311"/>
      <c r="FPX746" s="311"/>
      <c r="FPY746" s="311"/>
      <c r="FPZ746" s="311"/>
      <c r="FQA746" s="311"/>
      <c r="FQB746" s="311"/>
      <c r="FQC746" s="311"/>
      <c r="FQD746" s="311"/>
      <c r="FQE746" s="311"/>
      <c r="FQF746" s="311"/>
      <c r="FQG746" s="311"/>
      <c r="FQH746" s="311"/>
      <c r="FQI746" s="311"/>
      <c r="FQJ746" s="311"/>
      <c r="FQK746" s="311"/>
      <c r="FQL746" s="311"/>
      <c r="FQM746" s="311"/>
      <c r="FQN746" s="311"/>
      <c r="FQO746" s="311"/>
      <c r="FQP746" s="311"/>
      <c r="FQQ746" s="311"/>
      <c r="FQR746" s="311"/>
      <c r="FQS746" s="311"/>
      <c r="FQT746" s="311"/>
      <c r="FQU746" s="311"/>
      <c r="FQV746" s="311"/>
      <c r="FQW746" s="311"/>
      <c r="FQX746" s="311"/>
      <c r="FQY746" s="311"/>
      <c r="FQZ746" s="311"/>
      <c r="FRA746" s="311"/>
      <c r="FRB746" s="311"/>
      <c r="FRC746" s="311"/>
      <c r="FRD746" s="311"/>
      <c r="FRE746" s="311"/>
      <c r="FRF746" s="311"/>
      <c r="FRG746" s="311"/>
      <c r="FRH746" s="311"/>
      <c r="FRI746" s="311"/>
      <c r="FRJ746" s="311"/>
      <c r="FRK746" s="311"/>
      <c r="FRL746" s="311"/>
      <c r="FRM746" s="311"/>
      <c r="FRN746" s="311"/>
      <c r="FRO746" s="311"/>
      <c r="FRP746" s="311"/>
      <c r="FRQ746" s="311"/>
      <c r="FRR746" s="311"/>
      <c r="FRS746" s="311"/>
      <c r="FRT746" s="311"/>
      <c r="FRU746" s="311"/>
      <c r="FRV746" s="311"/>
      <c r="FRW746" s="311"/>
      <c r="FRX746" s="311"/>
      <c r="FRY746" s="311"/>
      <c r="FRZ746" s="311"/>
      <c r="FSA746" s="311"/>
      <c r="FSB746" s="311"/>
      <c r="FSC746" s="311"/>
      <c r="FSD746" s="311"/>
      <c r="FSE746" s="311"/>
      <c r="FSF746" s="311"/>
      <c r="FSG746" s="311"/>
      <c r="FSH746" s="311"/>
      <c r="FSI746" s="311"/>
      <c r="FSJ746" s="311"/>
      <c r="FSK746" s="311"/>
      <c r="FSL746" s="311"/>
      <c r="FSM746" s="311"/>
      <c r="FSN746" s="311"/>
      <c r="FSO746" s="311"/>
      <c r="FSP746" s="311"/>
      <c r="FSQ746" s="311"/>
      <c r="FSR746" s="311"/>
      <c r="FSS746" s="311"/>
      <c r="FST746" s="311"/>
      <c r="FSU746" s="311"/>
      <c r="FSV746" s="311"/>
      <c r="FSW746" s="311"/>
      <c r="FSX746" s="311"/>
      <c r="FSY746" s="311"/>
      <c r="FSZ746" s="311"/>
      <c r="FTA746" s="311"/>
      <c r="FTB746" s="311"/>
      <c r="FTC746" s="311"/>
      <c r="FTD746" s="311"/>
      <c r="FTE746" s="311"/>
      <c r="FTF746" s="311"/>
      <c r="FTG746" s="311"/>
      <c r="FTH746" s="311"/>
      <c r="FTI746" s="311"/>
      <c r="FTJ746" s="311"/>
      <c r="FTK746" s="311"/>
      <c r="FTL746" s="311"/>
      <c r="FTM746" s="311"/>
      <c r="FTN746" s="311"/>
      <c r="FTO746" s="311"/>
      <c r="FTP746" s="311"/>
      <c r="FTQ746" s="311"/>
      <c r="FTR746" s="311"/>
      <c r="FTS746" s="311"/>
      <c r="FTT746" s="311"/>
      <c r="FTU746" s="311"/>
      <c r="FTV746" s="311"/>
      <c r="FTW746" s="311"/>
      <c r="FTX746" s="311"/>
      <c r="FTY746" s="311"/>
      <c r="FTZ746" s="311"/>
      <c r="FUA746" s="311"/>
      <c r="FUB746" s="311"/>
      <c r="FUC746" s="311"/>
      <c r="FUD746" s="311"/>
      <c r="FUE746" s="311"/>
      <c r="FUF746" s="311"/>
      <c r="FUG746" s="311"/>
      <c r="FUH746" s="311"/>
      <c r="FUI746" s="311"/>
      <c r="FUJ746" s="311"/>
      <c r="FUK746" s="311"/>
      <c r="FUL746" s="311"/>
      <c r="FUM746" s="311"/>
      <c r="FUN746" s="311"/>
      <c r="FUO746" s="311"/>
      <c r="FUP746" s="311"/>
      <c r="FUQ746" s="311"/>
      <c r="FUR746" s="311"/>
      <c r="FUS746" s="311"/>
      <c r="FUT746" s="311"/>
      <c r="FUU746" s="311"/>
      <c r="FUV746" s="311"/>
      <c r="FUW746" s="311"/>
      <c r="FUX746" s="311"/>
      <c r="FUY746" s="311"/>
      <c r="FUZ746" s="311"/>
      <c r="FVA746" s="311"/>
      <c r="FVB746" s="311"/>
      <c r="FVC746" s="311"/>
      <c r="FVD746" s="311"/>
      <c r="FVE746" s="311"/>
      <c r="FVF746" s="311"/>
      <c r="FVG746" s="311"/>
      <c r="FVH746" s="311"/>
      <c r="FVI746" s="311"/>
      <c r="FVJ746" s="311"/>
      <c r="FVK746" s="311"/>
      <c r="FVL746" s="311"/>
      <c r="FVM746" s="311"/>
      <c r="FVN746" s="311"/>
      <c r="FVO746" s="311"/>
      <c r="FVP746" s="311"/>
      <c r="FVQ746" s="311"/>
      <c r="FVR746" s="311"/>
      <c r="FVS746" s="311"/>
      <c r="FVT746" s="311"/>
      <c r="FVU746" s="311"/>
      <c r="FVV746" s="311"/>
      <c r="FVW746" s="311"/>
      <c r="FVX746" s="311"/>
      <c r="FVY746" s="311"/>
      <c r="FVZ746" s="311"/>
      <c r="FWA746" s="311"/>
      <c r="FWB746" s="311"/>
      <c r="FWC746" s="311"/>
      <c r="FWD746" s="311"/>
      <c r="FWE746" s="311"/>
      <c r="FWF746" s="311"/>
      <c r="FWG746" s="311"/>
      <c r="FWH746" s="311"/>
      <c r="FWI746" s="311"/>
      <c r="FWJ746" s="311"/>
      <c r="FWK746" s="311"/>
      <c r="FWL746" s="311"/>
      <c r="FWM746" s="311"/>
      <c r="FWN746" s="311"/>
      <c r="FWO746" s="311"/>
      <c r="FWP746" s="311"/>
      <c r="FWQ746" s="311"/>
      <c r="FWR746" s="311"/>
      <c r="FWS746" s="311"/>
      <c r="FWT746" s="311"/>
      <c r="FWU746" s="311"/>
      <c r="FWV746" s="311"/>
      <c r="FWW746" s="311"/>
      <c r="FWX746" s="311"/>
      <c r="FWY746" s="311"/>
      <c r="FWZ746" s="311"/>
      <c r="FXA746" s="311"/>
      <c r="FXB746" s="311"/>
      <c r="FXC746" s="311"/>
      <c r="FXD746" s="311"/>
      <c r="FXE746" s="311"/>
      <c r="FXF746" s="311"/>
      <c r="FXG746" s="311"/>
      <c r="FXH746" s="311"/>
      <c r="FXI746" s="311"/>
      <c r="FXJ746" s="311"/>
      <c r="FXK746" s="311"/>
      <c r="FXL746" s="311"/>
      <c r="FXM746" s="311"/>
      <c r="FXN746" s="311"/>
      <c r="FXO746" s="311"/>
      <c r="FXP746" s="311"/>
      <c r="FXQ746" s="311"/>
      <c r="FXR746" s="311"/>
      <c r="FXS746" s="311"/>
      <c r="FXT746" s="311"/>
      <c r="FXU746" s="311"/>
      <c r="FXV746" s="311"/>
      <c r="FXW746" s="311"/>
      <c r="FXX746" s="311"/>
      <c r="FXY746" s="311"/>
      <c r="FXZ746" s="311"/>
      <c r="FYA746" s="311"/>
      <c r="FYB746" s="311"/>
      <c r="FYC746" s="311"/>
      <c r="FYD746" s="311"/>
      <c r="FYE746" s="311"/>
      <c r="FYF746" s="311"/>
      <c r="FYG746" s="311"/>
      <c r="FYH746" s="311"/>
      <c r="FYI746" s="311"/>
      <c r="FYJ746" s="311"/>
      <c r="FYK746" s="311"/>
      <c r="FYL746" s="311"/>
      <c r="FYM746" s="311"/>
      <c r="FYN746" s="311"/>
      <c r="FYO746" s="311"/>
      <c r="FYP746" s="311"/>
      <c r="FYQ746" s="311"/>
      <c r="FYR746" s="311"/>
      <c r="FYS746" s="311"/>
      <c r="FYT746" s="311"/>
      <c r="FYU746" s="311"/>
      <c r="FYV746" s="311"/>
      <c r="FYW746" s="311"/>
      <c r="FYX746" s="311"/>
      <c r="FYY746" s="311"/>
      <c r="FYZ746" s="311"/>
      <c r="FZA746" s="311"/>
      <c r="FZB746" s="311"/>
      <c r="FZC746" s="311"/>
      <c r="FZD746" s="311"/>
      <c r="FZE746" s="311"/>
      <c r="FZF746" s="311"/>
      <c r="FZG746" s="311"/>
      <c r="FZH746" s="311"/>
      <c r="FZI746" s="311"/>
      <c r="FZJ746" s="311"/>
      <c r="FZK746" s="311"/>
      <c r="FZL746" s="311"/>
      <c r="FZM746" s="311"/>
      <c r="FZN746" s="311"/>
      <c r="FZO746" s="311"/>
      <c r="FZP746" s="311"/>
      <c r="FZQ746" s="311"/>
      <c r="FZR746" s="311"/>
      <c r="FZS746" s="311"/>
      <c r="FZT746" s="311"/>
      <c r="FZU746" s="311"/>
      <c r="FZV746" s="311"/>
      <c r="FZW746" s="311"/>
      <c r="FZX746" s="311"/>
      <c r="FZY746" s="311"/>
      <c r="FZZ746" s="311"/>
      <c r="GAA746" s="311"/>
      <c r="GAB746" s="311"/>
      <c r="GAC746" s="311"/>
      <c r="GAD746" s="311"/>
      <c r="GAE746" s="311"/>
      <c r="GAF746" s="311"/>
      <c r="GAG746" s="311"/>
      <c r="GAH746" s="311"/>
      <c r="GAI746" s="311"/>
      <c r="GAJ746" s="311"/>
      <c r="GAK746" s="311"/>
      <c r="GAL746" s="311"/>
      <c r="GAM746" s="311"/>
      <c r="GAN746" s="311"/>
      <c r="GAO746" s="311"/>
      <c r="GAP746" s="311"/>
      <c r="GAQ746" s="311"/>
      <c r="GAR746" s="311"/>
      <c r="GAS746" s="311"/>
      <c r="GAT746" s="311"/>
      <c r="GAU746" s="311"/>
      <c r="GAV746" s="311"/>
      <c r="GAW746" s="311"/>
      <c r="GAX746" s="311"/>
      <c r="GAY746" s="311"/>
      <c r="GAZ746" s="311"/>
      <c r="GBA746" s="311"/>
      <c r="GBB746" s="311"/>
      <c r="GBC746" s="311"/>
      <c r="GBD746" s="311"/>
      <c r="GBE746" s="311"/>
      <c r="GBF746" s="311"/>
      <c r="GBG746" s="311"/>
      <c r="GBH746" s="311"/>
      <c r="GBI746" s="311"/>
      <c r="GBJ746" s="311"/>
      <c r="GBK746" s="311"/>
      <c r="GBL746" s="311"/>
      <c r="GBM746" s="311"/>
      <c r="GBN746" s="311"/>
      <c r="GBO746" s="311"/>
      <c r="GBP746" s="311"/>
      <c r="GBQ746" s="311"/>
      <c r="GBR746" s="311"/>
      <c r="GBS746" s="311"/>
      <c r="GBT746" s="311"/>
      <c r="GBU746" s="311"/>
      <c r="GBV746" s="311"/>
      <c r="GBW746" s="311"/>
      <c r="GBX746" s="311"/>
      <c r="GBY746" s="311"/>
      <c r="GBZ746" s="311"/>
      <c r="GCA746" s="311"/>
      <c r="GCB746" s="311"/>
      <c r="GCC746" s="311"/>
      <c r="GCD746" s="311"/>
      <c r="GCE746" s="311"/>
      <c r="GCF746" s="311"/>
      <c r="GCG746" s="311"/>
      <c r="GCH746" s="311"/>
      <c r="GCI746" s="311"/>
      <c r="GCJ746" s="311"/>
      <c r="GCK746" s="311"/>
      <c r="GCL746" s="311"/>
      <c r="GCM746" s="311"/>
      <c r="GCN746" s="311"/>
      <c r="GCO746" s="311"/>
      <c r="GCP746" s="311"/>
      <c r="GCQ746" s="311"/>
      <c r="GCR746" s="311"/>
      <c r="GCS746" s="311"/>
      <c r="GCT746" s="311"/>
      <c r="GCU746" s="311"/>
      <c r="GCV746" s="311"/>
      <c r="GCW746" s="311"/>
      <c r="GCX746" s="311"/>
      <c r="GCY746" s="311"/>
      <c r="GCZ746" s="311"/>
      <c r="GDA746" s="311"/>
      <c r="GDB746" s="311"/>
      <c r="GDC746" s="311"/>
      <c r="GDD746" s="311"/>
      <c r="GDE746" s="311"/>
      <c r="GDF746" s="311"/>
      <c r="GDG746" s="311"/>
      <c r="GDH746" s="311"/>
      <c r="GDI746" s="311"/>
      <c r="GDJ746" s="311"/>
      <c r="GDK746" s="311"/>
      <c r="GDL746" s="311"/>
      <c r="GDM746" s="311"/>
      <c r="GDN746" s="311"/>
      <c r="GDO746" s="311"/>
      <c r="GDP746" s="311"/>
      <c r="GDQ746" s="311"/>
      <c r="GDR746" s="311"/>
      <c r="GDS746" s="311"/>
      <c r="GDT746" s="311"/>
      <c r="GDU746" s="311"/>
      <c r="GDV746" s="311"/>
      <c r="GDW746" s="311"/>
      <c r="GDX746" s="311"/>
      <c r="GDY746" s="311"/>
      <c r="GDZ746" s="311"/>
      <c r="GEA746" s="311"/>
      <c r="GEB746" s="311"/>
      <c r="GEC746" s="311"/>
      <c r="GED746" s="311"/>
      <c r="GEE746" s="311"/>
      <c r="GEF746" s="311"/>
      <c r="GEG746" s="311"/>
      <c r="GEH746" s="311"/>
      <c r="GEI746" s="311"/>
      <c r="GEJ746" s="311"/>
      <c r="GEK746" s="311"/>
      <c r="GEL746" s="311"/>
      <c r="GEM746" s="311"/>
      <c r="GEN746" s="311"/>
      <c r="GEO746" s="311"/>
      <c r="GEP746" s="311"/>
      <c r="GEQ746" s="311"/>
      <c r="GER746" s="311"/>
      <c r="GES746" s="311"/>
      <c r="GET746" s="311"/>
      <c r="GEU746" s="311"/>
      <c r="GEV746" s="311"/>
      <c r="GEW746" s="311"/>
      <c r="GEX746" s="311"/>
      <c r="GEY746" s="311"/>
      <c r="GEZ746" s="311"/>
      <c r="GFA746" s="311"/>
      <c r="GFB746" s="311"/>
      <c r="GFC746" s="311"/>
      <c r="GFD746" s="311"/>
      <c r="GFE746" s="311"/>
      <c r="GFF746" s="311"/>
      <c r="GFG746" s="311"/>
      <c r="GFH746" s="311"/>
      <c r="GFI746" s="311"/>
      <c r="GFJ746" s="311"/>
      <c r="GFK746" s="311"/>
      <c r="GFL746" s="311"/>
      <c r="GFM746" s="311"/>
      <c r="GFN746" s="311"/>
      <c r="GFO746" s="311"/>
      <c r="GFP746" s="311"/>
      <c r="GFQ746" s="311"/>
      <c r="GFR746" s="311"/>
      <c r="GFS746" s="311"/>
      <c r="GFT746" s="311"/>
      <c r="GFU746" s="311"/>
      <c r="GFV746" s="311"/>
      <c r="GFW746" s="311"/>
      <c r="GFX746" s="311"/>
      <c r="GFY746" s="311"/>
      <c r="GFZ746" s="311"/>
      <c r="GGA746" s="311"/>
      <c r="GGB746" s="311"/>
      <c r="GGC746" s="311"/>
      <c r="GGD746" s="311"/>
      <c r="GGE746" s="311"/>
      <c r="GGF746" s="311"/>
      <c r="GGG746" s="311"/>
      <c r="GGH746" s="311"/>
      <c r="GGI746" s="311"/>
      <c r="GGJ746" s="311"/>
      <c r="GGK746" s="311"/>
      <c r="GGL746" s="311"/>
      <c r="GGM746" s="311"/>
      <c r="GGN746" s="311"/>
      <c r="GGO746" s="311"/>
      <c r="GGP746" s="311"/>
      <c r="GGQ746" s="311"/>
      <c r="GGR746" s="311"/>
      <c r="GGS746" s="311"/>
      <c r="GGT746" s="311"/>
      <c r="GGU746" s="311"/>
      <c r="GGV746" s="311"/>
      <c r="GGW746" s="311"/>
      <c r="GGX746" s="311"/>
      <c r="GGY746" s="311"/>
      <c r="GGZ746" s="311"/>
      <c r="GHA746" s="311"/>
      <c r="GHB746" s="311"/>
      <c r="GHC746" s="311"/>
      <c r="GHD746" s="311"/>
      <c r="GHE746" s="311"/>
      <c r="GHF746" s="311"/>
      <c r="GHG746" s="311"/>
      <c r="GHH746" s="311"/>
      <c r="GHI746" s="311"/>
      <c r="GHJ746" s="311"/>
      <c r="GHK746" s="311"/>
      <c r="GHL746" s="311"/>
      <c r="GHM746" s="311"/>
      <c r="GHN746" s="311"/>
      <c r="GHO746" s="311"/>
      <c r="GHP746" s="311"/>
      <c r="GHQ746" s="311"/>
      <c r="GHR746" s="311"/>
      <c r="GHS746" s="311"/>
      <c r="GHT746" s="311"/>
      <c r="GHU746" s="311"/>
      <c r="GHV746" s="311"/>
      <c r="GHW746" s="311"/>
      <c r="GHX746" s="311"/>
      <c r="GHY746" s="311"/>
      <c r="GHZ746" s="311"/>
      <c r="GIA746" s="311"/>
      <c r="GIB746" s="311"/>
      <c r="GIC746" s="311"/>
      <c r="GID746" s="311"/>
      <c r="GIE746" s="311"/>
      <c r="GIF746" s="311"/>
      <c r="GIG746" s="311"/>
      <c r="GIH746" s="311"/>
      <c r="GII746" s="311"/>
      <c r="GIJ746" s="311"/>
      <c r="GIK746" s="311"/>
      <c r="GIL746" s="311"/>
      <c r="GIM746" s="311"/>
      <c r="GIN746" s="311"/>
      <c r="GIO746" s="311"/>
      <c r="GIP746" s="311"/>
      <c r="GIQ746" s="311"/>
      <c r="GIR746" s="311"/>
      <c r="GIS746" s="311"/>
      <c r="GIT746" s="311"/>
      <c r="GIU746" s="311"/>
      <c r="GIV746" s="311"/>
      <c r="GIW746" s="311"/>
      <c r="GIX746" s="311"/>
      <c r="GIY746" s="311"/>
      <c r="GIZ746" s="311"/>
      <c r="GJA746" s="311"/>
      <c r="GJB746" s="311"/>
      <c r="GJC746" s="311"/>
      <c r="GJD746" s="311"/>
      <c r="GJE746" s="311"/>
      <c r="GJF746" s="311"/>
      <c r="GJG746" s="311"/>
      <c r="GJH746" s="311"/>
      <c r="GJI746" s="311"/>
      <c r="GJJ746" s="311"/>
      <c r="GJK746" s="311"/>
      <c r="GJL746" s="311"/>
      <c r="GJM746" s="311"/>
      <c r="GJN746" s="311"/>
      <c r="GJO746" s="311"/>
      <c r="GJP746" s="311"/>
      <c r="GJQ746" s="311"/>
      <c r="GJR746" s="311"/>
      <c r="GJS746" s="311"/>
      <c r="GJT746" s="311"/>
      <c r="GJU746" s="311"/>
      <c r="GJV746" s="311"/>
      <c r="GJW746" s="311"/>
      <c r="GJX746" s="311"/>
      <c r="GJY746" s="311"/>
      <c r="GJZ746" s="311"/>
      <c r="GKA746" s="311"/>
      <c r="GKB746" s="311"/>
      <c r="GKC746" s="311"/>
      <c r="GKD746" s="311"/>
      <c r="GKE746" s="311"/>
      <c r="GKF746" s="311"/>
      <c r="GKG746" s="311"/>
      <c r="GKH746" s="311"/>
      <c r="GKI746" s="311"/>
      <c r="GKJ746" s="311"/>
      <c r="GKK746" s="311"/>
      <c r="GKL746" s="311"/>
      <c r="GKM746" s="311"/>
      <c r="GKN746" s="311"/>
      <c r="GKO746" s="311"/>
      <c r="GKP746" s="311"/>
      <c r="GKQ746" s="311"/>
      <c r="GKR746" s="311"/>
      <c r="GKS746" s="311"/>
      <c r="GKT746" s="311"/>
      <c r="GKU746" s="311"/>
      <c r="GKV746" s="311"/>
      <c r="GKW746" s="311"/>
      <c r="GKX746" s="311"/>
      <c r="GKY746" s="311"/>
      <c r="GKZ746" s="311"/>
      <c r="GLA746" s="311"/>
      <c r="GLB746" s="311"/>
      <c r="GLC746" s="311"/>
      <c r="GLD746" s="311"/>
      <c r="GLE746" s="311"/>
      <c r="GLF746" s="311"/>
      <c r="GLG746" s="311"/>
      <c r="GLH746" s="311"/>
      <c r="GLI746" s="311"/>
      <c r="GLJ746" s="311"/>
      <c r="GLK746" s="311"/>
      <c r="GLL746" s="311"/>
      <c r="GLM746" s="311"/>
      <c r="GLN746" s="311"/>
      <c r="GLO746" s="311"/>
      <c r="GLP746" s="311"/>
      <c r="GLQ746" s="311"/>
      <c r="GLR746" s="311"/>
      <c r="GLS746" s="311"/>
      <c r="GLT746" s="311"/>
      <c r="GLU746" s="311"/>
      <c r="GLV746" s="311"/>
      <c r="GLW746" s="311"/>
      <c r="GLX746" s="311"/>
      <c r="GLY746" s="311"/>
      <c r="GLZ746" s="311"/>
      <c r="GMA746" s="311"/>
      <c r="GMB746" s="311"/>
      <c r="GMC746" s="311"/>
      <c r="GMD746" s="311"/>
      <c r="GME746" s="311"/>
      <c r="GMF746" s="311"/>
      <c r="GMG746" s="311"/>
      <c r="GMH746" s="311"/>
      <c r="GMI746" s="311"/>
      <c r="GMJ746" s="311"/>
      <c r="GMK746" s="311"/>
      <c r="GML746" s="311"/>
      <c r="GMM746" s="311"/>
      <c r="GMN746" s="311"/>
      <c r="GMO746" s="311"/>
      <c r="GMP746" s="311"/>
      <c r="GMQ746" s="311"/>
      <c r="GMR746" s="311"/>
      <c r="GMS746" s="311"/>
      <c r="GMT746" s="311"/>
      <c r="GMU746" s="311"/>
      <c r="GMV746" s="311"/>
      <c r="GMW746" s="311"/>
      <c r="GMX746" s="311"/>
      <c r="GMY746" s="311"/>
      <c r="GMZ746" s="311"/>
      <c r="GNA746" s="311"/>
      <c r="GNB746" s="311"/>
      <c r="GNC746" s="311"/>
      <c r="GND746" s="311"/>
      <c r="GNE746" s="311"/>
      <c r="GNF746" s="311"/>
      <c r="GNG746" s="311"/>
      <c r="GNH746" s="311"/>
      <c r="GNI746" s="311"/>
      <c r="GNJ746" s="311"/>
      <c r="GNK746" s="311"/>
      <c r="GNL746" s="311"/>
      <c r="GNM746" s="311"/>
      <c r="GNN746" s="311"/>
      <c r="GNO746" s="311"/>
      <c r="GNP746" s="311"/>
      <c r="GNQ746" s="311"/>
      <c r="GNR746" s="311"/>
      <c r="GNS746" s="311"/>
      <c r="GNT746" s="311"/>
      <c r="GNU746" s="311"/>
      <c r="GNV746" s="311"/>
      <c r="GNW746" s="311"/>
      <c r="GNX746" s="311"/>
      <c r="GNY746" s="311"/>
      <c r="GNZ746" s="311"/>
      <c r="GOA746" s="311"/>
      <c r="GOB746" s="311"/>
      <c r="GOC746" s="311"/>
      <c r="GOD746" s="311"/>
      <c r="GOE746" s="311"/>
      <c r="GOF746" s="311"/>
      <c r="GOG746" s="311"/>
      <c r="GOH746" s="311"/>
      <c r="GOI746" s="311"/>
      <c r="GOJ746" s="311"/>
      <c r="GOK746" s="311"/>
      <c r="GOL746" s="311"/>
      <c r="GOM746" s="311"/>
      <c r="GON746" s="311"/>
      <c r="GOO746" s="311"/>
      <c r="GOP746" s="311"/>
      <c r="GOQ746" s="311"/>
      <c r="GOR746" s="311"/>
      <c r="GOS746" s="311"/>
      <c r="GOT746" s="311"/>
      <c r="GOU746" s="311"/>
      <c r="GOV746" s="311"/>
      <c r="GOW746" s="311"/>
      <c r="GOX746" s="311"/>
      <c r="GOY746" s="311"/>
      <c r="GOZ746" s="311"/>
      <c r="GPA746" s="311"/>
      <c r="GPB746" s="311"/>
      <c r="GPC746" s="311"/>
      <c r="GPD746" s="311"/>
      <c r="GPE746" s="311"/>
      <c r="GPF746" s="311"/>
      <c r="GPG746" s="311"/>
      <c r="GPH746" s="311"/>
      <c r="GPI746" s="311"/>
      <c r="GPJ746" s="311"/>
      <c r="GPK746" s="311"/>
      <c r="GPL746" s="311"/>
      <c r="GPM746" s="311"/>
      <c r="GPN746" s="311"/>
      <c r="GPO746" s="311"/>
      <c r="GPP746" s="311"/>
      <c r="GPQ746" s="311"/>
      <c r="GPR746" s="311"/>
      <c r="GPS746" s="311"/>
      <c r="GPT746" s="311"/>
      <c r="GPU746" s="311"/>
      <c r="GPV746" s="311"/>
      <c r="GPW746" s="311"/>
      <c r="GPX746" s="311"/>
      <c r="GPY746" s="311"/>
      <c r="GPZ746" s="311"/>
      <c r="GQA746" s="311"/>
      <c r="GQB746" s="311"/>
      <c r="GQC746" s="311"/>
      <c r="GQD746" s="311"/>
      <c r="GQE746" s="311"/>
      <c r="GQF746" s="311"/>
      <c r="GQG746" s="311"/>
      <c r="GQH746" s="311"/>
      <c r="GQI746" s="311"/>
      <c r="GQJ746" s="311"/>
      <c r="GQK746" s="311"/>
      <c r="GQL746" s="311"/>
      <c r="GQM746" s="311"/>
      <c r="GQN746" s="311"/>
      <c r="GQO746" s="311"/>
      <c r="GQP746" s="311"/>
      <c r="GQQ746" s="311"/>
      <c r="GQR746" s="311"/>
      <c r="GQS746" s="311"/>
      <c r="GQT746" s="311"/>
      <c r="GQU746" s="311"/>
      <c r="GQV746" s="311"/>
      <c r="GQW746" s="311"/>
      <c r="GQX746" s="311"/>
      <c r="GQY746" s="311"/>
      <c r="GQZ746" s="311"/>
      <c r="GRA746" s="311"/>
      <c r="GRB746" s="311"/>
      <c r="GRC746" s="311"/>
      <c r="GRD746" s="311"/>
      <c r="GRE746" s="311"/>
      <c r="GRF746" s="311"/>
      <c r="GRG746" s="311"/>
      <c r="GRH746" s="311"/>
      <c r="GRI746" s="311"/>
      <c r="GRJ746" s="311"/>
      <c r="GRK746" s="311"/>
      <c r="GRL746" s="311"/>
      <c r="GRM746" s="311"/>
      <c r="GRN746" s="311"/>
      <c r="GRO746" s="311"/>
      <c r="GRP746" s="311"/>
      <c r="GRQ746" s="311"/>
      <c r="GRR746" s="311"/>
      <c r="GRS746" s="311"/>
      <c r="GRT746" s="311"/>
      <c r="GRU746" s="311"/>
      <c r="GRV746" s="311"/>
      <c r="GRW746" s="311"/>
      <c r="GRX746" s="311"/>
      <c r="GRY746" s="311"/>
      <c r="GRZ746" s="311"/>
      <c r="GSA746" s="311"/>
      <c r="GSB746" s="311"/>
      <c r="GSC746" s="311"/>
      <c r="GSD746" s="311"/>
      <c r="GSE746" s="311"/>
      <c r="GSF746" s="311"/>
      <c r="GSG746" s="311"/>
      <c r="GSH746" s="311"/>
      <c r="GSI746" s="311"/>
      <c r="GSJ746" s="311"/>
      <c r="GSK746" s="311"/>
      <c r="GSL746" s="311"/>
      <c r="GSM746" s="311"/>
      <c r="GSN746" s="311"/>
      <c r="GSO746" s="311"/>
      <c r="GSP746" s="311"/>
      <c r="GSQ746" s="311"/>
      <c r="GSR746" s="311"/>
      <c r="GSS746" s="311"/>
      <c r="GST746" s="311"/>
      <c r="GSU746" s="311"/>
      <c r="GSV746" s="311"/>
      <c r="GSW746" s="311"/>
      <c r="GSX746" s="311"/>
      <c r="GSY746" s="311"/>
      <c r="GSZ746" s="311"/>
      <c r="GTA746" s="311"/>
      <c r="GTB746" s="311"/>
      <c r="GTC746" s="311"/>
      <c r="GTD746" s="311"/>
      <c r="GTE746" s="311"/>
      <c r="GTF746" s="311"/>
      <c r="GTG746" s="311"/>
      <c r="GTH746" s="311"/>
      <c r="GTI746" s="311"/>
      <c r="GTJ746" s="311"/>
      <c r="GTK746" s="311"/>
      <c r="GTL746" s="311"/>
      <c r="GTM746" s="311"/>
      <c r="GTN746" s="311"/>
      <c r="GTO746" s="311"/>
      <c r="GTP746" s="311"/>
      <c r="GTQ746" s="311"/>
      <c r="GTR746" s="311"/>
      <c r="GTS746" s="311"/>
      <c r="GTT746" s="311"/>
      <c r="GTU746" s="311"/>
      <c r="GTV746" s="311"/>
      <c r="GTW746" s="311"/>
      <c r="GTX746" s="311"/>
      <c r="GTY746" s="311"/>
      <c r="GTZ746" s="311"/>
      <c r="GUA746" s="311"/>
      <c r="GUB746" s="311"/>
      <c r="GUC746" s="311"/>
      <c r="GUD746" s="311"/>
      <c r="GUE746" s="311"/>
      <c r="GUF746" s="311"/>
      <c r="GUG746" s="311"/>
      <c r="GUH746" s="311"/>
      <c r="GUI746" s="311"/>
      <c r="GUJ746" s="311"/>
      <c r="GUK746" s="311"/>
      <c r="GUL746" s="311"/>
      <c r="GUM746" s="311"/>
      <c r="GUN746" s="311"/>
      <c r="GUO746" s="311"/>
      <c r="GUP746" s="311"/>
      <c r="GUQ746" s="311"/>
      <c r="GUR746" s="311"/>
      <c r="GUS746" s="311"/>
      <c r="GUT746" s="311"/>
      <c r="GUU746" s="311"/>
      <c r="GUV746" s="311"/>
      <c r="GUW746" s="311"/>
      <c r="GUX746" s="311"/>
      <c r="GUY746" s="311"/>
      <c r="GUZ746" s="311"/>
      <c r="GVA746" s="311"/>
      <c r="GVB746" s="311"/>
      <c r="GVC746" s="311"/>
      <c r="GVD746" s="311"/>
      <c r="GVE746" s="311"/>
      <c r="GVF746" s="311"/>
      <c r="GVG746" s="311"/>
      <c r="GVH746" s="311"/>
      <c r="GVI746" s="311"/>
      <c r="GVJ746" s="311"/>
      <c r="GVK746" s="311"/>
      <c r="GVL746" s="311"/>
      <c r="GVM746" s="311"/>
      <c r="GVN746" s="311"/>
      <c r="GVO746" s="311"/>
      <c r="GVP746" s="311"/>
      <c r="GVQ746" s="311"/>
      <c r="GVR746" s="311"/>
      <c r="GVS746" s="311"/>
      <c r="GVT746" s="311"/>
      <c r="GVU746" s="311"/>
      <c r="GVV746" s="311"/>
      <c r="GVW746" s="311"/>
      <c r="GVX746" s="311"/>
      <c r="GVY746" s="311"/>
      <c r="GVZ746" s="311"/>
      <c r="GWA746" s="311"/>
      <c r="GWB746" s="311"/>
      <c r="GWC746" s="311"/>
      <c r="GWD746" s="311"/>
      <c r="GWE746" s="311"/>
      <c r="GWF746" s="311"/>
      <c r="GWG746" s="311"/>
      <c r="GWH746" s="311"/>
      <c r="GWI746" s="311"/>
      <c r="GWJ746" s="311"/>
      <c r="GWK746" s="311"/>
      <c r="GWL746" s="311"/>
      <c r="GWM746" s="311"/>
      <c r="GWN746" s="311"/>
      <c r="GWO746" s="311"/>
      <c r="GWP746" s="311"/>
      <c r="GWQ746" s="311"/>
      <c r="GWR746" s="311"/>
      <c r="GWS746" s="311"/>
      <c r="GWT746" s="311"/>
      <c r="GWU746" s="311"/>
      <c r="GWV746" s="311"/>
      <c r="GWW746" s="311"/>
      <c r="GWX746" s="311"/>
      <c r="GWY746" s="311"/>
      <c r="GWZ746" s="311"/>
      <c r="GXA746" s="311"/>
      <c r="GXB746" s="311"/>
      <c r="GXC746" s="311"/>
      <c r="GXD746" s="311"/>
      <c r="GXE746" s="311"/>
      <c r="GXF746" s="311"/>
      <c r="GXG746" s="311"/>
      <c r="GXH746" s="311"/>
      <c r="GXI746" s="311"/>
      <c r="GXJ746" s="311"/>
      <c r="GXK746" s="311"/>
      <c r="GXL746" s="311"/>
      <c r="GXM746" s="311"/>
      <c r="GXN746" s="311"/>
      <c r="GXO746" s="311"/>
      <c r="GXP746" s="311"/>
      <c r="GXQ746" s="311"/>
      <c r="GXR746" s="311"/>
      <c r="GXS746" s="311"/>
      <c r="GXT746" s="311"/>
      <c r="GXU746" s="311"/>
      <c r="GXV746" s="311"/>
      <c r="GXW746" s="311"/>
      <c r="GXX746" s="311"/>
      <c r="GXY746" s="311"/>
      <c r="GXZ746" s="311"/>
      <c r="GYA746" s="311"/>
      <c r="GYB746" s="311"/>
      <c r="GYC746" s="311"/>
      <c r="GYD746" s="311"/>
      <c r="GYE746" s="311"/>
      <c r="GYF746" s="311"/>
      <c r="GYG746" s="311"/>
      <c r="GYH746" s="311"/>
      <c r="GYI746" s="311"/>
      <c r="GYJ746" s="311"/>
      <c r="GYK746" s="311"/>
      <c r="GYL746" s="311"/>
      <c r="GYM746" s="311"/>
      <c r="GYN746" s="311"/>
      <c r="GYO746" s="311"/>
      <c r="GYP746" s="311"/>
      <c r="GYQ746" s="311"/>
      <c r="GYR746" s="311"/>
      <c r="GYS746" s="311"/>
      <c r="GYT746" s="311"/>
      <c r="GYU746" s="311"/>
      <c r="GYV746" s="311"/>
      <c r="GYW746" s="311"/>
      <c r="GYX746" s="311"/>
      <c r="GYY746" s="311"/>
      <c r="GYZ746" s="311"/>
      <c r="GZA746" s="311"/>
      <c r="GZB746" s="311"/>
      <c r="GZC746" s="311"/>
      <c r="GZD746" s="311"/>
      <c r="GZE746" s="311"/>
      <c r="GZF746" s="311"/>
      <c r="GZG746" s="311"/>
      <c r="GZH746" s="311"/>
      <c r="GZI746" s="311"/>
      <c r="GZJ746" s="311"/>
      <c r="GZK746" s="311"/>
      <c r="GZL746" s="311"/>
      <c r="GZM746" s="311"/>
      <c r="GZN746" s="311"/>
      <c r="GZO746" s="311"/>
      <c r="GZP746" s="311"/>
      <c r="GZQ746" s="311"/>
      <c r="GZR746" s="311"/>
      <c r="GZS746" s="311"/>
      <c r="GZT746" s="311"/>
      <c r="GZU746" s="311"/>
      <c r="GZV746" s="311"/>
      <c r="GZW746" s="311"/>
      <c r="GZX746" s="311"/>
      <c r="GZY746" s="311"/>
      <c r="GZZ746" s="311"/>
      <c r="HAA746" s="311"/>
      <c r="HAB746" s="311"/>
      <c r="HAC746" s="311"/>
      <c r="HAD746" s="311"/>
      <c r="HAE746" s="311"/>
      <c r="HAF746" s="311"/>
      <c r="HAG746" s="311"/>
      <c r="HAH746" s="311"/>
      <c r="HAI746" s="311"/>
      <c r="HAJ746" s="311"/>
      <c r="HAK746" s="311"/>
      <c r="HAL746" s="311"/>
      <c r="HAM746" s="311"/>
      <c r="HAN746" s="311"/>
      <c r="HAO746" s="311"/>
      <c r="HAP746" s="311"/>
      <c r="HAQ746" s="311"/>
      <c r="HAR746" s="311"/>
      <c r="HAS746" s="311"/>
      <c r="HAT746" s="311"/>
      <c r="HAU746" s="311"/>
      <c r="HAV746" s="311"/>
      <c r="HAW746" s="311"/>
      <c r="HAX746" s="311"/>
      <c r="HAY746" s="311"/>
      <c r="HAZ746" s="311"/>
      <c r="HBA746" s="311"/>
      <c r="HBB746" s="311"/>
      <c r="HBC746" s="311"/>
      <c r="HBD746" s="311"/>
      <c r="HBE746" s="311"/>
      <c r="HBF746" s="311"/>
      <c r="HBG746" s="311"/>
      <c r="HBH746" s="311"/>
      <c r="HBI746" s="311"/>
      <c r="HBJ746" s="311"/>
      <c r="HBK746" s="311"/>
      <c r="HBL746" s="311"/>
      <c r="HBM746" s="311"/>
      <c r="HBN746" s="311"/>
      <c r="HBO746" s="311"/>
      <c r="HBP746" s="311"/>
      <c r="HBQ746" s="311"/>
      <c r="HBR746" s="311"/>
      <c r="HBS746" s="311"/>
      <c r="HBT746" s="311"/>
      <c r="HBU746" s="311"/>
      <c r="HBV746" s="311"/>
      <c r="HBW746" s="311"/>
      <c r="HBX746" s="311"/>
      <c r="HBY746" s="311"/>
      <c r="HBZ746" s="311"/>
      <c r="HCA746" s="311"/>
      <c r="HCB746" s="311"/>
      <c r="HCC746" s="311"/>
      <c r="HCD746" s="311"/>
      <c r="HCE746" s="311"/>
      <c r="HCF746" s="311"/>
      <c r="HCG746" s="311"/>
      <c r="HCH746" s="311"/>
      <c r="HCI746" s="311"/>
      <c r="HCJ746" s="311"/>
      <c r="HCK746" s="311"/>
      <c r="HCL746" s="311"/>
      <c r="HCM746" s="311"/>
      <c r="HCN746" s="311"/>
      <c r="HCO746" s="311"/>
      <c r="HCP746" s="311"/>
      <c r="HCQ746" s="311"/>
      <c r="HCR746" s="311"/>
      <c r="HCS746" s="311"/>
      <c r="HCT746" s="311"/>
      <c r="HCU746" s="311"/>
      <c r="HCV746" s="311"/>
      <c r="HCW746" s="311"/>
      <c r="HCX746" s="311"/>
      <c r="HCY746" s="311"/>
      <c r="HCZ746" s="311"/>
      <c r="HDA746" s="311"/>
      <c r="HDB746" s="311"/>
      <c r="HDC746" s="311"/>
      <c r="HDD746" s="311"/>
      <c r="HDE746" s="311"/>
      <c r="HDF746" s="311"/>
      <c r="HDG746" s="311"/>
      <c r="HDH746" s="311"/>
      <c r="HDI746" s="311"/>
      <c r="HDJ746" s="311"/>
      <c r="HDK746" s="311"/>
      <c r="HDL746" s="311"/>
      <c r="HDM746" s="311"/>
      <c r="HDN746" s="311"/>
      <c r="HDO746" s="311"/>
      <c r="HDP746" s="311"/>
      <c r="HDQ746" s="311"/>
      <c r="HDR746" s="311"/>
      <c r="HDS746" s="311"/>
      <c r="HDT746" s="311"/>
      <c r="HDU746" s="311"/>
      <c r="HDV746" s="311"/>
      <c r="HDW746" s="311"/>
      <c r="HDX746" s="311"/>
      <c r="HDY746" s="311"/>
      <c r="HDZ746" s="311"/>
      <c r="HEA746" s="311"/>
      <c r="HEB746" s="311"/>
      <c r="HEC746" s="311"/>
      <c r="HED746" s="311"/>
      <c r="HEE746" s="311"/>
      <c r="HEF746" s="311"/>
      <c r="HEG746" s="311"/>
      <c r="HEH746" s="311"/>
      <c r="HEI746" s="311"/>
      <c r="HEJ746" s="311"/>
      <c r="HEK746" s="311"/>
      <c r="HEL746" s="311"/>
      <c r="HEM746" s="311"/>
      <c r="HEN746" s="311"/>
      <c r="HEO746" s="311"/>
      <c r="HEP746" s="311"/>
      <c r="HEQ746" s="311"/>
      <c r="HER746" s="311"/>
      <c r="HES746" s="311"/>
      <c r="HET746" s="311"/>
      <c r="HEU746" s="311"/>
      <c r="HEV746" s="311"/>
      <c r="HEW746" s="311"/>
      <c r="HEX746" s="311"/>
      <c r="HEY746" s="311"/>
      <c r="HEZ746" s="311"/>
      <c r="HFA746" s="311"/>
      <c r="HFB746" s="311"/>
      <c r="HFC746" s="311"/>
      <c r="HFD746" s="311"/>
      <c r="HFE746" s="311"/>
      <c r="HFF746" s="311"/>
      <c r="HFG746" s="311"/>
      <c r="HFH746" s="311"/>
      <c r="HFI746" s="311"/>
      <c r="HFJ746" s="311"/>
      <c r="HFK746" s="311"/>
      <c r="HFL746" s="311"/>
      <c r="HFM746" s="311"/>
      <c r="HFN746" s="311"/>
      <c r="HFO746" s="311"/>
      <c r="HFP746" s="311"/>
      <c r="HFQ746" s="311"/>
      <c r="HFR746" s="311"/>
      <c r="HFS746" s="311"/>
      <c r="HFT746" s="311"/>
      <c r="HFU746" s="311"/>
      <c r="HFV746" s="311"/>
      <c r="HFW746" s="311"/>
      <c r="HFX746" s="311"/>
      <c r="HFY746" s="311"/>
      <c r="HFZ746" s="311"/>
      <c r="HGA746" s="311"/>
      <c r="HGB746" s="311"/>
      <c r="HGC746" s="311"/>
      <c r="HGD746" s="311"/>
      <c r="HGE746" s="311"/>
      <c r="HGF746" s="311"/>
      <c r="HGG746" s="311"/>
      <c r="HGH746" s="311"/>
      <c r="HGI746" s="311"/>
      <c r="HGJ746" s="311"/>
      <c r="HGK746" s="311"/>
      <c r="HGL746" s="311"/>
      <c r="HGM746" s="311"/>
      <c r="HGN746" s="311"/>
      <c r="HGO746" s="311"/>
      <c r="HGP746" s="311"/>
      <c r="HGQ746" s="311"/>
      <c r="HGR746" s="311"/>
      <c r="HGS746" s="311"/>
      <c r="HGT746" s="311"/>
      <c r="HGU746" s="311"/>
      <c r="HGV746" s="311"/>
      <c r="HGW746" s="311"/>
      <c r="HGX746" s="311"/>
      <c r="HGY746" s="311"/>
      <c r="HGZ746" s="311"/>
      <c r="HHA746" s="311"/>
      <c r="HHB746" s="311"/>
      <c r="HHC746" s="311"/>
      <c r="HHD746" s="311"/>
      <c r="HHE746" s="311"/>
      <c r="HHF746" s="311"/>
      <c r="HHG746" s="311"/>
      <c r="HHH746" s="311"/>
      <c r="HHI746" s="311"/>
      <c r="HHJ746" s="311"/>
      <c r="HHK746" s="311"/>
      <c r="HHL746" s="311"/>
      <c r="HHM746" s="311"/>
      <c r="HHN746" s="311"/>
      <c r="HHO746" s="311"/>
      <c r="HHP746" s="311"/>
      <c r="HHQ746" s="311"/>
      <c r="HHR746" s="311"/>
      <c r="HHS746" s="311"/>
      <c r="HHT746" s="311"/>
      <c r="HHU746" s="311"/>
      <c r="HHV746" s="311"/>
      <c r="HHW746" s="311"/>
      <c r="HHX746" s="311"/>
      <c r="HHY746" s="311"/>
      <c r="HHZ746" s="311"/>
      <c r="HIA746" s="311"/>
      <c r="HIB746" s="311"/>
      <c r="HIC746" s="311"/>
      <c r="HID746" s="311"/>
      <c r="HIE746" s="311"/>
      <c r="HIF746" s="311"/>
      <c r="HIG746" s="311"/>
      <c r="HIH746" s="311"/>
      <c r="HII746" s="311"/>
      <c r="HIJ746" s="311"/>
      <c r="HIK746" s="311"/>
      <c r="HIL746" s="311"/>
      <c r="HIM746" s="311"/>
      <c r="HIN746" s="311"/>
      <c r="HIO746" s="311"/>
      <c r="HIP746" s="311"/>
      <c r="HIQ746" s="311"/>
      <c r="HIR746" s="311"/>
      <c r="HIS746" s="311"/>
      <c r="HIT746" s="311"/>
      <c r="HIU746" s="311"/>
      <c r="HIV746" s="311"/>
      <c r="HIW746" s="311"/>
      <c r="HIX746" s="311"/>
      <c r="HIY746" s="311"/>
      <c r="HIZ746" s="311"/>
      <c r="HJA746" s="311"/>
      <c r="HJB746" s="311"/>
      <c r="HJC746" s="311"/>
      <c r="HJD746" s="311"/>
      <c r="HJE746" s="311"/>
      <c r="HJF746" s="311"/>
      <c r="HJG746" s="311"/>
      <c r="HJH746" s="311"/>
      <c r="HJI746" s="311"/>
      <c r="HJJ746" s="311"/>
      <c r="HJK746" s="311"/>
      <c r="HJL746" s="311"/>
      <c r="HJM746" s="311"/>
      <c r="HJN746" s="311"/>
      <c r="HJO746" s="311"/>
      <c r="HJP746" s="311"/>
      <c r="HJQ746" s="311"/>
      <c r="HJR746" s="311"/>
      <c r="HJS746" s="311"/>
      <c r="HJT746" s="311"/>
      <c r="HJU746" s="311"/>
      <c r="HJV746" s="311"/>
      <c r="HJW746" s="311"/>
      <c r="HJX746" s="311"/>
      <c r="HJY746" s="311"/>
      <c r="HJZ746" s="311"/>
      <c r="HKA746" s="311"/>
      <c r="HKB746" s="311"/>
      <c r="HKC746" s="311"/>
      <c r="HKD746" s="311"/>
      <c r="HKE746" s="311"/>
      <c r="HKF746" s="311"/>
      <c r="HKG746" s="311"/>
      <c r="HKH746" s="311"/>
      <c r="HKI746" s="311"/>
      <c r="HKJ746" s="311"/>
      <c r="HKK746" s="311"/>
      <c r="HKL746" s="311"/>
      <c r="HKM746" s="311"/>
      <c r="HKN746" s="311"/>
      <c r="HKO746" s="311"/>
      <c r="HKP746" s="311"/>
      <c r="HKQ746" s="311"/>
      <c r="HKR746" s="311"/>
      <c r="HKS746" s="311"/>
      <c r="HKT746" s="311"/>
      <c r="HKU746" s="311"/>
      <c r="HKV746" s="311"/>
      <c r="HKW746" s="311"/>
      <c r="HKX746" s="311"/>
      <c r="HKY746" s="311"/>
      <c r="HKZ746" s="311"/>
      <c r="HLA746" s="311"/>
      <c r="HLB746" s="311"/>
      <c r="HLC746" s="311"/>
      <c r="HLD746" s="311"/>
      <c r="HLE746" s="311"/>
      <c r="HLF746" s="311"/>
      <c r="HLG746" s="311"/>
      <c r="HLH746" s="311"/>
      <c r="HLI746" s="311"/>
      <c r="HLJ746" s="311"/>
      <c r="HLK746" s="311"/>
      <c r="HLL746" s="311"/>
      <c r="HLM746" s="311"/>
      <c r="HLN746" s="311"/>
      <c r="HLO746" s="311"/>
      <c r="HLP746" s="311"/>
      <c r="HLQ746" s="311"/>
      <c r="HLR746" s="311"/>
      <c r="HLS746" s="311"/>
      <c r="HLT746" s="311"/>
      <c r="HLU746" s="311"/>
      <c r="HLV746" s="311"/>
      <c r="HLW746" s="311"/>
      <c r="HLX746" s="311"/>
      <c r="HLY746" s="311"/>
      <c r="HLZ746" s="311"/>
      <c r="HMA746" s="311"/>
      <c r="HMB746" s="311"/>
      <c r="HMC746" s="311"/>
      <c r="HMD746" s="311"/>
      <c r="HME746" s="311"/>
      <c r="HMF746" s="311"/>
      <c r="HMG746" s="311"/>
      <c r="HMH746" s="311"/>
      <c r="HMI746" s="311"/>
      <c r="HMJ746" s="311"/>
      <c r="HMK746" s="311"/>
      <c r="HML746" s="311"/>
      <c r="HMM746" s="311"/>
      <c r="HMN746" s="311"/>
      <c r="HMO746" s="311"/>
      <c r="HMP746" s="311"/>
      <c r="HMQ746" s="311"/>
      <c r="HMR746" s="311"/>
      <c r="HMS746" s="311"/>
      <c r="HMT746" s="311"/>
      <c r="HMU746" s="311"/>
      <c r="HMV746" s="311"/>
      <c r="HMW746" s="311"/>
      <c r="HMX746" s="311"/>
      <c r="HMY746" s="311"/>
      <c r="HMZ746" s="311"/>
      <c r="HNA746" s="311"/>
      <c r="HNB746" s="311"/>
      <c r="HNC746" s="311"/>
      <c r="HND746" s="311"/>
      <c r="HNE746" s="311"/>
      <c r="HNF746" s="311"/>
      <c r="HNG746" s="311"/>
      <c r="HNH746" s="311"/>
      <c r="HNI746" s="311"/>
      <c r="HNJ746" s="311"/>
      <c r="HNK746" s="311"/>
      <c r="HNL746" s="311"/>
      <c r="HNM746" s="311"/>
      <c r="HNN746" s="311"/>
      <c r="HNO746" s="311"/>
      <c r="HNP746" s="311"/>
      <c r="HNQ746" s="311"/>
      <c r="HNR746" s="311"/>
      <c r="HNS746" s="311"/>
      <c r="HNT746" s="311"/>
      <c r="HNU746" s="311"/>
      <c r="HNV746" s="311"/>
      <c r="HNW746" s="311"/>
      <c r="HNX746" s="311"/>
      <c r="HNY746" s="311"/>
      <c r="HNZ746" s="311"/>
      <c r="HOA746" s="311"/>
      <c r="HOB746" s="311"/>
      <c r="HOC746" s="311"/>
      <c r="HOD746" s="311"/>
      <c r="HOE746" s="311"/>
      <c r="HOF746" s="311"/>
      <c r="HOG746" s="311"/>
      <c r="HOH746" s="311"/>
      <c r="HOI746" s="311"/>
      <c r="HOJ746" s="311"/>
      <c r="HOK746" s="311"/>
      <c r="HOL746" s="311"/>
      <c r="HOM746" s="311"/>
      <c r="HON746" s="311"/>
      <c r="HOO746" s="311"/>
      <c r="HOP746" s="311"/>
      <c r="HOQ746" s="311"/>
      <c r="HOR746" s="311"/>
      <c r="HOS746" s="311"/>
      <c r="HOT746" s="311"/>
      <c r="HOU746" s="311"/>
      <c r="HOV746" s="311"/>
      <c r="HOW746" s="311"/>
      <c r="HOX746" s="311"/>
      <c r="HOY746" s="311"/>
      <c r="HOZ746" s="311"/>
      <c r="HPA746" s="311"/>
      <c r="HPB746" s="311"/>
      <c r="HPC746" s="311"/>
      <c r="HPD746" s="311"/>
      <c r="HPE746" s="311"/>
      <c r="HPF746" s="311"/>
      <c r="HPG746" s="311"/>
      <c r="HPH746" s="311"/>
      <c r="HPI746" s="311"/>
      <c r="HPJ746" s="311"/>
      <c r="HPK746" s="311"/>
      <c r="HPL746" s="311"/>
      <c r="HPM746" s="311"/>
      <c r="HPN746" s="311"/>
      <c r="HPO746" s="311"/>
      <c r="HPP746" s="311"/>
      <c r="HPQ746" s="311"/>
      <c r="HPR746" s="311"/>
      <c r="HPS746" s="311"/>
      <c r="HPT746" s="311"/>
      <c r="HPU746" s="311"/>
      <c r="HPV746" s="311"/>
      <c r="HPW746" s="311"/>
      <c r="HPX746" s="311"/>
      <c r="HPY746" s="311"/>
      <c r="HPZ746" s="311"/>
      <c r="HQA746" s="311"/>
      <c r="HQB746" s="311"/>
      <c r="HQC746" s="311"/>
      <c r="HQD746" s="311"/>
      <c r="HQE746" s="311"/>
      <c r="HQF746" s="311"/>
      <c r="HQG746" s="311"/>
      <c r="HQH746" s="311"/>
      <c r="HQI746" s="311"/>
      <c r="HQJ746" s="311"/>
      <c r="HQK746" s="311"/>
      <c r="HQL746" s="311"/>
      <c r="HQM746" s="311"/>
      <c r="HQN746" s="311"/>
      <c r="HQO746" s="311"/>
      <c r="HQP746" s="311"/>
      <c r="HQQ746" s="311"/>
      <c r="HQR746" s="311"/>
      <c r="HQS746" s="311"/>
      <c r="HQT746" s="311"/>
      <c r="HQU746" s="311"/>
      <c r="HQV746" s="311"/>
      <c r="HQW746" s="311"/>
      <c r="HQX746" s="311"/>
      <c r="HQY746" s="311"/>
      <c r="HQZ746" s="311"/>
      <c r="HRA746" s="311"/>
      <c r="HRB746" s="311"/>
      <c r="HRC746" s="311"/>
      <c r="HRD746" s="311"/>
      <c r="HRE746" s="311"/>
      <c r="HRF746" s="311"/>
      <c r="HRG746" s="311"/>
      <c r="HRH746" s="311"/>
      <c r="HRI746" s="311"/>
      <c r="HRJ746" s="311"/>
      <c r="HRK746" s="311"/>
      <c r="HRL746" s="311"/>
      <c r="HRM746" s="311"/>
      <c r="HRN746" s="311"/>
      <c r="HRO746" s="311"/>
      <c r="HRP746" s="311"/>
      <c r="HRQ746" s="311"/>
      <c r="HRR746" s="311"/>
      <c r="HRS746" s="311"/>
      <c r="HRT746" s="311"/>
      <c r="HRU746" s="311"/>
      <c r="HRV746" s="311"/>
      <c r="HRW746" s="311"/>
      <c r="HRX746" s="311"/>
      <c r="HRY746" s="311"/>
      <c r="HRZ746" s="311"/>
      <c r="HSA746" s="311"/>
      <c r="HSB746" s="311"/>
      <c r="HSC746" s="311"/>
      <c r="HSD746" s="311"/>
      <c r="HSE746" s="311"/>
      <c r="HSF746" s="311"/>
      <c r="HSG746" s="311"/>
      <c r="HSH746" s="311"/>
      <c r="HSI746" s="311"/>
      <c r="HSJ746" s="311"/>
      <c r="HSK746" s="311"/>
      <c r="HSL746" s="311"/>
      <c r="HSM746" s="311"/>
      <c r="HSN746" s="311"/>
      <c r="HSO746" s="311"/>
      <c r="HSP746" s="311"/>
      <c r="HSQ746" s="311"/>
      <c r="HSR746" s="311"/>
      <c r="HSS746" s="311"/>
      <c r="HST746" s="311"/>
      <c r="HSU746" s="311"/>
      <c r="HSV746" s="311"/>
      <c r="HSW746" s="311"/>
      <c r="HSX746" s="311"/>
      <c r="HSY746" s="311"/>
      <c r="HSZ746" s="311"/>
      <c r="HTA746" s="311"/>
      <c r="HTB746" s="311"/>
      <c r="HTC746" s="311"/>
      <c r="HTD746" s="311"/>
      <c r="HTE746" s="311"/>
      <c r="HTF746" s="311"/>
      <c r="HTG746" s="311"/>
      <c r="HTH746" s="311"/>
      <c r="HTI746" s="311"/>
      <c r="HTJ746" s="311"/>
      <c r="HTK746" s="311"/>
      <c r="HTL746" s="311"/>
      <c r="HTM746" s="311"/>
      <c r="HTN746" s="311"/>
      <c r="HTO746" s="311"/>
      <c r="HTP746" s="311"/>
      <c r="HTQ746" s="311"/>
      <c r="HTR746" s="311"/>
      <c r="HTS746" s="311"/>
      <c r="HTT746" s="311"/>
      <c r="HTU746" s="311"/>
      <c r="HTV746" s="311"/>
      <c r="HTW746" s="311"/>
      <c r="HTX746" s="311"/>
      <c r="HTY746" s="311"/>
      <c r="HTZ746" s="311"/>
      <c r="HUA746" s="311"/>
      <c r="HUB746" s="311"/>
      <c r="HUC746" s="311"/>
      <c r="HUD746" s="311"/>
      <c r="HUE746" s="311"/>
      <c r="HUF746" s="311"/>
      <c r="HUG746" s="311"/>
      <c r="HUH746" s="311"/>
      <c r="HUI746" s="311"/>
      <c r="HUJ746" s="311"/>
      <c r="HUK746" s="311"/>
      <c r="HUL746" s="311"/>
      <c r="HUM746" s="311"/>
      <c r="HUN746" s="311"/>
      <c r="HUO746" s="311"/>
      <c r="HUP746" s="311"/>
      <c r="HUQ746" s="311"/>
      <c r="HUR746" s="311"/>
      <c r="HUS746" s="311"/>
      <c r="HUT746" s="311"/>
      <c r="HUU746" s="311"/>
      <c r="HUV746" s="311"/>
      <c r="HUW746" s="311"/>
      <c r="HUX746" s="311"/>
      <c r="HUY746" s="311"/>
      <c r="HUZ746" s="311"/>
      <c r="HVA746" s="311"/>
      <c r="HVB746" s="311"/>
      <c r="HVC746" s="311"/>
      <c r="HVD746" s="311"/>
      <c r="HVE746" s="311"/>
      <c r="HVF746" s="311"/>
      <c r="HVG746" s="311"/>
      <c r="HVH746" s="311"/>
      <c r="HVI746" s="311"/>
      <c r="HVJ746" s="311"/>
      <c r="HVK746" s="311"/>
      <c r="HVL746" s="311"/>
      <c r="HVM746" s="311"/>
      <c r="HVN746" s="311"/>
      <c r="HVO746" s="311"/>
      <c r="HVP746" s="311"/>
      <c r="HVQ746" s="311"/>
      <c r="HVR746" s="311"/>
      <c r="HVS746" s="311"/>
      <c r="HVT746" s="311"/>
      <c r="HVU746" s="311"/>
      <c r="HVV746" s="311"/>
      <c r="HVW746" s="311"/>
      <c r="HVX746" s="311"/>
      <c r="HVY746" s="311"/>
      <c r="HVZ746" s="311"/>
      <c r="HWA746" s="311"/>
      <c r="HWB746" s="311"/>
      <c r="HWC746" s="311"/>
      <c r="HWD746" s="311"/>
      <c r="HWE746" s="311"/>
      <c r="HWF746" s="311"/>
      <c r="HWG746" s="311"/>
      <c r="HWH746" s="311"/>
      <c r="HWI746" s="311"/>
      <c r="HWJ746" s="311"/>
      <c r="HWK746" s="311"/>
      <c r="HWL746" s="311"/>
      <c r="HWM746" s="311"/>
      <c r="HWN746" s="311"/>
      <c r="HWO746" s="311"/>
      <c r="HWP746" s="311"/>
      <c r="HWQ746" s="311"/>
      <c r="HWR746" s="311"/>
      <c r="HWS746" s="311"/>
      <c r="HWT746" s="311"/>
      <c r="HWU746" s="311"/>
      <c r="HWV746" s="311"/>
      <c r="HWW746" s="311"/>
      <c r="HWX746" s="311"/>
      <c r="HWY746" s="311"/>
      <c r="HWZ746" s="311"/>
      <c r="HXA746" s="311"/>
      <c r="HXB746" s="311"/>
      <c r="HXC746" s="311"/>
      <c r="HXD746" s="311"/>
      <c r="HXE746" s="311"/>
      <c r="HXF746" s="311"/>
      <c r="HXG746" s="311"/>
      <c r="HXH746" s="311"/>
      <c r="HXI746" s="311"/>
      <c r="HXJ746" s="311"/>
      <c r="HXK746" s="311"/>
      <c r="HXL746" s="311"/>
      <c r="HXM746" s="311"/>
      <c r="HXN746" s="311"/>
      <c r="HXO746" s="311"/>
      <c r="HXP746" s="311"/>
      <c r="HXQ746" s="311"/>
      <c r="HXR746" s="311"/>
      <c r="HXS746" s="311"/>
      <c r="HXT746" s="311"/>
      <c r="HXU746" s="311"/>
      <c r="HXV746" s="311"/>
      <c r="HXW746" s="311"/>
      <c r="HXX746" s="311"/>
      <c r="HXY746" s="311"/>
      <c r="HXZ746" s="311"/>
      <c r="HYA746" s="311"/>
      <c r="HYB746" s="311"/>
      <c r="HYC746" s="311"/>
      <c r="HYD746" s="311"/>
      <c r="HYE746" s="311"/>
      <c r="HYF746" s="311"/>
      <c r="HYG746" s="311"/>
      <c r="HYH746" s="311"/>
      <c r="HYI746" s="311"/>
      <c r="HYJ746" s="311"/>
      <c r="HYK746" s="311"/>
      <c r="HYL746" s="311"/>
      <c r="HYM746" s="311"/>
      <c r="HYN746" s="311"/>
      <c r="HYO746" s="311"/>
      <c r="HYP746" s="311"/>
      <c r="HYQ746" s="311"/>
      <c r="HYR746" s="311"/>
      <c r="HYS746" s="311"/>
      <c r="HYT746" s="311"/>
      <c r="HYU746" s="311"/>
      <c r="HYV746" s="311"/>
      <c r="HYW746" s="311"/>
      <c r="HYX746" s="311"/>
      <c r="HYY746" s="311"/>
      <c r="HYZ746" s="311"/>
      <c r="HZA746" s="311"/>
      <c r="HZB746" s="311"/>
      <c r="HZC746" s="311"/>
      <c r="HZD746" s="311"/>
      <c r="HZE746" s="311"/>
      <c r="HZF746" s="311"/>
      <c r="HZG746" s="311"/>
      <c r="HZH746" s="311"/>
      <c r="HZI746" s="311"/>
      <c r="HZJ746" s="311"/>
      <c r="HZK746" s="311"/>
      <c r="HZL746" s="311"/>
      <c r="HZM746" s="311"/>
      <c r="HZN746" s="311"/>
      <c r="HZO746" s="311"/>
      <c r="HZP746" s="311"/>
      <c r="HZQ746" s="311"/>
      <c r="HZR746" s="311"/>
      <c r="HZS746" s="311"/>
      <c r="HZT746" s="311"/>
      <c r="HZU746" s="311"/>
      <c r="HZV746" s="311"/>
      <c r="HZW746" s="311"/>
      <c r="HZX746" s="311"/>
      <c r="HZY746" s="311"/>
      <c r="HZZ746" s="311"/>
      <c r="IAA746" s="311"/>
      <c r="IAB746" s="311"/>
      <c r="IAC746" s="311"/>
      <c r="IAD746" s="311"/>
      <c r="IAE746" s="311"/>
      <c r="IAF746" s="311"/>
      <c r="IAG746" s="311"/>
      <c r="IAH746" s="311"/>
      <c r="IAI746" s="311"/>
      <c r="IAJ746" s="311"/>
      <c r="IAK746" s="311"/>
      <c r="IAL746" s="311"/>
      <c r="IAM746" s="311"/>
      <c r="IAN746" s="311"/>
      <c r="IAO746" s="311"/>
      <c r="IAP746" s="311"/>
      <c r="IAQ746" s="311"/>
      <c r="IAR746" s="311"/>
      <c r="IAS746" s="311"/>
      <c r="IAT746" s="311"/>
      <c r="IAU746" s="311"/>
      <c r="IAV746" s="311"/>
      <c r="IAW746" s="311"/>
      <c r="IAX746" s="311"/>
      <c r="IAY746" s="311"/>
      <c r="IAZ746" s="311"/>
      <c r="IBA746" s="311"/>
      <c r="IBB746" s="311"/>
      <c r="IBC746" s="311"/>
      <c r="IBD746" s="311"/>
      <c r="IBE746" s="311"/>
      <c r="IBF746" s="311"/>
      <c r="IBG746" s="311"/>
      <c r="IBH746" s="311"/>
      <c r="IBI746" s="311"/>
      <c r="IBJ746" s="311"/>
      <c r="IBK746" s="311"/>
      <c r="IBL746" s="311"/>
      <c r="IBM746" s="311"/>
      <c r="IBN746" s="311"/>
      <c r="IBO746" s="311"/>
      <c r="IBP746" s="311"/>
      <c r="IBQ746" s="311"/>
      <c r="IBR746" s="311"/>
      <c r="IBS746" s="311"/>
      <c r="IBT746" s="311"/>
      <c r="IBU746" s="311"/>
      <c r="IBV746" s="311"/>
      <c r="IBW746" s="311"/>
      <c r="IBX746" s="311"/>
      <c r="IBY746" s="311"/>
      <c r="IBZ746" s="311"/>
      <c r="ICA746" s="311"/>
      <c r="ICB746" s="311"/>
      <c r="ICC746" s="311"/>
      <c r="ICD746" s="311"/>
      <c r="ICE746" s="311"/>
      <c r="ICF746" s="311"/>
      <c r="ICG746" s="311"/>
      <c r="ICH746" s="311"/>
      <c r="ICI746" s="311"/>
      <c r="ICJ746" s="311"/>
      <c r="ICK746" s="311"/>
      <c r="ICL746" s="311"/>
      <c r="ICM746" s="311"/>
      <c r="ICN746" s="311"/>
      <c r="ICO746" s="311"/>
      <c r="ICP746" s="311"/>
      <c r="ICQ746" s="311"/>
      <c r="ICR746" s="311"/>
      <c r="ICS746" s="311"/>
      <c r="ICT746" s="311"/>
      <c r="ICU746" s="311"/>
      <c r="ICV746" s="311"/>
      <c r="ICW746" s="311"/>
      <c r="ICX746" s="311"/>
      <c r="ICY746" s="311"/>
      <c r="ICZ746" s="311"/>
      <c r="IDA746" s="311"/>
      <c r="IDB746" s="311"/>
      <c r="IDC746" s="311"/>
      <c r="IDD746" s="311"/>
      <c r="IDE746" s="311"/>
      <c r="IDF746" s="311"/>
      <c r="IDG746" s="311"/>
      <c r="IDH746" s="311"/>
      <c r="IDI746" s="311"/>
      <c r="IDJ746" s="311"/>
      <c r="IDK746" s="311"/>
      <c r="IDL746" s="311"/>
      <c r="IDM746" s="311"/>
      <c r="IDN746" s="311"/>
      <c r="IDO746" s="311"/>
      <c r="IDP746" s="311"/>
      <c r="IDQ746" s="311"/>
      <c r="IDR746" s="311"/>
      <c r="IDS746" s="311"/>
      <c r="IDT746" s="311"/>
      <c r="IDU746" s="311"/>
      <c r="IDV746" s="311"/>
      <c r="IDW746" s="311"/>
      <c r="IDX746" s="311"/>
      <c r="IDY746" s="311"/>
      <c r="IDZ746" s="311"/>
      <c r="IEA746" s="311"/>
      <c r="IEB746" s="311"/>
      <c r="IEC746" s="311"/>
      <c r="IED746" s="311"/>
      <c r="IEE746" s="311"/>
      <c r="IEF746" s="311"/>
      <c r="IEG746" s="311"/>
      <c r="IEH746" s="311"/>
      <c r="IEI746" s="311"/>
      <c r="IEJ746" s="311"/>
      <c r="IEK746" s="311"/>
      <c r="IEL746" s="311"/>
      <c r="IEM746" s="311"/>
      <c r="IEN746" s="311"/>
      <c r="IEO746" s="311"/>
      <c r="IEP746" s="311"/>
      <c r="IEQ746" s="311"/>
      <c r="IER746" s="311"/>
      <c r="IES746" s="311"/>
      <c r="IET746" s="311"/>
      <c r="IEU746" s="311"/>
      <c r="IEV746" s="311"/>
      <c r="IEW746" s="311"/>
      <c r="IEX746" s="311"/>
      <c r="IEY746" s="311"/>
      <c r="IEZ746" s="311"/>
      <c r="IFA746" s="311"/>
      <c r="IFB746" s="311"/>
      <c r="IFC746" s="311"/>
      <c r="IFD746" s="311"/>
      <c r="IFE746" s="311"/>
      <c r="IFF746" s="311"/>
      <c r="IFG746" s="311"/>
      <c r="IFH746" s="311"/>
      <c r="IFI746" s="311"/>
      <c r="IFJ746" s="311"/>
      <c r="IFK746" s="311"/>
      <c r="IFL746" s="311"/>
      <c r="IFM746" s="311"/>
      <c r="IFN746" s="311"/>
      <c r="IFO746" s="311"/>
      <c r="IFP746" s="311"/>
      <c r="IFQ746" s="311"/>
      <c r="IFR746" s="311"/>
      <c r="IFS746" s="311"/>
      <c r="IFT746" s="311"/>
      <c r="IFU746" s="311"/>
      <c r="IFV746" s="311"/>
      <c r="IFW746" s="311"/>
      <c r="IFX746" s="311"/>
      <c r="IFY746" s="311"/>
      <c r="IFZ746" s="311"/>
      <c r="IGA746" s="311"/>
      <c r="IGB746" s="311"/>
      <c r="IGC746" s="311"/>
      <c r="IGD746" s="311"/>
      <c r="IGE746" s="311"/>
      <c r="IGF746" s="311"/>
      <c r="IGG746" s="311"/>
      <c r="IGH746" s="311"/>
      <c r="IGI746" s="311"/>
      <c r="IGJ746" s="311"/>
      <c r="IGK746" s="311"/>
      <c r="IGL746" s="311"/>
      <c r="IGM746" s="311"/>
      <c r="IGN746" s="311"/>
      <c r="IGO746" s="311"/>
      <c r="IGP746" s="311"/>
      <c r="IGQ746" s="311"/>
      <c r="IGR746" s="311"/>
      <c r="IGS746" s="311"/>
      <c r="IGT746" s="311"/>
      <c r="IGU746" s="311"/>
      <c r="IGV746" s="311"/>
      <c r="IGW746" s="311"/>
      <c r="IGX746" s="311"/>
      <c r="IGY746" s="311"/>
      <c r="IGZ746" s="311"/>
      <c r="IHA746" s="311"/>
      <c r="IHB746" s="311"/>
      <c r="IHC746" s="311"/>
      <c r="IHD746" s="311"/>
      <c r="IHE746" s="311"/>
      <c r="IHF746" s="311"/>
      <c r="IHG746" s="311"/>
      <c r="IHH746" s="311"/>
      <c r="IHI746" s="311"/>
      <c r="IHJ746" s="311"/>
      <c r="IHK746" s="311"/>
      <c r="IHL746" s="311"/>
      <c r="IHM746" s="311"/>
      <c r="IHN746" s="311"/>
      <c r="IHO746" s="311"/>
      <c r="IHP746" s="311"/>
      <c r="IHQ746" s="311"/>
      <c r="IHR746" s="311"/>
      <c r="IHS746" s="311"/>
      <c r="IHT746" s="311"/>
      <c r="IHU746" s="311"/>
      <c r="IHV746" s="311"/>
      <c r="IHW746" s="311"/>
      <c r="IHX746" s="311"/>
      <c r="IHY746" s="311"/>
      <c r="IHZ746" s="311"/>
      <c r="IIA746" s="311"/>
      <c r="IIB746" s="311"/>
      <c r="IIC746" s="311"/>
      <c r="IID746" s="311"/>
      <c r="IIE746" s="311"/>
      <c r="IIF746" s="311"/>
      <c r="IIG746" s="311"/>
      <c r="IIH746" s="311"/>
      <c r="III746" s="311"/>
      <c r="IIJ746" s="311"/>
      <c r="IIK746" s="311"/>
      <c r="IIL746" s="311"/>
      <c r="IIM746" s="311"/>
      <c r="IIN746" s="311"/>
      <c r="IIO746" s="311"/>
      <c r="IIP746" s="311"/>
      <c r="IIQ746" s="311"/>
      <c r="IIR746" s="311"/>
      <c r="IIS746" s="311"/>
      <c r="IIT746" s="311"/>
      <c r="IIU746" s="311"/>
      <c r="IIV746" s="311"/>
      <c r="IIW746" s="311"/>
      <c r="IIX746" s="311"/>
      <c r="IIY746" s="311"/>
      <c r="IIZ746" s="311"/>
      <c r="IJA746" s="311"/>
      <c r="IJB746" s="311"/>
      <c r="IJC746" s="311"/>
      <c r="IJD746" s="311"/>
      <c r="IJE746" s="311"/>
      <c r="IJF746" s="311"/>
      <c r="IJG746" s="311"/>
      <c r="IJH746" s="311"/>
      <c r="IJI746" s="311"/>
      <c r="IJJ746" s="311"/>
      <c r="IJK746" s="311"/>
      <c r="IJL746" s="311"/>
      <c r="IJM746" s="311"/>
      <c r="IJN746" s="311"/>
      <c r="IJO746" s="311"/>
      <c r="IJP746" s="311"/>
      <c r="IJQ746" s="311"/>
      <c r="IJR746" s="311"/>
      <c r="IJS746" s="311"/>
      <c r="IJT746" s="311"/>
      <c r="IJU746" s="311"/>
      <c r="IJV746" s="311"/>
      <c r="IJW746" s="311"/>
      <c r="IJX746" s="311"/>
      <c r="IJY746" s="311"/>
      <c r="IJZ746" s="311"/>
      <c r="IKA746" s="311"/>
      <c r="IKB746" s="311"/>
      <c r="IKC746" s="311"/>
      <c r="IKD746" s="311"/>
      <c r="IKE746" s="311"/>
      <c r="IKF746" s="311"/>
      <c r="IKG746" s="311"/>
      <c r="IKH746" s="311"/>
      <c r="IKI746" s="311"/>
      <c r="IKJ746" s="311"/>
      <c r="IKK746" s="311"/>
      <c r="IKL746" s="311"/>
      <c r="IKM746" s="311"/>
      <c r="IKN746" s="311"/>
      <c r="IKO746" s="311"/>
      <c r="IKP746" s="311"/>
      <c r="IKQ746" s="311"/>
      <c r="IKR746" s="311"/>
      <c r="IKS746" s="311"/>
      <c r="IKT746" s="311"/>
      <c r="IKU746" s="311"/>
      <c r="IKV746" s="311"/>
      <c r="IKW746" s="311"/>
      <c r="IKX746" s="311"/>
      <c r="IKY746" s="311"/>
      <c r="IKZ746" s="311"/>
      <c r="ILA746" s="311"/>
      <c r="ILB746" s="311"/>
      <c r="ILC746" s="311"/>
      <c r="ILD746" s="311"/>
      <c r="ILE746" s="311"/>
      <c r="ILF746" s="311"/>
      <c r="ILG746" s="311"/>
      <c r="ILH746" s="311"/>
      <c r="ILI746" s="311"/>
      <c r="ILJ746" s="311"/>
      <c r="ILK746" s="311"/>
      <c r="ILL746" s="311"/>
      <c r="ILM746" s="311"/>
      <c r="ILN746" s="311"/>
      <c r="ILO746" s="311"/>
      <c r="ILP746" s="311"/>
      <c r="ILQ746" s="311"/>
      <c r="ILR746" s="311"/>
      <c r="ILS746" s="311"/>
      <c r="ILT746" s="311"/>
      <c r="ILU746" s="311"/>
      <c r="ILV746" s="311"/>
      <c r="ILW746" s="311"/>
      <c r="ILX746" s="311"/>
      <c r="ILY746" s="311"/>
      <c r="ILZ746" s="311"/>
      <c r="IMA746" s="311"/>
      <c r="IMB746" s="311"/>
      <c r="IMC746" s="311"/>
      <c r="IMD746" s="311"/>
      <c r="IME746" s="311"/>
      <c r="IMF746" s="311"/>
      <c r="IMG746" s="311"/>
      <c r="IMH746" s="311"/>
      <c r="IMI746" s="311"/>
      <c r="IMJ746" s="311"/>
      <c r="IMK746" s="311"/>
      <c r="IML746" s="311"/>
      <c r="IMM746" s="311"/>
      <c r="IMN746" s="311"/>
      <c r="IMO746" s="311"/>
      <c r="IMP746" s="311"/>
      <c r="IMQ746" s="311"/>
      <c r="IMR746" s="311"/>
      <c r="IMS746" s="311"/>
      <c r="IMT746" s="311"/>
      <c r="IMU746" s="311"/>
      <c r="IMV746" s="311"/>
      <c r="IMW746" s="311"/>
      <c r="IMX746" s="311"/>
      <c r="IMY746" s="311"/>
      <c r="IMZ746" s="311"/>
      <c r="INA746" s="311"/>
      <c r="INB746" s="311"/>
      <c r="INC746" s="311"/>
      <c r="IND746" s="311"/>
      <c r="INE746" s="311"/>
      <c r="INF746" s="311"/>
      <c r="ING746" s="311"/>
      <c r="INH746" s="311"/>
      <c r="INI746" s="311"/>
      <c r="INJ746" s="311"/>
      <c r="INK746" s="311"/>
      <c r="INL746" s="311"/>
      <c r="INM746" s="311"/>
      <c r="INN746" s="311"/>
      <c r="INO746" s="311"/>
      <c r="INP746" s="311"/>
      <c r="INQ746" s="311"/>
      <c r="INR746" s="311"/>
      <c r="INS746" s="311"/>
      <c r="INT746" s="311"/>
      <c r="INU746" s="311"/>
      <c r="INV746" s="311"/>
      <c r="INW746" s="311"/>
      <c r="INX746" s="311"/>
      <c r="INY746" s="311"/>
      <c r="INZ746" s="311"/>
      <c r="IOA746" s="311"/>
      <c r="IOB746" s="311"/>
      <c r="IOC746" s="311"/>
      <c r="IOD746" s="311"/>
      <c r="IOE746" s="311"/>
      <c r="IOF746" s="311"/>
      <c r="IOG746" s="311"/>
      <c r="IOH746" s="311"/>
      <c r="IOI746" s="311"/>
      <c r="IOJ746" s="311"/>
      <c r="IOK746" s="311"/>
      <c r="IOL746" s="311"/>
      <c r="IOM746" s="311"/>
      <c r="ION746" s="311"/>
      <c r="IOO746" s="311"/>
      <c r="IOP746" s="311"/>
      <c r="IOQ746" s="311"/>
      <c r="IOR746" s="311"/>
      <c r="IOS746" s="311"/>
      <c r="IOT746" s="311"/>
      <c r="IOU746" s="311"/>
      <c r="IOV746" s="311"/>
      <c r="IOW746" s="311"/>
      <c r="IOX746" s="311"/>
      <c r="IOY746" s="311"/>
      <c r="IOZ746" s="311"/>
      <c r="IPA746" s="311"/>
      <c r="IPB746" s="311"/>
      <c r="IPC746" s="311"/>
      <c r="IPD746" s="311"/>
      <c r="IPE746" s="311"/>
      <c r="IPF746" s="311"/>
      <c r="IPG746" s="311"/>
      <c r="IPH746" s="311"/>
      <c r="IPI746" s="311"/>
      <c r="IPJ746" s="311"/>
      <c r="IPK746" s="311"/>
      <c r="IPL746" s="311"/>
      <c r="IPM746" s="311"/>
      <c r="IPN746" s="311"/>
      <c r="IPO746" s="311"/>
      <c r="IPP746" s="311"/>
      <c r="IPQ746" s="311"/>
      <c r="IPR746" s="311"/>
      <c r="IPS746" s="311"/>
      <c r="IPT746" s="311"/>
      <c r="IPU746" s="311"/>
      <c r="IPV746" s="311"/>
      <c r="IPW746" s="311"/>
      <c r="IPX746" s="311"/>
      <c r="IPY746" s="311"/>
      <c r="IPZ746" s="311"/>
      <c r="IQA746" s="311"/>
      <c r="IQB746" s="311"/>
      <c r="IQC746" s="311"/>
      <c r="IQD746" s="311"/>
      <c r="IQE746" s="311"/>
      <c r="IQF746" s="311"/>
      <c r="IQG746" s="311"/>
      <c r="IQH746" s="311"/>
      <c r="IQI746" s="311"/>
      <c r="IQJ746" s="311"/>
      <c r="IQK746" s="311"/>
      <c r="IQL746" s="311"/>
      <c r="IQM746" s="311"/>
      <c r="IQN746" s="311"/>
      <c r="IQO746" s="311"/>
      <c r="IQP746" s="311"/>
      <c r="IQQ746" s="311"/>
      <c r="IQR746" s="311"/>
      <c r="IQS746" s="311"/>
      <c r="IQT746" s="311"/>
      <c r="IQU746" s="311"/>
      <c r="IQV746" s="311"/>
      <c r="IQW746" s="311"/>
      <c r="IQX746" s="311"/>
      <c r="IQY746" s="311"/>
      <c r="IQZ746" s="311"/>
      <c r="IRA746" s="311"/>
      <c r="IRB746" s="311"/>
      <c r="IRC746" s="311"/>
      <c r="IRD746" s="311"/>
      <c r="IRE746" s="311"/>
      <c r="IRF746" s="311"/>
      <c r="IRG746" s="311"/>
      <c r="IRH746" s="311"/>
      <c r="IRI746" s="311"/>
      <c r="IRJ746" s="311"/>
      <c r="IRK746" s="311"/>
      <c r="IRL746" s="311"/>
      <c r="IRM746" s="311"/>
      <c r="IRN746" s="311"/>
      <c r="IRO746" s="311"/>
      <c r="IRP746" s="311"/>
      <c r="IRQ746" s="311"/>
      <c r="IRR746" s="311"/>
      <c r="IRS746" s="311"/>
      <c r="IRT746" s="311"/>
      <c r="IRU746" s="311"/>
      <c r="IRV746" s="311"/>
      <c r="IRW746" s="311"/>
      <c r="IRX746" s="311"/>
      <c r="IRY746" s="311"/>
      <c r="IRZ746" s="311"/>
      <c r="ISA746" s="311"/>
      <c r="ISB746" s="311"/>
      <c r="ISC746" s="311"/>
      <c r="ISD746" s="311"/>
      <c r="ISE746" s="311"/>
      <c r="ISF746" s="311"/>
      <c r="ISG746" s="311"/>
      <c r="ISH746" s="311"/>
      <c r="ISI746" s="311"/>
      <c r="ISJ746" s="311"/>
      <c r="ISK746" s="311"/>
      <c r="ISL746" s="311"/>
      <c r="ISM746" s="311"/>
      <c r="ISN746" s="311"/>
      <c r="ISO746" s="311"/>
      <c r="ISP746" s="311"/>
      <c r="ISQ746" s="311"/>
      <c r="ISR746" s="311"/>
      <c r="ISS746" s="311"/>
      <c r="IST746" s="311"/>
      <c r="ISU746" s="311"/>
      <c r="ISV746" s="311"/>
      <c r="ISW746" s="311"/>
      <c r="ISX746" s="311"/>
      <c r="ISY746" s="311"/>
      <c r="ISZ746" s="311"/>
      <c r="ITA746" s="311"/>
      <c r="ITB746" s="311"/>
      <c r="ITC746" s="311"/>
      <c r="ITD746" s="311"/>
      <c r="ITE746" s="311"/>
      <c r="ITF746" s="311"/>
      <c r="ITG746" s="311"/>
      <c r="ITH746" s="311"/>
      <c r="ITI746" s="311"/>
      <c r="ITJ746" s="311"/>
      <c r="ITK746" s="311"/>
      <c r="ITL746" s="311"/>
      <c r="ITM746" s="311"/>
      <c r="ITN746" s="311"/>
      <c r="ITO746" s="311"/>
      <c r="ITP746" s="311"/>
      <c r="ITQ746" s="311"/>
      <c r="ITR746" s="311"/>
      <c r="ITS746" s="311"/>
      <c r="ITT746" s="311"/>
      <c r="ITU746" s="311"/>
      <c r="ITV746" s="311"/>
      <c r="ITW746" s="311"/>
      <c r="ITX746" s="311"/>
      <c r="ITY746" s="311"/>
      <c r="ITZ746" s="311"/>
      <c r="IUA746" s="311"/>
      <c r="IUB746" s="311"/>
      <c r="IUC746" s="311"/>
      <c r="IUD746" s="311"/>
      <c r="IUE746" s="311"/>
      <c r="IUF746" s="311"/>
      <c r="IUG746" s="311"/>
      <c r="IUH746" s="311"/>
      <c r="IUI746" s="311"/>
      <c r="IUJ746" s="311"/>
      <c r="IUK746" s="311"/>
      <c r="IUL746" s="311"/>
      <c r="IUM746" s="311"/>
      <c r="IUN746" s="311"/>
      <c r="IUO746" s="311"/>
      <c r="IUP746" s="311"/>
      <c r="IUQ746" s="311"/>
      <c r="IUR746" s="311"/>
      <c r="IUS746" s="311"/>
      <c r="IUT746" s="311"/>
      <c r="IUU746" s="311"/>
      <c r="IUV746" s="311"/>
      <c r="IUW746" s="311"/>
      <c r="IUX746" s="311"/>
      <c r="IUY746" s="311"/>
      <c r="IUZ746" s="311"/>
      <c r="IVA746" s="311"/>
      <c r="IVB746" s="311"/>
      <c r="IVC746" s="311"/>
      <c r="IVD746" s="311"/>
      <c r="IVE746" s="311"/>
      <c r="IVF746" s="311"/>
      <c r="IVG746" s="311"/>
      <c r="IVH746" s="311"/>
      <c r="IVI746" s="311"/>
      <c r="IVJ746" s="311"/>
      <c r="IVK746" s="311"/>
      <c r="IVL746" s="311"/>
      <c r="IVM746" s="311"/>
      <c r="IVN746" s="311"/>
      <c r="IVO746" s="311"/>
      <c r="IVP746" s="311"/>
      <c r="IVQ746" s="311"/>
      <c r="IVR746" s="311"/>
      <c r="IVS746" s="311"/>
      <c r="IVT746" s="311"/>
      <c r="IVU746" s="311"/>
      <c r="IVV746" s="311"/>
      <c r="IVW746" s="311"/>
      <c r="IVX746" s="311"/>
      <c r="IVY746" s="311"/>
      <c r="IVZ746" s="311"/>
      <c r="IWA746" s="311"/>
      <c r="IWB746" s="311"/>
      <c r="IWC746" s="311"/>
      <c r="IWD746" s="311"/>
      <c r="IWE746" s="311"/>
      <c r="IWF746" s="311"/>
      <c r="IWG746" s="311"/>
      <c r="IWH746" s="311"/>
      <c r="IWI746" s="311"/>
      <c r="IWJ746" s="311"/>
      <c r="IWK746" s="311"/>
      <c r="IWL746" s="311"/>
      <c r="IWM746" s="311"/>
      <c r="IWN746" s="311"/>
      <c r="IWO746" s="311"/>
      <c r="IWP746" s="311"/>
      <c r="IWQ746" s="311"/>
      <c r="IWR746" s="311"/>
      <c r="IWS746" s="311"/>
      <c r="IWT746" s="311"/>
      <c r="IWU746" s="311"/>
      <c r="IWV746" s="311"/>
      <c r="IWW746" s="311"/>
      <c r="IWX746" s="311"/>
      <c r="IWY746" s="311"/>
      <c r="IWZ746" s="311"/>
      <c r="IXA746" s="311"/>
      <c r="IXB746" s="311"/>
      <c r="IXC746" s="311"/>
      <c r="IXD746" s="311"/>
      <c r="IXE746" s="311"/>
      <c r="IXF746" s="311"/>
      <c r="IXG746" s="311"/>
      <c r="IXH746" s="311"/>
      <c r="IXI746" s="311"/>
      <c r="IXJ746" s="311"/>
      <c r="IXK746" s="311"/>
      <c r="IXL746" s="311"/>
      <c r="IXM746" s="311"/>
      <c r="IXN746" s="311"/>
      <c r="IXO746" s="311"/>
      <c r="IXP746" s="311"/>
      <c r="IXQ746" s="311"/>
      <c r="IXR746" s="311"/>
      <c r="IXS746" s="311"/>
      <c r="IXT746" s="311"/>
      <c r="IXU746" s="311"/>
      <c r="IXV746" s="311"/>
      <c r="IXW746" s="311"/>
      <c r="IXX746" s="311"/>
      <c r="IXY746" s="311"/>
      <c r="IXZ746" s="311"/>
      <c r="IYA746" s="311"/>
      <c r="IYB746" s="311"/>
      <c r="IYC746" s="311"/>
      <c r="IYD746" s="311"/>
      <c r="IYE746" s="311"/>
      <c r="IYF746" s="311"/>
      <c r="IYG746" s="311"/>
      <c r="IYH746" s="311"/>
      <c r="IYI746" s="311"/>
      <c r="IYJ746" s="311"/>
      <c r="IYK746" s="311"/>
      <c r="IYL746" s="311"/>
      <c r="IYM746" s="311"/>
      <c r="IYN746" s="311"/>
      <c r="IYO746" s="311"/>
      <c r="IYP746" s="311"/>
      <c r="IYQ746" s="311"/>
      <c r="IYR746" s="311"/>
      <c r="IYS746" s="311"/>
      <c r="IYT746" s="311"/>
      <c r="IYU746" s="311"/>
      <c r="IYV746" s="311"/>
      <c r="IYW746" s="311"/>
      <c r="IYX746" s="311"/>
      <c r="IYY746" s="311"/>
      <c r="IYZ746" s="311"/>
      <c r="IZA746" s="311"/>
      <c r="IZB746" s="311"/>
      <c r="IZC746" s="311"/>
      <c r="IZD746" s="311"/>
      <c r="IZE746" s="311"/>
      <c r="IZF746" s="311"/>
      <c r="IZG746" s="311"/>
      <c r="IZH746" s="311"/>
      <c r="IZI746" s="311"/>
      <c r="IZJ746" s="311"/>
      <c r="IZK746" s="311"/>
      <c r="IZL746" s="311"/>
      <c r="IZM746" s="311"/>
      <c r="IZN746" s="311"/>
      <c r="IZO746" s="311"/>
      <c r="IZP746" s="311"/>
      <c r="IZQ746" s="311"/>
      <c r="IZR746" s="311"/>
      <c r="IZS746" s="311"/>
      <c r="IZT746" s="311"/>
      <c r="IZU746" s="311"/>
      <c r="IZV746" s="311"/>
      <c r="IZW746" s="311"/>
      <c r="IZX746" s="311"/>
      <c r="IZY746" s="311"/>
      <c r="IZZ746" s="311"/>
      <c r="JAA746" s="311"/>
      <c r="JAB746" s="311"/>
      <c r="JAC746" s="311"/>
      <c r="JAD746" s="311"/>
      <c r="JAE746" s="311"/>
      <c r="JAF746" s="311"/>
      <c r="JAG746" s="311"/>
      <c r="JAH746" s="311"/>
      <c r="JAI746" s="311"/>
      <c r="JAJ746" s="311"/>
      <c r="JAK746" s="311"/>
      <c r="JAL746" s="311"/>
      <c r="JAM746" s="311"/>
      <c r="JAN746" s="311"/>
      <c r="JAO746" s="311"/>
      <c r="JAP746" s="311"/>
      <c r="JAQ746" s="311"/>
      <c r="JAR746" s="311"/>
      <c r="JAS746" s="311"/>
      <c r="JAT746" s="311"/>
      <c r="JAU746" s="311"/>
      <c r="JAV746" s="311"/>
      <c r="JAW746" s="311"/>
      <c r="JAX746" s="311"/>
      <c r="JAY746" s="311"/>
      <c r="JAZ746" s="311"/>
      <c r="JBA746" s="311"/>
      <c r="JBB746" s="311"/>
      <c r="JBC746" s="311"/>
      <c r="JBD746" s="311"/>
      <c r="JBE746" s="311"/>
      <c r="JBF746" s="311"/>
      <c r="JBG746" s="311"/>
      <c r="JBH746" s="311"/>
      <c r="JBI746" s="311"/>
      <c r="JBJ746" s="311"/>
      <c r="JBK746" s="311"/>
      <c r="JBL746" s="311"/>
      <c r="JBM746" s="311"/>
      <c r="JBN746" s="311"/>
      <c r="JBO746" s="311"/>
      <c r="JBP746" s="311"/>
      <c r="JBQ746" s="311"/>
      <c r="JBR746" s="311"/>
      <c r="JBS746" s="311"/>
      <c r="JBT746" s="311"/>
      <c r="JBU746" s="311"/>
      <c r="JBV746" s="311"/>
      <c r="JBW746" s="311"/>
      <c r="JBX746" s="311"/>
      <c r="JBY746" s="311"/>
      <c r="JBZ746" s="311"/>
      <c r="JCA746" s="311"/>
      <c r="JCB746" s="311"/>
      <c r="JCC746" s="311"/>
      <c r="JCD746" s="311"/>
      <c r="JCE746" s="311"/>
      <c r="JCF746" s="311"/>
      <c r="JCG746" s="311"/>
      <c r="JCH746" s="311"/>
      <c r="JCI746" s="311"/>
      <c r="JCJ746" s="311"/>
      <c r="JCK746" s="311"/>
      <c r="JCL746" s="311"/>
      <c r="JCM746" s="311"/>
      <c r="JCN746" s="311"/>
      <c r="JCO746" s="311"/>
      <c r="JCP746" s="311"/>
      <c r="JCQ746" s="311"/>
      <c r="JCR746" s="311"/>
      <c r="JCS746" s="311"/>
      <c r="JCT746" s="311"/>
      <c r="JCU746" s="311"/>
      <c r="JCV746" s="311"/>
      <c r="JCW746" s="311"/>
      <c r="JCX746" s="311"/>
      <c r="JCY746" s="311"/>
      <c r="JCZ746" s="311"/>
      <c r="JDA746" s="311"/>
      <c r="JDB746" s="311"/>
      <c r="JDC746" s="311"/>
      <c r="JDD746" s="311"/>
      <c r="JDE746" s="311"/>
      <c r="JDF746" s="311"/>
      <c r="JDG746" s="311"/>
      <c r="JDH746" s="311"/>
      <c r="JDI746" s="311"/>
      <c r="JDJ746" s="311"/>
      <c r="JDK746" s="311"/>
      <c r="JDL746" s="311"/>
      <c r="JDM746" s="311"/>
      <c r="JDN746" s="311"/>
      <c r="JDO746" s="311"/>
      <c r="JDP746" s="311"/>
      <c r="JDQ746" s="311"/>
      <c r="JDR746" s="311"/>
      <c r="JDS746" s="311"/>
      <c r="JDT746" s="311"/>
      <c r="JDU746" s="311"/>
      <c r="JDV746" s="311"/>
      <c r="JDW746" s="311"/>
      <c r="JDX746" s="311"/>
      <c r="JDY746" s="311"/>
      <c r="JDZ746" s="311"/>
      <c r="JEA746" s="311"/>
      <c r="JEB746" s="311"/>
      <c r="JEC746" s="311"/>
      <c r="JED746" s="311"/>
      <c r="JEE746" s="311"/>
      <c r="JEF746" s="311"/>
      <c r="JEG746" s="311"/>
      <c r="JEH746" s="311"/>
      <c r="JEI746" s="311"/>
      <c r="JEJ746" s="311"/>
      <c r="JEK746" s="311"/>
      <c r="JEL746" s="311"/>
      <c r="JEM746" s="311"/>
      <c r="JEN746" s="311"/>
      <c r="JEO746" s="311"/>
      <c r="JEP746" s="311"/>
      <c r="JEQ746" s="311"/>
      <c r="JER746" s="311"/>
      <c r="JES746" s="311"/>
      <c r="JET746" s="311"/>
      <c r="JEU746" s="311"/>
      <c r="JEV746" s="311"/>
      <c r="JEW746" s="311"/>
      <c r="JEX746" s="311"/>
      <c r="JEY746" s="311"/>
      <c r="JEZ746" s="311"/>
      <c r="JFA746" s="311"/>
      <c r="JFB746" s="311"/>
      <c r="JFC746" s="311"/>
      <c r="JFD746" s="311"/>
      <c r="JFE746" s="311"/>
      <c r="JFF746" s="311"/>
      <c r="JFG746" s="311"/>
      <c r="JFH746" s="311"/>
      <c r="JFI746" s="311"/>
      <c r="JFJ746" s="311"/>
      <c r="JFK746" s="311"/>
      <c r="JFL746" s="311"/>
      <c r="JFM746" s="311"/>
      <c r="JFN746" s="311"/>
      <c r="JFO746" s="311"/>
      <c r="JFP746" s="311"/>
      <c r="JFQ746" s="311"/>
      <c r="JFR746" s="311"/>
      <c r="JFS746" s="311"/>
      <c r="JFT746" s="311"/>
      <c r="JFU746" s="311"/>
      <c r="JFV746" s="311"/>
      <c r="JFW746" s="311"/>
      <c r="JFX746" s="311"/>
      <c r="JFY746" s="311"/>
      <c r="JFZ746" s="311"/>
      <c r="JGA746" s="311"/>
      <c r="JGB746" s="311"/>
      <c r="JGC746" s="311"/>
      <c r="JGD746" s="311"/>
      <c r="JGE746" s="311"/>
      <c r="JGF746" s="311"/>
      <c r="JGG746" s="311"/>
      <c r="JGH746" s="311"/>
      <c r="JGI746" s="311"/>
      <c r="JGJ746" s="311"/>
      <c r="JGK746" s="311"/>
      <c r="JGL746" s="311"/>
      <c r="JGM746" s="311"/>
      <c r="JGN746" s="311"/>
      <c r="JGO746" s="311"/>
      <c r="JGP746" s="311"/>
      <c r="JGQ746" s="311"/>
      <c r="JGR746" s="311"/>
      <c r="JGS746" s="311"/>
      <c r="JGT746" s="311"/>
      <c r="JGU746" s="311"/>
      <c r="JGV746" s="311"/>
      <c r="JGW746" s="311"/>
      <c r="JGX746" s="311"/>
      <c r="JGY746" s="311"/>
      <c r="JGZ746" s="311"/>
      <c r="JHA746" s="311"/>
      <c r="JHB746" s="311"/>
      <c r="JHC746" s="311"/>
      <c r="JHD746" s="311"/>
      <c r="JHE746" s="311"/>
      <c r="JHF746" s="311"/>
      <c r="JHG746" s="311"/>
      <c r="JHH746" s="311"/>
      <c r="JHI746" s="311"/>
      <c r="JHJ746" s="311"/>
      <c r="JHK746" s="311"/>
      <c r="JHL746" s="311"/>
      <c r="JHM746" s="311"/>
      <c r="JHN746" s="311"/>
      <c r="JHO746" s="311"/>
      <c r="JHP746" s="311"/>
      <c r="JHQ746" s="311"/>
      <c r="JHR746" s="311"/>
      <c r="JHS746" s="311"/>
      <c r="JHT746" s="311"/>
      <c r="JHU746" s="311"/>
      <c r="JHV746" s="311"/>
      <c r="JHW746" s="311"/>
      <c r="JHX746" s="311"/>
      <c r="JHY746" s="311"/>
      <c r="JHZ746" s="311"/>
      <c r="JIA746" s="311"/>
      <c r="JIB746" s="311"/>
      <c r="JIC746" s="311"/>
      <c r="JID746" s="311"/>
      <c r="JIE746" s="311"/>
      <c r="JIF746" s="311"/>
      <c r="JIG746" s="311"/>
      <c r="JIH746" s="311"/>
      <c r="JII746" s="311"/>
      <c r="JIJ746" s="311"/>
      <c r="JIK746" s="311"/>
      <c r="JIL746" s="311"/>
      <c r="JIM746" s="311"/>
      <c r="JIN746" s="311"/>
      <c r="JIO746" s="311"/>
      <c r="JIP746" s="311"/>
      <c r="JIQ746" s="311"/>
      <c r="JIR746" s="311"/>
      <c r="JIS746" s="311"/>
      <c r="JIT746" s="311"/>
      <c r="JIU746" s="311"/>
      <c r="JIV746" s="311"/>
      <c r="JIW746" s="311"/>
      <c r="JIX746" s="311"/>
      <c r="JIY746" s="311"/>
      <c r="JIZ746" s="311"/>
      <c r="JJA746" s="311"/>
      <c r="JJB746" s="311"/>
      <c r="JJC746" s="311"/>
      <c r="JJD746" s="311"/>
      <c r="JJE746" s="311"/>
      <c r="JJF746" s="311"/>
      <c r="JJG746" s="311"/>
      <c r="JJH746" s="311"/>
      <c r="JJI746" s="311"/>
      <c r="JJJ746" s="311"/>
      <c r="JJK746" s="311"/>
      <c r="JJL746" s="311"/>
      <c r="JJM746" s="311"/>
      <c r="JJN746" s="311"/>
      <c r="JJO746" s="311"/>
      <c r="JJP746" s="311"/>
      <c r="JJQ746" s="311"/>
      <c r="JJR746" s="311"/>
      <c r="JJS746" s="311"/>
      <c r="JJT746" s="311"/>
      <c r="JJU746" s="311"/>
      <c r="JJV746" s="311"/>
      <c r="JJW746" s="311"/>
      <c r="JJX746" s="311"/>
      <c r="JJY746" s="311"/>
      <c r="JJZ746" s="311"/>
      <c r="JKA746" s="311"/>
      <c r="JKB746" s="311"/>
      <c r="JKC746" s="311"/>
      <c r="JKD746" s="311"/>
      <c r="JKE746" s="311"/>
      <c r="JKF746" s="311"/>
      <c r="JKG746" s="311"/>
      <c r="JKH746" s="311"/>
      <c r="JKI746" s="311"/>
      <c r="JKJ746" s="311"/>
      <c r="JKK746" s="311"/>
      <c r="JKL746" s="311"/>
      <c r="JKM746" s="311"/>
      <c r="JKN746" s="311"/>
      <c r="JKO746" s="311"/>
      <c r="JKP746" s="311"/>
      <c r="JKQ746" s="311"/>
      <c r="JKR746" s="311"/>
      <c r="JKS746" s="311"/>
      <c r="JKT746" s="311"/>
      <c r="JKU746" s="311"/>
      <c r="JKV746" s="311"/>
      <c r="JKW746" s="311"/>
      <c r="JKX746" s="311"/>
      <c r="JKY746" s="311"/>
      <c r="JKZ746" s="311"/>
      <c r="JLA746" s="311"/>
      <c r="JLB746" s="311"/>
      <c r="JLC746" s="311"/>
      <c r="JLD746" s="311"/>
      <c r="JLE746" s="311"/>
      <c r="JLF746" s="311"/>
      <c r="JLG746" s="311"/>
      <c r="JLH746" s="311"/>
      <c r="JLI746" s="311"/>
      <c r="JLJ746" s="311"/>
      <c r="JLK746" s="311"/>
      <c r="JLL746" s="311"/>
      <c r="JLM746" s="311"/>
      <c r="JLN746" s="311"/>
      <c r="JLO746" s="311"/>
      <c r="JLP746" s="311"/>
      <c r="JLQ746" s="311"/>
      <c r="JLR746" s="311"/>
      <c r="JLS746" s="311"/>
      <c r="JLT746" s="311"/>
      <c r="JLU746" s="311"/>
      <c r="JLV746" s="311"/>
      <c r="JLW746" s="311"/>
      <c r="JLX746" s="311"/>
      <c r="JLY746" s="311"/>
      <c r="JLZ746" s="311"/>
      <c r="JMA746" s="311"/>
      <c r="JMB746" s="311"/>
      <c r="JMC746" s="311"/>
      <c r="JMD746" s="311"/>
      <c r="JME746" s="311"/>
      <c r="JMF746" s="311"/>
      <c r="JMG746" s="311"/>
      <c r="JMH746" s="311"/>
      <c r="JMI746" s="311"/>
      <c r="JMJ746" s="311"/>
      <c r="JMK746" s="311"/>
      <c r="JML746" s="311"/>
      <c r="JMM746" s="311"/>
      <c r="JMN746" s="311"/>
      <c r="JMO746" s="311"/>
      <c r="JMP746" s="311"/>
      <c r="JMQ746" s="311"/>
      <c r="JMR746" s="311"/>
      <c r="JMS746" s="311"/>
      <c r="JMT746" s="311"/>
      <c r="JMU746" s="311"/>
      <c r="JMV746" s="311"/>
      <c r="JMW746" s="311"/>
      <c r="JMX746" s="311"/>
      <c r="JMY746" s="311"/>
      <c r="JMZ746" s="311"/>
      <c r="JNA746" s="311"/>
      <c r="JNB746" s="311"/>
      <c r="JNC746" s="311"/>
      <c r="JND746" s="311"/>
      <c r="JNE746" s="311"/>
      <c r="JNF746" s="311"/>
      <c r="JNG746" s="311"/>
      <c r="JNH746" s="311"/>
      <c r="JNI746" s="311"/>
      <c r="JNJ746" s="311"/>
      <c r="JNK746" s="311"/>
      <c r="JNL746" s="311"/>
      <c r="JNM746" s="311"/>
      <c r="JNN746" s="311"/>
      <c r="JNO746" s="311"/>
      <c r="JNP746" s="311"/>
      <c r="JNQ746" s="311"/>
      <c r="JNR746" s="311"/>
      <c r="JNS746" s="311"/>
      <c r="JNT746" s="311"/>
      <c r="JNU746" s="311"/>
      <c r="JNV746" s="311"/>
      <c r="JNW746" s="311"/>
      <c r="JNX746" s="311"/>
      <c r="JNY746" s="311"/>
      <c r="JNZ746" s="311"/>
      <c r="JOA746" s="311"/>
      <c r="JOB746" s="311"/>
      <c r="JOC746" s="311"/>
      <c r="JOD746" s="311"/>
      <c r="JOE746" s="311"/>
      <c r="JOF746" s="311"/>
      <c r="JOG746" s="311"/>
      <c r="JOH746" s="311"/>
      <c r="JOI746" s="311"/>
      <c r="JOJ746" s="311"/>
      <c r="JOK746" s="311"/>
      <c r="JOL746" s="311"/>
      <c r="JOM746" s="311"/>
      <c r="JON746" s="311"/>
      <c r="JOO746" s="311"/>
      <c r="JOP746" s="311"/>
      <c r="JOQ746" s="311"/>
      <c r="JOR746" s="311"/>
      <c r="JOS746" s="311"/>
      <c r="JOT746" s="311"/>
      <c r="JOU746" s="311"/>
      <c r="JOV746" s="311"/>
      <c r="JOW746" s="311"/>
      <c r="JOX746" s="311"/>
      <c r="JOY746" s="311"/>
      <c r="JOZ746" s="311"/>
      <c r="JPA746" s="311"/>
      <c r="JPB746" s="311"/>
      <c r="JPC746" s="311"/>
      <c r="JPD746" s="311"/>
      <c r="JPE746" s="311"/>
      <c r="JPF746" s="311"/>
      <c r="JPG746" s="311"/>
      <c r="JPH746" s="311"/>
      <c r="JPI746" s="311"/>
      <c r="JPJ746" s="311"/>
      <c r="JPK746" s="311"/>
      <c r="JPL746" s="311"/>
      <c r="JPM746" s="311"/>
      <c r="JPN746" s="311"/>
      <c r="JPO746" s="311"/>
      <c r="JPP746" s="311"/>
      <c r="JPQ746" s="311"/>
      <c r="JPR746" s="311"/>
      <c r="JPS746" s="311"/>
      <c r="JPT746" s="311"/>
      <c r="JPU746" s="311"/>
      <c r="JPV746" s="311"/>
      <c r="JPW746" s="311"/>
      <c r="JPX746" s="311"/>
      <c r="JPY746" s="311"/>
      <c r="JPZ746" s="311"/>
      <c r="JQA746" s="311"/>
      <c r="JQB746" s="311"/>
      <c r="JQC746" s="311"/>
      <c r="JQD746" s="311"/>
      <c r="JQE746" s="311"/>
      <c r="JQF746" s="311"/>
      <c r="JQG746" s="311"/>
      <c r="JQH746" s="311"/>
      <c r="JQI746" s="311"/>
      <c r="JQJ746" s="311"/>
      <c r="JQK746" s="311"/>
      <c r="JQL746" s="311"/>
      <c r="JQM746" s="311"/>
      <c r="JQN746" s="311"/>
      <c r="JQO746" s="311"/>
      <c r="JQP746" s="311"/>
      <c r="JQQ746" s="311"/>
      <c r="JQR746" s="311"/>
      <c r="JQS746" s="311"/>
      <c r="JQT746" s="311"/>
      <c r="JQU746" s="311"/>
      <c r="JQV746" s="311"/>
      <c r="JQW746" s="311"/>
      <c r="JQX746" s="311"/>
      <c r="JQY746" s="311"/>
      <c r="JQZ746" s="311"/>
      <c r="JRA746" s="311"/>
      <c r="JRB746" s="311"/>
      <c r="JRC746" s="311"/>
      <c r="JRD746" s="311"/>
      <c r="JRE746" s="311"/>
      <c r="JRF746" s="311"/>
      <c r="JRG746" s="311"/>
      <c r="JRH746" s="311"/>
      <c r="JRI746" s="311"/>
      <c r="JRJ746" s="311"/>
      <c r="JRK746" s="311"/>
      <c r="JRL746" s="311"/>
      <c r="JRM746" s="311"/>
      <c r="JRN746" s="311"/>
      <c r="JRO746" s="311"/>
      <c r="JRP746" s="311"/>
      <c r="JRQ746" s="311"/>
      <c r="JRR746" s="311"/>
      <c r="JRS746" s="311"/>
      <c r="JRT746" s="311"/>
      <c r="JRU746" s="311"/>
      <c r="JRV746" s="311"/>
      <c r="JRW746" s="311"/>
      <c r="JRX746" s="311"/>
      <c r="JRY746" s="311"/>
      <c r="JRZ746" s="311"/>
      <c r="JSA746" s="311"/>
      <c r="JSB746" s="311"/>
      <c r="JSC746" s="311"/>
      <c r="JSD746" s="311"/>
      <c r="JSE746" s="311"/>
      <c r="JSF746" s="311"/>
      <c r="JSG746" s="311"/>
      <c r="JSH746" s="311"/>
      <c r="JSI746" s="311"/>
      <c r="JSJ746" s="311"/>
      <c r="JSK746" s="311"/>
      <c r="JSL746" s="311"/>
      <c r="JSM746" s="311"/>
      <c r="JSN746" s="311"/>
      <c r="JSO746" s="311"/>
      <c r="JSP746" s="311"/>
      <c r="JSQ746" s="311"/>
      <c r="JSR746" s="311"/>
      <c r="JSS746" s="311"/>
      <c r="JST746" s="311"/>
      <c r="JSU746" s="311"/>
      <c r="JSV746" s="311"/>
      <c r="JSW746" s="311"/>
      <c r="JSX746" s="311"/>
      <c r="JSY746" s="311"/>
      <c r="JSZ746" s="311"/>
      <c r="JTA746" s="311"/>
      <c r="JTB746" s="311"/>
      <c r="JTC746" s="311"/>
      <c r="JTD746" s="311"/>
      <c r="JTE746" s="311"/>
      <c r="JTF746" s="311"/>
      <c r="JTG746" s="311"/>
      <c r="JTH746" s="311"/>
      <c r="JTI746" s="311"/>
      <c r="JTJ746" s="311"/>
      <c r="JTK746" s="311"/>
      <c r="JTL746" s="311"/>
      <c r="JTM746" s="311"/>
      <c r="JTN746" s="311"/>
      <c r="JTO746" s="311"/>
      <c r="JTP746" s="311"/>
      <c r="JTQ746" s="311"/>
      <c r="JTR746" s="311"/>
      <c r="JTS746" s="311"/>
      <c r="JTT746" s="311"/>
      <c r="JTU746" s="311"/>
      <c r="JTV746" s="311"/>
      <c r="JTW746" s="311"/>
      <c r="JTX746" s="311"/>
      <c r="JTY746" s="311"/>
      <c r="JTZ746" s="311"/>
      <c r="JUA746" s="311"/>
      <c r="JUB746" s="311"/>
      <c r="JUC746" s="311"/>
      <c r="JUD746" s="311"/>
      <c r="JUE746" s="311"/>
      <c r="JUF746" s="311"/>
      <c r="JUG746" s="311"/>
      <c r="JUH746" s="311"/>
      <c r="JUI746" s="311"/>
      <c r="JUJ746" s="311"/>
      <c r="JUK746" s="311"/>
      <c r="JUL746" s="311"/>
      <c r="JUM746" s="311"/>
      <c r="JUN746" s="311"/>
      <c r="JUO746" s="311"/>
      <c r="JUP746" s="311"/>
      <c r="JUQ746" s="311"/>
      <c r="JUR746" s="311"/>
      <c r="JUS746" s="311"/>
      <c r="JUT746" s="311"/>
      <c r="JUU746" s="311"/>
      <c r="JUV746" s="311"/>
      <c r="JUW746" s="311"/>
      <c r="JUX746" s="311"/>
      <c r="JUY746" s="311"/>
      <c r="JUZ746" s="311"/>
      <c r="JVA746" s="311"/>
      <c r="JVB746" s="311"/>
      <c r="JVC746" s="311"/>
      <c r="JVD746" s="311"/>
      <c r="JVE746" s="311"/>
      <c r="JVF746" s="311"/>
      <c r="JVG746" s="311"/>
      <c r="JVH746" s="311"/>
      <c r="JVI746" s="311"/>
      <c r="JVJ746" s="311"/>
      <c r="JVK746" s="311"/>
      <c r="JVL746" s="311"/>
      <c r="JVM746" s="311"/>
      <c r="JVN746" s="311"/>
      <c r="JVO746" s="311"/>
      <c r="JVP746" s="311"/>
      <c r="JVQ746" s="311"/>
      <c r="JVR746" s="311"/>
      <c r="JVS746" s="311"/>
      <c r="JVT746" s="311"/>
      <c r="JVU746" s="311"/>
      <c r="JVV746" s="311"/>
      <c r="JVW746" s="311"/>
      <c r="JVX746" s="311"/>
      <c r="JVY746" s="311"/>
      <c r="JVZ746" s="311"/>
      <c r="JWA746" s="311"/>
      <c r="JWB746" s="311"/>
      <c r="JWC746" s="311"/>
      <c r="JWD746" s="311"/>
      <c r="JWE746" s="311"/>
      <c r="JWF746" s="311"/>
      <c r="JWG746" s="311"/>
      <c r="JWH746" s="311"/>
      <c r="JWI746" s="311"/>
      <c r="JWJ746" s="311"/>
      <c r="JWK746" s="311"/>
      <c r="JWL746" s="311"/>
      <c r="JWM746" s="311"/>
      <c r="JWN746" s="311"/>
      <c r="JWO746" s="311"/>
      <c r="JWP746" s="311"/>
      <c r="JWQ746" s="311"/>
      <c r="JWR746" s="311"/>
      <c r="JWS746" s="311"/>
      <c r="JWT746" s="311"/>
      <c r="JWU746" s="311"/>
      <c r="JWV746" s="311"/>
      <c r="JWW746" s="311"/>
      <c r="JWX746" s="311"/>
      <c r="JWY746" s="311"/>
      <c r="JWZ746" s="311"/>
      <c r="JXA746" s="311"/>
      <c r="JXB746" s="311"/>
      <c r="JXC746" s="311"/>
      <c r="JXD746" s="311"/>
      <c r="JXE746" s="311"/>
      <c r="JXF746" s="311"/>
      <c r="JXG746" s="311"/>
      <c r="JXH746" s="311"/>
      <c r="JXI746" s="311"/>
      <c r="JXJ746" s="311"/>
      <c r="JXK746" s="311"/>
      <c r="JXL746" s="311"/>
      <c r="JXM746" s="311"/>
      <c r="JXN746" s="311"/>
      <c r="JXO746" s="311"/>
      <c r="JXP746" s="311"/>
      <c r="JXQ746" s="311"/>
      <c r="JXR746" s="311"/>
      <c r="JXS746" s="311"/>
      <c r="JXT746" s="311"/>
      <c r="JXU746" s="311"/>
      <c r="JXV746" s="311"/>
      <c r="JXW746" s="311"/>
      <c r="JXX746" s="311"/>
      <c r="JXY746" s="311"/>
      <c r="JXZ746" s="311"/>
      <c r="JYA746" s="311"/>
      <c r="JYB746" s="311"/>
      <c r="JYC746" s="311"/>
      <c r="JYD746" s="311"/>
      <c r="JYE746" s="311"/>
      <c r="JYF746" s="311"/>
      <c r="JYG746" s="311"/>
      <c r="JYH746" s="311"/>
      <c r="JYI746" s="311"/>
      <c r="JYJ746" s="311"/>
      <c r="JYK746" s="311"/>
      <c r="JYL746" s="311"/>
      <c r="JYM746" s="311"/>
      <c r="JYN746" s="311"/>
      <c r="JYO746" s="311"/>
      <c r="JYP746" s="311"/>
      <c r="JYQ746" s="311"/>
      <c r="JYR746" s="311"/>
      <c r="JYS746" s="311"/>
      <c r="JYT746" s="311"/>
      <c r="JYU746" s="311"/>
      <c r="JYV746" s="311"/>
      <c r="JYW746" s="311"/>
      <c r="JYX746" s="311"/>
      <c r="JYY746" s="311"/>
      <c r="JYZ746" s="311"/>
      <c r="JZA746" s="311"/>
      <c r="JZB746" s="311"/>
      <c r="JZC746" s="311"/>
      <c r="JZD746" s="311"/>
      <c r="JZE746" s="311"/>
      <c r="JZF746" s="311"/>
      <c r="JZG746" s="311"/>
      <c r="JZH746" s="311"/>
      <c r="JZI746" s="311"/>
      <c r="JZJ746" s="311"/>
      <c r="JZK746" s="311"/>
      <c r="JZL746" s="311"/>
      <c r="JZM746" s="311"/>
      <c r="JZN746" s="311"/>
      <c r="JZO746" s="311"/>
      <c r="JZP746" s="311"/>
      <c r="JZQ746" s="311"/>
      <c r="JZR746" s="311"/>
      <c r="JZS746" s="311"/>
      <c r="JZT746" s="311"/>
      <c r="JZU746" s="311"/>
      <c r="JZV746" s="311"/>
      <c r="JZW746" s="311"/>
      <c r="JZX746" s="311"/>
      <c r="JZY746" s="311"/>
      <c r="JZZ746" s="311"/>
      <c r="KAA746" s="311"/>
      <c r="KAB746" s="311"/>
      <c r="KAC746" s="311"/>
      <c r="KAD746" s="311"/>
      <c r="KAE746" s="311"/>
      <c r="KAF746" s="311"/>
      <c r="KAG746" s="311"/>
      <c r="KAH746" s="311"/>
      <c r="KAI746" s="311"/>
      <c r="KAJ746" s="311"/>
      <c r="KAK746" s="311"/>
      <c r="KAL746" s="311"/>
      <c r="KAM746" s="311"/>
      <c r="KAN746" s="311"/>
      <c r="KAO746" s="311"/>
      <c r="KAP746" s="311"/>
      <c r="KAQ746" s="311"/>
      <c r="KAR746" s="311"/>
      <c r="KAS746" s="311"/>
      <c r="KAT746" s="311"/>
      <c r="KAU746" s="311"/>
      <c r="KAV746" s="311"/>
      <c r="KAW746" s="311"/>
      <c r="KAX746" s="311"/>
      <c r="KAY746" s="311"/>
      <c r="KAZ746" s="311"/>
      <c r="KBA746" s="311"/>
      <c r="KBB746" s="311"/>
      <c r="KBC746" s="311"/>
      <c r="KBD746" s="311"/>
      <c r="KBE746" s="311"/>
      <c r="KBF746" s="311"/>
      <c r="KBG746" s="311"/>
      <c r="KBH746" s="311"/>
      <c r="KBI746" s="311"/>
      <c r="KBJ746" s="311"/>
      <c r="KBK746" s="311"/>
      <c r="KBL746" s="311"/>
      <c r="KBM746" s="311"/>
      <c r="KBN746" s="311"/>
      <c r="KBO746" s="311"/>
      <c r="KBP746" s="311"/>
      <c r="KBQ746" s="311"/>
      <c r="KBR746" s="311"/>
      <c r="KBS746" s="311"/>
      <c r="KBT746" s="311"/>
      <c r="KBU746" s="311"/>
      <c r="KBV746" s="311"/>
      <c r="KBW746" s="311"/>
      <c r="KBX746" s="311"/>
      <c r="KBY746" s="311"/>
      <c r="KBZ746" s="311"/>
      <c r="KCA746" s="311"/>
      <c r="KCB746" s="311"/>
      <c r="KCC746" s="311"/>
      <c r="KCD746" s="311"/>
      <c r="KCE746" s="311"/>
      <c r="KCF746" s="311"/>
      <c r="KCG746" s="311"/>
      <c r="KCH746" s="311"/>
      <c r="KCI746" s="311"/>
      <c r="KCJ746" s="311"/>
      <c r="KCK746" s="311"/>
      <c r="KCL746" s="311"/>
      <c r="KCM746" s="311"/>
      <c r="KCN746" s="311"/>
      <c r="KCO746" s="311"/>
      <c r="KCP746" s="311"/>
      <c r="KCQ746" s="311"/>
      <c r="KCR746" s="311"/>
      <c r="KCS746" s="311"/>
      <c r="KCT746" s="311"/>
      <c r="KCU746" s="311"/>
      <c r="KCV746" s="311"/>
      <c r="KCW746" s="311"/>
      <c r="KCX746" s="311"/>
      <c r="KCY746" s="311"/>
      <c r="KCZ746" s="311"/>
      <c r="KDA746" s="311"/>
      <c r="KDB746" s="311"/>
      <c r="KDC746" s="311"/>
      <c r="KDD746" s="311"/>
      <c r="KDE746" s="311"/>
      <c r="KDF746" s="311"/>
      <c r="KDG746" s="311"/>
      <c r="KDH746" s="311"/>
      <c r="KDI746" s="311"/>
      <c r="KDJ746" s="311"/>
      <c r="KDK746" s="311"/>
      <c r="KDL746" s="311"/>
      <c r="KDM746" s="311"/>
      <c r="KDN746" s="311"/>
      <c r="KDO746" s="311"/>
      <c r="KDP746" s="311"/>
      <c r="KDQ746" s="311"/>
      <c r="KDR746" s="311"/>
      <c r="KDS746" s="311"/>
      <c r="KDT746" s="311"/>
      <c r="KDU746" s="311"/>
      <c r="KDV746" s="311"/>
      <c r="KDW746" s="311"/>
      <c r="KDX746" s="311"/>
      <c r="KDY746" s="311"/>
      <c r="KDZ746" s="311"/>
      <c r="KEA746" s="311"/>
      <c r="KEB746" s="311"/>
      <c r="KEC746" s="311"/>
      <c r="KED746" s="311"/>
      <c r="KEE746" s="311"/>
      <c r="KEF746" s="311"/>
      <c r="KEG746" s="311"/>
      <c r="KEH746" s="311"/>
      <c r="KEI746" s="311"/>
      <c r="KEJ746" s="311"/>
      <c r="KEK746" s="311"/>
      <c r="KEL746" s="311"/>
      <c r="KEM746" s="311"/>
      <c r="KEN746" s="311"/>
      <c r="KEO746" s="311"/>
      <c r="KEP746" s="311"/>
      <c r="KEQ746" s="311"/>
      <c r="KER746" s="311"/>
      <c r="KES746" s="311"/>
      <c r="KET746" s="311"/>
      <c r="KEU746" s="311"/>
      <c r="KEV746" s="311"/>
      <c r="KEW746" s="311"/>
      <c r="KEX746" s="311"/>
      <c r="KEY746" s="311"/>
      <c r="KEZ746" s="311"/>
      <c r="KFA746" s="311"/>
      <c r="KFB746" s="311"/>
      <c r="KFC746" s="311"/>
      <c r="KFD746" s="311"/>
      <c r="KFE746" s="311"/>
      <c r="KFF746" s="311"/>
      <c r="KFG746" s="311"/>
      <c r="KFH746" s="311"/>
      <c r="KFI746" s="311"/>
      <c r="KFJ746" s="311"/>
      <c r="KFK746" s="311"/>
      <c r="KFL746" s="311"/>
      <c r="KFM746" s="311"/>
      <c r="KFN746" s="311"/>
      <c r="KFO746" s="311"/>
      <c r="KFP746" s="311"/>
      <c r="KFQ746" s="311"/>
      <c r="KFR746" s="311"/>
      <c r="KFS746" s="311"/>
      <c r="KFT746" s="311"/>
      <c r="KFU746" s="311"/>
      <c r="KFV746" s="311"/>
      <c r="KFW746" s="311"/>
      <c r="KFX746" s="311"/>
      <c r="KFY746" s="311"/>
      <c r="KFZ746" s="311"/>
      <c r="KGA746" s="311"/>
      <c r="KGB746" s="311"/>
      <c r="KGC746" s="311"/>
      <c r="KGD746" s="311"/>
      <c r="KGE746" s="311"/>
      <c r="KGF746" s="311"/>
      <c r="KGG746" s="311"/>
      <c r="KGH746" s="311"/>
      <c r="KGI746" s="311"/>
      <c r="KGJ746" s="311"/>
      <c r="KGK746" s="311"/>
      <c r="KGL746" s="311"/>
      <c r="KGM746" s="311"/>
      <c r="KGN746" s="311"/>
      <c r="KGO746" s="311"/>
      <c r="KGP746" s="311"/>
      <c r="KGQ746" s="311"/>
      <c r="KGR746" s="311"/>
      <c r="KGS746" s="311"/>
      <c r="KGT746" s="311"/>
      <c r="KGU746" s="311"/>
      <c r="KGV746" s="311"/>
      <c r="KGW746" s="311"/>
      <c r="KGX746" s="311"/>
      <c r="KGY746" s="311"/>
      <c r="KGZ746" s="311"/>
      <c r="KHA746" s="311"/>
      <c r="KHB746" s="311"/>
      <c r="KHC746" s="311"/>
      <c r="KHD746" s="311"/>
      <c r="KHE746" s="311"/>
      <c r="KHF746" s="311"/>
      <c r="KHG746" s="311"/>
      <c r="KHH746" s="311"/>
      <c r="KHI746" s="311"/>
      <c r="KHJ746" s="311"/>
      <c r="KHK746" s="311"/>
      <c r="KHL746" s="311"/>
      <c r="KHM746" s="311"/>
      <c r="KHN746" s="311"/>
      <c r="KHO746" s="311"/>
      <c r="KHP746" s="311"/>
      <c r="KHQ746" s="311"/>
      <c r="KHR746" s="311"/>
      <c r="KHS746" s="311"/>
      <c r="KHT746" s="311"/>
      <c r="KHU746" s="311"/>
      <c r="KHV746" s="311"/>
      <c r="KHW746" s="311"/>
      <c r="KHX746" s="311"/>
      <c r="KHY746" s="311"/>
      <c r="KHZ746" s="311"/>
      <c r="KIA746" s="311"/>
      <c r="KIB746" s="311"/>
      <c r="KIC746" s="311"/>
      <c r="KID746" s="311"/>
      <c r="KIE746" s="311"/>
      <c r="KIF746" s="311"/>
      <c r="KIG746" s="311"/>
      <c r="KIH746" s="311"/>
      <c r="KII746" s="311"/>
      <c r="KIJ746" s="311"/>
      <c r="KIK746" s="311"/>
      <c r="KIL746" s="311"/>
      <c r="KIM746" s="311"/>
      <c r="KIN746" s="311"/>
      <c r="KIO746" s="311"/>
      <c r="KIP746" s="311"/>
      <c r="KIQ746" s="311"/>
      <c r="KIR746" s="311"/>
      <c r="KIS746" s="311"/>
      <c r="KIT746" s="311"/>
      <c r="KIU746" s="311"/>
      <c r="KIV746" s="311"/>
      <c r="KIW746" s="311"/>
      <c r="KIX746" s="311"/>
      <c r="KIY746" s="311"/>
      <c r="KIZ746" s="311"/>
      <c r="KJA746" s="311"/>
      <c r="KJB746" s="311"/>
      <c r="KJC746" s="311"/>
      <c r="KJD746" s="311"/>
      <c r="KJE746" s="311"/>
      <c r="KJF746" s="311"/>
      <c r="KJG746" s="311"/>
      <c r="KJH746" s="311"/>
      <c r="KJI746" s="311"/>
      <c r="KJJ746" s="311"/>
      <c r="KJK746" s="311"/>
      <c r="KJL746" s="311"/>
      <c r="KJM746" s="311"/>
      <c r="KJN746" s="311"/>
      <c r="KJO746" s="311"/>
      <c r="KJP746" s="311"/>
      <c r="KJQ746" s="311"/>
      <c r="KJR746" s="311"/>
      <c r="KJS746" s="311"/>
      <c r="KJT746" s="311"/>
      <c r="KJU746" s="311"/>
      <c r="KJV746" s="311"/>
      <c r="KJW746" s="311"/>
      <c r="KJX746" s="311"/>
      <c r="KJY746" s="311"/>
      <c r="KJZ746" s="311"/>
      <c r="KKA746" s="311"/>
      <c r="KKB746" s="311"/>
      <c r="KKC746" s="311"/>
      <c r="KKD746" s="311"/>
      <c r="KKE746" s="311"/>
      <c r="KKF746" s="311"/>
      <c r="KKG746" s="311"/>
      <c r="KKH746" s="311"/>
      <c r="KKI746" s="311"/>
      <c r="KKJ746" s="311"/>
      <c r="KKK746" s="311"/>
      <c r="KKL746" s="311"/>
      <c r="KKM746" s="311"/>
      <c r="KKN746" s="311"/>
      <c r="KKO746" s="311"/>
      <c r="KKP746" s="311"/>
      <c r="KKQ746" s="311"/>
      <c r="KKR746" s="311"/>
      <c r="KKS746" s="311"/>
      <c r="KKT746" s="311"/>
      <c r="KKU746" s="311"/>
      <c r="KKV746" s="311"/>
      <c r="KKW746" s="311"/>
      <c r="KKX746" s="311"/>
      <c r="KKY746" s="311"/>
      <c r="KKZ746" s="311"/>
      <c r="KLA746" s="311"/>
      <c r="KLB746" s="311"/>
      <c r="KLC746" s="311"/>
      <c r="KLD746" s="311"/>
      <c r="KLE746" s="311"/>
      <c r="KLF746" s="311"/>
      <c r="KLG746" s="311"/>
      <c r="KLH746" s="311"/>
      <c r="KLI746" s="311"/>
      <c r="KLJ746" s="311"/>
      <c r="KLK746" s="311"/>
      <c r="KLL746" s="311"/>
      <c r="KLM746" s="311"/>
      <c r="KLN746" s="311"/>
      <c r="KLO746" s="311"/>
      <c r="KLP746" s="311"/>
      <c r="KLQ746" s="311"/>
      <c r="KLR746" s="311"/>
      <c r="KLS746" s="311"/>
      <c r="KLT746" s="311"/>
      <c r="KLU746" s="311"/>
      <c r="KLV746" s="311"/>
      <c r="KLW746" s="311"/>
      <c r="KLX746" s="311"/>
      <c r="KLY746" s="311"/>
      <c r="KLZ746" s="311"/>
      <c r="KMA746" s="311"/>
      <c r="KMB746" s="311"/>
      <c r="KMC746" s="311"/>
      <c r="KMD746" s="311"/>
      <c r="KME746" s="311"/>
      <c r="KMF746" s="311"/>
      <c r="KMG746" s="311"/>
      <c r="KMH746" s="311"/>
      <c r="KMI746" s="311"/>
      <c r="KMJ746" s="311"/>
      <c r="KMK746" s="311"/>
      <c r="KML746" s="311"/>
      <c r="KMM746" s="311"/>
      <c r="KMN746" s="311"/>
      <c r="KMO746" s="311"/>
      <c r="KMP746" s="311"/>
      <c r="KMQ746" s="311"/>
      <c r="KMR746" s="311"/>
      <c r="KMS746" s="311"/>
      <c r="KMT746" s="311"/>
      <c r="KMU746" s="311"/>
      <c r="KMV746" s="311"/>
      <c r="KMW746" s="311"/>
      <c r="KMX746" s="311"/>
      <c r="KMY746" s="311"/>
      <c r="KMZ746" s="311"/>
      <c r="KNA746" s="311"/>
      <c r="KNB746" s="311"/>
      <c r="KNC746" s="311"/>
      <c r="KND746" s="311"/>
      <c r="KNE746" s="311"/>
      <c r="KNF746" s="311"/>
      <c r="KNG746" s="311"/>
      <c r="KNH746" s="311"/>
      <c r="KNI746" s="311"/>
      <c r="KNJ746" s="311"/>
      <c r="KNK746" s="311"/>
      <c r="KNL746" s="311"/>
      <c r="KNM746" s="311"/>
      <c r="KNN746" s="311"/>
      <c r="KNO746" s="311"/>
      <c r="KNP746" s="311"/>
      <c r="KNQ746" s="311"/>
      <c r="KNR746" s="311"/>
      <c r="KNS746" s="311"/>
      <c r="KNT746" s="311"/>
      <c r="KNU746" s="311"/>
      <c r="KNV746" s="311"/>
      <c r="KNW746" s="311"/>
      <c r="KNX746" s="311"/>
      <c r="KNY746" s="311"/>
      <c r="KNZ746" s="311"/>
      <c r="KOA746" s="311"/>
      <c r="KOB746" s="311"/>
      <c r="KOC746" s="311"/>
      <c r="KOD746" s="311"/>
      <c r="KOE746" s="311"/>
      <c r="KOF746" s="311"/>
      <c r="KOG746" s="311"/>
      <c r="KOH746" s="311"/>
      <c r="KOI746" s="311"/>
      <c r="KOJ746" s="311"/>
      <c r="KOK746" s="311"/>
      <c r="KOL746" s="311"/>
      <c r="KOM746" s="311"/>
      <c r="KON746" s="311"/>
      <c r="KOO746" s="311"/>
      <c r="KOP746" s="311"/>
      <c r="KOQ746" s="311"/>
      <c r="KOR746" s="311"/>
      <c r="KOS746" s="311"/>
      <c r="KOT746" s="311"/>
      <c r="KOU746" s="311"/>
      <c r="KOV746" s="311"/>
      <c r="KOW746" s="311"/>
      <c r="KOX746" s="311"/>
      <c r="KOY746" s="311"/>
      <c r="KOZ746" s="311"/>
      <c r="KPA746" s="311"/>
      <c r="KPB746" s="311"/>
      <c r="KPC746" s="311"/>
      <c r="KPD746" s="311"/>
      <c r="KPE746" s="311"/>
      <c r="KPF746" s="311"/>
      <c r="KPG746" s="311"/>
      <c r="KPH746" s="311"/>
      <c r="KPI746" s="311"/>
      <c r="KPJ746" s="311"/>
      <c r="KPK746" s="311"/>
      <c r="KPL746" s="311"/>
      <c r="KPM746" s="311"/>
      <c r="KPN746" s="311"/>
      <c r="KPO746" s="311"/>
      <c r="KPP746" s="311"/>
      <c r="KPQ746" s="311"/>
      <c r="KPR746" s="311"/>
      <c r="KPS746" s="311"/>
      <c r="KPT746" s="311"/>
      <c r="KPU746" s="311"/>
      <c r="KPV746" s="311"/>
      <c r="KPW746" s="311"/>
      <c r="KPX746" s="311"/>
      <c r="KPY746" s="311"/>
      <c r="KPZ746" s="311"/>
      <c r="KQA746" s="311"/>
      <c r="KQB746" s="311"/>
      <c r="KQC746" s="311"/>
      <c r="KQD746" s="311"/>
      <c r="KQE746" s="311"/>
      <c r="KQF746" s="311"/>
      <c r="KQG746" s="311"/>
      <c r="KQH746" s="311"/>
      <c r="KQI746" s="311"/>
      <c r="KQJ746" s="311"/>
      <c r="KQK746" s="311"/>
      <c r="KQL746" s="311"/>
      <c r="KQM746" s="311"/>
      <c r="KQN746" s="311"/>
      <c r="KQO746" s="311"/>
      <c r="KQP746" s="311"/>
      <c r="KQQ746" s="311"/>
      <c r="KQR746" s="311"/>
      <c r="KQS746" s="311"/>
      <c r="KQT746" s="311"/>
      <c r="KQU746" s="311"/>
      <c r="KQV746" s="311"/>
      <c r="KQW746" s="311"/>
      <c r="KQX746" s="311"/>
      <c r="KQY746" s="311"/>
      <c r="KQZ746" s="311"/>
      <c r="KRA746" s="311"/>
      <c r="KRB746" s="311"/>
      <c r="KRC746" s="311"/>
      <c r="KRD746" s="311"/>
      <c r="KRE746" s="311"/>
      <c r="KRF746" s="311"/>
      <c r="KRG746" s="311"/>
      <c r="KRH746" s="311"/>
      <c r="KRI746" s="311"/>
      <c r="KRJ746" s="311"/>
      <c r="KRK746" s="311"/>
      <c r="KRL746" s="311"/>
      <c r="KRM746" s="311"/>
      <c r="KRN746" s="311"/>
      <c r="KRO746" s="311"/>
      <c r="KRP746" s="311"/>
      <c r="KRQ746" s="311"/>
      <c r="KRR746" s="311"/>
      <c r="KRS746" s="311"/>
      <c r="KRT746" s="311"/>
      <c r="KRU746" s="311"/>
      <c r="KRV746" s="311"/>
      <c r="KRW746" s="311"/>
      <c r="KRX746" s="311"/>
      <c r="KRY746" s="311"/>
      <c r="KRZ746" s="311"/>
      <c r="KSA746" s="311"/>
      <c r="KSB746" s="311"/>
      <c r="KSC746" s="311"/>
      <c r="KSD746" s="311"/>
      <c r="KSE746" s="311"/>
      <c r="KSF746" s="311"/>
      <c r="KSG746" s="311"/>
      <c r="KSH746" s="311"/>
      <c r="KSI746" s="311"/>
      <c r="KSJ746" s="311"/>
      <c r="KSK746" s="311"/>
      <c r="KSL746" s="311"/>
      <c r="KSM746" s="311"/>
      <c r="KSN746" s="311"/>
      <c r="KSO746" s="311"/>
      <c r="KSP746" s="311"/>
      <c r="KSQ746" s="311"/>
      <c r="KSR746" s="311"/>
      <c r="KSS746" s="311"/>
      <c r="KST746" s="311"/>
      <c r="KSU746" s="311"/>
      <c r="KSV746" s="311"/>
      <c r="KSW746" s="311"/>
      <c r="KSX746" s="311"/>
      <c r="KSY746" s="311"/>
      <c r="KSZ746" s="311"/>
      <c r="KTA746" s="311"/>
      <c r="KTB746" s="311"/>
      <c r="KTC746" s="311"/>
      <c r="KTD746" s="311"/>
      <c r="KTE746" s="311"/>
      <c r="KTF746" s="311"/>
      <c r="KTG746" s="311"/>
      <c r="KTH746" s="311"/>
      <c r="KTI746" s="311"/>
      <c r="KTJ746" s="311"/>
      <c r="KTK746" s="311"/>
      <c r="KTL746" s="311"/>
      <c r="KTM746" s="311"/>
      <c r="KTN746" s="311"/>
      <c r="KTO746" s="311"/>
      <c r="KTP746" s="311"/>
      <c r="KTQ746" s="311"/>
      <c r="KTR746" s="311"/>
      <c r="KTS746" s="311"/>
      <c r="KTT746" s="311"/>
      <c r="KTU746" s="311"/>
      <c r="KTV746" s="311"/>
      <c r="KTW746" s="311"/>
      <c r="KTX746" s="311"/>
      <c r="KTY746" s="311"/>
      <c r="KTZ746" s="311"/>
      <c r="KUA746" s="311"/>
      <c r="KUB746" s="311"/>
      <c r="KUC746" s="311"/>
      <c r="KUD746" s="311"/>
      <c r="KUE746" s="311"/>
      <c r="KUF746" s="311"/>
      <c r="KUG746" s="311"/>
      <c r="KUH746" s="311"/>
      <c r="KUI746" s="311"/>
      <c r="KUJ746" s="311"/>
      <c r="KUK746" s="311"/>
      <c r="KUL746" s="311"/>
      <c r="KUM746" s="311"/>
      <c r="KUN746" s="311"/>
      <c r="KUO746" s="311"/>
      <c r="KUP746" s="311"/>
      <c r="KUQ746" s="311"/>
      <c r="KUR746" s="311"/>
      <c r="KUS746" s="311"/>
      <c r="KUT746" s="311"/>
      <c r="KUU746" s="311"/>
      <c r="KUV746" s="311"/>
      <c r="KUW746" s="311"/>
      <c r="KUX746" s="311"/>
      <c r="KUY746" s="311"/>
      <c r="KUZ746" s="311"/>
      <c r="KVA746" s="311"/>
      <c r="KVB746" s="311"/>
      <c r="KVC746" s="311"/>
      <c r="KVD746" s="311"/>
      <c r="KVE746" s="311"/>
      <c r="KVF746" s="311"/>
      <c r="KVG746" s="311"/>
      <c r="KVH746" s="311"/>
      <c r="KVI746" s="311"/>
      <c r="KVJ746" s="311"/>
      <c r="KVK746" s="311"/>
      <c r="KVL746" s="311"/>
      <c r="KVM746" s="311"/>
      <c r="KVN746" s="311"/>
      <c r="KVO746" s="311"/>
      <c r="KVP746" s="311"/>
      <c r="KVQ746" s="311"/>
      <c r="KVR746" s="311"/>
      <c r="KVS746" s="311"/>
      <c r="KVT746" s="311"/>
      <c r="KVU746" s="311"/>
      <c r="KVV746" s="311"/>
      <c r="KVW746" s="311"/>
      <c r="KVX746" s="311"/>
      <c r="KVY746" s="311"/>
      <c r="KVZ746" s="311"/>
      <c r="KWA746" s="311"/>
      <c r="KWB746" s="311"/>
      <c r="KWC746" s="311"/>
      <c r="KWD746" s="311"/>
      <c r="KWE746" s="311"/>
      <c r="KWF746" s="311"/>
      <c r="KWG746" s="311"/>
      <c r="KWH746" s="311"/>
      <c r="KWI746" s="311"/>
      <c r="KWJ746" s="311"/>
      <c r="KWK746" s="311"/>
      <c r="KWL746" s="311"/>
      <c r="KWM746" s="311"/>
      <c r="KWN746" s="311"/>
      <c r="KWO746" s="311"/>
      <c r="KWP746" s="311"/>
      <c r="KWQ746" s="311"/>
      <c r="KWR746" s="311"/>
      <c r="KWS746" s="311"/>
      <c r="KWT746" s="311"/>
      <c r="KWU746" s="311"/>
      <c r="KWV746" s="311"/>
      <c r="KWW746" s="311"/>
      <c r="KWX746" s="311"/>
      <c r="KWY746" s="311"/>
      <c r="KWZ746" s="311"/>
      <c r="KXA746" s="311"/>
      <c r="KXB746" s="311"/>
      <c r="KXC746" s="311"/>
      <c r="KXD746" s="311"/>
      <c r="KXE746" s="311"/>
      <c r="KXF746" s="311"/>
      <c r="KXG746" s="311"/>
      <c r="KXH746" s="311"/>
      <c r="KXI746" s="311"/>
      <c r="KXJ746" s="311"/>
      <c r="KXK746" s="311"/>
      <c r="KXL746" s="311"/>
      <c r="KXM746" s="311"/>
      <c r="KXN746" s="311"/>
      <c r="KXO746" s="311"/>
      <c r="KXP746" s="311"/>
      <c r="KXQ746" s="311"/>
      <c r="KXR746" s="311"/>
      <c r="KXS746" s="311"/>
      <c r="KXT746" s="311"/>
      <c r="KXU746" s="311"/>
      <c r="KXV746" s="311"/>
      <c r="KXW746" s="311"/>
      <c r="KXX746" s="311"/>
      <c r="KXY746" s="311"/>
      <c r="KXZ746" s="311"/>
      <c r="KYA746" s="311"/>
      <c r="KYB746" s="311"/>
      <c r="KYC746" s="311"/>
      <c r="KYD746" s="311"/>
      <c r="KYE746" s="311"/>
      <c r="KYF746" s="311"/>
      <c r="KYG746" s="311"/>
      <c r="KYH746" s="311"/>
      <c r="KYI746" s="311"/>
      <c r="KYJ746" s="311"/>
      <c r="KYK746" s="311"/>
      <c r="KYL746" s="311"/>
      <c r="KYM746" s="311"/>
      <c r="KYN746" s="311"/>
      <c r="KYO746" s="311"/>
      <c r="KYP746" s="311"/>
      <c r="KYQ746" s="311"/>
      <c r="KYR746" s="311"/>
      <c r="KYS746" s="311"/>
      <c r="KYT746" s="311"/>
      <c r="KYU746" s="311"/>
      <c r="KYV746" s="311"/>
      <c r="KYW746" s="311"/>
      <c r="KYX746" s="311"/>
      <c r="KYY746" s="311"/>
      <c r="KYZ746" s="311"/>
      <c r="KZA746" s="311"/>
      <c r="KZB746" s="311"/>
      <c r="KZC746" s="311"/>
      <c r="KZD746" s="311"/>
      <c r="KZE746" s="311"/>
      <c r="KZF746" s="311"/>
      <c r="KZG746" s="311"/>
      <c r="KZH746" s="311"/>
      <c r="KZI746" s="311"/>
      <c r="KZJ746" s="311"/>
      <c r="KZK746" s="311"/>
      <c r="KZL746" s="311"/>
      <c r="KZM746" s="311"/>
      <c r="KZN746" s="311"/>
      <c r="KZO746" s="311"/>
      <c r="KZP746" s="311"/>
      <c r="KZQ746" s="311"/>
      <c r="KZR746" s="311"/>
      <c r="KZS746" s="311"/>
      <c r="KZT746" s="311"/>
      <c r="KZU746" s="311"/>
      <c r="KZV746" s="311"/>
      <c r="KZW746" s="311"/>
      <c r="KZX746" s="311"/>
      <c r="KZY746" s="311"/>
      <c r="KZZ746" s="311"/>
      <c r="LAA746" s="311"/>
      <c r="LAB746" s="311"/>
      <c r="LAC746" s="311"/>
      <c r="LAD746" s="311"/>
      <c r="LAE746" s="311"/>
      <c r="LAF746" s="311"/>
      <c r="LAG746" s="311"/>
      <c r="LAH746" s="311"/>
      <c r="LAI746" s="311"/>
      <c r="LAJ746" s="311"/>
      <c r="LAK746" s="311"/>
      <c r="LAL746" s="311"/>
      <c r="LAM746" s="311"/>
      <c r="LAN746" s="311"/>
      <c r="LAO746" s="311"/>
      <c r="LAP746" s="311"/>
      <c r="LAQ746" s="311"/>
      <c r="LAR746" s="311"/>
      <c r="LAS746" s="311"/>
      <c r="LAT746" s="311"/>
      <c r="LAU746" s="311"/>
      <c r="LAV746" s="311"/>
      <c r="LAW746" s="311"/>
      <c r="LAX746" s="311"/>
      <c r="LAY746" s="311"/>
      <c r="LAZ746" s="311"/>
      <c r="LBA746" s="311"/>
      <c r="LBB746" s="311"/>
      <c r="LBC746" s="311"/>
      <c r="LBD746" s="311"/>
      <c r="LBE746" s="311"/>
      <c r="LBF746" s="311"/>
      <c r="LBG746" s="311"/>
      <c r="LBH746" s="311"/>
      <c r="LBI746" s="311"/>
      <c r="LBJ746" s="311"/>
      <c r="LBK746" s="311"/>
      <c r="LBL746" s="311"/>
      <c r="LBM746" s="311"/>
      <c r="LBN746" s="311"/>
      <c r="LBO746" s="311"/>
      <c r="LBP746" s="311"/>
      <c r="LBQ746" s="311"/>
      <c r="LBR746" s="311"/>
      <c r="LBS746" s="311"/>
      <c r="LBT746" s="311"/>
      <c r="LBU746" s="311"/>
      <c r="LBV746" s="311"/>
      <c r="LBW746" s="311"/>
      <c r="LBX746" s="311"/>
      <c r="LBY746" s="311"/>
      <c r="LBZ746" s="311"/>
      <c r="LCA746" s="311"/>
      <c r="LCB746" s="311"/>
      <c r="LCC746" s="311"/>
      <c r="LCD746" s="311"/>
      <c r="LCE746" s="311"/>
      <c r="LCF746" s="311"/>
      <c r="LCG746" s="311"/>
      <c r="LCH746" s="311"/>
      <c r="LCI746" s="311"/>
      <c r="LCJ746" s="311"/>
      <c r="LCK746" s="311"/>
      <c r="LCL746" s="311"/>
      <c r="LCM746" s="311"/>
      <c r="LCN746" s="311"/>
      <c r="LCO746" s="311"/>
      <c r="LCP746" s="311"/>
      <c r="LCQ746" s="311"/>
      <c r="LCR746" s="311"/>
      <c r="LCS746" s="311"/>
      <c r="LCT746" s="311"/>
      <c r="LCU746" s="311"/>
      <c r="LCV746" s="311"/>
      <c r="LCW746" s="311"/>
      <c r="LCX746" s="311"/>
      <c r="LCY746" s="311"/>
      <c r="LCZ746" s="311"/>
      <c r="LDA746" s="311"/>
      <c r="LDB746" s="311"/>
      <c r="LDC746" s="311"/>
      <c r="LDD746" s="311"/>
      <c r="LDE746" s="311"/>
      <c r="LDF746" s="311"/>
      <c r="LDG746" s="311"/>
      <c r="LDH746" s="311"/>
      <c r="LDI746" s="311"/>
      <c r="LDJ746" s="311"/>
      <c r="LDK746" s="311"/>
      <c r="LDL746" s="311"/>
      <c r="LDM746" s="311"/>
      <c r="LDN746" s="311"/>
      <c r="LDO746" s="311"/>
      <c r="LDP746" s="311"/>
      <c r="LDQ746" s="311"/>
      <c r="LDR746" s="311"/>
      <c r="LDS746" s="311"/>
      <c r="LDT746" s="311"/>
      <c r="LDU746" s="311"/>
      <c r="LDV746" s="311"/>
      <c r="LDW746" s="311"/>
      <c r="LDX746" s="311"/>
      <c r="LDY746" s="311"/>
      <c r="LDZ746" s="311"/>
      <c r="LEA746" s="311"/>
      <c r="LEB746" s="311"/>
      <c r="LEC746" s="311"/>
      <c r="LED746" s="311"/>
      <c r="LEE746" s="311"/>
      <c r="LEF746" s="311"/>
      <c r="LEG746" s="311"/>
      <c r="LEH746" s="311"/>
      <c r="LEI746" s="311"/>
      <c r="LEJ746" s="311"/>
      <c r="LEK746" s="311"/>
      <c r="LEL746" s="311"/>
      <c r="LEM746" s="311"/>
      <c r="LEN746" s="311"/>
      <c r="LEO746" s="311"/>
      <c r="LEP746" s="311"/>
      <c r="LEQ746" s="311"/>
      <c r="LER746" s="311"/>
      <c r="LES746" s="311"/>
      <c r="LET746" s="311"/>
      <c r="LEU746" s="311"/>
      <c r="LEV746" s="311"/>
      <c r="LEW746" s="311"/>
      <c r="LEX746" s="311"/>
      <c r="LEY746" s="311"/>
      <c r="LEZ746" s="311"/>
      <c r="LFA746" s="311"/>
      <c r="LFB746" s="311"/>
      <c r="LFC746" s="311"/>
      <c r="LFD746" s="311"/>
      <c r="LFE746" s="311"/>
      <c r="LFF746" s="311"/>
      <c r="LFG746" s="311"/>
      <c r="LFH746" s="311"/>
      <c r="LFI746" s="311"/>
      <c r="LFJ746" s="311"/>
      <c r="LFK746" s="311"/>
      <c r="LFL746" s="311"/>
      <c r="LFM746" s="311"/>
      <c r="LFN746" s="311"/>
      <c r="LFO746" s="311"/>
      <c r="LFP746" s="311"/>
      <c r="LFQ746" s="311"/>
      <c r="LFR746" s="311"/>
      <c r="LFS746" s="311"/>
      <c r="LFT746" s="311"/>
      <c r="LFU746" s="311"/>
      <c r="LFV746" s="311"/>
      <c r="LFW746" s="311"/>
      <c r="LFX746" s="311"/>
      <c r="LFY746" s="311"/>
      <c r="LFZ746" s="311"/>
      <c r="LGA746" s="311"/>
      <c r="LGB746" s="311"/>
      <c r="LGC746" s="311"/>
      <c r="LGD746" s="311"/>
      <c r="LGE746" s="311"/>
      <c r="LGF746" s="311"/>
      <c r="LGG746" s="311"/>
      <c r="LGH746" s="311"/>
      <c r="LGI746" s="311"/>
      <c r="LGJ746" s="311"/>
      <c r="LGK746" s="311"/>
      <c r="LGL746" s="311"/>
      <c r="LGM746" s="311"/>
      <c r="LGN746" s="311"/>
      <c r="LGO746" s="311"/>
      <c r="LGP746" s="311"/>
      <c r="LGQ746" s="311"/>
      <c r="LGR746" s="311"/>
      <c r="LGS746" s="311"/>
      <c r="LGT746" s="311"/>
      <c r="LGU746" s="311"/>
      <c r="LGV746" s="311"/>
      <c r="LGW746" s="311"/>
      <c r="LGX746" s="311"/>
      <c r="LGY746" s="311"/>
      <c r="LGZ746" s="311"/>
      <c r="LHA746" s="311"/>
      <c r="LHB746" s="311"/>
      <c r="LHC746" s="311"/>
      <c r="LHD746" s="311"/>
      <c r="LHE746" s="311"/>
      <c r="LHF746" s="311"/>
      <c r="LHG746" s="311"/>
      <c r="LHH746" s="311"/>
      <c r="LHI746" s="311"/>
      <c r="LHJ746" s="311"/>
      <c r="LHK746" s="311"/>
      <c r="LHL746" s="311"/>
      <c r="LHM746" s="311"/>
      <c r="LHN746" s="311"/>
      <c r="LHO746" s="311"/>
      <c r="LHP746" s="311"/>
      <c r="LHQ746" s="311"/>
      <c r="LHR746" s="311"/>
      <c r="LHS746" s="311"/>
      <c r="LHT746" s="311"/>
      <c r="LHU746" s="311"/>
      <c r="LHV746" s="311"/>
      <c r="LHW746" s="311"/>
      <c r="LHX746" s="311"/>
      <c r="LHY746" s="311"/>
      <c r="LHZ746" s="311"/>
      <c r="LIA746" s="311"/>
      <c r="LIB746" s="311"/>
      <c r="LIC746" s="311"/>
      <c r="LID746" s="311"/>
      <c r="LIE746" s="311"/>
      <c r="LIF746" s="311"/>
      <c r="LIG746" s="311"/>
      <c r="LIH746" s="311"/>
      <c r="LII746" s="311"/>
      <c r="LIJ746" s="311"/>
      <c r="LIK746" s="311"/>
      <c r="LIL746" s="311"/>
      <c r="LIM746" s="311"/>
      <c r="LIN746" s="311"/>
      <c r="LIO746" s="311"/>
      <c r="LIP746" s="311"/>
      <c r="LIQ746" s="311"/>
      <c r="LIR746" s="311"/>
      <c r="LIS746" s="311"/>
      <c r="LIT746" s="311"/>
      <c r="LIU746" s="311"/>
      <c r="LIV746" s="311"/>
      <c r="LIW746" s="311"/>
      <c r="LIX746" s="311"/>
      <c r="LIY746" s="311"/>
      <c r="LIZ746" s="311"/>
      <c r="LJA746" s="311"/>
      <c r="LJB746" s="311"/>
      <c r="LJC746" s="311"/>
      <c r="LJD746" s="311"/>
      <c r="LJE746" s="311"/>
      <c r="LJF746" s="311"/>
      <c r="LJG746" s="311"/>
      <c r="LJH746" s="311"/>
      <c r="LJI746" s="311"/>
      <c r="LJJ746" s="311"/>
      <c r="LJK746" s="311"/>
      <c r="LJL746" s="311"/>
      <c r="LJM746" s="311"/>
      <c r="LJN746" s="311"/>
      <c r="LJO746" s="311"/>
      <c r="LJP746" s="311"/>
      <c r="LJQ746" s="311"/>
      <c r="LJR746" s="311"/>
      <c r="LJS746" s="311"/>
      <c r="LJT746" s="311"/>
      <c r="LJU746" s="311"/>
      <c r="LJV746" s="311"/>
      <c r="LJW746" s="311"/>
      <c r="LJX746" s="311"/>
      <c r="LJY746" s="311"/>
      <c r="LJZ746" s="311"/>
      <c r="LKA746" s="311"/>
      <c r="LKB746" s="311"/>
      <c r="LKC746" s="311"/>
      <c r="LKD746" s="311"/>
      <c r="LKE746" s="311"/>
      <c r="LKF746" s="311"/>
      <c r="LKG746" s="311"/>
      <c r="LKH746" s="311"/>
      <c r="LKI746" s="311"/>
      <c r="LKJ746" s="311"/>
      <c r="LKK746" s="311"/>
      <c r="LKL746" s="311"/>
      <c r="LKM746" s="311"/>
      <c r="LKN746" s="311"/>
      <c r="LKO746" s="311"/>
      <c r="LKP746" s="311"/>
      <c r="LKQ746" s="311"/>
      <c r="LKR746" s="311"/>
      <c r="LKS746" s="311"/>
      <c r="LKT746" s="311"/>
      <c r="LKU746" s="311"/>
      <c r="LKV746" s="311"/>
      <c r="LKW746" s="311"/>
      <c r="LKX746" s="311"/>
      <c r="LKY746" s="311"/>
      <c r="LKZ746" s="311"/>
      <c r="LLA746" s="311"/>
      <c r="LLB746" s="311"/>
      <c r="LLC746" s="311"/>
      <c r="LLD746" s="311"/>
      <c r="LLE746" s="311"/>
      <c r="LLF746" s="311"/>
      <c r="LLG746" s="311"/>
      <c r="LLH746" s="311"/>
      <c r="LLI746" s="311"/>
      <c r="LLJ746" s="311"/>
      <c r="LLK746" s="311"/>
      <c r="LLL746" s="311"/>
      <c r="LLM746" s="311"/>
      <c r="LLN746" s="311"/>
      <c r="LLO746" s="311"/>
      <c r="LLP746" s="311"/>
      <c r="LLQ746" s="311"/>
      <c r="LLR746" s="311"/>
      <c r="LLS746" s="311"/>
      <c r="LLT746" s="311"/>
      <c r="LLU746" s="311"/>
      <c r="LLV746" s="311"/>
      <c r="LLW746" s="311"/>
      <c r="LLX746" s="311"/>
      <c r="LLY746" s="311"/>
      <c r="LLZ746" s="311"/>
      <c r="LMA746" s="311"/>
      <c r="LMB746" s="311"/>
      <c r="LMC746" s="311"/>
      <c r="LMD746" s="311"/>
      <c r="LME746" s="311"/>
      <c r="LMF746" s="311"/>
      <c r="LMG746" s="311"/>
      <c r="LMH746" s="311"/>
      <c r="LMI746" s="311"/>
      <c r="LMJ746" s="311"/>
      <c r="LMK746" s="311"/>
      <c r="LML746" s="311"/>
      <c r="LMM746" s="311"/>
      <c r="LMN746" s="311"/>
      <c r="LMO746" s="311"/>
      <c r="LMP746" s="311"/>
      <c r="LMQ746" s="311"/>
      <c r="LMR746" s="311"/>
      <c r="LMS746" s="311"/>
      <c r="LMT746" s="311"/>
      <c r="LMU746" s="311"/>
      <c r="LMV746" s="311"/>
      <c r="LMW746" s="311"/>
      <c r="LMX746" s="311"/>
      <c r="LMY746" s="311"/>
      <c r="LMZ746" s="311"/>
      <c r="LNA746" s="311"/>
      <c r="LNB746" s="311"/>
      <c r="LNC746" s="311"/>
      <c r="LND746" s="311"/>
      <c r="LNE746" s="311"/>
      <c r="LNF746" s="311"/>
      <c r="LNG746" s="311"/>
      <c r="LNH746" s="311"/>
      <c r="LNI746" s="311"/>
      <c r="LNJ746" s="311"/>
      <c r="LNK746" s="311"/>
      <c r="LNL746" s="311"/>
      <c r="LNM746" s="311"/>
      <c r="LNN746" s="311"/>
      <c r="LNO746" s="311"/>
      <c r="LNP746" s="311"/>
      <c r="LNQ746" s="311"/>
      <c r="LNR746" s="311"/>
      <c r="LNS746" s="311"/>
      <c r="LNT746" s="311"/>
      <c r="LNU746" s="311"/>
      <c r="LNV746" s="311"/>
      <c r="LNW746" s="311"/>
      <c r="LNX746" s="311"/>
      <c r="LNY746" s="311"/>
      <c r="LNZ746" s="311"/>
      <c r="LOA746" s="311"/>
      <c r="LOB746" s="311"/>
      <c r="LOC746" s="311"/>
      <c r="LOD746" s="311"/>
      <c r="LOE746" s="311"/>
      <c r="LOF746" s="311"/>
      <c r="LOG746" s="311"/>
      <c r="LOH746" s="311"/>
      <c r="LOI746" s="311"/>
      <c r="LOJ746" s="311"/>
      <c r="LOK746" s="311"/>
      <c r="LOL746" s="311"/>
      <c r="LOM746" s="311"/>
      <c r="LON746" s="311"/>
      <c r="LOO746" s="311"/>
      <c r="LOP746" s="311"/>
      <c r="LOQ746" s="311"/>
      <c r="LOR746" s="311"/>
      <c r="LOS746" s="311"/>
      <c r="LOT746" s="311"/>
      <c r="LOU746" s="311"/>
      <c r="LOV746" s="311"/>
      <c r="LOW746" s="311"/>
      <c r="LOX746" s="311"/>
      <c r="LOY746" s="311"/>
      <c r="LOZ746" s="311"/>
      <c r="LPA746" s="311"/>
      <c r="LPB746" s="311"/>
      <c r="LPC746" s="311"/>
      <c r="LPD746" s="311"/>
      <c r="LPE746" s="311"/>
      <c r="LPF746" s="311"/>
      <c r="LPG746" s="311"/>
      <c r="LPH746" s="311"/>
      <c r="LPI746" s="311"/>
      <c r="LPJ746" s="311"/>
      <c r="LPK746" s="311"/>
      <c r="LPL746" s="311"/>
      <c r="LPM746" s="311"/>
      <c r="LPN746" s="311"/>
      <c r="LPO746" s="311"/>
      <c r="LPP746" s="311"/>
      <c r="LPQ746" s="311"/>
      <c r="LPR746" s="311"/>
      <c r="LPS746" s="311"/>
      <c r="LPT746" s="311"/>
      <c r="LPU746" s="311"/>
      <c r="LPV746" s="311"/>
      <c r="LPW746" s="311"/>
      <c r="LPX746" s="311"/>
      <c r="LPY746" s="311"/>
      <c r="LPZ746" s="311"/>
      <c r="LQA746" s="311"/>
      <c r="LQB746" s="311"/>
      <c r="LQC746" s="311"/>
      <c r="LQD746" s="311"/>
      <c r="LQE746" s="311"/>
      <c r="LQF746" s="311"/>
      <c r="LQG746" s="311"/>
      <c r="LQH746" s="311"/>
      <c r="LQI746" s="311"/>
      <c r="LQJ746" s="311"/>
      <c r="LQK746" s="311"/>
      <c r="LQL746" s="311"/>
      <c r="LQM746" s="311"/>
      <c r="LQN746" s="311"/>
      <c r="LQO746" s="311"/>
      <c r="LQP746" s="311"/>
      <c r="LQQ746" s="311"/>
      <c r="LQR746" s="311"/>
      <c r="LQS746" s="311"/>
      <c r="LQT746" s="311"/>
      <c r="LQU746" s="311"/>
      <c r="LQV746" s="311"/>
      <c r="LQW746" s="311"/>
      <c r="LQX746" s="311"/>
      <c r="LQY746" s="311"/>
      <c r="LQZ746" s="311"/>
      <c r="LRA746" s="311"/>
      <c r="LRB746" s="311"/>
      <c r="LRC746" s="311"/>
      <c r="LRD746" s="311"/>
      <c r="LRE746" s="311"/>
      <c r="LRF746" s="311"/>
      <c r="LRG746" s="311"/>
      <c r="LRH746" s="311"/>
      <c r="LRI746" s="311"/>
      <c r="LRJ746" s="311"/>
      <c r="LRK746" s="311"/>
      <c r="LRL746" s="311"/>
      <c r="LRM746" s="311"/>
      <c r="LRN746" s="311"/>
      <c r="LRO746" s="311"/>
      <c r="LRP746" s="311"/>
      <c r="LRQ746" s="311"/>
      <c r="LRR746" s="311"/>
      <c r="LRS746" s="311"/>
      <c r="LRT746" s="311"/>
      <c r="LRU746" s="311"/>
      <c r="LRV746" s="311"/>
      <c r="LRW746" s="311"/>
      <c r="LRX746" s="311"/>
      <c r="LRY746" s="311"/>
      <c r="LRZ746" s="311"/>
      <c r="LSA746" s="311"/>
      <c r="LSB746" s="311"/>
      <c r="LSC746" s="311"/>
      <c r="LSD746" s="311"/>
      <c r="LSE746" s="311"/>
      <c r="LSF746" s="311"/>
      <c r="LSG746" s="311"/>
      <c r="LSH746" s="311"/>
      <c r="LSI746" s="311"/>
      <c r="LSJ746" s="311"/>
      <c r="LSK746" s="311"/>
      <c r="LSL746" s="311"/>
      <c r="LSM746" s="311"/>
      <c r="LSN746" s="311"/>
      <c r="LSO746" s="311"/>
      <c r="LSP746" s="311"/>
      <c r="LSQ746" s="311"/>
      <c r="LSR746" s="311"/>
      <c r="LSS746" s="311"/>
      <c r="LST746" s="311"/>
      <c r="LSU746" s="311"/>
      <c r="LSV746" s="311"/>
      <c r="LSW746" s="311"/>
      <c r="LSX746" s="311"/>
      <c r="LSY746" s="311"/>
      <c r="LSZ746" s="311"/>
      <c r="LTA746" s="311"/>
      <c r="LTB746" s="311"/>
      <c r="LTC746" s="311"/>
      <c r="LTD746" s="311"/>
      <c r="LTE746" s="311"/>
      <c r="LTF746" s="311"/>
      <c r="LTG746" s="311"/>
      <c r="LTH746" s="311"/>
      <c r="LTI746" s="311"/>
      <c r="LTJ746" s="311"/>
      <c r="LTK746" s="311"/>
      <c r="LTL746" s="311"/>
      <c r="LTM746" s="311"/>
      <c r="LTN746" s="311"/>
      <c r="LTO746" s="311"/>
      <c r="LTP746" s="311"/>
      <c r="LTQ746" s="311"/>
      <c r="LTR746" s="311"/>
      <c r="LTS746" s="311"/>
      <c r="LTT746" s="311"/>
      <c r="LTU746" s="311"/>
      <c r="LTV746" s="311"/>
      <c r="LTW746" s="311"/>
      <c r="LTX746" s="311"/>
      <c r="LTY746" s="311"/>
      <c r="LTZ746" s="311"/>
      <c r="LUA746" s="311"/>
      <c r="LUB746" s="311"/>
      <c r="LUC746" s="311"/>
      <c r="LUD746" s="311"/>
      <c r="LUE746" s="311"/>
      <c r="LUF746" s="311"/>
      <c r="LUG746" s="311"/>
      <c r="LUH746" s="311"/>
      <c r="LUI746" s="311"/>
      <c r="LUJ746" s="311"/>
      <c r="LUK746" s="311"/>
      <c r="LUL746" s="311"/>
      <c r="LUM746" s="311"/>
      <c r="LUN746" s="311"/>
      <c r="LUO746" s="311"/>
      <c r="LUP746" s="311"/>
      <c r="LUQ746" s="311"/>
      <c r="LUR746" s="311"/>
      <c r="LUS746" s="311"/>
      <c r="LUT746" s="311"/>
      <c r="LUU746" s="311"/>
      <c r="LUV746" s="311"/>
      <c r="LUW746" s="311"/>
      <c r="LUX746" s="311"/>
      <c r="LUY746" s="311"/>
      <c r="LUZ746" s="311"/>
      <c r="LVA746" s="311"/>
      <c r="LVB746" s="311"/>
      <c r="LVC746" s="311"/>
      <c r="LVD746" s="311"/>
      <c r="LVE746" s="311"/>
      <c r="LVF746" s="311"/>
      <c r="LVG746" s="311"/>
      <c r="LVH746" s="311"/>
      <c r="LVI746" s="311"/>
      <c r="LVJ746" s="311"/>
      <c r="LVK746" s="311"/>
      <c r="LVL746" s="311"/>
      <c r="LVM746" s="311"/>
      <c r="LVN746" s="311"/>
      <c r="LVO746" s="311"/>
      <c r="LVP746" s="311"/>
      <c r="LVQ746" s="311"/>
      <c r="LVR746" s="311"/>
      <c r="LVS746" s="311"/>
      <c r="LVT746" s="311"/>
      <c r="LVU746" s="311"/>
      <c r="LVV746" s="311"/>
      <c r="LVW746" s="311"/>
      <c r="LVX746" s="311"/>
      <c r="LVY746" s="311"/>
      <c r="LVZ746" s="311"/>
      <c r="LWA746" s="311"/>
      <c r="LWB746" s="311"/>
      <c r="LWC746" s="311"/>
      <c r="LWD746" s="311"/>
      <c r="LWE746" s="311"/>
      <c r="LWF746" s="311"/>
      <c r="LWG746" s="311"/>
      <c r="LWH746" s="311"/>
      <c r="LWI746" s="311"/>
      <c r="LWJ746" s="311"/>
      <c r="LWK746" s="311"/>
      <c r="LWL746" s="311"/>
      <c r="LWM746" s="311"/>
      <c r="LWN746" s="311"/>
      <c r="LWO746" s="311"/>
      <c r="LWP746" s="311"/>
      <c r="LWQ746" s="311"/>
      <c r="LWR746" s="311"/>
      <c r="LWS746" s="311"/>
      <c r="LWT746" s="311"/>
      <c r="LWU746" s="311"/>
      <c r="LWV746" s="311"/>
      <c r="LWW746" s="311"/>
      <c r="LWX746" s="311"/>
      <c r="LWY746" s="311"/>
      <c r="LWZ746" s="311"/>
      <c r="LXA746" s="311"/>
      <c r="LXB746" s="311"/>
      <c r="LXC746" s="311"/>
      <c r="LXD746" s="311"/>
      <c r="LXE746" s="311"/>
      <c r="LXF746" s="311"/>
      <c r="LXG746" s="311"/>
      <c r="LXH746" s="311"/>
      <c r="LXI746" s="311"/>
      <c r="LXJ746" s="311"/>
      <c r="LXK746" s="311"/>
      <c r="LXL746" s="311"/>
      <c r="LXM746" s="311"/>
      <c r="LXN746" s="311"/>
      <c r="LXO746" s="311"/>
      <c r="LXP746" s="311"/>
      <c r="LXQ746" s="311"/>
      <c r="LXR746" s="311"/>
      <c r="LXS746" s="311"/>
      <c r="LXT746" s="311"/>
      <c r="LXU746" s="311"/>
      <c r="LXV746" s="311"/>
      <c r="LXW746" s="311"/>
      <c r="LXX746" s="311"/>
      <c r="LXY746" s="311"/>
      <c r="LXZ746" s="311"/>
      <c r="LYA746" s="311"/>
      <c r="LYB746" s="311"/>
      <c r="LYC746" s="311"/>
      <c r="LYD746" s="311"/>
      <c r="LYE746" s="311"/>
      <c r="LYF746" s="311"/>
      <c r="LYG746" s="311"/>
      <c r="LYH746" s="311"/>
      <c r="LYI746" s="311"/>
      <c r="LYJ746" s="311"/>
      <c r="LYK746" s="311"/>
      <c r="LYL746" s="311"/>
      <c r="LYM746" s="311"/>
      <c r="LYN746" s="311"/>
      <c r="LYO746" s="311"/>
      <c r="LYP746" s="311"/>
      <c r="LYQ746" s="311"/>
      <c r="LYR746" s="311"/>
      <c r="LYS746" s="311"/>
      <c r="LYT746" s="311"/>
      <c r="LYU746" s="311"/>
      <c r="LYV746" s="311"/>
      <c r="LYW746" s="311"/>
      <c r="LYX746" s="311"/>
      <c r="LYY746" s="311"/>
      <c r="LYZ746" s="311"/>
      <c r="LZA746" s="311"/>
      <c r="LZB746" s="311"/>
      <c r="LZC746" s="311"/>
      <c r="LZD746" s="311"/>
      <c r="LZE746" s="311"/>
      <c r="LZF746" s="311"/>
      <c r="LZG746" s="311"/>
      <c r="LZH746" s="311"/>
      <c r="LZI746" s="311"/>
      <c r="LZJ746" s="311"/>
      <c r="LZK746" s="311"/>
      <c r="LZL746" s="311"/>
      <c r="LZM746" s="311"/>
      <c r="LZN746" s="311"/>
      <c r="LZO746" s="311"/>
      <c r="LZP746" s="311"/>
      <c r="LZQ746" s="311"/>
      <c r="LZR746" s="311"/>
      <c r="LZS746" s="311"/>
      <c r="LZT746" s="311"/>
      <c r="LZU746" s="311"/>
      <c r="LZV746" s="311"/>
      <c r="LZW746" s="311"/>
      <c r="LZX746" s="311"/>
      <c r="LZY746" s="311"/>
      <c r="LZZ746" s="311"/>
      <c r="MAA746" s="311"/>
      <c r="MAB746" s="311"/>
      <c r="MAC746" s="311"/>
      <c r="MAD746" s="311"/>
      <c r="MAE746" s="311"/>
      <c r="MAF746" s="311"/>
      <c r="MAG746" s="311"/>
      <c r="MAH746" s="311"/>
      <c r="MAI746" s="311"/>
      <c r="MAJ746" s="311"/>
      <c r="MAK746" s="311"/>
      <c r="MAL746" s="311"/>
      <c r="MAM746" s="311"/>
      <c r="MAN746" s="311"/>
      <c r="MAO746" s="311"/>
      <c r="MAP746" s="311"/>
      <c r="MAQ746" s="311"/>
      <c r="MAR746" s="311"/>
      <c r="MAS746" s="311"/>
      <c r="MAT746" s="311"/>
      <c r="MAU746" s="311"/>
      <c r="MAV746" s="311"/>
      <c r="MAW746" s="311"/>
      <c r="MAX746" s="311"/>
      <c r="MAY746" s="311"/>
      <c r="MAZ746" s="311"/>
      <c r="MBA746" s="311"/>
      <c r="MBB746" s="311"/>
      <c r="MBC746" s="311"/>
      <c r="MBD746" s="311"/>
      <c r="MBE746" s="311"/>
      <c r="MBF746" s="311"/>
      <c r="MBG746" s="311"/>
      <c r="MBH746" s="311"/>
      <c r="MBI746" s="311"/>
      <c r="MBJ746" s="311"/>
      <c r="MBK746" s="311"/>
      <c r="MBL746" s="311"/>
      <c r="MBM746" s="311"/>
      <c r="MBN746" s="311"/>
      <c r="MBO746" s="311"/>
      <c r="MBP746" s="311"/>
      <c r="MBQ746" s="311"/>
      <c r="MBR746" s="311"/>
      <c r="MBS746" s="311"/>
      <c r="MBT746" s="311"/>
      <c r="MBU746" s="311"/>
      <c r="MBV746" s="311"/>
      <c r="MBW746" s="311"/>
      <c r="MBX746" s="311"/>
      <c r="MBY746" s="311"/>
      <c r="MBZ746" s="311"/>
      <c r="MCA746" s="311"/>
      <c r="MCB746" s="311"/>
      <c r="MCC746" s="311"/>
      <c r="MCD746" s="311"/>
      <c r="MCE746" s="311"/>
      <c r="MCF746" s="311"/>
      <c r="MCG746" s="311"/>
      <c r="MCH746" s="311"/>
      <c r="MCI746" s="311"/>
      <c r="MCJ746" s="311"/>
      <c r="MCK746" s="311"/>
      <c r="MCL746" s="311"/>
      <c r="MCM746" s="311"/>
      <c r="MCN746" s="311"/>
      <c r="MCO746" s="311"/>
      <c r="MCP746" s="311"/>
      <c r="MCQ746" s="311"/>
      <c r="MCR746" s="311"/>
      <c r="MCS746" s="311"/>
      <c r="MCT746" s="311"/>
      <c r="MCU746" s="311"/>
      <c r="MCV746" s="311"/>
      <c r="MCW746" s="311"/>
      <c r="MCX746" s="311"/>
      <c r="MCY746" s="311"/>
      <c r="MCZ746" s="311"/>
      <c r="MDA746" s="311"/>
      <c r="MDB746" s="311"/>
      <c r="MDC746" s="311"/>
      <c r="MDD746" s="311"/>
      <c r="MDE746" s="311"/>
      <c r="MDF746" s="311"/>
      <c r="MDG746" s="311"/>
      <c r="MDH746" s="311"/>
      <c r="MDI746" s="311"/>
      <c r="MDJ746" s="311"/>
      <c r="MDK746" s="311"/>
      <c r="MDL746" s="311"/>
      <c r="MDM746" s="311"/>
      <c r="MDN746" s="311"/>
      <c r="MDO746" s="311"/>
      <c r="MDP746" s="311"/>
      <c r="MDQ746" s="311"/>
      <c r="MDR746" s="311"/>
      <c r="MDS746" s="311"/>
      <c r="MDT746" s="311"/>
      <c r="MDU746" s="311"/>
      <c r="MDV746" s="311"/>
      <c r="MDW746" s="311"/>
      <c r="MDX746" s="311"/>
      <c r="MDY746" s="311"/>
      <c r="MDZ746" s="311"/>
      <c r="MEA746" s="311"/>
      <c r="MEB746" s="311"/>
      <c r="MEC746" s="311"/>
      <c r="MED746" s="311"/>
      <c r="MEE746" s="311"/>
      <c r="MEF746" s="311"/>
      <c r="MEG746" s="311"/>
      <c r="MEH746" s="311"/>
      <c r="MEI746" s="311"/>
      <c r="MEJ746" s="311"/>
      <c r="MEK746" s="311"/>
      <c r="MEL746" s="311"/>
      <c r="MEM746" s="311"/>
      <c r="MEN746" s="311"/>
      <c r="MEO746" s="311"/>
      <c r="MEP746" s="311"/>
      <c r="MEQ746" s="311"/>
      <c r="MER746" s="311"/>
      <c r="MES746" s="311"/>
      <c r="MET746" s="311"/>
      <c r="MEU746" s="311"/>
      <c r="MEV746" s="311"/>
      <c r="MEW746" s="311"/>
      <c r="MEX746" s="311"/>
      <c r="MEY746" s="311"/>
      <c r="MEZ746" s="311"/>
      <c r="MFA746" s="311"/>
      <c r="MFB746" s="311"/>
      <c r="MFC746" s="311"/>
      <c r="MFD746" s="311"/>
      <c r="MFE746" s="311"/>
      <c r="MFF746" s="311"/>
      <c r="MFG746" s="311"/>
      <c r="MFH746" s="311"/>
      <c r="MFI746" s="311"/>
      <c r="MFJ746" s="311"/>
      <c r="MFK746" s="311"/>
      <c r="MFL746" s="311"/>
      <c r="MFM746" s="311"/>
      <c r="MFN746" s="311"/>
      <c r="MFO746" s="311"/>
      <c r="MFP746" s="311"/>
      <c r="MFQ746" s="311"/>
      <c r="MFR746" s="311"/>
      <c r="MFS746" s="311"/>
      <c r="MFT746" s="311"/>
      <c r="MFU746" s="311"/>
      <c r="MFV746" s="311"/>
      <c r="MFW746" s="311"/>
      <c r="MFX746" s="311"/>
      <c r="MFY746" s="311"/>
      <c r="MFZ746" s="311"/>
      <c r="MGA746" s="311"/>
      <c r="MGB746" s="311"/>
      <c r="MGC746" s="311"/>
      <c r="MGD746" s="311"/>
      <c r="MGE746" s="311"/>
      <c r="MGF746" s="311"/>
      <c r="MGG746" s="311"/>
      <c r="MGH746" s="311"/>
      <c r="MGI746" s="311"/>
      <c r="MGJ746" s="311"/>
      <c r="MGK746" s="311"/>
      <c r="MGL746" s="311"/>
      <c r="MGM746" s="311"/>
      <c r="MGN746" s="311"/>
      <c r="MGO746" s="311"/>
      <c r="MGP746" s="311"/>
      <c r="MGQ746" s="311"/>
      <c r="MGR746" s="311"/>
      <c r="MGS746" s="311"/>
      <c r="MGT746" s="311"/>
      <c r="MGU746" s="311"/>
      <c r="MGV746" s="311"/>
      <c r="MGW746" s="311"/>
      <c r="MGX746" s="311"/>
      <c r="MGY746" s="311"/>
      <c r="MGZ746" s="311"/>
      <c r="MHA746" s="311"/>
      <c r="MHB746" s="311"/>
      <c r="MHC746" s="311"/>
      <c r="MHD746" s="311"/>
      <c r="MHE746" s="311"/>
      <c r="MHF746" s="311"/>
      <c r="MHG746" s="311"/>
      <c r="MHH746" s="311"/>
      <c r="MHI746" s="311"/>
      <c r="MHJ746" s="311"/>
      <c r="MHK746" s="311"/>
      <c r="MHL746" s="311"/>
      <c r="MHM746" s="311"/>
      <c r="MHN746" s="311"/>
      <c r="MHO746" s="311"/>
      <c r="MHP746" s="311"/>
      <c r="MHQ746" s="311"/>
      <c r="MHR746" s="311"/>
      <c r="MHS746" s="311"/>
      <c r="MHT746" s="311"/>
      <c r="MHU746" s="311"/>
      <c r="MHV746" s="311"/>
      <c r="MHW746" s="311"/>
      <c r="MHX746" s="311"/>
      <c r="MHY746" s="311"/>
      <c r="MHZ746" s="311"/>
      <c r="MIA746" s="311"/>
      <c r="MIB746" s="311"/>
      <c r="MIC746" s="311"/>
      <c r="MID746" s="311"/>
      <c r="MIE746" s="311"/>
      <c r="MIF746" s="311"/>
      <c r="MIG746" s="311"/>
      <c r="MIH746" s="311"/>
      <c r="MII746" s="311"/>
      <c r="MIJ746" s="311"/>
      <c r="MIK746" s="311"/>
      <c r="MIL746" s="311"/>
      <c r="MIM746" s="311"/>
      <c r="MIN746" s="311"/>
      <c r="MIO746" s="311"/>
      <c r="MIP746" s="311"/>
      <c r="MIQ746" s="311"/>
      <c r="MIR746" s="311"/>
      <c r="MIS746" s="311"/>
      <c r="MIT746" s="311"/>
      <c r="MIU746" s="311"/>
      <c r="MIV746" s="311"/>
      <c r="MIW746" s="311"/>
      <c r="MIX746" s="311"/>
      <c r="MIY746" s="311"/>
      <c r="MIZ746" s="311"/>
      <c r="MJA746" s="311"/>
      <c r="MJB746" s="311"/>
      <c r="MJC746" s="311"/>
      <c r="MJD746" s="311"/>
      <c r="MJE746" s="311"/>
      <c r="MJF746" s="311"/>
      <c r="MJG746" s="311"/>
      <c r="MJH746" s="311"/>
      <c r="MJI746" s="311"/>
      <c r="MJJ746" s="311"/>
      <c r="MJK746" s="311"/>
      <c r="MJL746" s="311"/>
      <c r="MJM746" s="311"/>
      <c r="MJN746" s="311"/>
      <c r="MJO746" s="311"/>
      <c r="MJP746" s="311"/>
      <c r="MJQ746" s="311"/>
      <c r="MJR746" s="311"/>
      <c r="MJS746" s="311"/>
      <c r="MJT746" s="311"/>
      <c r="MJU746" s="311"/>
      <c r="MJV746" s="311"/>
      <c r="MJW746" s="311"/>
      <c r="MJX746" s="311"/>
      <c r="MJY746" s="311"/>
      <c r="MJZ746" s="311"/>
      <c r="MKA746" s="311"/>
      <c r="MKB746" s="311"/>
      <c r="MKC746" s="311"/>
      <c r="MKD746" s="311"/>
      <c r="MKE746" s="311"/>
      <c r="MKF746" s="311"/>
      <c r="MKG746" s="311"/>
      <c r="MKH746" s="311"/>
      <c r="MKI746" s="311"/>
      <c r="MKJ746" s="311"/>
      <c r="MKK746" s="311"/>
      <c r="MKL746" s="311"/>
      <c r="MKM746" s="311"/>
      <c r="MKN746" s="311"/>
      <c r="MKO746" s="311"/>
      <c r="MKP746" s="311"/>
      <c r="MKQ746" s="311"/>
      <c r="MKR746" s="311"/>
      <c r="MKS746" s="311"/>
      <c r="MKT746" s="311"/>
      <c r="MKU746" s="311"/>
      <c r="MKV746" s="311"/>
      <c r="MKW746" s="311"/>
      <c r="MKX746" s="311"/>
      <c r="MKY746" s="311"/>
      <c r="MKZ746" s="311"/>
      <c r="MLA746" s="311"/>
      <c r="MLB746" s="311"/>
      <c r="MLC746" s="311"/>
      <c r="MLD746" s="311"/>
      <c r="MLE746" s="311"/>
      <c r="MLF746" s="311"/>
      <c r="MLG746" s="311"/>
      <c r="MLH746" s="311"/>
      <c r="MLI746" s="311"/>
      <c r="MLJ746" s="311"/>
      <c r="MLK746" s="311"/>
      <c r="MLL746" s="311"/>
      <c r="MLM746" s="311"/>
      <c r="MLN746" s="311"/>
      <c r="MLO746" s="311"/>
      <c r="MLP746" s="311"/>
      <c r="MLQ746" s="311"/>
      <c r="MLR746" s="311"/>
      <c r="MLS746" s="311"/>
      <c r="MLT746" s="311"/>
      <c r="MLU746" s="311"/>
      <c r="MLV746" s="311"/>
      <c r="MLW746" s="311"/>
      <c r="MLX746" s="311"/>
      <c r="MLY746" s="311"/>
      <c r="MLZ746" s="311"/>
      <c r="MMA746" s="311"/>
      <c r="MMB746" s="311"/>
      <c r="MMC746" s="311"/>
      <c r="MMD746" s="311"/>
      <c r="MME746" s="311"/>
      <c r="MMF746" s="311"/>
      <c r="MMG746" s="311"/>
      <c r="MMH746" s="311"/>
      <c r="MMI746" s="311"/>
      <c r="MMJ746" s="311"/>
      <c r="MMK746" s="311"/>
      <c r="MML746" s="311"/>
      <c r="MMM746" s="311"/>
      <c r="MMN746" s="311"/>
      <c r="MMO746" s="311"/>
      <c r="MMP746" s="311"/>
      <c r="MMQ746" s="311"/>
      <c r="MMR746" s="311"/>
      <c r="MMS746" s="311"/>
      <c r="MMT746" s="311"/>
      <c r="MMU746" s="311"/>
      <c r="MMV746" s="311"/>
      <c r="MMW746" s="311"/>
      <c r="MMX746" s="311"/>
      <c r="MMY746" s="311"/>
      <c r="MMZ746" s="311"/>
      <c r="MNA746" s="311"/>
      <c r="MNB746" s="311"/>
      <c r="MNC746" s="311"/>
      <c r="MND746" s="311"/>
      <c r="MNE746" s="311"/>
      <c r="MNF746" s="311"/>
      <c r="MNG746" s="311"/>
      <c r="MNH746" s="311"/>
      <c r="MNI746" s="311"/>
      <c r="MNJ746" s="311"/>
      <c r="MNK746" s="311"/>
      <c r="MNL746" s="311"/>
      <c r="MNM746" s="311"/>
      <c r="MNN746" s="311"/>
      <c r="MNO746" s="311"/>
      <c r="MNP746" s="311"/>
      <c r="MNQ746" s="311"/>
      <c r="MNR746" s="311"/>
      <c r="MNS746" s="311"/>
      <c r="MNT746" s="311"/>
      <c r="MNU746" s="311"/>
      <c r="MNV746" s="311"/>
      <c r="MNW746" s="311"/>
      <c r="MNX746" s="311"/>
      <c r="MNY746" s="311"/>
      <c r="MNZ746" s="311"/>
      <c r="MOA746" s="311"/>
      <c r="MOB746" s="311"/>
      <c r="MOC746" s="311"/>
      <c r="MOD746" s="311"/>
      <c r="MOE746" s="311"/>
      <c r="MOF746" s="311"/>
      <c r="MOG746" s="311"/>
      <c r="MOH746" s="311"/>
      <c r="MOI746" s="311"/>
      <c r="MOJ746" s="311"/>
      <c r="MOK746" s="311"/>
      <c r="MOL746" s="311"/>
      <c r="MOM746" s="311"/>
      <c r="MON746" s="311"/>
      <c r="MOO746" s="311"/>
      <c r="MOP746" s="311"/>
      <c r="MOQ746" s="311"/>
      <c r="MOR746" s="311"/>
      <c r="MOS746" s="311"/>
      <c r="MOT746" s="311"/>
      <c r="MOU746" s="311"/>
      <c r="MOV746" s="311"/>
      <c r="MOW746" s="311"/>
      <c r="MOX746" s="311"/>
      <c r="MOY746" s="311"/>
      <c r="MOZ746" s="311"/>
      <c r="MPA746" s="311"/>
      <c r="MPB746" s="311"/>
      <c r="MPC746" s="311"/>
      <c r="MPD746" s="311"/>
      <c r="MPE746" s="311"/>
      <c r="MPF746" s="311"/>
      <c r="MPG746" s="311"/>
      <c r="MPH746" s="311"/>
      <c r="MPI746" s="311"/>
      <c r="MPJ746" s="311"/>
      <c r="MPK746" s="311"/>
      <c r="MPL746" s="311"/>
      <c r="MPM746" s="311"/>
      <c r="MPN746" s="311"/>
      <c r="MPO746" s="311"/>
      <c r="MPP746" s="311"/>
      <c r="MPQ746" s="311"/>
      <c r="MPR746" s="311"/>
      <c r="MPS746" s="311"/>
      <c r="MPT746" s="311"/>
      <c r="MPU746" s="311"/>
      <c r="MPV746" s="311"/>
      <c r="MPW746" s="311"/>
      <c r="MPX746" s="311"/>
      <c r="MPY746" s="311"/>
      <c r="MPZ746" s="311"/>
      <c r="MQA746" s="311"/>
      <c r="MQB746" s="311"/>
      <c r="MQC746" s="311"/>
      <c r="MQD746" s="311"/>
      <c r="MQE746" s="311"/>
      <c r="MQF746" s="311"/>
      <c r="MQG746" s="311"/>
      <c r="MQH746" s="311"/>
      <c r="MQI746" s="311"/>
      <c r="MQJ746" s="311"/>
      <c r="MQK746" s="311"/>
      <c r="MQL746" s="311"/>
      <c r="MQM746" s="311"/>
      <c r="MQN746" s="311"/>
      <c r="MQO746" s="311"/>
      <c r="MQP746" s="311"/>
      <c r="MQQ746" s="311"/>
      <c r="MQR746" s="311"/>
      <c r="MQS746" s="311"/>
      <c r="MQT746" s="311"/>
      <c r="MQU746" s="311"/>
      <c r="MQV746" s="311"/>
      <c r="MQW746" s="311"/>
      <c r="MQX746" s="311"/>
      <c r="MQY746" s="311"/>
      <c r="MQZ746" s="311"/>
      <c r="MRA746" s="311"/>
      <c r="MRB746" s="311"/>
      <c r="MRC746" s="311"/>
      <c r="MRD746" s="311"/>
      <c r="MRE746" s="311"/>
      <c r="MRF746" s="311"/>
      <c r="MRG746" s="311"/>
      <c r="MRH746" s="311"/>
      <c r="MRI746" s="311"/>
      <c r="MRJ746" s="311"/>
      <c r="MRK746" s="311"/>
      <c r="MRL746" s="311"/>
      <c r="MRM746" s="311"/>
      <c r="MRN746" s="311"/>
      <c r="MRO746" s="311"/>
      <c r="MRP746" s="311"/>
      <c r="MRQ746" s="311"/>
      <c r="MRR746" s="311"/>
      <c r="MRS746" s="311"/>
      <c r="MRT746" s="311"/>
      <c r="MRU746" s="311"/>
      <c r="MRV746" s="311"/>
      <c r="MRW746" s="311"/>
      <c r="MRX746" s="311"/>
      <c r="MRY746" s="311"/>
      <c r="MRZ746" s="311"/>
      <c r="MSA746" s="311"/>
      <c r="MSB746" s="311"/>
      <c r="MSC746" s="311"/>
      <c r="MSD746" s="311"/>
      <c r="MSE746" s="311"/>
      <c r="MSF746" s="311"/>
      <c r="MSG746" s="311"/>
      <c r="MSH746" s="311"/>
      <c r="MSI746" s="311"/>
      <c r="MSJ746" s="311"/>
      <c r="MSK746" s="311"/>
      <c r="MSL746" s="311"/>
      <c r="MSM746" s="311"/>
      <c r="MSN746" s="311"/>
      <c r="MSO746" s="311"/>
      <c r="MSP746" s="311"/>
      <c r="MSQ746" s="311"/>
      <c r="MSR746" s="311"/>
      <c r="MSS746" s="311"/>
      <c r="MST746" s="311"/>
      <c r="MSU746" s="311"/>
      <c r="MSV746" s="311"/>
      <c r="MSW746" s="311"/>
      <c r="MSX746" s="311"/>
      <c r="MSY746" s="311"/>
      <c r="MSZ746" s="311"/>
      <c r="MTA746" s="311"/>
      <c r="MTB746" s="311"/>
      <c r="MTC746" s="311"/>
      <c r="MTD746" s="311"/>
      <c r="MTE746" s="311"/>
      <c r="MTF746" s="311"/>
      <c r="MTG746" s="311"/>
      <c r="MTH746" s="311"/>
      <c r="MTI746" s="311"/>
      <c r="MTJ746" s="311"/>
      <c r="MTK746" s="311"/>
      <c r="MTL746" s="311"/>
      <c r="MTM746" s="311"/>
      <c r="MTN746" s="311"/>
      <c r="MTO746" s="311"/>
      <c r="MTP746" s="311"/>
      <c r="MTQ746" s="311"/>
      <c r="MTR746" s="311"/>
      <c r="MTS746" s="311"/>
      <c r="MTT746" s="311"/>
      <c r="MTU746" s="311"/>
      <c r="MTV746" s="311"/>
      <c r="MTW746" s="311"/>
      <c r="MTX746" s="311"/>
      <c r="MTY746" s="311"/>
      <c r="MTZ746" s="311"/>
      <c r="MUA746" s="311"/>
      <c r="MUB746" s="311"/>
      <c r="MUC746" s="311"/>
      <c r="MUD746" s="311"/>
      <c r="MUE746" s="311"/>
      <c r="MUF746" s="311"/>
      <c r="MUG746" s="311"/>
      <c r="MUH746" s="311"/>
      <c r="MUI746" s="311"/>
      <c r="MUJ746" s="311"/>
      <c r="MUK746" s="311"/>
      <c r="MUL746" s="311"/>
      <c r="MUM746" s="311"/>
      <c r="MUN746" s="311"/>
      <c r="MUO746" s="311"/>
      <c r="MUP746" s="311"/>
      <c r="MUQ746" s="311"/>
      <c r="MUR746" s="311"/>
      <c r="MUS746" s="311"/>
      <c r="MUT746" s="311"/>
      <c r="MUU746" s="311"/>
      <c r="MUV746" s="311"/>
      <c r="MUW746" s="311"/>
      <c r="MUX746" s="311"/>
      <c r="MUY746" s="311"/>
      <c r="MUZ746" s="311"/>
      <c r="MVA746" s="311"/>
      <c r="MVB746" s="311"/>
      <c r="MVC746" s="311"/>
      <c r="MVD746" s="311"/>
      <c r="MVE746" s="311"/>
      <c r="MVF746" s="311"/>
      <c r="MVG746" s="311"/>
      <c r="MVH746" s="311"/>
      <c r="MVI746" s="311"/>
      <c r="MVJ746" s="311"/>
      <c r="MVK746" s="311"/>
      <c r="MVL746" s="311"/>
      <c r="MVM746" s="311"/>
      <c r="MVN746" s="311"/>
      <c r="MVO746" s="311"/>
      <c r="MVP746" s="311"/>
      <c r="MVQ746" s="311"/>
      <c r="MVR746" s="311"/>
      <c r="MVS746" s="311"/>
      <c r="MVT746" s="311"/>
      <c r="MVU746" s="311"/>
      <c r="MVV746" s="311"/>
      <c r="MVW746" s="311"/>
      <c r="MVX746" s="311"/>
      <c r="MVY746" s="311"/>
      <c r="MVZ746" s="311"/>
      <c r="MWA746" s="311"/>
      <c r="MWB746" s="311"/>
      <c r="MWC746" s="311"/>
      <c r="MWD746" s="311"/>
      <c r="MWE746" s="311"/>
      <c r="MWF746" s="311"/>
      <c r="MWG746" s="311"/>
      <c r="MWH746" s="311"/>
      <c r="MWI746" s="311"/>
      <c r="MWJ746" s="311"/>
      <c r="MWK746" s="311"/>
      <c r="MWL746" s="311"/>
      <c r="MWM746" s="311"/>
      <c r="MWN746" s="311"/>
      <c r="MWO746" s="311"/>
      <c r="MWP746" s="311"/>
      <c r="MWQ746" s="311"/>
      <c r="MWR746" s="311"/>
      <c r="MWS746" s="311"/>
      <c r="MWT746" s="311"/>
      <c r="MWU746" s="311"/>
      <c r="MWV746" s="311"/>
      <c r="MWW746" s="311"/>
      <c r="MWX746" s="311"/>
      <c r="MWY746" s="311"/>
      <c r="MWZ746" s="311"/>
      <c r="MXA746" s="311"/>
      <c r="MXB746" s="311"/>
      <c r="MXC746" s="311"/>
      <c r="MXD746" s="311"/>
      <c r="MXE746" s="311"/>
      <c r="MXF746" s="311"/>
      <c r="MXG746" s="311"/>
      <c r="MXH746" s="311"/>
      <c r="MXI746" s="311"/>
      <c r="MXJ746" s="311"/>
      <c r="MXK746" s="311"/>
      <c r="MXL746" s="311"/>
      <c r="MXM746" s="311"/>
      <c r="MXN746" s="311"/>
      <c r="MXO746" s="311"/>
      <c r="MXP746" s="311"/>
      <c r="MXQ746" s="311"/>
      <c r="MXR746" s="311"/>
      <c r="MXS746" s="311"/>
      <c r="MXT746" s="311"/>
      <c r="MXU746" s="311"/>
      <c r="MXV746" s="311"/>
      <c r="MXW746" s="311"/>
      <c r="MXX746" s="311"/>
      <c r="MXY746" s="311"/>
      <c r="MXZ746" s="311"/>
      <c r="MYA746" s="311"/>
      <c r="MYB746" s="311"/>
      <c r="MYC746" s="311"/>
      <c r="MYD746" s="311"/>
      <c r="MYE746" s="311"/>
      <c r="MYF746" s="311"/>
      <c r="MYG746" s="311"/>
      <c r="MYH746" s="311"/>
      <c r="MYI746" s="311"/>
      <c r="MYJ746" s="311"/>
      <c r="MYK746" s="311"/>
      <c r="MYL746" s="311"/>
      <c r="MYM746" s="311"/>
      <c r="MYN746" s="311"/>
      <c r="MYO746" s="311"/>
      <c r="MYP746" s="311"/>
      <c r="MYQ746" s="311"/>
      <c r="MYR746" s="311"/>
      <c r="MYS746" s="311"/>
      <c r="MYT746" s="311"/>
      <c r="MYU746" s="311"/>
      <c r="MYV746" s="311"/>
      <c r="MYW746" s="311"/>
      <c r="MYX746" s="311"/>
      <c r="MYY746" s="311"/>
      <c r="MYZ746" s="311"/>
      <c r="MZA746" s="311"/>
      <c r="MZB746" s="311"/>
      <c r="MZC746" s="311"/>
      <c r="MZD746" s="311"/>
      <c r="MZE746" s="311"/>
      <c r="MZF746" s="311"/>
      <c r="MZG746" s="311"/>
      <c r="MZH746" s="311"/>
      <c r="MZI746" s="311"/>
      <c r="MZJ746" s="311"/>
      <c r="MZK746" s="311"/>
      <c r="MZL746" s="311"/>
      <c r="MZM746" s="311"/>
      <c r="MZN746" s="311"/>
      <c r="MZO746" s="311"/>
      <c r="MZP746" s="311"/>
      <c r="MZQ746" s="311"/>
      <c r="MZR746" s="311"/>
      <c r="MZS746" s="311"/>
      <c r="MZT746" s="311"/>
      <c r="MZU746" s="311"/>
      <c r="MZV746" s="311"/>
      <c r="MZW746" s="311"/>
      <c r="MZX746" s="311"/>
      <c r="MZY746" s="311"/>
      <c r="MZZ746" s="311"/>
      <c r="NAA746" s="311"/>
      <c r="NAB746" s="311"/>
      <c r="NAC746" s="311"/>
      <c r="NAD746" s="311"/>
      <c r="NAE746" s="311"/>
      <c r="NAF746" s="311"/>
      <c r="NAG746" s="311"/>
      <c r="NAH746" s="311"/>
      <c r="NAI746" s="311"/>
      <c r="NAJ746" s="311"/>
      <c r="NAK746" s="311"/>
      <c r="NAL746" s="311"/>
      <c r="NAM746" s="311"/>
      <c r="NAN746" s="311"/>
      <c r="NAO746" s="311"/>
      <c r="NAP746" s="311"/>
      <c r="NAQ746" s="311"/>
      <c r="NAR746" s="311"/>
      <c r="NAS746" s="311"/>
      <c r="NAT746" s="311"/>
      <c r="NAU746" s="311"/>
      <c r="NAV746" s="311"/>
      <c r="NAW746" s="311"/>
      <c r="NAX746" s="311"/>
      <c r="NAY746" s="311"/>
      <c r="NAZ746" s="311"/>
      <c r="NBA746" s="311"/>
      <c r="NBB746" s="311"/>
      <c r="NBC746" s="311"/>
      <c r="NBD746" s="311"/>
      <c r="NBE746" s="311"/>
      <c r="NBF746" s="311"/>
      <c r="NBG746" s="311"/>
      <c r="NBH746" s="311"/>
      <c r="NBI746" s="311"/>
      <c r="NBJ746" s="311"/>
      <c r="NBK746" s="311"/>
      <c r="NBL746" s="311"/>
      <c r="NBM746" s="311"/>
      <c r="NBN746" s="311"/>
      <c r="NBO746" s="311"/>
      <c r="NBP746" s="311"/>
      <c r="NBQ746" s="311"/>
      <c r="NBR746" s="311"/>
      <c r="NBS746" s="311"/>
      <c r="NBT746" s="311"/>
      <c r="NBU746" s="311"/>
      <c r="NBV746" s="311"/>
      <c r="NBW746" s="311"/>
      <c r="NBX746" s="311"/>
      <c r="NBY746" s="311"/>
      <c r="NBZ746" s="311"/>
      <c r="NCA746" s="311"/>
      <c r="NCB746" s="311"/>
      <c r="NCC746" s="311"/>
      <c r="NCD746" s="311"/>
      <c r="NCE746" s="311"/>
      <c r="NCF746" s="311"/>
      <c r="NCG746" s="311"/>
      <c r="NCH746" s="311"/>
      <c r="NCI746" s="311"/>
      <c r="NCJ746" s="311"/>
      <c r="NCK746" s="311"/>
      <c r="NCL746" s="311"/>
      <c r="NCM746" s="311"/>
      <c r="NCN746" s="311"/>
      <c r="NCO746" s="311"/>
      <c r="NCP746" s="311"/>
      <c r="NCQ746" s="311"/>
      <c r="NCR746" s="311"/>
      <c r="NCS746" s="311"/>
      <c r="NCT746" s="311"/>
      <c r="NCU746" s="311"/>
      <c r="NCV746" s="311"/>
      <c r="NCW746" s="311"/>
      <c r="NCX746" s="311"/>
      <c r="NCY746" s="311"/>
      <c r="NCZ746" s="311"/>
      <c r="NDA746" s="311"/>
      <c r="NDB746" s="311"/>
      <c r="NDC746" s="311"/>
      <c r="NDD746" s="311"/>
      <c r="NDE746" s="311"/>
      <c r="NDF746" s="311"/>
      <c r="NDG746" s="311"/>
      <c r="NDH746" s="311"/>
      <c r="NDI746" s="311"/>
      <c r="NDJ746" s="311"/>
      <c r="NDK746" s="311"/>
      <c r="NDL746" s="311"/>
      <c r="NDM746" s="311"/>
      <c r="NDN746" s="311"/>
      <c r="NDO746" s="311"/>
      <c r="NDP746" s="311"/>
      <c r="NDQ746" s="311"/>
      <c r="NDR746" s="311"/>
      <c r="NDS746" s="311"/>
      <c r="NDT746" s="311"/>
      <c r="NDU746" s="311"/>
      <c r="NDV746" s="311"/>
      <c r="NDW746" s="311"/>
      <c r="NDX746" s="311"/>
      <c r="NDY746" s="311"/>
      <c r="NDZ746" s="311"/>
      <c r="NEA746" s="311"/>
      <c r="NEB746" s="311"/>
      <c r="NEC746" s="311"/>
      <c r="NED746" s="311"/>
      <c r="NEE746" s="311"/>
      <c r="NEF746" s="311"/>
      <c r="NEG746" s="311"/>
      <c r="NEH746" s="311"/>
      <c r="NEI746" s="311"/>
      <c r="NEJ746" s="311"/>
      <c r="NEK746" s="311"/>
      <c r="NEL746" s="311"/>
      <c r="NEM746" s="311"/>
      <c r="NEN746" s="311"/>
      <c r="NEO746" s="311"/>
      <c r="NEP746" s="311"/>
      <c r="NEQ746" s="311"/>
      <c r="NER746" s="311"/>
      <c r="NES746" s="311"/>
      <c r="NET746" s="311"/>
      <c r="NEU746" s="311"/>
      <c r="NEV746" s="311"/>
      <c r="NEW746" s="311"/>
      <c r="NEX746" s="311"/>
      <c r="NEY746" s="311"/>
      <c r="NEZ746" s="311"/>
      <c r="NFA746" s="311"/>
      <c r="NFB746" s="311"/>
      <c r="NFC746" s="311"/>
      <c r="NFD746" s="311"/>
      <c r="NFE746" s="311"/>
      <c r="NFF746" s="311"/>
      <c r="NFG746" s="311"/>
      <c r="NFH746" s="311"/>
      <c r="NFI746" s="311"/>
      <c r="NFJ746" s="311"/>
      <c r="NFK746" s="311"/>
      <c r="NFL746" s="311"/>
      <c r="NFM746" s="311"/>
      <c r="NFN746" s="311"/>
      <c r="NFO746" s="311"/>
      <c r="NFP746" s="311"/>
      <c r="NFQ746" s="311"/>
      <c r="NFR746" s="311"/>
      <c r="NFS746" s="311"/>
      <c r="NFT746" s="311"/>
      <c r="NFU746" s="311"/>
      <c r="NFV746" s="311"/>
      <c r="NFW746" s="311"/>
      <c r="NFX746" s="311"/>
      <c r="NFY746" s="311"/>
      <c r="NFZ746" s="311"/>
      <c r="NGA746" s="311"/>
      <c r="NGB746" s="311"/>
      <c r="NGC746" s="311"/>
      <c r="NGD746" s="311"/>
      <c r="NGE746" s="311"/>
      <c r="NGF746" s="311"/>
      <c r="NGG746" s="311"/>
      <c r="NGH746" s="311"/>
      <c r="NGI746" s="311"/>
      <c r="NGJ746" s="311"/>
      <c r="NGK746" s="311"/>
      <c r="NGL746" s="311"/>
      <c r="NGM746" s="311"/>
      <c r="NGN746" s="311"/>
      <c r="NGO746" s="311"/>
      <c r="NGP746" s="311"/>
      <c r="NGQ746" s="311"/>
      <c r="NGR746" s="311"/>
      <c r="NGS746" s="311"/>
      <c r="NGT746" s="311"/>
      <c r="NGU746" s="311"/>
      <c r="NGV746" s="311"/>
      <c r="NGW746" s="311"/>
      <c r="NGX746" s="311"/>
      <c r="NGY746" s="311"/>
      <c r="NGZ746" s="311"/>
      <c r="NHA746" s="311"/>
      <c r="NHB746" s="311"/>
      <c r="NHC746" s="311"/>
      <c r="NHD746" s="311"/>
      <c r="NHE746" s="311"/>
      <c r="NHF746" s="311"/>
      <c r="NHG746" s="311"/>
      <c r="NHH746" s="311"/>
      <c r="NHI746" s="311"/>
      <c r="NHJ746" s="311"/>
      <c r="NHK746" s="311"/>
      <c r="NHL746" s="311"/>
      <c r="NHM746" s="311"/>
      <c r="NHN746" s="311"/>
      <c r="NHO746" s="311"/>
      <c r="NHP746" s="311"/>
      <c r="NHQ746" s="311"/>
      <c r="NHR746" s="311"/>
      <c r="NHS746" s="311"/>
      <c r="NHT746" s="311"/>
      <c r="NHU746" s="311"/>
      <c r="NHV746" s="311"/>
      <c r="NHW746" s="311"/>
      <c r="NHX746" s="311"/>
      <c r="NHY746" s="311"/>
      <c r="NHZ746" s="311"/>
      <c r="NIA746" s="311"/>
      <c r="NIB746" s="311"/>
      <c r="NIC746" s="311"/>
      <c r="NID746" s="311"/>
      <c r="NIE746" s="311"/>
      <c r="NIF746" s="311"/>
      <c r="NIG746" s="311"/>
      <c r="NIH746" s="311"/>
      <c r="NII746" s="311"/>
      <c r="NIJ746" s="311"/>
      <c r="NIK746" s="311"/>
      <c r="NIL746" s="311"/>
      <c r="NIM746" s="311"/>
      <c r="NIN746" s="311"/>
      <c r="NIO746" s="311"/>
      <c r="NIP746" s="311"/>
      <c r="NIQ746" s="311"/>
      <c r="NIR746" s="311"/>
      <c r="NIS746" s="311"/>
      <c r="NIT746" s="311"/>
      <c r="NIU746" s="311"/>
      <c r="NIV746" s="311"/>
      <c r="NIW746" s="311"/>
      <c r="NIX746" s="311"/>
      <c r="NIY746" s="311"/>
      <c r="NIZ746" s="311"/>
      <c r="NJA746" s="311"/>
      <c r="NJB746" s="311"/>
      <c r="NJC746" s="311"/>
      <c r="NJD746" s="311"/>
      <c r="NJE746" s="311"/>
      <c r="NJF746" s="311"/>
      <c r="NJG746" s="311"/>
      <c r="NJH746" s="311"/>
      <c r="NJI746" s="311"/>
      <c r="NJJ746" s="311"/>
      <c r="NJK746" s="311"/>
      <c r="NJL746" s="311"/>
      <c r="NJM746" s="311"/>
      <c r="NJN746" s="311"/>
      <c r="NJO746" s="311"/>
      <c r="NJP746" s="311"/>
      <c r="NJQ746" s="311"/>
      <c r="NJR746" s="311"/>
      <c r="NJS746" s="311"/>
      <c r="NJT746" s="311"/>
      <c r="NJU746" s="311"/>
      <c r="NJV746" s="311"/>
      <c r="NJW746" s="311"/>
      <c r="NJX746" s="311"/>
      <c r="NJY746" s="311"/>
      <c r="NJZ746" s="311"/>
      <c r="NKA746" s="311"/>
      <c r="NKB746" s="311"/>
      <c r="NKC746" s="311"/>
      <c r="NKD746" s="311"/>
      <c r="NKE746" s="311"/>
      <c r="NKF746" s="311"/>
      <c r="NKG746" s="311"/>
      <c r="NKH746" s="311"/>
      <c r="NKI746" s="311"/>
      <c r="NKJ746" s="311"/>
      <c r="NKK746" s="311"/>
      <c r="NKL746" s="311"/>
      <c r="NKM746" s="311"/>
      <c r="NKN746" s="311"/>
      <c r="NKO746" s="311"/>
      <c r="NKP746" s="311"/>
      <c r="NKQ746" s="311"/>
      <c r="NKR746" s="311"/>
      <c r="NKS746" s="311"/>
      <c r="NKT746" s="311"/>
      <c r="NKU746" s="311"/>
      <c r="NKV746" s="311"/>
      <c r="NKW746" s="311"/>
      <c r="NKX746" s="311"/>
      <c r="NKY746" s="311"/>
      <c r="NKZ746" s="311"/>
      <c r="NLA746" s="311"/>
      <c r="NLB746" s="311"/>
      <c r="NLC746" s="311"/>
      <c r="NLD746" s="311"/>
      <c r="NLE746" s="311"/>
      <c r="NLF746" s="311"/>
      <c r="NLG746" s="311"/>
      <c r="NLH746" s="311"/>
      <c r="NLI746" s="311"/>
      <c r="NLJ746" s="311"/>
      <c r="NLK746" s="311"/>
      <c r="NLL746" s="311"/>
      <c r="NLM746" s="311"/>
      <c r="NLN746" s="311"/>
      <c r="NLO746" s="311"/>
      <c r="NLP746" s="311"/>
      <c r="NLQ746" s="311"/>
      <c r="NLR746" s="311"/>
      <c r="NLS746" s="311"/>
      <c r="NLT746" s="311"/>
      <c r="NLU746" s="311"/>
      <c r="NLV746" s="311"/>
      <c r="NLW746" s="311"/>
      <c r="NLX746" s="311"/>
      <c r="NLY746" s="311"/>
      <c r="NLZ746" s="311"/>
      <c r="NMA746" s="311"/>
      <c r="NMB746" s="311"/>
      <c r="NMC746" s="311"/>
      <c r="NMD746" s="311"/>
      <c r="NME746" s="311"/>
      <c r="NMF746" s="311"/>
      <c r="NMG746" s="311"/>
      <c r="NMH746" s="311"/>
      <c r="NMI746" s="311"/>
      <c r="NMJ746" s="311"/>
      <c r="NMK746" s="311"/>
      <c r="NML746" s="311"/>
      <c r="NMM746" s="311"/>
      <c r="NMN746" s="311"/>
      <c r="NMO746" s="311"/>
      <c r="NMP746" s="311"/>
      <c r="NMQ746" s="311"/>
      <c r="NMR746" s="311"/>
      <c r="NMS746" s="311"/>
      <c r="NMT746" s="311"/>
      <c r="NMU746" s="311"/>
      <c r="NMV746" s="311"/>
      <c r="NMW746" s="311"/>
      <c r="NMX746" s="311"/>
      <c r="NMY746" s="311"/>
      <c r="NMZ746" s="311"/>
      <c r="NNA746" s="311"/>
      <c r="NNB746" s="311"/>
      <c r="NNC746" s="311"/>
      <c r="NND746" s="311"/>
      <c r="NNE746" s="311"/>
      <c r="NNF746" s="311"/>
      <c r="NNG746" s="311"/>
      <c r="NNH746" s="311"/>
      <c r="NNI746" s="311"/>
      <c r="NNJ746" s="311"/>
      <c r="NNK746" s="311"/>
      <c r="NNL746" s="311"/>
      <c r="NNM746" s="311"/>
      <c r="NNN746" s="311"/>
      <c r="NNO746" s="311"/>
      <c r="NNP746" s="311"/>
      <c r="NNQ746" s="311"/>
      <c r="NNR746" s="311"/>
      <c r="NNS746" s="311"/>
      <c r="NNT746" s="311"/>
      <c r="NNU746" s="311"/>
      <c r="NNV746" s="311"/>
      <c r="NNW746" s="311"/>
      <c r="NNX746" s="311"/>
      <c r="NNY746" s="311"/>
      <c r="NNZ746" s="311"/>
      <c r="NOA746" s="311"/>
      <c r="NOB746" s="311"/>
      <c r="NOC746" s="311"/>
      <c r="NOD746" s="311"/>
      <c r="NOE746" s="311"/>
      <c r="NOF746" s="311"/>
      <c r="NOG746" s="311"/>
      <c r="NOH746" s="311"/>
      <c r="NOI746" s="311"/>
      <c r="NOJ746" s="311"/>
      <c r="NOK746" s="311"/>
      <c r="NOL746" s="311"/>
      <c r="NOM746" s="311"/>
      <c r="NON746" s="311"/>
      <c r="NOO746" s="311"/>
      <c r="NOP746" s="311"/>
      <c r="NOQ746" s="311"/>
      <c r="NOR746" s="311"/>
      <c r="NOS746" s="311"/>
      <c r="NOT746" s="311"/>
      <c r="NOU746" s="311"/>
      <c r="NOV746" s="311"/>
      <c r="NOW746" s="311"/>
      <c r="NOX746" s="311"/>
      <c r="NOY746" s="311"/>
      <c r="NOZ746" s="311"/>
      <c r="NPA746" s="311"/>
      <c r="NPB746" s="311"/>
      <c r="NPC746" s="311"/>
      <c r="NPD746" s="311"/>
      <c r="NPE746" s="311"/>
      <c r="NPF746" s="311"/>
      <c r="NPG746" s="311"/>
      <c r="NPH746" s="311"/>
      <c r="NPI746" s="311"/>
      <c r="NPJ746" s="311"/>
      <c r="NPK746" s="311"/>
      <c r="NPL746" s="311"/>
      <c r="NPM746" s="311"/>
      <c r="NPN746" s="311"/>
      <c r="NPO746" s="311"/>
      <c r="NPP746" s="311"/>
      <c r="NPQ746" s="311"/>
      <c r="NPR746" s="311"/>
      <c r="NPS746" s="311"/>
      <c r="NPT746" s="311"/>
      <c r="NPU746" s="311"/>
      <c r="NPV746" s="311"/>
      <c r="NPW746" s="311"/>
      <c r="NPX746" s="311"/>
      <c r="NPY746" s="311"/>
      <c r="NPZ746" s="311"/>
      <c r="NQA746" s="311"/>
      <c r="NQB746" s="311"/>
      <c r="NQC746" s="311"/>
      <c r="NQD746" s="311"/>
      <c r="NQE746" s="311"/>
      <c r="NQF746" s="311"/>
      <c r="NQG746" s="311"/>
      <c r="NQH746" s="311"/>
      <c r="NQI746" s="311"/>
      <c r="NQJ746" s="311"/>
      <c r="NQK746" s="311"/>
      <c r="NQL746" s="311"/>
      <c r="NQM746" s="311"/>
      <c r="NQN746" s="311"/>
      <c r="NQO746" s="311"/>
      <c r="NQP746" s="311"/>
      <c r="NQQ746" s="311"/>
      <c r="NQR746" s="311"/>
      <c r="NQS746" s="311"/>
      <c r="NQT746" s="311"/>
      <c r="NQU746" s="311"/>
      <c r="NQV746" s="311"/>
      <c r="NQW746" s="311"/>
      <c r="NQX746" s="311"/>
      <c r="NQY746" s="311"/>
      <c r="NQZ746" s="311"/>
      <c r="NRA746" s="311"/>
      <c r="NRB746" s="311"/>
      <c r="NRC746" s="311"/>
      <c r="NRD746" s="311"/>
      <c r="NRE746" s="311"/>
      <c r="NRF746" s="311"/>
      <c r="NRG746" s="311"/>
      <c r="NRH746" s="311"/>
      <c r="NRI746" s="311"/>
      <c r="NRJ746" s="311"/>
      <c r="NRK746" s="311"/>
      <c r="NRL746" s="311"/>
      <c r="NRM746" s="311"/>
      <c r="NRN746" s="311"/>
      <c r="NRO746" s="311"/>
      <c r="NRP746" s="311"/>
      <c r="NRQ746" s="311"/>
      <c r="NRR746" s="311"/>
      <c r="NRS746" s="311"/>
      <c r="NRT746" s="311"/>
      <c r="NRU746" s="311"/>
      <c r="NRV746" s="311"/>
      <c r="NRW746" s="311"/>
      <c r="NRX746" s="311"/>
      <c r="NRY746" s="311"/>
      <c r="NRZ746" s="311"/>
      <c r="NSA746" s="311"/>
      <c r="NSB746" s="311"/>
      <c r="NSC746" s="311"/>
      <c r="NSD746" s="311"/>
      <c r="NSE746" s="311"/>
      <c r="NSF746" s="311"/>
      <c r="NSG746" s="311"/>
      <c r="NSH746" s="311"/>
      <c r="NSI746" s="311"/>
      <c r="NSJ746" s="311"/>
      <c r="NSK746" s="311"/>
      <c r="NSL746" s="311"/>
      <c r="NSM746" s="311"/>
      <c r="NSN746" s="311"/>
      <c r="NSO746" s="311"/>
      <c r="NSP746" s="311"/>
      <c r="NSQ746" s="311"/>
      <c r="NSR746" s="311"/>
      <c r="NSS746" s="311"/>
      <c r="NST746" s="311"/>
      <c r="NSU746" s="311"/>
      <c r="NSV746" s="311"/>
      <c r="NSW746" s="311"/>
      <c r="NSX746" s="311"/>
      <c r="NSY746" s="311"/>
      <c r="NSZ746" s="311"/>
      <c r="NTA746" s="311"/>
      <c r="NTB746" s="311"/>
      <c r="NTC746" s="311"/>
      <c r="NTD746" s="311"/>
      <c r="NTE746" s="311"/>
      <c r="NTF746" s="311"/>
      <c r="NTG746" s="311"/>
      <c r="NTH746" s="311"/>
      <c r="NTI746" s="311"/>
      <c r="NTJ746" s="311"/>
      <c r="NTK746" s="311"/>
      <c r="NTL746" s="311"/>
      <c r="NTM746" s="311"/>
      <c r="NTN746" s="311"/>
      <c r="NTO746" s="311"/>
      <c r="NTP746" s="311"/>
      <c r="NTQ746" s="311"/>
      <c r="NTR746" s="311"/>
      <c r="NTS746" s="311"/>
      <c r="NTT746" s="311"/>
      <c r="NTU746" s="311"/>
      <c r="NTV746" s="311"/>
      <c r="NTW746" s="311"/>
      <c r="NTX746" s="311"/>
      <c r="NTY746" s="311"/>
      <c r="NTZ746" s="311"/>
      <c r="NUA746" s="311"/>
      <c r="NUB746" s="311"/>
      <c r="NUC746" s="311"/>
      <c r="NUD746" s="311"/>
      <c r="NUE746" s="311"/>
      <c r="NUF746" s="311"/>
      <c r="NUG746" s="311"/>
      <c r="NUH746" s="311"/>
      <c r="NUI746" s="311"/>
      <c r="NUJ746" s="311"/>
      <c r="NUK746" s="311"/>
      <c r="NUL746" s="311"/>
      <c r="NUM746" s="311"/>
      <c r="NUN746" s="311"/>
      <c r="NUO746" s="311"/>
      <c r="NUP746" s="311"/>
      <c r="NUQ746" s="311"/>
      <c r="NUR746" s="311"/>
      <c r="NUS746" s="311"/>
      <c r="NUT746" s="311"/>
      <c r="NUU746" s="311"/>
      <c r="NUV746" s="311"/>
      <c r="NUW746" s="311"/>
      <c r="NUX746" s="311"/>
      <c r="NUY746" s="311"/>
      <c r="NUZ746" s="311"/>
      <c r="NVA746" s="311"/>
      <c r="NVB746" s="311"/>
      <c r="NVC746" s="311"/>
      <c r="NVD746" s="311"/>
      <c r="NVE746" s="311"/>
      <c r="NVF746" s="311"/>
      <c r="NVG746" s="311"/>
      <c r="NVH746" s="311"/>
      <c r="NVI746" s="311"/>
      <c r="NVJ746" s="311"/>
      <c r="NVK746" s="311"/>
      <c r="NVL746" s="311"/>
      <c r="NVM746" s="311"/>
      <c r="NVN746" s="311"/>
      <c r="NVO746" s="311"/>
      <c r="NVP746" s="311"/>
      <c r="NVQ746" s="311"/>
      <c r="NVR746" s="311"/>
      <c r="NVS746" s="311"/>
      <c r="NVT746" s="311"/>
      <c r="NVU746" s="311"/>
      <c r="NVV746" s="311"/>
      <c r="NVW746" s="311"/>
      <c r="NVX746" s="311"/>
      <c r="NVY746" s="311"/>
      <c r="NVZ746" s="311"/>
      <c r="NWA746" s="311"/>
      <c r="NWB746" s="311"/>
      <c r="NWC746" s="311"/>
      <c r="NWD746" s="311"/>
      <c r="NWE746" s="311"/>
      <c r="NWF746" s="311"/>
      <c r="NWG746" s="311"/>
      <c r="NWH746" s="311"/>
      <c r="NWI746" s="311"/>
      <c r="NWJ746" s="311"/>
      <c r="NWK746" s="311"/>
      <c r="NWL746" s="311"/>
      <c r="NWM746" s="311"/>
      <c r="NWN746" s="311"/>
      <c r="NWO746" s="311"/>
      <c r="NWP746" s="311"/>
      <c r="NWQ746" s="311"/>
      <c r="NWR746" s="311"/>
      <c r="NWS746" s="311"/>
      <c r="NWT746" s="311"/>
      <c r="NWU746" s="311"/>
      <c r="NWV746" s="311"/>
      <c r="NWW746" s="311"/>
      <c r="NWX746" s="311"/>
      <c r="NWY746" s="311"/>
      <c r="NWZ746" s="311"/>
      <c r="NXA746" s="311"/>
      <c r="NXB746" s="311"/>
      <c r="NXC746" s="311"/>
      <c r="NXD746" s="311"/>
      <c r="NXE746" s="311"/>
      <c r="NXF746" s="311"/>
      <c r="NXG746" s="311"/>
      <c r="NXH746" s="311"/>
      <c r="NXI746" s="311"/>
      <c r="NXJ746" s="311"/>
      <c r="NXK746" s="311"/>
      <c r="NXL746" s="311"/>
      <c r="NXM746" s="311"/>
      <c r="NXN746" s="311"/>
      <c r="NXO746" s="311"/>
      <c r="NXP746" s="311"/>
      <c r="NXQ746" s="311"/>
      <c r="NXR746" s="311"/>
      <c r="NXS746" s="311"/>
      <c r="NXT746" s="311"/>
      <c r="NXU746" s="311"/>
      <c r="NXV746" s="311"/>
      <c r="NXW746" s="311"/>
      <c r="NXX746" s="311"/>
      <c r="NXY746" s="311"/>
      <c r="NXZ746" s="311"/>
      <c r="NYA746" s="311"/>
      <c r="NYB746" s="311"/>
      <c r="NYC746" s="311"/>
      <c r="NYD746" s="311"/>
      <c r="NYE746" s="311"/>
      <c r="NYF746" s="311"/>
      <c r="NYG746" s="311"/>
      <c r="NYH746" s="311"/>
      <c r="NYI746" s="311"/>
      <c r="NYJ746" s="311"/>
      <c r="NYK746" s="311"/>
      <c r="NYL746" s="311"/>
      <c r="NYM746" s="311"/>
      <c r="NYN746" s="311"/>
      <c r="NYO746" s="311"/>
      <c r="NYP746" s="311"/>
      <c r="NYQ746" s="311"/>
      <c r="NYR746" s="311"/>
      <c r="NYS746" s="311"/>
      <c r="NYT746" s="311"/>
      <c r="NYU746" s="311"/>
      <c r="NYV746" s="311"/>
      <c r="NYW746" s="311"/>
      <c r="NYX746" s="311"/>
      <c r="NYY746" s="311"/>
      <c r="NYZ746" s="311"/>
      <c r="NZA746" s="311"/>
      <c r="NZB746" s="311"/>
      <c r="NZC746" s="311"/>
      <c r="NZD746" s="311"/>
      <c r="NZE746" s="311"/>
      <c r="NZF746" s="311"/>
      <c r="NZG746" s="311"/>
      <c r="NZH746" s="311"/>
      <c r="NZI746" s="311"/>
      <c r="NZJ746" s="311"/>
      <c r="NZK746" s="311"/>
      <c r="NZL746" s="311"/>
      <c r="NZM746" s="311"/>
      <c r="NZN746" s="311"/>
      <c r="NZO746" s="311"/>
      <c r="NZP746" s="311"/>
      <c r="NZQ746" s="311"/>
      <c r="NZR746" s="311"/>
      <c r="NZS746" s="311"/>
      <c r="NZT746" s="311"/>
      <c r="NZU746" s="311"/>
      <c r="NZV746" s="311"/>
      <c r="NZW746" s="311"/>
      <c r="NZX746" s="311"/>
      <c r="NZY746" s="311"/>
      <c r="NZZ746" s="311"/>
      <c r="OAA746" s="311"/>
      <c r="OAB746" s="311"/>
      <c r="OAC746" s="311"/>
      <c r="OAD746" s="311"/>
      <c r="OAE746" s="311"/>
      <c r="OAF746" s="311"/>
      <c r="OAG746" s="311"/>
      <c r="OAH746" s="311"/>
      <c r="OAI746" s="311"/>
      <c r="OAJ746" s="311"/>
      <c r="OAK746" s="311"/>
      <c r="OAL746" s="311"/>
      <c r="OAM746" s="311"/>
      <c r="OAN746" s="311"/>
      <c r="OAO746" s="311"/>
      <c r="OAP746" s="311"/>
      <c r="OAQ746" s="311"/>
      <c r="OAR746" s="311"/>
      <c r="OAS746" s="311"/>
      <c r="OAT746" s="311"/>
      <c r="OAU746" s="311"/>
      <c r="OAV746" s="311"/>
      <c r="OAW746" s="311"/>
      <c r="OAX746" s="311"/>
      <c r="OAY746" s="311"/>
      <c r="OAZ746" s="311"/>
      <c r="OBA746" s="311"/>
      <c r="OBB746" s="311"/>
      <c r="OBC746" s="311"/>
      <c r="OBD746" s="311"/>
      <c r="OBE746" s="311"/>
      <c r="OBF746" s="311"/>
      <c r="OBG746" s="311"/>
      <c r="OBH746" s="311"/>
      <c r="OBI746" s="311"/>
      <c r="OBJ746" s="311"/>
      <c r="OBK746" s="311"/>
      <c r="OBL746" s="311"/>
      <c r="OBM746" s="311"/>
      <c r="OBN746" s="311"/>
      <c r="OBO746" s="311"/>
      <c r="OBP746" s="311"/>
      <c r="OBQ746" s="311"/>
      <c r="OBR746" s="311"/>
      <c r="OBS746" s="311"/>
      <c r="OBT746" s="311"/>
      <c r="OBU746" s="311"/>
      <c r="OBV746" s="311"/>
      <c r="OBW746" s="311"/>
      <c r="OBX746" s="311"/>
      <c r="OBY746" s="311"/>
      <c r="OBZ746" s="311"/>
      <c r="OCA746" s="311"/>
      <c r="OCB746" s="311"/>
      <c r="OCC746" s="311"/>
      <c r="OCD746" s="311"/>
      <c r="OCE746" s="311"/>
      <c r="OCF746" s="311"/>
      <c r="OCG746" s="311"/>
      <c r="OCH746" s="311"/>
      <c r="OCI746" s="311"/>
      <c r="OCJ746" s="311"/>
      <c r="OCK746" s="311"/>
      <c r="OCL746" s="311"/>
      <c r="OCM746" s="311"/>
      <c r="OCN746" s="311"/>
      <c r="OCO746" s="311"/>
      <c r="OCP746" s="311"/>
      <c r="OCQ746" s="311"/>
      <c r="OCR746" s="311"/>
      <c r="OCS746" s="311"/>
      <c r="OCT746" s="311"/>
      <c r="OCU746" s="311"/>
      <c r="OCV746" s="311"/>
      <c r="OCW746" s="311"/>
      <c r="OCX746" s="311"/>
      <c r="OCY746" s="311"/>
      <c r="OCZ746" s="311"/>
      <c r="ODA746" s="311"/>
      <c r="ODB746" s="311"/>
      <c r="ODC746" s="311"/>
      <c r="ODD746" s="311"/>
      <c r="ODE746" s="311"/>
      <c r="ODF746" s="311"/>
      <c r="ODG746" s="311"/>
      <c r="ODH746" s="311"/>
      <c r="ODI746" s="311"/>
      <c r="ODJ746" s="311"/>
      <c r="ODK746" s="311"/>
      <c r="ODL746" s="311"/>
      <c r="ODM746" s="311"/>
      <c r="ODN746" s="311"/>
      <c r="ODO746" s="311"/>
      <c r="ODP746" s="311"/>
      <c r="ODQ746" s="311"/>
      <c r="ODR746" s="311"/>
      <c r="ODS746" s="311"/>
      <c r="ODT746" s="311"/>
      <c r="ODU746" s="311"/>
      <c r="ODV746" s="311"/>
      <c r="ODW746" s="311"/>
      <c r="ODX746" s="311"/>
      <c r="ODY746" s="311"/>
      <c r="ODZ746" s="311"/>
      <c r="OEA746" s="311"/>
      <c r="OEB746" s="311"/>
      <c r="OEC746" s="311"/>
      <c r="OED746" s="311"/>
      <c r="OEE746" s="311"/>
      <c r="OEF746" s="311"/>
      <c r="OEG746" s="311"/>
      <c r="OEH746" s="311"/>
      <c r="OEI746" s="311"/>
      <c r="OEJ746" s="311"/>
      <c r="OEK746" s="311"/>
      <c r="OEL746" s="311"/>
      <c r="OEM746" s="311"/>
      <c r="OEN746" s="311"/>
      <c r="OEO746" s="311"/>
      <c r="OEP746" s="311"/>
      <c r="OEQ746" s="311"/>
      <c r="OER746" s="311"/>
      <c r="OES746" s="311"/>
      <c r="OET746" s="311"/>
      <c r="OEU746" s="311"/>
      <c r="OEV746" s="311"/>
      <c r="OEW746" s="311"/>
      <c r="OEX746" s="311"/>
      <c r="OEY746" s="311"/>
      <c r="OEZ746" s="311"/>
      <c r="OFA746" s="311"/>
      <c r="OFB746" s="311"/>
      <c r="OFC746" s="311"/>
      <c r="OFD746" s="311"/>
      <c r="OFE746" s="311"/>
      <c r="OFF746" s="311"/>
      <c r="OFG746" s="311"/>
      <c r="OFH746" s="311"/>
      <c r="OFI746" s="311"/>
      <c r="OFJ746" s="311"/>
      <c r="OFK746" s="311"/>
      <c r="OFL746" s="311"/>
      <c r="OFM746" s="311"/>
      <c r="OFN746" s="311"/>
      <c r="OFO746" s="311"/>
      <c r="OFP746" s="311"/>
      <c r="OFQ746" s="311"/>
      <c r="OFR746" s="311"/>
      <c r="OFS746" s="311"/>
      <c r="OFT746" s="311"/>
      <c r="OFU746" s="311"/>
      <c r="OFV746" s="311"/>
      <c r="OFW746" s="311"/>
      <c r="OFX746" s="311"/>
      <c r="OFY746" s="311"/>
      <c r="OFZ746" s="311"/>
      <c r="OGA746" s="311"/>
      <c r="OGB746" s="311"/>
      <c r="OGC746" s="311"/>
      <c r="OGD746" s="311"/>
      <c r="OGE746" s="311"/>
      <c r="OGF746" s="311"/>
      <c r="OGG746" s="311"/>
      <c r="OGH746" s="311"/>
      <c r="OGI746" s="311"/>
      <c r="OGJ746" s="311"/>
      <c r="OGK746" s="311"/>
      <c r="OGL746" s="311"/>
      <c r="OGM746" s="311"/>
      <c r="OGN746" s="311"/>
      <c r="OGO746" s="311"/>
      <c r="OGP746" s="311"/>
      <c r="OGQ746" s="311"/>
      <c r="OGR746" s="311"/>
      <c r="OGS746" s="311"/>
      <c r="OGT746" s="311"/>
      <c r="OGU746" s="311"/>
      <c r="OGV746" s="311"/>
      <c r="OGW746" s="311"/>
      <c r="OGX746" s="311"/>
      <c r="OGY746" s="311"/>
      <c r="OGZ746" s="311"/>
      <c r="OHA746" s="311"/>
      <c r="OHB746" s="311"/>
      <c r="OHC746" s="311"/>
      <c r="OHD746" s="311"/>
      <c r="OHE746" s="311"/>
      <c r="OHF746" s="311"/>
      <c r="OHG746" s="311"/>
      <c r="OHH746" s="311"/>
      <c r="OHI746" s="311"/>
      <c r="OHJ746" s="311"/>
      <c r="OHK746" s="311"/>
      <c r="OHL746" s="311"/>
      <c r="OHM746" s="311"/>
      <c r="OHN746" s="311"/>
      <c r="OHO746" s="311"/>
      <c r="OHP746" s="311"/>
      <c r="OHQ746" s="311"/>
      <c r="OHR746" s="311"/>
      <c r="OHS746" s="311"/>
      <c r="OHT746" s="311"/>
      <c r="OHU746" s="311"/>
      <c r="OHV746" s="311"/>
      <c r="OHW746" s="311"/>
      <c r="OHX746" s="311"/>
      <c r="OHY746" s="311"/>
      <c r="OHZ746" s="311"/>
      <c r="OIA746" s="311"/>
      <c r="OIB746" s="311"/>
      <c r="OIC746" s="311"/>
      <c r="OID746" s="311"/>
      <c r="OIE746" s="311"/>
      <c r="OIF746" s="311"/>
      <c r="OIG746" s="311"/>
      <c r="OIH746" s="311"/>
      <c r="OII746" s="311"/>
      <c r="OIJ746" s="311"/>
      <c r="OIK746" s="311"/>
      <c r="OIL746" s="311"/>
      <c r="OIM746" s="311"/>
      <c r="OIN746" s="311"/>
      <c r="OIO746" s="311"/>
      <c r="OIP746" s="311"/>
      <c r="OIQ746" s="311"/>
      <c r="OIR746" s="311"/>
      <c r="OIS746" s="311"/>
      <c r="OIT746" s="311"/>
      <c r="OIU746" s="311"/>
      <c r="OIV746" s="311"/>
      <c r="OIW746" s="311"/>
      <c r="OIX746" s="311"/>
      <c r="OIY746" s="311"/>
      <c r="OIZ746" s="311"/>
      <c r="OJA746" s="311"/>
      <c r="OJB746" s="311"/>
      <c r="OJC746" s="311"/>
      <c r="OJD746" s="311"/>
      <c r="OJE746" s="311"/>
      <c r="OJF746" s="311"/>
      <c r="OJG746" s="311"/>
      <c r="OJH746" s="311"/>
      <c r="OJI746" s="311"/>
      <c r="OJJ746" s="311"/>
      <c r="OJK746" s="311"/>
      <c r="OJL746" s="311"/>
      <c r="OJM746" s="311"/>
      <c r="OJN746" s="311"/>
      <c r="OJO746" s="311"/>
      <c r="OJP746" s="311"/>
      <c r="OJQ746" s="311"/>
      <c r="OJR746" s="311"/>
      <c r="OJS746" s="311"/>
      <c r="OJT746" s="311"/>
      <c r="OJU746" s="311"/>
      <c r="OJV746" s="311"/>
      <c r="OJW746" s="311"/>
      <c r="OJX746" s="311"/>
      <c r="OJY746" s="311"/>
      <c r="OJZ746" s="311"/>
      <c r="OKA746" s="311"/>
      <c r="OKB746" s="311"/>
      <c r="OKC746" s="311"/>
      <c r="OKD746" s="311"/>
      <c r="OKE746" s="311"/>
      <c r="OKF746" s="311"/>
      <c r="OKG746" s="311"/>
      <c r="OKH746" s="311"/>
      <c r="OKI746" s="311"/>
      <c r="OKJ746" s="311"/>
      <c r="OKK746" s="311"/>
      <c r="OKL746" s="311"/>
      <c r="OKM746" s="311"/>
      <c r="OKN746" s="311"/>
      <c r="OKO746" s="311"/>
      <c r="OKP746" s="311"/>
      <c r="OKQ746" s="311"/>
      <c r="OKR746" s="311"/>
      <c r="OKS746" s="311"/>
      <c r="OKT746" s="311"/>
      <c r="OKU746" s="311"/>
      <c r="OKV746" s="311"/>
      <c r="OKW746" s="311"/>
      <c r="OKX746" s="311"/>
      <c r="OKY746" s="311"/>
      <c r="OKZ746" s="311"/>
      <c r="OLA746" s="311"/>
      <c r="OLB746" s="311"/>
      <c r="OLC746" s="311"/>
      <c r="OLD746" s="311"/>
      <c r="OLE746" s="311"/>
      <c r="OLF746" s="311"/>
      <c r="OLG746" s="311"/>
      <c r="OLH746" s="311"/>
      <c r="OLI746" s="311"/>
      <c r="OLJ746" s="311"/>
      <c r="OLK746" s="311"/>
      <c r="OLL746" s="311"/>
      <c r="OLM746" s="311"/>
      <c r="OLN746" s="311"/>
      <c r="OLO746" s="311"/>
      <c r="OLP746" s="311"/>
      <c r="OLQ746" s="311"/>
      <c r="OLR746" s="311"/>
      <c r="OLS746" s="311"/>
      <c r="OLT746" s="311"/>
      <c r="OLU746" s="311"/>
      <c r="OLV746" s="311"/>
      <c r="OLW746" s="311"/>
      <c r="OLX746" s="311"/>
      <c r="OLY746" s="311"/>
      <c r="OLZ746" s="311"/>
      <c r="OMA746" s="311"/>
      <c r="OMB746" s="311"/>
      <c r="OMC746" s="311"/>
      <c r="OMD746" s="311"/>
      <c r="OME746" s="311"/>
      <c r="OMF746" s="311"/>
      <c r="OMG746" s="311"/>
      <c r="OMH746" s="311"/>
      <c r="OMI746" s="311"/>
      <c r="OMJ746" s="311"/>
      <c r="OMK746" s="311"/>
      <c r="OML746" s="311"/>
      <c r="OMM746" s="311"/>
      <c r="OMN746" s="311"/>
      <c r="OMO746" s="311"/>
      <c r="OMP746" s="311"/>
      <c r="OMQ746" s="311"/>
      <c r="OMR746" s="311"/>
      <c r="OMS746" s="311"/>
      <c r="OMT746" s="311"/>
      <c r="OMU746" s="311"/>
      <c r="OMV746" s="311"/>
      <c r="OMW746" s="311"/>
      <c r="OMX746" s="311"/>
      <c r="OMY746" s="311"/>
      <c r="OMZ746" s="311"/>
      <c r="ONA746" s="311"/>
      <c r="ONB746" s="311"/>
      <c r="ONC746" s="311"/>
      <c r="OND746" s="311"/>
      <c r="ONE746" s="311"/>
      <c r="ONF746" s="311"/>
      <c r="ONG746" s="311"/>
      <c r="ONH746" s="311"/>
      <c r="ONI746" s="311"/>
      <c r="ONJ746" s="311"/>
      <c r="ONK746" s="311"/>
      <c r="ONL746" s="311"/>
      <c r="ONM746" s="311"/>
      <c r="ONN746" s="311"/>
      <c r="ONO746" s="311"/>
      <c r="ONP746" s="311"/>
      <c r="ONQ746" s="311"/>
      <c r="ONR746" s="311"/>
      <c r="ONS746" s="311"/>
      <c r="ONT746" s="311"/>
      <c r="ONU746" s="311"/>
      <c r="ONV746" s="311"/>
      <c r="ONW746" s="311"/>
      <c r="ONX746" s="311"/>
      <c r="ONY746" s="311"/>
      <c r="ONZ746" s="311"/>
      <c r="OOA746" s="311"/>
      <c r="OOB746" s="311"/>
      <c r="OOC746" s="311"/>
      <c r="OOD746" s="311"/>
      <c r="OOE746" s="311"/>
      <c r="OOF746" s="311"/>
      <c r="OOG746" s="311"/>
      <c r="OOH746" s="311"/>
      <c r="OOI746" s="311"/>
      <c r="OOJ746" s="311"/>
      <c r="OOK746" s="311"/>
      <c r="OOL746" s="311"/>
      <c r="OOM746" s="311"/>
      <c r="OON746" s="311"/>
      <c r="OOO746" s="311"/>
      <c r="OOP746" s="311"/>
      <c r="OOQ746" s="311"/>
      <c r="OOR746" s="311"/>
      <c r="OOS746" s="311"/>
      <c r="OOT746" s="311"/>
      <c r="OOU746" s="311"/>
      <c r="OOV746" s="311"/>
      <c r="OOW746" s="311"/>
      <c r="OOX746" s="311"/>
      <c r="OOY746" s="311"/>
      <c r="OOZ746" s="311"/>
      <c r="OPA746" s="311"/>
      <c r="OPB746" s="311"/>
      <c r="OPC746" s="311"/>
      <c r="OPD746" s="311"/>
      <c r="OPE746" s="311"/>
      <c r="OPF746" s="311"/>
      <c r="OPG746" s="311"/>
      <c r="OPH746" s="311"/>
      <c r="OPI746" s="311"/>
      <c r="OPJ746" s="311"/>
      <c r="OPK746" s="311"/>
      <c r="OPL746" s="311"/>
      <c r="OPM746" s="311"/>
      <c r="OPN746" s="311"/>
      <c r="OPO746" s="311"/>
      <c r="OPP746" s="311"/>
      <c r="OPQ746" s="311"/>
      <c r="OPR746" s="311"/>
      <c r="OPS746" s="311"/>
      <c r="OPT746" s="311"/>
      <c r="OPU746" s="311"/>
      <c r="OPV746" s="311"/>
      <c r="OPW746" s="311"/>
      <c r="OPX746" s="311"/>
      <c r="OPY746" s="311"/>
      <c r="OPZ746" s="311"/>
      <c r="OQA746" s="311"/>
      <c r="OQB746" s="311"/>
      <c r="OQC746" s="311"/>
      <c r="OQD746" s="311"/>
      <c r="OQE746" s="311"/>
      <c r="OQF746" s="311"/>
      <c r="OQG746" s="311"/>
      <c r="OQH746" s="311"/>
      <c r="OQI746" s="311"/>
      <c r="OQJ746" s="311"/>
      <c r="OQK746" s="311"/>
      <c r="OQL746" s="311"/>
      <c r="OQM746" s="311"/>
      <c r="OQN746" s="311"/>
      <c r="OQO746" s="311"/>
      <c r="OQP746" s="311"/>
      <c r="OQQ746" s="311"/>
      <c r="OQR746" s="311"/>
      <c r="OQS746" s="311"/>
      <c r="OQT746" s="311"/>
      <c r="OQU746" s="311"/>
      <c r="OQV746" s="311"/>
      <c r="OQW746" s="311"/>
      <c r="OQX746" s="311"/>
      <c r="OQY746" s="311"/>
      <c r="OQZ746" s="311"/>
      <c r="ORA746" s="311"/>
      <c r="ORB746" s="311"/>
      <c r="ORC746" s="311"/>
      <c r="ORD746" s="311"/>
      <c r="ORE746" s="311"/>
      <c r="ORF746" s="311"/>
      <c r="ORG746" s="311"/>
      <c r="ORH746" s="311"/>
      <c r="ORI746" s="311"/>
      <c r="ORJ746" s="311"/>
      <c r="ORK746" s="311"/>
      <c r="ORL746" s="311"/>
      <c r="ORM746" s="311"/>
      <c r="ORN746" s="311"/>
      <c r="ORO746" s="311"/>
      <c r="ORP746" s="311"/>
      <c r="ORQ746" s="311"/>
      <c r="ORR746" s="311"/>
      <c r="ORS746" s="311"/>
      <c r="ORT746" s="311"/>
      <c r="ORU746" s="311"/>
      <c r="ORV746" s="311"/>
      <c r="ORW746" s="311"/>
      <c r="ORX746" s="311"/>
      <c r="ORY746" s="311"/>
      <c r="ORZ746" s="311"/>
      <c r="OSA746" s="311"/>
      <c r="OSB746" s="311"/>
      <c r="OSC746" s="311"/>
      <c r="OSD746" s="311"/>
      <c r="OSE746" s="311"/>
      <c r="OSF746" s="311"/>
      <c r="OSG746" s="311"/>
      <c r="OSH746" s="311"/>
      <c r="OSI746" s="311"/>
      <c r="OSJ746" s="311"/>
      <c r="OSK746" s="311"/>
      <c r="OSL746" s="311"/>
      <c r="OSM746" s="311"/>
      <c r="OSN746" s="311"/>
      <c r="OSO746" s="311"/>
      <c r="OSP746" s="311"/>
      <c r="OSQ746" s="311"/>
      <c r="OSR746" s="311"/>
      <c r="OSS746" s="311"/>
      <c r="OST746" s="311"/>
      <c r="OSU746" s="311"/>
      <c r="OSV746" s="311"/>
      <c r="OSW746" s="311"/>
      <c r="OSX746" s="311"/>
      <c r="OSY746" s="311"/>
      <c r="OSZ746" s="311"/>
      <c r="OTA746" s="311"/>
      <c r="OTB746" s="311"/>
      <c r="OTC746" s="311"/>
      <c r="OTD746" s="311"/>
      <c r="OTE746" s="311"/>
      <c r="OTF746" s="311"/>
      <c r="OTG746" s="311"/>
      <c r="OTH746" s="311"/>
      <c r="OTI746" s="311"/>
      <c r="OTJ746" s="311"/>
      <c r="OTK746" s="311"/>
      <c r="OTL746" s="311"/>
      <c r="OTM746" s="311"/>
      <c r="OTN746" s="311"/>
      <c r="OTO746" s="311"/>
      <c r="OTP746" s="311"/>
      <c r="OTQ746" s="311"/>
      <c r="OTR746" s="311"/>
      <c r="OTS746" s="311"/>
      <c r="OTT746" s="311"/>
      <c r="OTU746" s="311"/>
      <c r="OTV746" s="311"/>
      <c r="OTW746" s="311"/>
      <c r="OTX746" s="311"/>
      <c r="OTY746" s="311"/>
      <c r="OTZ746" s="311"/>
      <c r="OUA746" s="311"/>
      <c r="OUB746" s="311"/>
      <c r="OUC746" s="311"/>
      <c r="OUD746" s="311"/>
      <c r="OUE746" s="311"/>
      <c r="OUF746" s="311"/>
      <c r="OUG746" s="311"/>
      <c r="OUH746" s="311"/>
      <c r="OUI746" s="311"/>
      <c r="OUJ746" s="311"/>
      <c r="OUK746" s="311"/>
      <c r="OUL746" s="311"/>
      <c r="OUM746" s="311"/>
      <c r="OUN746" s="311"/>
      <c r="OUO746" s="311"/>
      <c r="OUP746" s="311"/>
      <c r="OUQ746" s="311"/>
      <c r="OUR746" s="311"/>
      <c r="OUS746" s="311"/>
      <c r="OUT746" s="311"/>
      <c r="OUU746" s="311"/>
      <c r="OUV746" s="311"/>
      <c r="OUW746" s="311"/>
      <c r="OUX746" s="311"/>
      <c r="OUY746" s="311"/>
      <c r="OUZ746" s="311"/>
      <c r="OVA746" s="311"/>
      <c r="OVB746" s="311"/>
      <c r="OVC746" s="311"/>
      <c r="OVD746" s="311"/>
      <c r="OVE746" s="311"/>
      <c r="OVF746" s="311"/>
      <c r="OVG746" s="311"/>
      <c r="OVH746" s="311"/>
      <c r="OVI746" s="311"/>
      <c r="OVJ746" s="311"/>
      <c r="OVK746" s="311"/>
      <c r="OVL746" s="311"/>
      <c r="OVM746" s="311"/>
      <c r="OVN746" s="311"/>
      <c r="OVO746" s="311"/>
      <c r="OVP746" s="311"/>
      <c r="OVQ746" s="311"/>
      <c r="OVR746" s="311"/>
      <c r="OVS746" s="311"/>
      <c r="OVT746" s="311"/>
      <c r="OVU746" s="311"/>
      <c r="OVV746" s="311"/>
      <c r="OVW746" s="311"/>
      <c r="OVX746" s="311"/>
      <c r="OVY746" s="311"/>
      <c r="OVZ746" s="311"/>
      <c r="OWA746" s="311"/>
      <c r="OWB746" s="311"/>
      <c r="OWC746" s="311"/>
      <c r="OWD746" s="311"/>
      <c r="OWE746" s="311"/>
      <c r="OWF746" s="311"/>
      <c r="OWG746" s="311"/>
      <c r="OWH746" s="311"/>
      <c r="OWI746" s="311"/>
      <c r="OWJ746" s="311"/>
      <c r="OWK746" s="311"/>
      <c r="OWL746" s="311"/>
      <c r="OWM746" s="311"/>
      <c r="OWN746" s="311"/>
      <c r="OWO746" s="311"/>
      <c r="OWP746" s="311"/>
      <c r="OWQ746" s="311"/>
      <c r="OWR746" s="311"/>
      <c r="OWS746" s="311"/>
      <c r="OWT746" s="311"/>
      <c r="OWU746" s="311"/>
      <c r="OWV746" s="311"/>
      <c r="OWW746" s="311"/>
      <c r="OWX746" s="311"/>
      <c r="OWY746" s="311"/>
      <c r="OWZ746" s="311"/>
      <c r="OXA746" s="311"/>
      <c r="OXB746" s="311"/>
      <c r="OXC746" s="311"/>
      <c r="OXD746" s="311"/>
      <c r="OXE746" s="311"/>
      <c r="OXF746" s="311"/>
      <c r="OXG746" s="311"/>
      <c r="OXH746" s="311"/>
      <c r="OXI746" s="311"/>
      <c r="OXJ746" s="311"/>
      <c r="OXK746" s="311"/>
      <c r="OXL746" s="311"/>
      <c r="OXM746" s="311"/>
      <c r="OXN746" s="311"/>
      <c r="OXO746" s="311"/>
      <c r="OXP746" s="311"/>
      <c r="OXQ746" s="311"/>
      <c r="OXR746" s="311"/>
      <c r="OXS746" s="311"/>
      <c r="OXT746" s="311"/>
      <c r="OXU746" s="311"/>
      <c r="OXV746" s="311"/>
      <c r="OXW746" s="311"/>
      <c r="OXX746" s="311"/>
      <c r="OXY746" s="311"/>
      <c r="OXZ746" s="311"/>
      <c r="OYA746" s="311"/>
      <c r="OYB746" s="311"/>
      <c r="OYC746" s="311"/>
      <c r="OYD746" s="311"/>
      <c r="OYE746" s="311"/>
      <c r="OYF746" s="311"/>
      <c r="OYG746" s="311"/>
      <c r="OYH746" s="311"/>
      <c r="OYI746" s="311"/>
      <c r="OYJ746" s="311"/>
      <c r="OYK746" s="311"/>
      <c r="OYL746" s="311"/>
      <c r="OYM746" s="311"/>
      <c r="OYN746" s="311"/>
      <c r="OYO746" s="311"/>
      <c r="OYP746" s="311"/>
      <c r="OYQ746" s="311"/>
      <c r="OYR746" s="311"/>
      <c r="OYS746" s="311"/>
      <c r="OYT746" s="311"/>
      <c r="OYU746" s="311"/>
      <c r="OYV746" s="311"/>
      <c r="OYW746" s="311"/>
      <c r="OYX746" s="311"/>
      <c r="OYY746" s="311"/>
      <c r="OYZ746" s="311"/>
      <c r="OZA746" s="311"/>
      <c r="OZB746" s="311"/>
      <c r="OZC746" s="311"/>
      <c r="OZD746" s="311"/>
      <c r="OZE746" s="311"/>
      <c r="OZF746" s="311"/>
      <c r="OZG746" s="311"/>
      <c r="OZH746" s="311"/>
      <c r="OZI746" s="311"/>
      <c r="OZJ746" s="311"/>
      <c r="OZK746" s="311"/>
      <c r="OZL746" s="311"/>
      <c r="OZM746" s="311"/>
      <c r="OZN746" s="311"/>
      <c r="OZO746" s="311"/>
      <c r="OZP746" s="311"/>
      <c r="OZQ746" s="311"/>
      <c r="OZR746" s="311"/>
      <c r="OZS746" s="311"/>
      <c r="OZT746" s="311"/>
      <c r="OZU746" s="311"/>
      <c r="OZV746" s="311"/>
      <c r="OZW746" s="311"/>
      <c r="OZX746" s="311"/>
      <c r="OZY746" s="311"/>
      <c r="OZZ746" s="311"/>
      <c r="PAA746" s="311"/>
      <c r="PAB746" s="311"/>
      <c r="PAC746" s="311"/>
      <c r="PAD746" s="311"/>
      <c r="PAE746" s="311"/>
      <c r="PAF746" s="311"/>
      <c r="PAG746" s="311"/>
      <c r="PAH746" s="311"/>
      <c r="PAI746" s="311"/>
      <c r="PAJ746" s="311"/>
      <c r="PAK746" s="311"/>
      <c r="PAL746" s="311"/>
      <c r="PAM746" s="311"/>
      <c r="PAN746" s="311"/>
      <c r="PAO746" s="311"/>
      <c r="PAP746" s="311"/>
      <c r="PAQ746" s="311"/>
      <c r="PAR746" s="311"/>
      <c r="PAS746" s="311"/>
      <c r="PAT746" s="311"/>
      <c r="PAU746" s="311"/>
      <c r="PAV746" s="311"/>
      <c r="PAW746" s="311"/>
      <c r="PAX746" s="311"/>
      <c r="PAY746" s="311"/>
      <c r="PAZ746" s="311"/>
      <c r="PBA746" s="311"/>
      <c r="PBB746" s="311"/>
      <c r="PBC746" s="311"/>
      <c r="PBD746" s="311"/>
      <c r="PBE746" s="311"/>
      <c r="PBF746" s="311"/>
      <c r="PBG746" s="311"/>
      <c r="PBH746" s="311"/>
      <c r="PBI746" s="311"/>
      <c r="PBJ746" s="311"/>
      <c r="PBK746" s="311"/>
      <c r="PBL746" s="311"/>
      <c r="PBM746" s="311"/>
      <c r="PBN746" s="311"/>
      <c r="PBO746" s="311"/>
      <c r="PBP746" s="311"/>
      <c r="PBQ746" s="311"/>
      <c r="PBR746" s="311"/>
      <c r="PBS746" s="311"/>
      <c r="PBT746" s="311"/>
      <c r="PBU746" s="311"/>
      <c r="PBV746" s="311"/>
      <c r="PBW746" s="311"/>
      <c r="PBX746" s="311"/>
      <c r="PBY746" s="311"/>
      <c r="PBZ746" s="311"/>
      <c r="PCA746" s="311"/>
      <c r="PCB746" s="311"/>
      <c r="PCC746" s="311"/>
      <c r="PCD746" s="311"/>
      <c r="PCE746" s="311"/>
      <c r="PCF746" s="311"/>
      <c r="PCG746" s="311"/>
      <c r="PCH746" s="311"/>
      <c r="PCI746" s="311"/>
      <c r="PCJ746" s="311"/>
      <c r="PCK746" s="311"/>
      <c r="PCL746" s="311"/>
      <c r="PCM746" s="311"/>
      <c r="PCN746" s="311"/>
      <c r="PCO746" s="311"/>
      <c r="PCP746" s="311"/>
      <c r="PCQ746" s="311"/>
      <c r="PCR746" s="311"/>
      <c r="PCS746" s="311"/>
      <c r="PCT746" s="311"/>
      <c r="PCU746" s="311"/>
      <c r="PCV746" s="311"/>
      <c r="PCW746" s="311"/>
      <c r="PCX746" s="311"/>
      <c r="PCY746" s="311"/>
      <c r="PCZ746" s="311"/>
      <c r="PDA746" s="311"/>
      <c r="PDB746" s="311"/>
      <c r="PDC746" s="311"/>
      <c r="PDD746" s="311"/>
      <c r="PDE746" s="311"/>
      <c r="PDF746" s="311"/>
      <c r="PDG746" s="311"/>
      <c r="PDH746" s="311"/>
      <c r="PDI746" s="311"/>
      <c r="PDJ746" s="311"/>
      <c r="PDK746" s="311"/>
      <c r="PDL746" s="311"/>
      <c r="PDM746" s="311"/>
      <c r="PDN746" s="311"/>
      <c r="PDO746" s="311"/>
      <c r="PDP746" s="311"/>
      <c r="PDQ746" s="311"/>
      <c r="PDR746" s="311"/>
      <c r="PDS746" s="311"/>
      <c r="PDT746" s="311"/>
      <c r="PDU746" s="311"/>
      <c r="PDV746" s="311"/>
      <c r="PDW746" s="311"/>
      <c r="PDX746" s="311"/>
      <c r="PDY746" s="311"/>
      <c r="PDZ746" s="311"/>
      <c r="PEA746" s="311"/>
      <c r="PEB746" s="311"/>
      <c r="PEC746" s="311"/>
      <c r="PED746" s="311"/>
      <c r="PEE746" s="311"/>
      <c r="PEF746" s="311"/>
      <c r="PEG746" s="311"/>
      <c r="PEH746" s="311"/>
      <c r="PEI746" s="311"/>
      <c r="PEJ746" s="311"/>
      <c r="PEK746" s="311"/>
      <c r="PEL746" s="311"/>
      <c r="PEM746" s="311"/>
      <c r="PEN746" s="311"/>
      <c r="PEO746" s="311"/>
      <c r="PEP746" s="311"/>
      <c r="PEQ746" s="311"/>
      <c r="PER746" s="311"/>
      <c r="PES746" s="311"/>
      <c r="PET746" s="311"/>
      <c r="PEU746" s="311"/>
      <c r="PEV746" s="311"/>
      <c r="PEW746" s="311"/>
      <c r="PEX746" s="311"/>
      <c r="PEY746" s="311"/>
      <c r="PEZ746" s="311"/>
      <c r="PFA746" s="311"/>
      <c r="PFB746" s="311"/>
      <c r="PFC746" s="311"/>
      <c r="PFD746" s="311"/>
      <c r="PFE746" s="311"/>
      <c r="PFF746" s="311"/>
      <c r="PFG746" s="311"/>
      <c r="PFH746" s="311"/>
      <c r="PFI746" s="311"/>
      <c r="PFJ746" s="311"/>
      <c r="PFK746" s="311"/>
      <c r="PFL746" s="311"/>
      <c r="PFM746" s="311"/>
      <c r="PFN746" s="311"/>
      <c r="PFO746" s="311"/>
      <c r="PFP746" s="311"/>
      <c r="PFQ746" s="311"/>
      <c r="PFR746" s="311"/>
      <c r="PFS746" s="311"/>
      <c r="PFT746" s="311"/>
      <c r="PFU746" s="311"/>
      <c r="PFV746" s="311"/>
      <c r="PFW746" s="311"/>
      <c r="PFX746" s="311"/>
      <c r="PFY746" s="311"/>
      <c r="PFZ746" s="311"/>
      <c r="PGA746" s="311"/>
      <c r="PGB746" s="311"/>
      <c r="PGC746" s="311"/>
      <c r="PGD746" s="311"/>
      <c r="PGE746" s="311"/>
      <c r="PGF746" s="311"/>
      <c r="PGG746" s="311"/>
      <c r="PGH746" s="311"/>
      <c r="PGI746" s="311"/>
      <c r="PGJ746" s="311"/>
      <c r="PGK746" s="311"/>
      <c r="PGL746" s="311"/>
      <c r="PGM746" s="311"/>
      <c r="PGN746" s="311"/>
      <c r="PGO746" s="311"/>
      <c r="PGP746" s="311"/>
      <c r="PGQ746" s="311"/>
      <c r="PGR746" s="311"/>
      <c r="PGS746" s="311"/>
      <c r="PGT746" s="311"/>
      <c r="PGU746" s="311"/>
      <c r="PGV746" s="311"/>
      <c r="PGW746" s="311"/>
      <c r="PGX746" s="311"/>
      <c r="PGY746" s="311"/>
      <c r="PGZ746" s="311"/>
      <c r="PHA746" s="311"/>
      <c r="PHB746" s="311"/>
      <c r="PHC746" s="311"/>
      <c r="PHD746" s="311"/>
      <c r="PHE746" s="311"/>
      <c r="PHF746" s="311"/>
      <c r="PHG746" s="311"/>
      <c r="PHH746" s="311"/>
      <c r="PHI746" s="311"/>
      <c r="PHJ746" s="311"/>
      <c r="PHK746" s="311"/>
      <c r="PHL746" s="311"/>
      <c r="PHM746" s="311"/>
      <c r="PHN746" s="311"/>
      <c r="PHO746" s="311"/>
      <c r="PHP746" s="311"/>
      <c r="PHQ746" s="311"/>
      <c r="PHR746" s="311"/>
      <c r="PHS746" s="311"/>
      <c r="PHT746" s="311"/>
      <c r="PHU746" s="311"/>
      <c r="PHV746" s="311"/>
      <c r="PHW746" s="311"/>
      <c r="PHX746" s="311"/>
      <c r="PHY746" s="311"/>
      <c r="PHZ746" s="311"/>
      <c r="PIA746" s="311"/>
      <c r="PIB746" s="311"/>
      <c r="PIC746" s="311"/>
      <c r="PID746" s="311"/>
      <c r="PIE746" s="311"/>
      <c r="PIF746" s="311"/>
      <c r="PIG746" s="311"/>
      <c r="PIH746" s="311"/>
      <c r="PII746" s="311"/>
      <c r="PIJ746" s="311"/>
      <c r="PIK746" s="311"/>
      <c r="PIL746" s="311"/>
      <c r="PIM746" s="311"/>
      <c r="PIN746" s="311"/>
      <c r="PIO746" s="311"/>
      <c r="PIP746" s="311"/>
      <c r="PIQ746" s="311"/>
      <c r="PIR746" s="311"/>
      <c r="PIS746" s="311"/>
      <c r="PIT746" s="311"/>
      <c r="PIU746" s="311"/>
      <c r="PIV746" s="311"/>
      <c r="PIW746" s="311"/>
      <c r="PIX746" s="311"/>
      <c r="PIY746" s="311"/>
      <c r="PIZ746" s="311"/>
      <c r="PJA746" s="311"/>
      <c r="PJB746" s="311"/>
      <c r="PJC746" s="311"/>
      <c r="PJD746" s="311"/>
      <c r="PJE746" s="311"/>
      <c r="PJF746" s="311"/>
      <c r="PJG746" s="311"/>
      <c r="PJH746" s="311"/>
      <c r="PJI746" s="311"/>
      <c r="PJJ746" s="311"/>
      <c r="PJK746" s="311"/>
      <c r="PJL746" s="311"/>
      <c r="PJM746" s="311"/>
      <c r="PJN746" s="311"/>
      <c r="PJO746" s="311"/>
      <c r="PJP746" s="311"/>
      <c r="PJQ746" s="311"/>
      <c r="PJR746" s="311"/>
      <c r="PJS746" s="311"/>
      <c r="PJT746" s="311"/>
      <c r="PJU746" s="311"/>
      <c r="PJV746" s="311"/>
      <c r="PJW746" s="311"/>
      <c r="PJX746" s="311"/>
      <c r="PJY746" s="311"/>
      <c r="PJZ746" s="311"/>
      <c r="PKA746" s="311"/>
      <c r="PKB746" s="311"/>
      <c r="PKC746" s="311"/>
      <c r="PKD746" s="311"/>
      <c r="PKE746" s="311"/>
      <c r="PKF746" s="311"/>
      <c r="PKG746" s="311"/>
      <c r="PKH746" s="311"/>
      <c r="PKI746" s="311"/>
      <c r="PKJ746" s="311"/>
      <c r="PKK746" s="311"/>
      <c r="PKL746" s="311"/>
      <c r="PKM746" s="311"/>
      <c r="PKN746" s="311"/>
      <c r="PKO746" s="311"/>
      <c r="PKP746" s="311"/>
      <c r="PKQ746" s="311"/>
      <c r="PKR746" s="311"/>
      <c r="PKS746" s="311"/>
      <c r="PKT746" s="311"/>
      <c r="PKU746" s="311"/>
      <c r="PKV746" s="311"/>
      <c r="PKW746" s="311"/>
      <c r="PKX746" s="311"/>
      <c r="PKY746" s="311"/>
      <c r="PKZ746" s="311"/>
      <c r="PLA746" s="311"/>
      <c r="PLB746" s="311"/>
      <c r="PLC746" s="311"/>
      <c r="PLD746" s="311"/>
      <c r="PLE746" s="311"/>
      <c r="PLF746" s="311"/>
      <c r="PLG746" s="311"/>
      <c r="PLH746" s="311"/>
      <c r="PLI746" s="311"/>
      <c r="PLJ746" s="311"/>
      <c r="PLK746" s="311"/>
      <c r="PLL746" s="311"/>
      <c r="PLM746" s="311"/>
      <c r="PLN746" s="311"/>
      <c r="PLO746" s="311"/>
      <c r="PLP746" s="311"/>
      <c r="PLQ746" s="311"/>
      <c r="PLR746" s="311"/>
      <c r="PLS746" s="311"/>
      <c r="PLT746" s="311"/>
      <c r="PLU746" s="311"/>
      <c r="PLV746" s="311"/>
      <c r="PLW746" s="311"/>
      <c r="PLX746" s="311"/>
      <c r="PLY746" s="311"/>
      <c r="PLZ746" s="311"/>
      <c r="PMA746" s="311"/>
      <c r="PMB746" s="311"/>
      <c r="PMC746" s="311"/>
      <c r="PMD746" s="311"/>
      <c r="PME746" s="311"/>
      <c r="PMF746" s="311"/>
      <c r="PMG746" s="311"/>
      <c r="PMH746" s="311"/>
      <c r="PMI746" s="311"/>
      <c r="PMJ746" s="311"/>
      <c r="PMK746" s="311"/>
      <c r="PML746" s="311"/>
      <c r="PMM746" s="311"/>
      <c r="PMN746" s="311"/>
      <c r="PMO746" s="311"/>
      <c r="PMP746" s="311"/>
      <c r="PMQ746" s="311"/>
      <c r="PMR746" s="311"/>
      <c r="PMS746" s="311"/>
      <c r="PMT746" s="311"/>
      <c r="PMU746" s="311"/>
      <c r="PMV746" s="311"/>
      <c r="PMW746" s="311"/>
      <c r="PMX746" s="311"/>
      <c r="PMY746" s="311"/>
      <c r="PMZ746" s="311"/>
      <c r="PNA746" s="311"/>
      <c r="PNB746" s="311"/>
      <c r="PNC746" s="311"/>
      <c r="PND746" s="311"/>
      <c r="PNE746" s="311"/>
      <c r="PNF746" s="311"/>
      <c r="PNG746" s="311"/>
      <c r="PNH746" s="311"/>
      <c r="PNI746" s="311"/>
      <c r="PNJ746" s="311"/>
      <c r="PNK746" s="311"/>
      <c r="PNL746" s="311"/>
      <c r="PNM746" s="311"/>
      <c r="PNN746" s="311"/>
      <c r="PNO746" s="311"/>
      <c r="PNP746" s="311"/>
      <c r="PNQ746" s="311"/>
      <c r="PNR746" s="311"/>
      <c r="PNS746" s="311"/>
      <c r="PNT746" s="311"/>
      <c r="PNU746" s="311"/>
      <c r="PNV746" s="311"/>
      <c r="PNW746" s="311"/>
      <c r="PNX746" s="311"/>
      <c r="PNY746" s="311"/>
      <c r="PNZ746" s="311"/>
      <c r="POA746" s="311"/>
      <c r="POB746" s="311"/>
      <c r="POC746" s="311"/>
      <c r="POD746" s="311"/>
      <c r="POE746" s="311"/>
      <c r="POF746" s="311"/>
      <c r="POG746" s="311"/>
      <c r="POH746" s="311"/>
      <c r="POI746" s="311"/>
      <c r="POJ746" s="311"/>
      <c r="POK746" s="311"/>
      <c r="POL746" s="311"/>
      <c r="POM746" s="311"/>
      <c r="PON746" s="311"/>
      <c r="POO746" s="311"/>
      <c r="POP746" s="311"/>
      <c r="POQ746" s="311"/>
      <c r="POR746" s="311"/>
      <c r="POS746" s="311"/>
      <c r="POT746" s="311"/>
      <c r="POU746" s="311"/>
      <c r="POV746" s="311"/>
      <c r="POW746" s="311"/>
      <c r="POX746" s="311"/>
      <c r="POY746" s="311"/>
      <c r="POZ746" s="311"/>
      <c r="PPA746" s="311"/>
      <c r="PPB746" s="311"/>
      <c r="PPC746" s="311"/>
      <c r="PPD746" s="311"/>
      <c r="PPE746" s="311"/>
      <c r="PPF746" s="311"/>
      <c r="PPG746" s="311"/>
      <c r="PPH746" s="311"/>
      <c r="PPI746" s="311"/>
      <c r="PPJ746" s="311"/>
      <c r="PPK746" s="311"/>
      <c r="PPL746" s="311"/>
      <c r="PPM746" s="311"/>
      <c r="PPN746" s="311"/>
      <c r="PPO746" s="311"/>
      <c r="PPP746" s="311"/>
      <c r="PPQ746" s="311"/>
      <c r="PPR746" s="311"/>
      <c r="PPS746" s="311"/>
      <c r="PPT746" s="311"/>
      <c r="PPU746" s="311"/>
      <c r="PPV746" s="311"/>
      <c r="PPW746" s="311"/>
      <c r="PPX746" s="311"/>
      <c r="PPY746" s="311"/>
      <c r="PPZ746" s="311"/>
      <c r="PQA746" s="311"/>
      <c r="PQB746" s="311"/>
      <c r="PQC746" s="311"/>
      <c r="PQD746" s="311"/>
      <c r="PQE746" s="311"/>
      <c r="PQF746" s="311"/>
      <c r="PQG746" s="311"/>
      <c r="PQH746" s="311"/>
      <c r="PQI746" s="311"/>
      <c r="PQJ746" s="311"/>
      <c r="PQK746" s="311"/>
      <c r="PQL746" s="311"/>
      <c r="PQM746" s="311"/>
      <c r="PQN746" s="311"/>
      <c r="PQO746" s="311"/>
      <c r="PQP746" s="311"/>
      <c r="PQQ746" s="311"/>
      <c r="PQR746" s="311"/>
      <c r="PQS746" s="311"/>
      <c r="PQT746" s="311"/>
      <c r="PQU746" s="311"/>
      <c r="PQV746" s="311"/>
      <c r="PQW746" s="311"/>
      <c r="PQX746" s="311"/>
      <c r="PQY746" s="311"/>
      <c r="PQZ746" s="311"/>
      <c r="PRA746" s="311"/>
      <c r="PRB746" s="311"/>
      <c r="PRC746" s="311"/>
      <c r="PRD746" s="311"/>
      <c r="PRE746" s="311"/>
      <c r="PRF746" s="311"/>
      <c r="PRG746" s="311"/>
      <c r="PRH746" s="311"/>
      <c r="PRI746" s="311"/>
      <c r="PRJ746" s="311"/>
      <c r="PRK746" s="311"/>
      <c r="PRL746" s="311"/>
      <c r="PRM746" s="311"/>
      <c r="PRN746" s="311"/>
      <c r="PRO746" s="311"/>
      <c r="PRP746" s="311"/>
      <c r="PRQ746" s="311"/>
      <c r="PRR746" s="311"/>
      <c r="PRS746" s="311"/>
      <c r="PRT746" s="311"/>
      <c r="PRU746" s="311"/>
      <c r="PRV746" s="311"/>
      <c r="PRW746" s="311"/>
      <c r="PRX746" s="311"/>
      <c r="PRY746" s="311"/>
      <c r="PRZ746" s="311"/>
      <c r="PSA746" s="311"/>
      <c r="PSB746" s="311"/>
      <c r="PSC746" s="311"/>
      <c r="PSD746" s="311"/>
      <c r="PSE746" s="311"/>
      <c r="PSF746" s="311"/>
      <c r="PSG746" s="311"/>
      <c r="PSH746" s="311"/>
      <c r="PSI746" s="311"/>
      <c r="PSJ746" s="311"/>
      <c r="PSK746" s="311"/>
      <c r="PSL746" s="311"/>
      <c r="PSM746" s="311"/>
      <c r="PSN746" s="311"/>
      <c r="PSO746" s="311"/>
      <c r="PSP746" s="311"/>
      <c r="PSQ746" s="311"/>
      <c r="PSR746" s="311"/>
      <c r="PSS746" s="311"/>
      <c r="PST746" s="311"/>
      <c r="PSU746" s="311"/>
      <c r="PSV746" s="311"/>
      <c r="PSW746" s="311"/>
      <c r="PSX746" s="311"/>
      <c r="PSY746" s="311"/>
      <c r="PSZ746" s="311"/>
      <c r="PTA746" s="311"/>
      <c r="PTB746" s="311"/>
      <c r="PTC746" s="311"/>
      <c r="PTD746" s="311"/>
      <c r="PTE746" s="311"/>
      <c r="PTF746" s="311"/>
      <c r="PTG746" s="311"/>
      <c r="PTH746" s="311"/>
      <c r="PTI746" s="311"/>
      <c r="PTJ746" s="311"/>
      <c r="PTK746" s="311"/>
      <c r="PTL746" s="311"/>
      <c r="PTM746" s="311"/>
      <c r="PTN746" s="311"/>
      <c r="PTO746" s="311"/>
      <c r="PTP746" s="311"/>
      <c r="PTQ746" s="311"/>
      <c r="PTR746" s="311"/>
      <c r="PTS746" s="311"/>
      <c r="PTT746" s="311"/>
      <c r="PTU746" s="311"/>
      <c r="PTV746" s="311"/>
      <c r="PTW746" s="311"/>
      <c r="PTX746" s="311"/>
      <c r="PTY746" s="311"/>
      <c r="PTZ746" s="311"/>
      <c r="PUA746" s="311"/>
      <c r="PUB746" s="311"/>
      <c r="PUC746" s="311"/>
      <c r="PUD746" s="311"/>
      <c r="PUE746" s="311"/>
      <c r="PUF746" s="311"/>
      <c r="PUG746" s="311"/>
      <c r="PUH746" s="311"/>
      <c r="PUI746" s="311"/>
      <c r="PUJ746" s="311"/>
      <c r="PUK746" s="311"/>
      <c r="PUL746" s="311"/>
      <c r="PUM746" s="311"/>
      <c r="PUN746" s="311"/>
      <c r="PUO746" s="311"/>
      <c r="PUP746" s="311"/>
      <c r="PUQ746" s="311"/>
      <c r="PUR746" s="311"/>
      <c r="PUS746" s="311"/>
      <c r="PUT746" s="311"/>
      <c r="PUU746" s="311"/>
      <c r="PUV746" s="311"/>
      <c r="PUW746" s="311"/>
      <c r="PUX746" s="311"/>
      <c r="PUY746" s="311"/>
      <c r="PUZ746" s="311"/>
      <c r="PVA746" s="311"/>
      <c r="PVB746" s="311"/>
      <c r="PVC746" s="311"/>
      <c r="PVD746" s="311"/>
      <c r="PVE746" s="311"/>
      <c r="PVF746" s="311"/>
      <c r="PVG746" s="311"/>
      <c r="PVH746" s="311"/>
      <c r="PVI746" s="311"/>
      <c r="PVJ746" s="311"/>
      <c r="PVK746" s="311"/>
      <c r="PVL746" s="311"/>
      <c r="PVM746" s="311"/>
      <c r="PVN746" s="311"/>
      <c r="PVO746" s="311"/>
      <c r="PVP746" s="311"/>
      <c r="PVQ746" s="311"/>
      <c r="PVR746" s="311"/>
      <c r="PVS746" s="311"/>
      <c r="PVT746" s="311"/>
      <c r="PVU746" s="311"/>
      <c r="PVV746" s="311"/>
      <c r="PVW746" s="311"/>
      <c r="PVX746" s="311"/>
      <c r="PVY746" s="311"/>
      <c r="PVZ746" s="311"/>
      <c r="PWA746" s="311"/>
      <c r="PWB746" s="311"/>
      <c r="PWC746" s="311"/>
      <c r="PWD746" s="311"/>
      <c r="PWE746" s="311"/>
      <c r="PWF746" s="311"/>
      <c r="PWG746" s="311"/>
      <c r="PWH746" s="311"/>
      <c r="PWI746" s="311"/>
      <c r="PWJ746" s="311"/>
      <c r="PWK746" s="311"/>
      <c r="PWL746" s="311"/>
      <c r="PWM746" s="311"/>
      <c r="PWN746" s="311"/>
      <c r="PWO746" s="311"/>
      <c r="PWP746" s="311"/>
      <c r="PWQ746" s="311"/>
      <c r="PWR746" s="311"/>
      <c r="PWS746" s="311"/>
      <c r="PWT746" s="311"/>
      <c r="PWU746" s="311"/>
      <c r="PWV746" s="311"/>
      <c r="PWW746" s="311"/>
      <c r="PWX746" s="311"/>
      <c r="PWY746" s="311"/>
      <c r="PWZ746" s="311"/>
      <c r="PXA746" s="311"/>
      <c r="PXB746" s="311"/>
      <c r="PXC746" s="311"/>
      <c r="PXD746" s="311"/>
      <c r="PXE746" s="311"/>
      <c r="PXF746" s="311"/>
      <c r="PXG746" s="311"/>
      <c r="PXH746" s="311"/>
      <c r="PXI746" s="311"/>
      <c r="PXJ746" s="311"/>
      <c r="PXK746" s="311"/>
      <c r="PXL746" s="311"/>
      <c r="PXM746" s="311"/>
      <c r="PXN746" s="311"/>
      <c r="PXO746" s="311"/>
      <c r="PXP746" s="311"/>
      <c r="PXQ746" s="311"/>
      <c r="PXR746" s="311"/>
      <c r="PXS746" s="311"/>
      <c r="PXT746" s="311"/>
      <c r="PXU746" s="311"/>
      <c r="PXV746" s="311"/>
      <c r="PXW746" s="311"/>
      <c r="PXX746" s="311"/>
      <c r="PXY746" s="311"/>
      <c r="PXZ746" s="311"/>
      <c r="PYA746" s="311"/>
      <c r="PYB746" s="311"/>
      <c r="PYC746" s="311"/>
      <c r="PYD746" s="311"/>
      <c r="PYE746" s="311"/>
      <c r="PYF746" s="311"/>
      <c r="PYG746" s="311"/>
      <c r="PYH746" s="311"/>
      <c r="PYI746" s="311"/>
      <c r="PYJ746" s="311"/>
      <c r="PYK746" s="311"/>
      <c r="PYL746" s="311"/>
      <c r="PYM746" s="311"/>
      <c r="PYN746" s="311"/>
      <c r="PYO746" s="311"/>
      <c r="PYP746" s="311"/>
      <c r="PYQ746" s="311"/>
      <c r="PYR746" s="311"/>
      <c r="PYS746" s="311"/>
      <c r="PYT746" s="311"/>
      <c r="PYU746" s="311"/>
      <c r="PYV746" s="311"/>
      <c r="PYW746" s="311"/>
      <c r="PYX746" s="311"/>
      <c r="PYY746" s="311"/>
      <c r="PYZ746" s="311"/>
      <c r="PZA746" s="311"/>
      <c r="PZB746" s="311"/>
      <c r="PZC746" s="311"/>
      <c r="PZD746" s="311"/>
      <c r="PZE746" s="311"/>
      <c r="PZF746" s="311"/>
      <c r="PZG746" s="311"/>
      <c r="PZH746" s="311"/>
      <c r="PZI746" s="311"/>
      <c r="PZJ746" s="311"/>
      <c r="PZK746" s="311"/>
      <c r="PZL746" s="311"/>
      <c r="PZM746" s="311"/>
      <c r="PZN746" s="311"/>
      <c r="PZO746" s="311"/>
      <c r="PZP746" s="311"/>
      <c r="PZQ746" s="311"/>
      <c r="PZR746" s="311"/>
      <c r="PZS746" s="311"/>
      <c r="PZT746" s="311"/>
      <c r="PZU746" s="311"/>
      <c r="PZV746" s="311"/>
      <c r="PZW746" s="311"/>
      <c r="PZX746" s="311"/>
      <c r="PZY746" s="311"/>
      <c r="PZZ746" s="311"/>
      <c r="QAA746" s="311"/>
      <c r="QAB746" s="311"/>
      <c r="QAC746" s="311"/>
      <c r="QAD746" s="311"/>
      <c r="QAE746" s="311"/>
      <c r="QAF746" s="311"/>
      <c r="QAG746" s="311"/>
      <c r="QAH746" s="311"/>
      <c r="QAI746" s="311"/>
      <c r="QAJ746" s="311"/>
      <c r="QAK746" s="311"/>
      <c r="QAL746" s="311"/>
      <c r="QAM746" s="311"/>
      <c r="QAN746" s="311"/>
      <c r="QAO746" s="311"/>
      <c r="QAP746" s="311"/>
      <c r="QAQ746" s="311"/>
      <c r="QAR746" s="311"/>
      <c r="QAS746" s="311"/>
      <c r="QAT746" s="311"/>
      <c r="QAU746" s="311"/>
      <c r="QAV746" s="311"/>
      <c r="QAW746" s="311"/>
      <c r="QAX746" s="311"/>
      <c r="QAY746" s="311"/>
      <c r="QAZ746" s="311"/>
      <c r="QBA746" s="311"/>
      <c r="QBB746" s="311"/>
      <c r="QBC746" s="311"/>
      <c r="QBD746" s="311"/>
      <c r="QBE746" s="311"/>
      <c r="QBF746" s="311"/>
      <c r="QBG746" s="311"/>
      <c r="QBH746" s="311"/>
      <c r="QBI746" s="311"/>
      <c r="QBJ746" s="311"/>
      <c r="QBK746" s="311"/>
      <c r="QBL746" s="311"/>
      <c r="QBM746" s="311"/>
      <c r="QBN746" s="311"/>
      <c r="QBO746" s="311"/>
      <c r="QBP746" s="311"/>
      <c r="QBQ746" s="311"/>
      <c r="QBR746" s="311"/>
      <c r="QBS746" s="311"/>
      <c r="QBT746" s="311"/>
      <c r="QBU746" s="311"/>
      <c r="QBV746" s="311"/>
      <c r="QBW746" s="311"/>
      <c r="QBX746" s="311"/>
      <c r="QBY746" s="311"/>
      <c r="QBZ746" s="311"/>
      <c r="QCA746" s="311"/>
      <c r="QCB746" s="311"/>
      <c r="QCC746" s="311"/>
      <c r="QCD746" s="311"/>
      <c r="QCE746" s="311"/>
      <c r="QCF746" s="311"/>
      <c r="QCG746" s="311"/>
      <c r="QCH746" s="311"/>
      <c r="QCI746" s="311"/>
      <c r="QCJ746" s="311"/>
      <c r="QCK746" s="311"/>
      <c r="QCL746" s="311"/>
      <c r="QCM746" s="311"/>
      <c r="QCN746" s="311"/>
      <c r="QCO746" s="311"/>
      <c r="QCP746" s="311"/>
      <c r="QCQ746" s="311"/>
      <c r="QCR746" s="311"/>
      <c r="QCS746" s="311"/>
      <c r="QCT746" s="311"/>
      <c r="QCU746" s="311"/>
      <c r="QCV746" s="311"/>
      <c r="QCW746" s="311"/>
      <c r="QCX746" s="311"/>
      <c r="QCY746" s="311"/>
      <c r="QCZ746" s="311"/>
      <c r="QDA746" s="311"/>
      <c r="QDB746" s="311"/>
      <c r="QDC746" s="311"/>
      <c r="QDD746" s="311"/>
      <c r="QDE746" s="311"/>
      <c r="QDF746" s="311"/>
      <c r="QDG746" s="311"/>
      <c r="QDH746" s="311"/>
      <c r="QDI746" s="311"/>
      <c r="QDJ746" s="311"/>
      <c r="QDK746" s="311"/>
      <c r="QDL746" s="311"/>
      <c r="QDM746" s="311"/>
      <c r="QDN746" s="311"/>
      <c r="QDO746" s="311"/>
      <c r="QDP746" s="311"/>
      <c r="QDQ746" s="311"/>
      <c r="QDR746" s="311"/>
      <c r="QDS746" s="311"/>
      <c r="QDT746" s="311"/>
      <c r="QDU746" s="311"/>
      <c r="QDV746" s="311"/>
      <c r="QDW746" s="311"/>
      <c r="QDX746" s="311"/>
      <c r="QDY746" s="311"/>
      <c r="QDZ746" s="311"/>
      <c r="QEA746" s="311"/>
      <c r="QEB746" s="311"/>
      <c r="QEC746" s="311"/>
      <c r="QED746" s="311"/>
      <c r="QEE746" s="311"/>
      <c r="QEF746" s="311"/>
      <c r="QEG746" s="311"/>
      <c r="QEH746" s="311"/>
      <c r="QEI746" s="311"/>
      <c r="QEJ746" s="311"/>
      <c r="QEK746" s="311"/>
      <c r="QEL746" s="311"/>
      <c r="QEM746" s="311"/>
      <c r="QEN746" s="311"/>
      <c r="QEO746" s="311"/>
      <c r="QEP746" s="311"/>
      <c r="QEQ746" s="311"/>
      <c r="QER746" s="311"/>
      <c r="QES746" s="311"/>
      <c r="QET746" s="311"/>
      <c r="QEU746" s="311"/>
      <c r="QEV746" s="311"/>
      <c r="QEW746" s="311"/>
      <c r="QEX746" s="311"/>
      <c r="QEY746" s="311"/>
      <c r="QEZ746" s="311"/>
      <c r="QFA746" s="311"/>
      <c r="QFB746" s="311"/>
      <c r="QFC746" s="311"/>
      <c r="QFD746" s="311"/>
      <c r="QFE746" s="311"/>
      <c r="QFF746" s="311"/>
      <c r="QFG746" s="311"/>
      <c r="QFH746" s="311"/>
      <c r="QFI746" s="311"/>
      <c r="QFJ746" s="311"/>
      <c r="QFK746" s="311"/>
      <c r="QFL746" s="311"/>
      <c r="QFM746" s="311"/>
      <c r="QFN746" s="311"/>
      <c r="QFO746" s="311"/>
      <c r="QFP746" s="311"/>
      <c r="QFQ746" s="311"/>
      <c r="QFR746" s="311"/>
      <c r="QFS746" s="311"/>
      <c r="QFT746" s="311"/>
      <c r="QFU746" s="311"/>
      <c r="QFV746" s="311"/>
      <c r="QFW746" s="311"/>
      <c r="QFX746" s="311"/>
      <c r="QFY746" s="311"/>
      <c r="QFZ746" s="311"/>
      <c r="QGA746" s="311"/>
      <c r="QGB746" s="311"/>
      <c r="QGC746" s="311"/>
      <c r="QGD746" s="311"/>
      <c r="QGE746" s="311"/>
      <c r="QGF746" s="311"/>
      <c r="QGG746" s="311"/>
      <c r="QGH746" s="311"/>
      <c r="QGI746" s="311"/>
      <c r="QGJ746" s="311"/>
      <c r="QGK746" s="311"/>
      <c r="QGL746" s="311"/>
      <c r="QGM746" s="311"/>
      <c r="QGN746" s="311"/>
      <c r="QGO746" s="311"/>
      <c r="QGP746" s="311"/>
      <c r="QGQ746" s="311"/>
      <c r="QGR746" s="311"/>
      <c r="QGS746" s="311"/>
      <c r="QGT746" s="311"/>
      <c r="QGU746" s="311"/>
      <c r="QGV746" s="311"/>
      <c r="QGW746" s="311"/>
      <c r="QGX746" s="311"/>
      <c r="QGY746" s="311"/>
      <c r="QGZ746" s="311"/>
      <c r="QHA746" s="311"/>
      <c r="QHB746" s="311"/>
      <c r="QHC746" s="311"/>
      <c r="QHD746" s="311"/>
      <c r="QHE746" s="311"/>
      <c r="QHF746" s="311"/>
      <c r="QHG746" s="311"/>
      <c r="QHH746" s="311"/>
      <c r="QHI746" s="311"/>
      <c r="QHJ746" s="311"/>
      <c r="QHK746" s="311"/>
      <c r="QHL746" s="311"/>
      <c r="QHM746" s="311"/>
      <c r="QHN746" s="311"/>
      <c r="QHO746" s="311"/>
      <c r="QHP746" s="311"/>
      <c r="QHQ746" s="311"/>
      <c r="QHR746" s="311"/>
      <c r="QHS746" s="311"/>
      <c r="QHT746" s="311"/>
      <c r="QHU746" s="311"/>
      <c r="QHV746" s="311"/>
      <c r="QHW746" s="311"/>
      <c r="QHX746" s="311"/>
      <c r="QHY746" s="311"/>
      <c r="QHZ746" s="311"/>
      <c r="QIA746" s="311"/>
      <c r="QIB746" s="311"/>
      <c r="QIC746" s="311"/>
      <c r="QID746" s="311"/>
      <c r="QIE746" s="311"/>
      <c r="QIF746" s="311"/>
      <c r="QIG746" s="311"/>
      <c r="QIH746" s="311"/>
      <c r="QII746" s="311"/>
      <c r="QIJ746" s="311"/>
      <c r="QIK746" s="311"/>
      <c r="QIL746" s="311"/>
      <c r="QIM746" s="311"/>
      <c r="QIN746" s="311"/>
      <c r="QIO746" s="311"/>
      <c r="QIP746" s="311"/>
      <c r="QIQ746" s="311"/>
      <c r="QIR746" s="311"/>
      <c r="QIS746" s="311"/>
      <c r="QIT746" s="311"/>
      <c r="QIU746" s="311"/>
      <c r="QIV746" s="311"/>
      <c r="QIW746" s="311"/>
      <c r="QIX746" s="311"/>
      <c r="QIY746" s="311"/>
      <c r="QIZ746" s="311"/>
      <c r="QJA746" s="311"/>
      <c r="QJB746" s="311"/>
      <c r="QJC746" s="311"/>
      <c r="QJD746" s="311"/>
      <c r="QJE746" s="311"/>
      <c r="QJF746" s="311"/>
      <c r="QJG746" s="311"/>
      <c r="QJH746" s="311"/>
      <c r="QJI746" s="311"/>
      <c r="QJJ746" s="311"/>
      <c r="QJK746" s="311"/>
      <c r="QJL746" s="311"/>
      <c r="QJM746" s="311"/>
      <c r="QJN746" s="311"/>
      <c r="QJO746" s="311"/>
      <c r="QJP746" s="311"/>
      <c r="QJQ746" s="311"/>
      <c r="QJR746" s="311"/>
      <c r="QJS746" s="311"/>
      <c r="QJT746" s="311"/>
      <c r="QJU746" s="311"/>
      <c r="QJV746" s="311"/>
      <c r="QJW746" s="311"/>
      <c r="QJX746" s="311"/>
      <c r="QJY746" s="311"/>
      <c r="QJZ746" s="311"/>
      <c r="QKA746" s="311"/>
      <c r="QKB746" s="311"/>
      <c r="QKC746" s="311"/>
      <c r="QKD746" s="311"/>
      <c r="QKE746" s="311"/>
      <c r="QKF746" s="311"/>
      <c r="QKG746" s="311"/>
      <c r="QKH746" s="311"/>
      <c r="QKI746" s="311"/>
      <c r="QKJ746" s="311"/>
      <c r="QKK746" s="311"/>
      <c r="QKL746" s="311"/>
      <c r="QKM746" s="311"/>
      <c r="QKN746" s="311"/>
      <c r="QKO746" s="311"/>
      <c r="QKP746" s="311"/>
      <c r="QKQ746" s="311"/>
      <c r="QKR746" s="311"/>
      <c r="QKS746" s="311"/>
      <c r="QKT746" s="311"/>
      <c r="QKU746" s="311"/>
      <c r="QKV746" s="311"/>
      <c r="QKW746" s="311"/>
      <c r="QKX746" s="311"/>
      <c r="QKY746" s="311"/>
      <c r="QKZ746" s="311"/>
      <c r="QLA746" s="311"/>
      <c r="QLB746" s="311"/>
      <c r="QLC746" s="311"/>
      <c r="QLD746" s="311"/>
      <c r="QLE746" s="311"/>
      <c r="QLF746" s="311"/>
      <c r="QLG746" s="311"/>
      <c r="QLH746" s="311"/>
      <c r="QLI746" s="311"/>
      <c r="QLJ746" s="311"/>
      <c r="QLK746" s="311"/>
      <c r="QLL746" s="311"/>
      <c r="QLM746" s="311"/>
      <c r="QLN746" s="311"/>
      <c r="QLO746" s="311"/>
      <c r="QLP746" s="311"/>
      <c r="QLQ746" s="311"/>
      <c r="QLR746" s="311"/>
      <c r="QLS746" s="311"/>
      <c r="QLT746" s="311"/>
      <c r="QLU746" s="311"/>
      <c r="QLV746" s="311"/>
      <c r="QLW746" s="311"/>
      <c r="QLX746" s="311"/>
      <c r="QLY746" s="311"/>
      <c r="QLZ746" s="311"/>
      <c r="QMA746" s="311"/>
      <c r="QMB746" s="311"/>
      <c r="QMC746" s="311"/>
      <c r="QMD746" s="311"/>
      <c r="QME746" s="311"/>
      <c r="QMF746" s="311"/>
      <c r="QMG746" s="311"/>
      <c r="QMH746" s="311"/>
      <c r="QMI746" s="311"/>
      <c r="QMJ746" s="311"/>
      <c r="QMK746" s="311"/>
      <c r="QML746" s="311"/>
      <c r="QMM746" s="311"/>
      <c r="QMN746" s="311"/>
      <c r="QMO746" s="311"/>
      <c r="QMP746" s="311"/>
      <c r="QMQ746" s="311"/>
      <c r="QMR746" s="311"/>
      <c r="QMS746" s="311"/>
      <c r="QMT746" s="311"/>
      <c r="QMU746" s="311"/>
      <c r="QMV746" s="311"/>
      <c r="QMW746" s="311"/>
      <c r="QMX746" s="311"/>
      <c r="QMY746" s="311"/>
      <c r="QMZ746" s="311"/>
      <c r="QNA746" s="311"/>
      <c r="QNB746" s="311"/>
      <c r="QNC746" s="311"/>
      <c r="QND746" s="311"/>
      <c r="QNE746" s="311"/>
      <c r="QNF746" s="311"/>
      <c r="QNG746" s="311"/>
      <c r="QNH746" s="311"/>
      <c r="QNI746" s="311"/>
      <c r="QNJ746" s="311"/>
      <c r="QNK746" s="311"/>
      <c r="QNL746" s="311"/>
      <c r="QNM746" s="311"/>
      <c r="QNN746" s="311"/>
      <c r="QNO746" s="311"/>
      <c r="QNP746" s="311"/>
      <c r="QNQ746" s="311"/>
      <c r="QNR746" s="311"/>
      <c r="QNS746" s="311"/>
      <c r="QNT746" s="311"/>
      <c r="QNU746" s="311"/>
      <c r="QNV746" s="311"/>
      <c r="QNW746" s="311"/>
      <c r="QNX746" s="311"/>
      <c r="QNY746" s="311"/>
      <c r="QNZ746" s="311"/>
      <c r="QOA746" s="311"/>
      <c r="QOB746" s="311"/>
      <c r="QOC746" s="311"/>
      <c r="QOD746" s="311"/>
      <c r="QOE746" s="311"/>
      <c r="QOF746" s="311"/>
      <c r="QOG746" s="311"/>
      <c r="QOH746" s="311"/>
      <c r="QOI746" s="311"/>
      <c r="QOJ746" s="311"/>
      <c r="QOK746" s="311"/>
      <c r="QOL746" s="311"/>
      <c r="QOM746" s="311"/>
      <c r="QON746" s="311"/>
      <c r="QOO746" s="311"/>
      <c r="QOP746" s="311"/>
      <c r="QOQ746" s="311"/>
      <c r="QOR746" s="311"/>
      <c r="QOS746" s="311"/>
      <c r="QOT746" s="311"/>
      <c r="QOU746" s="311"/>
      <c r="QOV746" s="311"/>
      <c r="QOW746" s="311"/>
      <c r="QOX746" s="311"/>
      <c r="QOY746" s="311"/>
      <c r="QOZ746" s="311"/>
      <c r="QPA746" s="311"/>
      <c r="QPB746" s="311"/>
      <c r="QPC746" s="311"/>
      <c r="QPD746" s="311"/>
      <c r="QPE746" s="311"/>
      <c r="QPF746" s="311"/>
      <c r="QPG746" s="311"/>
      <c r="QPH746" s="311"/>
      <c r="QPI746" s="311"/>
      <c r="QPJ746" s="311"/>
      <c r="QPK746" s="311"/>
      <c r="QPL746" s="311"/>
      <c r="QPM746" s="311"/>
      <c r="QPN746" s="311"/>
      <c r="QPO746" s="311"/>
      <c r="QPP746" s="311"/>
      <c r="QPQ746" s="311"/>
      <c r="QPR746" s="311"/>
      <c r="QPS746" s="311"/>
      <c r="QPT746" s="311"/>
      <c r="QPU746" s="311"/>
      <c r="QPV746" s="311"/>
      <c r="QPW746" s="311"/>
      <c r="QPX746" s="311"/>
      <c r="QPY746" s="311"/>
      <c r="QPZ746" s="311"/>
      <c r="QQA746" s="311"/>
      <c r="QQB746" s="311"/>
      <c r="QQC746" s="311"/>
      <c r="QQD746" s="311"/>
      <c r="QQE746" s="311"/>
      <c r="QQF746" s="311"/>
      <c r="QQG746" s="311"/>
      <c r="QQH746" s="311"/>
      <c r="QQI746" s="311"/>
      <c r="QQJ746" s="311"/>
      <c r="QQK746" s="311"/>
      <c r="QQL746" s="311"/>
      <c r="QQM746" s="311"/>
      <c r="QQN746" s="311"/>
      <c r="QQO746" s="311"/>
      <c r="QQP746" s="311"/>
      <c r="QQQ746" s="311"/>
      <c r="QQR746" s="311"/>
      <c r="QQS746" s="311"/>
      <c r="QQT746" s="311"/>
      <c r="QQU746" s="311"/>
      <c r="QQV746" s="311"/>
      <c r="QQW746" s="311"/>
      <c r="QQX746" s="311"/>
      <c r="QQY746" s="311"/>
      <c r="QQZ746" s="311"/>
      <c r="QRA746" s="311"/>
      <c r="QRB746" s="311"/>
      <c r="QRC746" s="311"/>
      <c r="QRD746" s="311"/>
      <c r="QRE746" s="311"/>
      <c r="QRF746" s="311"/>
      <c r="QRG746" s="311"/>
      <c r="QRH746" s="311"/>
      <c r="QRI746" s="311"/>
      <c r="QRJ746" s="311"/>
      <c r="QRK746" s="311"/>
      <c r="QRL746" s="311"/>
      <c r="QRM746" s="311"/>
      <c r="QRN746" s="311"/>
      <c r="QRO746" s="311"/>
      <c r="QRP746" s="311"/>
      <c r="QRQ746" s="311"/>
      <c r="QRR746" s="311"/>
      <c r="QRS746" s="311"/>
      <c r="QRT746" s="311"/>
      <c r="QRU746" s="311"/>
      <c r="QRV746" s="311"/>
      <c r="QRW746" s="311"/>
      <c r="QRX746" s="311"/>
      <c r="QRY746" s="311"/>
      <c r="QRZ746" s="311"/>
      <c r="QSA746" s="311"/>
      <c r="QSB746" s="311"/>
      <c r="QSC746" s="311"/>
      <c r="QSD746" s="311"/>
      <c r="QSE746" s="311"/>
      <c r="QSF746" s="311"/>
      <c r="QSG746" s="311"/>
      <c r="QSH746" s="311"/>
      <c r="QSI746" s="311"/>
      <c r="QSJ746" s="311"/>
      <c r="QSK746" s="311"/>
      <c r="QSL746" s="311"/>
      <c r="QSM746" s="311"/>
      <c r="QSN746" s="311"/>
      <c r="QSO746" s="311"/>
      <c r="QSP746" s="311"/>
      <c r="QSQ746" s="311"/>
      <c r="QSR746" s="311"/>
      <c r="QSS746" s="311"/>
      <c r="QST746" s="311"/>
      <c r="QSU746" s="311"/>
      <c r="QSV746" s="311"/>
      <c r="QSW746" s="311"/>
      <c r="QSX746" s="311"/>
      <c r="QSY746" s="311"/>
      <c r="QSZ746" s="311"/>
      <c r="QTA746" s="311"/>
      <c r="QTB746" s="311"/>
      <c r="QTC746" s="311"/>
      <c r="QTD746" s="311"/>
      <c r="QTE746" s="311"/>
      <c r="QTF746" s="311"/>
      <c r="QTG746" s="311"/>
      <c r="QTH746" s="311"/>
      <c r="QTI746" s="311"/>
      <c r="QTJ746" s="311"/>
      <c r="QTK746" s="311"/>
      <c r="QTL746" s="311"/>
      <c r="QTM746" s="311"/>
      <c r="QTN746" s="311"/>
      <c r="QTO746" s="311"/>
      <c r="QTP746" s="311"/>
      <c r="QTQ746" s="311"/>
      <c r="QTR746" s="311"/>
      <c r="QTS746" s="311"/>
      <c r="QTT746" s="311"/>
      <c r="QTU746" s="311"/>
      <c r="QTV746" s="311"/>
      <c r="QTW746" s="311"/>
      <c r="QTX746" s="311"/>
      <c r="QTY746" s="311"/>
      <c r="QTZ746" s="311"/>
      <c r="QUA746" s="311"/>
      <c r="QUB746" s="311"/>
      <c r="QUC746" s="311"/>
      <c r="QUD746" s="311"/>
      <c r="QUE746" s="311"/>
      <c r="QUF746" s="311"/>
      <c r="QUG746" s="311"/>
      <c r="QUH746" s="311"/>
      <c r="QUI746" s="311"/>
      <c r="QUJ746" s="311"/>
      <c r="QUK746" s="311"/>
      <c r="QUL746" s="311"/>
      <c r="QUM746" s="311"/>
      <c r="QUN746" s="311"/>
      <c r="QUO746" s="311"/>
      <c r="QUP746" s="311"/>
      <c r="QUQ746" s="311"/>
      <c r="QUR746" s="311"/>
      <c r="QUS746" s="311"/>
      <c r="QUT746" s="311"/>
      <c r="QUU746" s="311"/>
      <c r="QUV746" s="311"/>
      <c r="QUW746" s="311"/>
      <c r="QUX746" s="311"/>
      <c r="QUY746" s="311"/>
      <c r="QUZ746" s="311"/>
      <c r="QVA746" s="311"/>
      <c r="QVB746" s="311"/>
      <c r="QVC746" s="311"/>
      <c r="QVD746" s="311"/>
      <c r="QVE746" s="311"/>
      <c r="QVF746" s="311"/>
      <c r="QVG746" s="311"/>
      <c r="QVH746" s="311"/>
      <c r="QVI746" s="311"/>
      <c r="QVJ746" s="311"/>
      <c r="QVK746" s="311"/>
      <c r="QVL746" s="311"/>
      <c r="QVM746" s="311"/>
      <c r="QVN746" s="311"/>
      <c r="QVO746" s="311"/>
      <c r="QVP746" s="311"/>
      <c r="QVQ746" s="311"/>
      <c r="QVR746" s="311"/>
      <c r="QVS746" s="311"/>
      <c r="QVT746" s="311"/>
      <c r="QVU746" s="311"/>
      <c r="QVV746" s="311"/>
      <c r="QVW746" s="311"/>
      <c r="QVX746" s="311"/>
      <c r="QVY746" s="311"/>
      <c r="QVZ746" s="311"/>
      <c r="QWA746" s="311"/>
      <c r="QWB746" s="311"/>
      <c r="QWC746" s="311"/>
      <c r="QWD746" s="311"/>
      <c r="QWE746" s="311"/>
      <c r="QWF746" s="311"/>
      <c r="QWG746" s="311"/>
      <c r="QWH746" s="311"/>
      <c r="QWI746" s="311"/>
      <c r="QWJ746" s="311"/>
      <c r="QWK746" s="311"/>
      <c r="QWL746" s="311"/>
      <c r="QWM746" s="311"/>
      <c r="QWN746" s="311"/>
      <c r="QWO746" s="311"/>
      <c r="QWP746" s="311"/>
      <c r="QWQ746" s="311"/>
      <c r="QWR746" s="311"/>
      <c r="QWS746" s="311"/>
      <c r="QWT746" s="311"/>
      <c r="QWU746" s="311"/>
      <c r="QWV746" s="311"/>
      <c r="QWW746" s="311"/>
      <c r="QWX746" s="311"/>
      <c r="QWY746" s="311"/>
      <c r="QWZ746" s="311"/>
      <c r="QXA746" s="311"/>
      <c r="QXB746" s="311"/>
      <c r="QXC746" s="311"/>
      <c r="QXD746" s="311"/>
      <c r="QXE746" s="311"/>
      <c r="QXF746" s="311"/>
      <c r="QXG746" s="311"/>
      <c r="QXH746" s="311"/>
      <c r="QXI746" s="311"/>
      <c r="QXJ746" s="311"/>
      <c r="QXK746" s="311"/>
      <c r="QXL746" s="311"/>
      <c r="QXM746" s="311"/>
      <c r="QXN746" s="311"/>
      <c r="QXO746" s="311"/>
      <c r="QXP746" s="311"/>
      <c r="QXQ746" s="311"/>
      <c r="QXR746" s="311"/>
      <c r="QXS746" s="311"/>
      <c r="QXT746" s="311"/>
      <c r="QXU746" s="311"/>
      <c r="QXV746" s="311"/>
      <c r="QXW746" s="311"/>
      <c r="QXX746" s="311"/>
      <c r="QXY746" s="311"/>
      <c r="QXZ746" s="311"/>
      <c r="QYA746" s="311"/>
      <c r="QYB746" s="311"/>
      <c r="QYC746" s="311"/>
      <c r="QYD746" s="311"/>
      <c r="QYE746" s="311"/>
      <c r="QYF746" s="311"/>
      <c r="QYG746" s="311"/>
      <c r="QYH746" s="311"/>
      <c r="QYI746" s="311"/>
      <c r="QYJ746" s="311"/>
      <c r="QYK746" s="311"/>
      <c r="QYL746" s="311"/>
      <c r="QYM746" s="311"/>
      <c r="QYN746" s="311"/>
      <c r="QYO746" s="311"/>
      <c r="QYP746" s="311"/>
      <c r="QYQ746" s="311"/>
      <c r="QYR746" s="311"/>
      <c r="QYS746" s="311"/>
      <c r="QYT746" s="311"/>
      <c r="QYU746" s="311"/>
      <c r="QYV746" s="311"/>
      <c r="QYW746" s="311"/>
      <c r="QYX746" s="311"/>
      <c r="QYY746" s="311"/>
      <c r="QYZ746" s="311"/>
      <c r="QZA746" s="311"/>
      <c r="QZB746" s="311"/>
      <c r="QZC746" s="311"/>
      <c r="QZD746" s="311"/>
      <c r="QZE746" s="311"/>
      <c r="QZF746" s="311"/>
      <c r="QZG746" s="311"/>
      <c r="QZH746" s="311"/>
      <c r="QZI746" s="311"/>
      <c r="QZJ746" s="311"/>
      <c r="QZK746" s="311"/>
      <c r="QZL746" s="311"/>
      <c r="QZM746" s="311"/>
      <c r="QZN746" s="311"/>
      <c r="QZO746" s="311"/>
      <c r="QZP746" s="311"/>
      <c r="QZQ746" s="311"/>
      <c r="QZR746" s="311"/>
      <c r="QZS746" s="311"/>
      <c r="QZT746" s="311"/>
      <c r="QZU746" s="311"/>
      <c r="QZV746" s="311"/>
      <c r="QZW746" s="311"/>
      <c r="QZX746" s="311"/>
      <c r="QZY746" s="311"/>
      <c r="QZZ746" s="311"/>
      <c r="RAA746" s="311"/>
      <c r="RAB746" s="311"/>
      <c r="RAC746" s="311"/>
      <c r="RAD746" s="311"/>
      <c r="RAE746" s="311"/>
      <c r="RAF746" s="311"/>
      <c r="RAG746" s="311"/>
      <c r="RAH746" s="311"/>
      <c r="RAI746" s="311"/>
      <c r="RAJ746" s="311"/>
      <c r="RAK746" s="311"/>
      <c r="RAL746" s="311"/>
      <c r="RAM746" s="311"/>
      <c r="RAN746" s="311"/>
      <c r="RAO746" s="311"/>
      <c r="RAP746" s="311"/>
      <c r="RAQ746" s="311"/>
      <c r="RAR746" s="311"/>
      <c r="RAS746" s="311"/>
      <c r="RAT746" s="311"/>
      <c r="RAU746" s="311"/>
      <c r="RAV746" s="311"/>
      <c r="RAW746" s="311"/>
      <c r="RAX746" s="311"/>
      <c r="RAY746" s="311"/>
      <c r="RAZ746" s="311"/>
      <c r="RBA746" s="311"/>
      <c r="RBB746" s="311"/>
      <c r="RBC746" s="311"/>
      <c r="RBD746" s="311"/>
      <c r="RBE746" s="311"/>
      <c r="RBF746" s="311"/>
      <c r="RBG746" s="311"/>
      <c r="RBH746" s="311"/>
      <c r="RBI746" s="311"/>
      <c r="RBJ746" s="311"/>
      <c r="RBK746" s="311"/>
      <c r="RBL746" s="311"/>
      <c r="RBM746" s="311"/>
      <c r="RBN746" s="311"/>
      <c r="RBO746" s="311"/>
      <c r="RBP746" s="311"/>
      <c r="RBQ746" s="311"/>
      <c r="RBR746" s="311"/>
      <c r="RBS746" s="311"/>
      <c r="RBT746" s="311"/>
      <c r="RBU746" s="311"/>
      <c r="RBV746" s="311"/>
      <c r="RBW746" s="311"/>
      <c r="RBX746" s="311"/>
      <c r="RBY746" s="311"/>
      <c r="RBZ746" s="311"/>
      <c r="RCA746" s="311"/>
      <c r="RCB746" s="311"/>
      <c r="RCC746" s="311"/>
      <c r="RCD746" s="311"/>
      <c r="RCE746" s="311"/>
      <c r="RCF746" s="311"/>
      <c r="RCG746" s="311"/>
      <c r="RCH746" s="311"/>
      <c r="RCI746" s="311"/>
      <c r="RCJ746" s="311"/>
      <c r="RCK746" s="311"/>
      <c r="RCL746" s="311"/>
      <c r="RCM746" s="311"/>
      <c r="RCN746" s="311"/>
      <c r="RCO746" s="311"/>
      <c r="RCP746" s="311"/>
      <c r="RCQ746" s="311"/>
      <c r="RCR746" s="311"/>
      <c r="RCS746" s="311"/>
      <c r="RCT746" s="311"/>
      <c r="RCU746" s="311"/>
      <c r="RCV746" s="311"/>
      <c r="RCW746" s="311"/>
      <c r="RCX746" s="311"/>
      <c r="RCY746" s="311"/>
      <c r="RCZ746" s="311"/>
      <c r="RDA746" s="311"/>
      <c r="RDB746" s="311"/>
      <c r="RDC746" s="311"/>
      <c r="RDD746" s="311"/>
      <c r="RDE746" s="311"/>
      <c r="RDF746" s="311"/>
      <c r="RDG746" s="311"/>
      <c r="RDH746" s="311"/>
      <c r="RDI746" s="311"/>
      <c r="RDJ746" s="311"/>
      <c r="RDK746" s="311"/>
      <c r="RDL746" s="311"/>
      <c r="RDM746" s="311"/>
      <c r="RDN746" s="311"/>
      <c r="RDO746" s="311"/>
      <c r="RDP746" s="311"/>
      <c r="RDQ746" s="311"/>
      <c r="RDR746" s="311"/>
      <c r="RDS746" s="311"/>
      <c r="RDT746" s="311"/>
      <c r="RDU746" s="311"/>
      <c r="RDV746" s="311"/>
      <c r="RDW746" s="311"/>
      <c r="RDX746" s="311"/>
      <c r="RDY746" s="311"/>
      <c r="RDZ746" s="311"/>
      <c r="REA746" s="311"/>
      <c r="REB746" s="311"/>
      <c r="REC746" s="311"/>
      <c r="RED746" s="311"/>
      <c r="REE746" s="311"/>
      <c r="REF746" s="311"/>
      <c r="REG746" s="311"/>
      <c r="REH746" s="311"/>
      <c r="REI746" s="311"/>
      <c r="REJ746" s="311"/>
      <c r="REK746" s="311"/>
      <c r="REL746" s="311"/>
      <c r="REM746" s="311"/>
      <c r="REN746" s="311"/>
      <c r="REO746" s="311"/>
      <c r="REP746" s="311"/>
      <c r="REQ746" s="311"/>
      <c r="RER746" s="311"/>
      <c r="RES746" s="311"/>
      <c r="RET746" s="311"/>
      <c r="REU746" s="311"/>
      <c r="REV746" s="311"/>
      <c r="REW746" s="311"/>
      <c r="REX746" s="311"/>
      <c r="REY746" s="311"/>
      <c r="REZ746" s="311"/>
      <c r="RFA746" s="311"/>
      <c r="RFB746" s="311"/>
      <c r="RFC746" s="311"/>
      <c r="RFD746" s="311"/>
      <c r="RFE746" s="311"/>
      <c r="RFF746" s="311"/>
      <c r="RFG746" s="311"/>
      <c r="RFH746" s="311"/>
      <c r="RFI746" s="311"/>
      <c r="RFJ746" s="311"/>
      <c r="RFK746" s="311"/>
      <c r="RFL746" s="311"/>
      <c r="RFM746" s="311"/>
      <c r="RFN746" s="311"/>
      <c r="RFO746" s="311"/>
      <c r="RFP746" s="311"/>
      <c r="RFQ746" s="311"/>
      <c r="RFR746" s="311"/>
      <c r="RFS746" s="311"/>
      <c r="RFT746" s="311"/>
      <c r="RFU746" s="311"/>
      <c r="RFV746" s="311"/>
      <c r="RFW746" s="311"/>
      <c r="RFX746" s="311"/>
      <c r="RFY746" s="311"/>
      <c r="RFZ746" s="311"/>
      <c r="RGA746" s="311"/>
      <c r="RGB746" s="311"/>
      <c r="RGC746" s="311"/>
      <c r="RGD746" s="311"/>
      <c r="RGE746" s="311"/>
      <c r="RGF746" s="311"/>
      <c r="RGG746" s="311"/>
      <c r="RGH746" s="311"/>
      <c r="RGI746" s="311"/>
      <c r="RGJ746" s="311"/>
      <c r="RGK746" s="311"/>
      <c r="RGL746" s="311"/>
      <c r="RGM746" s="311"/>
      <c r="RGN746" s="311"/>
      <c r="RGO746" s="311"/>
      <c r="RGP746" s="311"/>
      <c r="RGQ746" s="311"/>
      <c r="RGR746" s="311"/>
      <c r="RGS746" s="311"/>
      <c r="RGT746" s="311"/>
      <c r="RGU746" s="311"/>
      <c r="RGV746" s="311"/>
      <c r="RGW746" s="311"/>
      <c r="RGX746" s="311"/>
      <c r="RGY746" s="311"/>
      <c r="RGZ746" s="311"/>
      <c r="RHA746" s="311"/>
      <c r="RHB746" s="311"/>
      <c r="RHC746" s="311"/>
      <c r="RHD746" s="311"/>
      <c r="RHE746" s="311"/>
      <c r="RHF746" s="311"/>
      <c r="RHG746" s="311"/>
      <c r="RHH746" s="311"/>
      <c r="RHI746" s="311"/>
      <c r="RHJ746" s="311"/>
      <c r="RHK746" s="311"/>
      <c r="RHL746" s="311"/>
      <c r="RHM746" s="311"/>
      <c r="RHN746" s="311"/>
      <c r="RHO746" s="311"/>
      <c r="RHP746" s="311"/>
      <c r="RHQ746" s="311"/>
      <c r="RHR746" s="311"/>
      <c r="RHS746" s="311"/>
      <c r="RHT746" s="311"/>
      <c r="RHU746" s="311"/>
      <c r="RHV746" s="311"/>
      <c r="RHW746" s="311"/>
      <c r="RHX746" s="311"/>
      <c r="RHY746" s="311"/>
      <c r="RHZ746" s="311"/>
      <c r="RIA746" s="311"/>
      <c r="RIB746" s="311"/>
      <c r="RIC746" s="311"/>
      <c r="RID746" s="311"/>
      <c r="RIE746" s="311"/>
      <c r="RIF746" s="311"/>
      <c r="RIG746" s="311"/>
      <c r="RIH746" s="311"/>
      <c r="RII746" s="311"/>
      <c r="RIJ746" s="311"/>
      <c r="RIK746" s="311"/>
      <c r="RIL746" s="311"/>
      <c r="RIM746" s="311"/>
      <c r="RIN746" s="311"/>
      <c r="RIO746" s="311"/>
      <c r="RIP746" s="311"/>
      <c r="RIQ746" s="311"/>
      <c r="RIR746" s="311"/>
      <c r="RIS746" s="311"/>
      <c r="RIT746" s="311"/>
      <c r="RIU746" s="311"/>
      <c r="RIV746" s="311"/>
      <c r="RIW746" s="311"/>
      <c r="RIX746" s="311"/>
      <c r="RIY746" s="311"/>
      <c r="RIZ746" s="311"/>
      <c r="RJA746" s="311"/>
      <c r="RJB746" s="311"/>
      <c r="RJC746" s="311"/>
      <c r="RJD746" s="311"/>
      <c r="RJE746" s="311"/>
      <c r="RJF746" s="311"/>
      <c r="RJG746" s="311"/>
      <c r="RJH746" s="311"/>
      <c r="RJI746" s="311"/>
      <c r="RJJ746" s="311"/>
      <c r="RJK746" s="311"/>
      <c r="RJL746" s="311"/>
      <c r="RJM746" s="311"/>
      <c r="RJN746" s="311"/>
      <c r="RJO746" s="311"/>
      <c r="RJP746" s="311"/>
      <c r="RJQ746" s="311"/>
      <c r="RJR746" s="311"/>
      <c r="RJS746" s="311"/>
      <c r="RJT746" s="311"/>
      <c r="RJU746" s="311"/>
      <c r="RJV746" s="311"/>
      <c r="RJW746" s="311"/>
      <c r="RJX746" s="311"/>
      <c r="RJY746" s="311"/>
      <c r="RJZ746" s="311"/>
      <c r="RKA746" s="311"/>
      <c r="RKB746" s="311"/>
      <c r="RKC746" s="311"/>
      <c r="RKD746" s="311"/>
      <c r="RKE746" s="311"/>
      <c r="RKF746" s="311"/>
      <c r="RKG746" s="311"/>
      <c r="RKH746" s="311"/>
      <c r="RKI746" s="311"/>
      <c r="RKJ746" s="311"/>
      <c r="RKK746" s="311"/>
      <c r="RKL746" s="311"/>
      <c r="RKM746" s="311"/>
      <c r="RKN746" s="311"/>
      <c r="RKO746" s="311"/>
      <c r="RKP746" s="311"/>
      <c r="RKQ746" s="311"/>
      <c r="RKR746" s="311"/>
      <c r="RKS746" s="311"/>
      <c r="RKT746" s="311"/>
      <c r="RKU746" s="311"/>
      <c r="RKV746" s="311"/>
      <c r="RKW746" s="311"/>
      <c r="RKX746" s="311"/>
      <c r="RKY746" s="311"/>
      <c r="RKZ746" s="311"/>
      <c r="RLA746" s="311"/>
      <c r="RLB746" s="311"/>
      <c r="RLC746" s="311"/>
      <c r="RLD746" s="311"/>
      <c r="RLE746" s="311"/>
      <c r="RLF746" s="311"/>
      <c r="RLG746" s="311"/>
      <c r="RLH746" s="311"/>
      <c r="RLI746" s="311"/>
      <c r="RLJ746" s="311"/>
      <c r="RLK746" s="311"/>
      <c r="RLL746" s="311"/>
      <c r="RLM746" s="311"/>
      <c r="RLN746" s="311"/>
      <c r="RLO746" s="311"/>
      <c r="RLP746" s="311"/>
      <c r="RLQ746" s="311"/>
      <c r="RLR746" s="311"/>
      <c r="RLS746" s="311"/>
      <c r="RLT746" s="311"/>
      <c r="RLU746" s="311"/>
      <c r="RLV746" s="311"/>
      <c r="RLW746" s="311"/>
      <c r="RLX746" s="311"/>
      <c r="RLY746" s="311"/>
      <c r="RLZ746" s="311"/>
      <c r="RMA746" s="311"/>
      <c r="RMB746" s="311"/>
      <c r="RMC746" s="311"/>
      <c r="RMD746" s="311"/>
      <c r="RME746" s="311"/>
      <c r="RMF746" s="311"/>
      <c r="RMG746" s="311"/>
      <c r="RMH746" s="311"/>
      <c r="RMI746" s="311"/>
      <c r="RMJ746" s="311"/>
      <c r="RMK746" s="311"/>
      <c r="RML746" s="311"/>
      <c r="RMM746" s="311"/>
      <c r="RMN746" s="311"/>
      <c r="RMO746" s="311"/>
      <c r="RMP746" s="311"/>
      <c r="RMQ746" s="311"/>
      <c r="RMR746" s="311"/>
      <c r="RMS746" s="311"/>
      <c r="RMT746" s="311"/>
      <c r="RMU746" s="311"/>
      <c r="RMV746" s="311"/>
      <c r="RMW746" s="311"/>
      <c r="RMX746" s="311"/>
      <c r="RMY746" s="311"/>
      <c r="RMZ746" s="311"/>
      <c r="RNA746" s="311"/>
      <c r="RNB746" s="311"/>
      <c r="RNC746" s="311"/>
      <c r="RND746" s="311"/>
      <c r="RNE746" s="311"/>
      <c r="RNF746" s="311"/>
      <c r="RNG746" s="311"/>
      <c r="RNH746" s="311"/>
      <c r="RNI746" s="311"/>
      <c r="RNJ746" s="311"/>
      <c r="RNK746" s="311"/>
      <c r="RNL746" s="311"/>
      <c r="RNM746" s="311"/>
      <c r="RNN746" s="311"/>
      <c r="RNO746" s="311"/>
      <c r="RNP746" s="311"/>
      <c r="RNQ746" s="311"/>
      <c r="RNR746" s="311"/>
      <c r="RNS746" s="311"/>
      <c r="RNT746" s="311"/>
      <c r="RNU746" s="311"/>
      <c r="RNV746" s="311"/>
      <c r="RNW746" s="311"/>
      <c r="RNX746" s="311"/>
      <c r="RNY746" s="311"/>
      <c r="RNZ746" s="311"/>
      <c r="ROA746" s="311"/>
      <c r="ROB746" s="311"/>
      <c r="ROC746" s="311"/>
      <c r="ROD746" s="311"/>
      <c r="ROE746" s="311"/>
      <c r="ROF746" s="311"/>
      <c r="ROG746" s="311"/>
      <c r="ROH746" s="311"/>
      <c r="ROI746" s="311"/>
      <c r="ROJ746" s="311"/>
      <c r="ROK746" s="311"/>
      <c r="ROL746" s="311"/>
      <c r="ROM746" s="311"/>
      <c r="RON746" s="311"/>
      <c r="ROO746" s="311"/>
      <c r="ROP746" s="311"/>
      <c r="ROQ746" s="311"/>
      <c r="ROR746" s="311"/>
      <c r="ROS746" s="311"/>
      <c r="ROT746" s="311"/>
      <c r="ROU746" s="311"/>
      <c r="ROV746" s="311"/>
      <c r="ROW746" s="311"/>
      <c r="ROX746" s="311"/>
      <c r="ROY746" s="311"/>
      <c r="ROZ746" s="311"/>
      <c r="RPA746" s="311"/>
      <c r="RPB746" s="311"/>
      <c r="RPC746" s="311"/>
      <c r="RPD746" s="311"/>
      <c r="RPE746" s="311"/>
      <c r="RPF746" s="311"/>
      <c r="RPG746" s="311"/>
      <c r="RPH746" s="311"/>
      <c r="RPI746" s="311"/>
      <c r="RPJ746" s="311"/>
      <c r="RPK746" s="311"/>
      <c r="RPL746" s="311"/>
      <c r="RPM746" s="311"/>
      <c r="RPN746" s="311"/>
      <c r="RPO746" s="311"/>
      <c r="RPP746" s="311"/>
      <c r="RPQ746" s="311"/>
      <c r="RPR746" s="311"/>
      <c r="RPS746" s="311"/>
      <c r="RPT746" s="311"/>
      <c r="RPU746" s="311"/>
      <c r="RPV746" s="311"/>
      <c r="RPW746" s="311"/>
      <c r="RPX746" s="311"/>
      <c r="RPY746" s="311"/>
      <c r="RPZ746" s="311"/>
      <c r="RQA746" s="311"/>
      <c r="RQB746" s="311"/>
      <c r="RQC746" s="311"/>
      <c r="RQD746" s="311"/>
      <c r="RQE746" s="311"/>
      <c r="RQF746" s="311"/>
      <c r="RQG746" s="311"/>
      <c r="RQH746" s="311"/>
      <c r="RQI746" s="311"/>
      <c r="RQJ746" s="311"/>
      <c r="RQK746" s="311"/>
      <c r="RQL746" s="311"/>
      <c r="RQM746" s="311"/>
      <c r="RQN746" s="311"/>
      <c r="RQO746" s="311"/>
      <c r="RQP746" s="311"/>
      <c r="RQQ746" s="311"/>
      <c r="RQR746" s="311"/>
      <c r="RQS746" s="311"/>
      <c r="RQT746" s="311"/>
      <c r="RQU746" s="311"/>
      <c r="RQV746" s="311"/>
      <c r="RQW746" s="311"/>
      <c r="RQX746" s="311"/>
      <c r="RQY746" s="311"/>
      <c r="RQZ746" s="311"/>
      <c r="RRA746" s="311"/>
      <c r="RRB746" s="311"/>
      <c r="RRC746" s="311"/>
      <c r="RRD746" s="311"/>
      <c r="RRE746" s="311"/>
      <c r="RRF746" s="311"/>
      <c r="RRG746" s="311"/>
      <c r="RRH746" s="311"/>
      <c r="RRI746" s="311"/>
      <c r="RRJ746" s="311"/>
      <c r="RRK746" s="311"/>
      <c r="RRL746" s="311"/>
      <c r="RRM746" s="311"/>
      <c r="RRN746" s="311"/>
      <c r="RRO746" s="311"/>
      <c r="RRP746" s="311"/>
      <c r="RRQ746" s="311"/>
      <c r="RRR746" s="311"/>
      <c r="RRS746" s="311"/>
      <c r="RRT746" s="311"/>
      <c r="RRU746" s="311"/>
      <c r="RRV746" s="311"/>
      <c r="RRW746" s="311"/>
      <c r="RRX746" s="311"/>
      <c r="RRY746" s="311"/>
      <c r="RRZ746" s="311"/>
      <c r="RSA746" s="311"/>
      <c r="RSB746" s="311"/>
      <c r="RSC746" s="311"/>
      <c r="RSD746" s="311"/>
      <c r="RSE746" s="311"/>
      <c r="RSF746" s="311"/>
      <c r="RSG746" s="311"/>
      <c r="RSH746" s="311"/>
      <c r="RSI746" s="311"/>
      <c r="RSJ746" s="311"/>
      <c r="RSK746" s="311"/>
      <c r="RSL746" s="311"/>
      <c r="RSM746" s="311"/>
      <c r="RSN746" s="311"/>
      <c r="RSO746" s="311"/>
      <c r="RSP746" s="311"/>
      <c r="RSQ746" s="311"/>
      <c r="RSR746" s="311"/>
      <c r="RSS746" s="311"/>
      <c r="RST746" s="311"/>
      <c r="RSU746" s="311"/>
      <c r="RSV746" s="311"/>
      <c r="RSW746" s="311"/>
      <c r="RSX746" s="311"/>
      <c r="RSY746" s="311"/>
      <c r="RSZ746" s="311"/>
      <c r="RTA746" s="311"/>
      <c r="RTB746" s="311"/>
      <c r="RTC746" s="311"/>
      <c r="RTD746" s="311"/>
      <c r="RTE746" s="311"/>
      <c r="RTF746" s="311"/>
      <c r="RTG746" s="311"/>
      <c r="RTH746" s="311"/>
      <c r="RTI746" s="311"/>
      <c r="RTJ746" s="311"/>
      <c r="RTK746" s="311"/>
      <c r="RTL746" s="311"/>
      <c r="RTM746" s="311"/>
      <c r="RTN746" s="311"/>
      <c r="RTO746" s="311"/>
      <c r="RTP746" s="311"/>
      <c r="RTQ746" s="311"/>
      <c r="RTR746" s="311"/>
      <c r="RTS746" s="311"/>
      <c r="RTT746" s="311"/>
      <c r="RTU746" s="311"/>
      <c r="RTV746" s="311"/>
      <c r="RTW746" s="311"/>
      <c r="RTX746" s="311"/>
      <c r="RTY746" s="311"/>
      <c r="RTZ746" s="311"/>
      <c r="RUA746" s="311"/>
      <c r="RUB746" s="311"/>
      <c r="RUC746" s="311"/>
      <c r="RUD746" s="311"/>
      <c r="RUE746" s="311"/>
      <c r="RUF746" s="311"/>
      <c r="RUG746" s="311"/>
      <c r="RUH746" s="311"/>
      <c r="RUI746" s="311"/>
      <c r="RUJ746" s="311"/>
      <c r="RUK746" s="311"/>
      <c r="RUL746" s="311"/>
      <c r="RUM746" s="311"/>
      <c r="RUN746" s="311"/>
      <c r="RUO746" s="311"/>
      <c r="RUP746" s="311"/>
      <c r="RUQ746" s="311"/>
      <c r="RUR746" s="311"/>
      <c r="RUS746" s="311"/>
      <c r="RUT746" s="311"/>
      <c r="RUU746" s="311"/>
      <c r="RUV746" s="311"/>
      <c r="RUW746" s="311"/>
      <c r="RUX746" s="311"/>
      <c r="RUY746" s="311"/>
      <c r="RUZ746" s="311"/>
      <c r="RVA746" s="311"/>
      <c r="RVB746" s="311"/>
      <c r="RVC746" s="311"/>
      <c r="RVD746" s="311"/>
      <c r="RVE746" s="311"/>
      <c r="RVF746" s="311"/>
      <c r="RVG746" s="311"/>
      <c r="RVH746" s="311"/>
      <c r="RVI746" s="311"/>
      <c r="RVJ746" s="311"/>
      <c r="RVK746" s="311"/>
      <c r="RVL746" s="311"/>
      <c r="RVM746" s="311"/>
      <c r="RVN746" s="311"/>
      <c r="RVO746" s="311"/>
      <c r="RVP746" s="311"/>
      <c r="RVQ746" s="311"/>
      <c r="RVR746" s="311"/>
      <c r="RVS746" s="311"/>
      <c r="RVT746" s="311"/>
      <c r="RVU746" s="311"/>
      <c r="RVV746" s="311"/>
      <c r="RVW746" s="311"/>
      <c r="RVX746" s="311"/>
      <c r="RVY746" s="311"/>
      <c r="RVZ746" s="311"/>
      <c r="RWA746" s="311"/>
      <c r="RWB746" s="311"/>
      <c r="RWC746" s="311"/>
      <c r="RWD746" s="311"/>
      <c r="RWE746" s="311"/>
      <c r="RWF746" s="311"/>
      <c r="RWG746" s="311"/>
      <c r="RWH746" s="311"/>
      <c r="RWI746" s="311"/>
      <c r="RWJ746" s="311"/>
      <c r="RWK746" s="311"/>
      <c r="RWL746" s="311"/>
      <c r="RWM746" s="311"/>
      <c r="RWN746" s="311"/>
      <c r="RWO746" s="311"/>
      <c r="RWP746" s="311"/>
      <c r="RWQ746" s="311"/>
      <c r="RWR746" s="311"/>
      <c r="RWS746" s="311"/>
      <c r="RWT746" s="311"/>
      <c r="RWU746" s="311"/>
      <c r="RWV746" s="311"/>
      <c r="RWW746" s="311"/>
      <c r="RWX746" s="311"/>
      <c r="RWY746" s="311"/>
      <c r="RWZ746" s="311"/>
      <c r="RXA746" s="311"/>
      <c r="RXB746" s="311"/>
      <c r="RXC746" s="311"/>
      <c r="RXD746" s="311"/>
      <c r="RXE746" s="311"/>
      <c r="RXF746" s="311"/>
      <c r="RXG746" s="311"/>
      <c r="RXH746" s="311"/>
      <c r="RXI746" s="311"/>
      <c r="RXJ746" s="311"/>
      <c r="RXK746" s="311"/>
      <c r="RXL746" s="311"/>
      <c r="RXM746" s="311"/>
      <c r="RXN746" s="311"/>
      <c r="RXO746" s="311"/>
      <c r="RXP746" s="311"/>
      <c r="RXQ746" s="311"/>
      <c r="RXR746" s="311"/>
      <c r="RXS746" s="311"/>
      <c r="RXT746" s="311"/>
      <c r="RXU746" s="311"/>
      <c r="RXV746" s="311"/>
      <c r="RXW746" s="311"/>
      <c r="RXX746" s="311"/>
      <c r="RXY746" s="311"/>
      <c r="RXZ746" s="311"/>
      <c r="RYA746" s="311"/>
      <c r="RYB746" s="311"/>
      <c r="RYC746" s="311"/>
      <c r="RYD746" s="311"/>
      <c r="RYE746" s="311"/>
      <c r="RYF746" s="311"/>
      <c r="RYG746" s="311"/>
      <c r="RYH746" s="311"/>
      <c r="RYI746" s="311"/>
      <c r="RYJ746" s="311"/>
      <c r="RYK746" s="311"/>
      <c r="RYL746" s="311"/>
      <c r="RYM746" s="311"/>
      <c r="RYN746" s="311"/>
      <c r="RYO746" s="311"/>
      <c r="RYP746" s="311"/>
      <c r="RYQ746" s="311"/>
      <c r="RYR746" s="311"/>
      <c r="RYS746" s="311"/>
      <c r="RYT746" s="311"/>
      <c r="RYU746" s="311"/>
      <c r="RYV746" s="311"/>
      <c r="RYW746" s="311"/>
      <c r="RYX746" s="311"/>
      <c r="RYY746" s="311"/>
      <c r="RYZ746" s="311"/>
      <c r="RZA746" s="311"/>
      <c r="RZB746" s="311"/>
      <c r="RZC746" s="311"/>
      <c r="RZD746" s="311"/>
      <c r="RZE746" s="311"/>
      <c r="RZF746" s="311"/>
      <c r="RZG746" s="311"/>
      <c r="RZH746" s="311"/>
      <c r="RZI746" s="311"/>
      <c r="RZJ746" s="311"/>
      <c r="RZK746" s="311"/>
      <c r="RZL746" s="311"/>
      <c r="RZM746" s="311"/>
      <c r="RZN746" s="311"/>
      <c r="RZO746" s="311"/>
      <c r="RZP746" s="311"/>
      <c r="RZQ746" s="311"/>
      <c r="RZR746" s="311"/>
      <c r="RZS746" s="311"/>
      <c r="RZT746" s="311"/>
      <c r="RZU746" s="311"/>
      <c r="RZV746" s="311"/>
      <c r="RZW746" s="311"/>
      <c r="RZX746" s="311"/>
      <c r="RZY746" s="311"/>
      <c r="RZZ746" s="311"/>
      <c r="SAA746" s="311"/>
      <c r="SAB746" s="311"/>
      <c r="SAC746" s="311"/>
      <c r="SAD746" s="311"/>
      <c r="SAE746" s="311"/>
      <c r="SAF746" s="311"/>
      <c r="SAG746" s="311"/>
      <c r="SAH746" s="311"/>
      <c r="SAI746" s="311"/>
      <c r="SAJ746" s="311"/>
      <c r="SAK746" s="311"/>
      <c r="SAL746" s="311"/>
      <c r="SAM746" s="311"/>
      <c r="SAN746" s="311"/>
      <c r="SAO746" s="311"/>
      <c r="SAP746" s="311"/>
      <c r="SAQ746" s="311"/>
      <c r="SAR746" s="311"/>
      <c r="SAS746" s="311"/>
      <c r="SAT746" s="311"/>
      <c r="SAU746" s="311"/>
      <c r="SAV746" s="311"/>
      <c r="SAW746" s="311"/>
      <c r="SAX746" s="311"/>
      <c r="SAY746" s="311"/>
      <c r="SAZ746" s="311"/>
      <c r="SBA746" s="311"/>
      <c r="SBB746" s="311"/>
      <c r="SBC746" s="311"/>
      <c r="SBD746" s="311"/>
      <c r="SBE746" s="311"/>
      <c r="SBF746" s="311"/>
      <c r="SBG746" s="311"/>
      <c r="SBH746" s="311"/>
      <c r="SBI746" s="311"/>
      <c r="SBJ746" s="311"/>
      <c r="SBK746" s="311"/>
      <c r="SBL746" s="311"/>
      <c r="SBM746" s="311"/>
      <c r="SBN746" s="311"/>
      <c r="SBO746" s="311"/>
      <c r="SBP746" s="311"/>
      <c r="SBQ746" s="311"/>
      <c r="SBR746" s="311"/>
      <c r="SBS746" s="311"/>
      <c r="SBT746" s="311"/>
      <c r="SBU746" s="311"/>
      <c r="SBV746" s="311"/>
      <c r="SBW746" s="311"/>
      <c r="SBX746" s="311"/>
      <c r="SBY746" s="311"/>
      <c r="SBZ746" s="311"/>
      <c r="SCA746" s="311"/>
      <c r="SCB746" s="311"/>
      <c r="SCC746" s="311"/>
      <c r="SCD746" s="311"/>
      <c r="SCE746" s="311"/>
      <c r="SCF746" s="311"/>
      <c r="SCG746" s="311"/>
      <c r="SCH746" s="311"/>
      <c r="SCI746" s="311"/>
      <c r="SCJ746" s="311"/>
      <c r="SCK746" s="311"/>
      <c r="SCL746" s="311"/>
      <c r="SCM746" s="311"/>
      <c r="SCN746" s="311"/>
      <c r="SCO746" s="311"/>
      <c r="SCP746" s="311"/>
      <c r="SCQ746" s="311"/>
      <c r="SCR746" s="311"/>
      <c r="SCS746" s="311"/>
      <c r="SCT746" s="311"/>
      <c r="SCU746" s="311"/>
      <c r="SCV746" s="311"/>
      <c r="SCW746" s="311"/>
      <c r="SCX746" s="311"/>
      <c r="SCY746" s="311"/>
      <c r="SCZ746" s="311"/>
      <c r="SDA746" s="311"/>
      <c r="SDB746" s="311"/>
      <c r="SDC746" s="311"/>
      <c r="SDD746" s="311"/>
      <c r="SDE746" s="311"/>
      <c r="SDF746" s="311"/>
      <c r="SDG746" s="311"/>
      <c r="SDH746" s="311"/>
      <c r="SDI746" s="311"/>
      <c r="SDJ746" s="311"/>
      <c r="SDK746" s="311"/>
      <c r="SDL746" s="311"/>
      <c r="SDM746" s="311"/>
      <c r="SDN746" s="311"/>
      <c r="SDO746" s="311"/>
      <c r="SDP746" s="311"/>
      <c r="SDQ746" s="311"/>
      <c r="SDR746" s="311"/>
      <c r="SDS746" s="311"/>
      <c r="SDT746" s="311"/>
      <c r="SDU746" s="311"/>
      <c r="SDV746" s="311"/>
      <c r="SDW746" s="311"/>
      <c r="SDX746" s="311"/>
      <c r="SDY746" s="311"/>
      <c r="SDZ746" s="311"/>
      <c r="SEA746" s="311"/>
      <c r="SEB746" s="311"/>
      <c r="SEC746" s="311"/>
      <c r="SED746" s="311"/>
      <c r="SEE746" s="311"/>
      <c r="SEF746" s="311"/>
      <c r="SEG746" s="311"/>
      <c r="SEH746" s="311"/>
      <c r="SEI746" s="311"/>
      <c r="SEJ746" s="311"/>
      <c r="SEK746" s="311"/>
      <c r="SEL746" s="311"/>
      <c r="SEM746" s="311"/>
      <c r="SEN746" s="311"/>
      <c r="SEO746" s="311"/>
      <c r="SEP746" s="311"/>
      <c r="SEQ746" s="311"/>
      <c r="SER746" s="311"/>
      <c r="SES746" s="311"/>
      <c r="SET746" s="311"/>
      <c r="SEU746" s="311"/>
      <c r="SEV746" s="311"/>
      <c r="SEW746" s="311"/>
      <c r="SEX746" s="311"/>
      <c r="SEY746" s="311"/>
      <c r="SEZ746" s="311"/>
      <c r="SFA746" s="311"/>
      <c r="SFB746" s="311"/>
      <c r="SFC746" s="311"/>
      <c r="SFD746" s="311"/>
      <c r="SFE746" s="311"/>
      <c r="SFF746" s="311"/>
      <c r="SFG746" s="311"/>
      <c r="SFH746" s="311"/>
      <c r="SFI746" s="311"/>
      <c r="SFJ746" s="311"/>
      <c r="SFK746" s="311"/>
      <c r="SFL746" s="311"/>
      <c r="SFM746" s="311"/>
      <c r="SFN746" s="311"/>
      <c r="SFO746" s="311"/>
      <c r="SFP746" s="311"/>
      <c r="SFQ746" s="311"/>
      <c r="SFR746" s="311"/>
      <c r="SFS746" s="311"/>
      <c r="SFT746" s="311"/>
      <c r="SFU746" s="311"/>
      <c r="SFV746" s="311"/>
      <c r="SFW746" s="311"/>
      <c r="SFX746" s="311"/>
      <c r="SFY746" s="311"/>
      <c r="SFZ746" s="311"/>
      <c r="SGA746" s="311"/>
      <c r="SGB746" s="311"/>
      <c r="SGC746" s="311"/>
      <c r="SGD746" s="311"/>
      <c r="SGE746" s="311"/>
      <c r="SGF746" s="311"/>
      <c r="SGG746" s="311"/>
      <c r="SGH746" s="311"/>
      <c r="SGI746" s="311"/>
      <c r="SGJ746" s="311"/>
      <c r="SGK746" s="311"/>
      <c r="SGL746" s="311"/>
      <c r="SGM746" s="311"/>
      <c r="SGN746" s="311"/>
      <c r="SGO746" s="311"/>
      <c r="SGP746" s="311"/>
      <c r="SGQ746" s="311"/>
      <c r="SGR746" s="311"/>
      <c r="SGS746" s="311"/>
      <c r="SGT746" s="311"/>
      <c r="SGU746" s="311"/>
      <c r="SGV746" s="311"/>
      <c r="SGW746" s="311"/>
      <c r="SGX746" s="311"/>
      <c r="SGY746" s="311"/>
      <c r="SGZ746" s="311"/>
      <c r="SHA746" s="311"/>
      <c r="SHB746" s="311"/>
      <c r="SHC746" s="311"/>
      <c r="SHD746" s="311"/>
      <c r="SHE746" s="311"/>
      <c r="SHF746" s="311"/>
      <c r="SHG746" s="311"/>
      <c r="SHH746" s="311"/>
      <c r="SHI746" s="311"/>
      <c r="SHJ746" s="311"/>
      <c r="SHK746" s="311"/>
      <c r="SHL746" s="311"/>
      <c r="SHM746" s="311"/>
      <c r="SHN746" s="311"/>
      <c r="SHO746" s="311"/>
      <c r="SHP746" s="311"/>
      <c r="SHQ746" s="311"/>
      <c r="SHR746" s="311"/>
      <c r="SHS746" s="311"/>
      <c r="SHT746" s="311"/>
      <c r="SHU746" s="311"/>
      <c r="SHV746" s="311"/>
      <c r="SHW746" s="311"/>
      <c r="SHX746" s="311"/>
      <c r="SHY746" s="311"/>
      <c r="SHZ746" s="311"/>
      <c r="SIA746" s="311"/>
      <c r="SIB746" s="311"/>
      <c r="SIC746" s="311"/>
      <c r="SID746" s="311"/>
      <c r="SIE746" s="311"/>
      <c r="SIF746" s="311"/>
      <c r="SIG746" s="311"/>
      <c r="SIH746" s="311"/>
      <c r="SII746" s="311"/>
      <c r="SIJ746" s="311"/>
      <c r="SIK746" s="311"/>
      <c r="SIL746" s="311"/>
      <c r="SIM746" s="311"/>
      <c r="SIN746" s="311"/>
      <c r="SIO746" s="311"/>
      <c r="SIP746" s="311"/>
      <c r="SIQ746" s="311"/>
      <c r="SIR746" s="311"/>
      <c r="SIS746" s="311"/>
      <c r="SIT746" s="311"/>
      <c r="SIU746" s="311"/>
      <c r="SIV746" s="311"/>
      <c r="SIW746" s="311"/>
      <c r="SIX746" s="311"/>
      <c r="SIY746" s="311"/>
      <c r="SIZ746" s="311"/>
      <c r="SJA746" s="311"/>
      <c r="SJB746" s="311"/>
      <c r="SJC746" s="311"/>
      <c r="SJD746" s="311"/>
      <c r="SJE746" s="311"/>
      <c r="SJF746" s="311"/>
      <c r="SJG746" s="311"/>
      <c r="SJH746" s="311"/>
      <c r="SJI746" s="311"/>
      <c r="SJJ746" s="311"/>
      <c r="SJK746" s="311"/>
      <c r="SJL746" s="311"/>
      <c r="SJM746" s="311"/>
      <c r="SJN746" s="311"/>
      <c r="SJO746" s="311"/>
      <c r="SJP746" s="311"/>
      <c r="SJQ746" s="311"/>
      <c r="SJR746" s="311"/>
      <c r="SJS746" s="311"/>
      <c r="SJT746" s="311"/>
      <c r="SJU746" s="311"/>
      <c r="SJV746" s="311"/>
      <c r="SJW746" s="311"/>
      <c r="SJX746" s="311"/>
      <c r="SJY746" s="311"/>
      <c r="SJZ746" s="311"/>
      <c r="SKA746" s="311"/>
      <c r="SKB746" s="311"/>
      <c r="SKC746" s="311"/>
      <c r="SKD746" s="311"/>
      <c r="SKE746" s="311"/>
      <c r="SKF746" s="311"/>
      <c r="SKG746" s="311"/>
      <c r="SKH746" s="311"/>
      <c r="SKI746" s="311"/>
      <c r="SKJ746" s="311"/>
      <c r="SKK746" s="311"/>
      <c r="SKL746" s="311"/>
      <c r="SKM746" s="311"/>
      <c r="SKN746" s="311"/>
      <c r="SKO746" s="311"/>
      <c r="SKP746" s="311"/>
      <c r="SKQ746" s="311"/>
      <c r="SKR746" s="311"/>
      <c r="SKS746" s="311"/>
      <c r="SKT746" s="311"/>
      <c r="SKU746" s="311"/>
      <c r="SKV746" s="311"/>
      <c r="SKW746" s="311"/>
      <c r="SKX746" s="311"/>
      <c r="SKY746" s="311"/>
      <c r="SKZ746" s="311"/>
      <c r="SLA746" s="311"/>
      <c r="SLB746" s="311"/>
      <c r="SLC746" s="311"/>
      <c r="SLD746" s="311"/>
      <c r="SLE746" s="311"/>
      <c r="SLF746" s="311"/>
      <c r="SLG746" s="311"/>
      <c r="SLH746" s="311"/>
      <c r="SLI746" s="311"/>
      <c r="SLJ746" s="311"/>
      <c r="SLK746" s="311"/>
      <c r="SLL746" s="311"/>
      <c r="SLM746" s="311"/>
      <c r="SLN746" s="311"/>
      <c r="SLO746" s="311"/>
      <c r="SLP746" s="311"/>
      <c r="SLQ746" s="311"/>
      <c r="SLR746" s="311"/>
      <c r="SLS746" s="311"/>
      <c r="SLT746" s="311"/>
      <c r="SLU746" s="311"/>
      <c r="SLV746" s="311"/>
      <c r="SLW746" s="311"/>
      <c r="SLX746" s="311"/>
      <c r="SLY746" s="311"/>
      <c r="SLZ746" s="311"/>
      <c r="SMA746" s="311"/>
      <c r="SMB746" s="311"/>
      <c r="SMC746" s="311"/>
      <c r="SMD746" s="311"/>
      <c r="SME746" s="311"/>
      <c r="SMF746" s="311"/>
      <c r="SMG746" s="311"/>
      <c r="SMH746" s="311"/>
      <c r="SMI746" s="311"/>
      <c r="SMJ746" s="311"/>
      <c r="SMK746" s="311"/>
      <c r="SML746" s="311"/>
      <c r="SMM746" s="311"/>
      <c r="SMN746" s="311"/>
      <c r="SMO746" s="311"/>
      <c r="SMP746" s="311"/>
      <c r="SMQ746" s="311"/>
      <c r="SMR746" s="311"/>
      <c r="SMS746" s="311"/>
      <c r="SMT746" s="311"/>
      <c r="SMU746" s="311"/>
      <c r="SMV746" s="311"/>
      <c r="SMW746" s="311"/>
      <c r="SMX746" s="311"/>
      <c r="SMY746" s="311"/>
      <c r="SMZ746" s="311"/>
      <c r="SNA746" s="311"/>
      <c r="SNB746" s="311"/>
      <c r="SNC746" s="311"/>
      <c r="SND746" s="311"/>
      <c r="SNE746" s="311"/>
      <c r="SNF746" s="311"/>
      <c r="SNG746" s="311"/>
      <c r="SNH746" s="311"/>
      <c r="SNI746" s="311"/>
      <c r="SNJ746" s="311"/>
      <c r="SNK746" s="311"/>
      <c r="SNL746" s="311"/>
      <c r="SNM746" s="311"/>
      <c r="SNN746" s="311"/>
      <c r="SNO746" s="311"/>
      <c r="SNP746" s="311"/>
      <c r="SNQ746" s="311"/>
      <c r="SNR746" s="311"/>
      <c r="SNS746" s="311"/>
      <c r="SNT746" s="311"/>
      <c r="SNU746" s="311"/>
      <c r="SNV746" s="311"/>
      <c r="SNW746" s="311"/>
      <c r="SNX746" s="311"/>
      <c r="SNY746" s="311"/>
      <c r="SNZ746" s="311"/>
      <c r="SOA746" s="311"/>
      <c r="SOB746" s="311"/>
      <c r="SOC746" s="311"/>
      <c r="SOD746" s="311"/>
      <c r="SOE746" s="311"/>
      <c r="SOF746" s="311"/>
      <c r="SOG746" s="311"/>
      <c r="SOH746" s="311"/>
      <c r="SOI746" s="311"/>
      <c r="SOJ746" s="311"/>
      <c r="SOK746" s="311"/>
      <c r="SOL746" s="311"/>
      <c r="SOM746" s="311"/>
      <c r="SON746" s="311"/>
      <c r="SOO746" s="311"/>
      <c r="SOP746" s="311"/>
      <c r="SOQ746" s="311"/>
      <c r="SOR746" s="311"/>
      <c r="SOS746" s="311"/>
      <c r="SOT746" s="311"/>
      <c r="SOU746" s="311"/>
      <c r="SOV746" s="311"/>
      <c r="SOW746" s="311"/>
      <c r="SOX746" s="311"/>
      <c r="SOY746" s="311"/>
      <c r="SOZ746" s="311"/>
      <c r="SPA746" s="311"/>
      <c r="SPB746" s="311"/>
      <c r="SPC746" s="311"/>
      <c r="SPD746" s="311"/>
      <c r="SPE746" s="311"/>
      <c r="SPF746" s="311"/>
      <c r="SPG746" s="311"/>
      <c r="SPH746" s="311"/>
      <c r="SPI746" s="311"/>
      <c r="SPJ746" s="311"/>
      <c r="SPK746" s="311"/>
      <c r="SPL746" s="311"/>
      <c r="SPM746" s="311"/>
      <c r="SPN746" s="311"/>
      <c r="SPO746" s="311"/>
      <c r="SPP746" s="311"/>
      <c r="SPQ746" s="311"/>
      <c r="SPR746" s="311"/>
      <c r="SPS746" s="311"/>
      <c r="SPT746" s="311"/>
      <c r="SPU746" s="311"/>
      <c r="SPV746" s="311"/>
      <c r="SPW746" s="311"/>
      <c r="SPX746" s="311"/>
      <c r="SPY746" s="311"/>
      <c r="SPZ746" s="311"/>
      <c r="SQA746" s="311"/>
      <c r="SQB746" s="311"/>
      <c r="SQC746" s="311"/>
      <c r="SQD746" s="311"/>
      <c r="SQE746" s="311"/>
      <c r="SQF746" s="311"/>
      <c r="SQG746" s="311"/>
      <c r="SQH746" s="311"/>
      <c r="SQI746" s="311"/>
      <c r="SQJ746" s="311"/>
      <c r="SQK746" s="311"/>
      <c r="SQL746" s="311"/>
      <c r="SQM746" s="311"/>
      <c r="SQN746" s="311"/>
      <c r="SQO746" s="311"/>
      <c r="SQP746" s="311"/>
      <c r="SQQ746" s="311"/>
      <c r="SQR746" s="311"/>
      <c r="SQS746" s="311"/>
      <c r="SQT746" s="311"/>
      <c r="SQU746" s="311"/>
      <c r="SQV746" s="311"/>
      <c r="SQW746" s="311"/>
      <c r="SQX746" s="311"/>
      <c r="SQY746" s="311"/>
      <c r="SQZ746" s="311"/>
      <c r="SRA746" s="311"/>
      <c r="SRB746" s="311"/>
      <c r="SRC746" s="311"/>
      <c r="SRD746" s="311"/>
      <c r="SRE746" s="311"/>
      <c r="SRF746" s="311"/>
      <c r="SRG746" s="311"/>
      <c r="SRH746" s="311"/>
      <c r="SRI746" s="311"/>
      <c r="SRJ746" s="311"/>
      <c r="SRK746" s="311"/>
      <c r="SRL746" s="311"/>
      <c r="SRM746" s="311"/>
      <c r="SRN746" s="311"/>
      <c r="SRO746" s="311"/>
      <c r="SRP746" s="311"/>
      <c r="SRQ746" s="311"/>
      <c r="SRR746" s="311"/>
      <c r="SRS746" s="311"/>
      <c r="SRT746" s="311"/>
      <c r="SRU746" s="311"/>
      <c r="SRV746" s="311"/>
      <c r="SRW746" s="311"/>
      <c r="SRX746" s="311"/>
      <c r="SRY746" s="311"/>
      <c r="SRZ746" s="311"/>
      <c r="SSA746" s="311"/>
      <c r="SSB746" s="311"/>
      <c r="SSC746" s="311"/>
      <c r="SSD746" s="311"/>
      <c r="SSE746" s="311"/>
      <c r="SSF746" s="311"/>
      <c r="SSG746" s="311"/>
      <c r="SSH746" s="311"/>
      <c r="SSI746" s="311"/>
      <c r="SSJ746" s="311"/>
      <c r="SSK746" s="311"/>
      <c r="SSL746" s="311"/>
      <c r="SSM746" s="311"/>
      <c r="SSN746" s="311"/>
      <c r="SSO746" s="311"/>
      <c r="SSP746" s="311"/>
      <c r="SSQ746" s="311"/>
      <c r="SSR746" s="311"/>
      <c r="SSS746" s="311"/>
      <c r="SST746" s="311"/>
      <c r="SSU746" s="311"/>
      <c r="SSV746" s="311"/>
      <c r="SSW746" s="311"/>
      <c r="SSX746" s="311"/>
      <c r="SSY746" s="311"/>
      <c r="SSZ746" s="311"/>
      <c r="STA746" s="311"/>
      <c r="STB746" s="311"/>
      <c r="STC746" s="311"/>
      <c r="STD746" s="311"/>
      <c r="STE746" s="311"/>
      <c r="STF746" s="311"/>
      <c r="STG746" s="311"/>
      <c r="STH746" s="311"/>
      <c r="STI746" s="311"/>
      <c r="STJ746" s="311"/>
      <c r="STK746" s="311"/>
      <c r="STL746" s="311"/>
      <c r="STM746" s="311"/>
      <c r="STN746" s="311"/>
      <c r="STO746" s="311"/>
      <c r="STP746" s="311"/>
      <c r="STQ746" s="311"/>
      <c r="STR746" s="311"/>
      <c r="STS746" s="311"/>
      <c r="STT746" s="311"/>
      <c r="STU746" s="311"/>
      <c r="STV746" s="311"/>
      <c r="STW746" s="311"/>
      <c r="STX746" s="311"/>
      <c r="STY746" s="311"/>
      <c r="STZ746" s="311"/>
      <c r="SUA746" s="311"/>
      <c r="SUB746" s="311"/>
      <c r="SUC746" s="311"/>
      <c r="SUD746" s="311"/>
      <c r="SUE746" s="311"/>
      <c r="SUF746" s="311"/>
      <c r="SUG746" s="311"/>
      <c r="SUH746" s="311"/>
      <c r="SUI746" s="311"/>
      <c r="SUJ746" s="311"/>
      <c r="SUK746" s="311"/>
      <c r="SUL746" s="311"/>
      <c r="SUM746" s="311"/>
      <c r="SUN746" s="311"/>
      <c r="SUO746" s="311"/>
      <c r="SUP746" s="311"/>
      <c r="SUQ746" s="311"/>
      <c r="SUR746" s="311"/>
      <c r="SUS746" s="311"/>
      <c r="SUT746" s="311"/>
      <c r="SUU746" s="311"/>
      <c r="SUV746" s="311"/>
      <c r="SUW746" s="311"/>
      <c r="SUX746" s="311"/>
      <c r="SUY746" s="311"/>
      <c r="SUZ746" s="311"/>
      <c r="SVA746" s="311"/>
      <c r="SVB746" s="311"/>
      <c r="SVC746" s="311"/>
      <c r="SVD746" s="311"/>
      <c r="SVE746" s="311"/>
      <c r="SVF746" s="311"/>
      <c r="SVG746" s="311"/>
      <c r="SVH746" s="311"/>
      <c r="SVI746" s="311"/>
      <c r="SVJ746" s="311"/>
      <c r="SVK746" s="311"/>
      <c r="SVL746" s="311"/>
      <c r="SVM746" s="311"/>
      <c r="SVN746" s="311"/>
      <c r="SVO746" s="311"/>
      <c r="SVP746" s="311"/>
      <c r="SVQ746" s="311"/>
      <c r="SVR746" s="311"/>
      <c r="SVS746" s="311"/>
      <c r="SVT746" s="311"/>
      <c r="SVU746" s="311"/>
      <c r="SVV746" s="311"/>
      <c r="SVW746" s="311"/>
      <c r="SVX746" s="311"/>
      <c r="SVY746" s="311"/>
      <c r="SVZ746" s="311"/>
      <c r="SWA746" s="311"/>
      <c r="SWB746" s="311"/>
      <c r="SWC746" s="311"/>
      <c r="SWD746" s="311"/>
      <c r="SWE746" s="311"/>
      <c r="SWF746" s="311"/>
      <c r="SWG746" s="311"/>
      <c r="SWH746" s="311"/>
      <c r="SWI746" s="311"/>
      <c r="SWJ746" s="311"/>
      <c r="SWK746" s="311"/>
      <c r="SWL746" s="311"/>
      <c r="SWM746" s="311"/>
      <c r="SWN746" s="311"/>
      <c r="SWO746" s="311"/>
      <c r="SWP746" s="311"/>
      <c r="SWQ746" s="311"/>
      <c r="SWR746" s="311"/>
      <c r="SWS746" s="311"/>
      <c r="SWT746" s="311"/>
      <c r="SWU746" s="311"/>
      <c r="SWV746" s="311"/>
      <c r="SWW746" s="311"/>
      <c r="SWX746" s="311"/>
      <c r="SWY746" s="311"/>
      <c r="SWZ746" s="311"/>
      <c r="SXA746" s="311"/>
      <c r="SXB746" s="311"/>
      <c r="SXC746" s="311"/>
      <c r="SXD746" s="311"/>
      <c r="SXE746" s="311"/>
      <c r="SXF746" s="311"/>
      <c r="SXG746" s="311"/>
      <c r="SXH746" s="311"/>
      <c r="SXI746" s="311"/>
      <c r="SXJ746" s="311"/>
      <c r="SXK746" s="311"/>
      <c r="SXL746" s="311"/>
      <c r="SXM746" s="311"/>
      <c r="SXN746" s="311"/>
      <c r="SXO746" s="311"/>
      <c r="SXP746" s="311"/>
      <c r="SXQ746" s="311"/>
      <c r="SXR746" s="311"/>
      <c r="SXS746" s="311"/>
      <c r="SXT746" s="311"/>
      <c r="SXU746" s="311"/>
      <c r="SXV746" s="311"/>
      <c r="SXW746" s="311"/>
      <c r="SXX746" s="311"/>
      <c r="SXY746" s="311"/>
      <c r="SXZ746" s="311"/>
      <c r="SYA746" s="311"/>
      <c r="SYB746" s="311"/>
      <c r="SYC746" s="311"/>
      <c r="SYD746" s="311"/>
      <c r="SYE746" s="311"/>
      <c r="SYF746" s="311"/>
      <c r="SYG746" s="311"/>
      <c r="SYH746" s="311"/>
      <c r="SYI746" s="311"/>
      <c r="SYJ746" s="311"/>
      <c r="SYK746" s="311"/>
      <c r="SYL746" s="311"/>
      <c r="SYM746" s="311"/>
      <c r="SYN746" s="311"/>
      <c r="SYO746" s="311"/>
      <c r="SYP746" s="311"/>
      <c r="SYQ746" s="311"/>
      <c r="SYR746" s="311"/>
      <c r="SYS746" s="311"/>
      <c r="SYT746" s="311"/>
      <c r="SYU746" s="311"/>
      <c r="SYV746" s="311"/>
      <c r="SYW746" s="311"/>
      <c r="SYX746" s="311"/>
      <c r="SYY746" s="311"/>
      <c r="SYZ746" s="311"/>
      <c r="SZA746" s="311"/>
      <c r="SZB746" s="311"/>
      <c r="SZC746" s="311"/>
      <c r="SZD746" s="311"/>
      <c r="SZE746" s="311"/>
      <c r="SZF746" s="311"/>
      <c r="SZG746" s="311"/>
      <c r="SZH746" s="311"/>
      <c r="SZI746" s="311"/>
      <c r="SZJ746" s="311"/>
      <c r="SZK746" s="311"/>
      <c r="SZL746" s="311"/>
      <c r="SZM746" s="311"/>
      <c r="SZN746" s="311"/>
      <c r="SZO746" s="311"/>
      <c r="SZP746" s="311"/>
      <c r="SZQ746" s="311"/>
      <c r="SZR746" s="311"/>
      <c r="SZS746" s="311"/>
      <c r="SZT746" s="311"/>
      <c r="SZU746" s="311"/>
      <c r="SZV746" s="311"/>
      <c r="SZW746" s="311"/>
      <c r="SZX746" s="311"/>
      <c r="SZY746" s="311"/>
      <c r="SZZ746" s="311"/>
      <c r="TAA746" s="311"/>
      <c r="TAB746" s="311"/>
      <c r="TAC746" s="311"/>
      <c r="TAD746" s="311"/>
      <c r="TAE746" s="311"/>
      <c r="TAF746" s="311"/>
      <c r="TAG746" s="311"/>
      <c r="TAH746" s="311"/>
      <c r="TAI746" s="311"/>
      <c r="TAJ746" s="311"/>
      <c r="TAK746" s="311"/>
      <c r="TAL746" s="311"/>
      <c r="TAM746" s="311"/>
      <c r="TAN746" s="311"/>
      <c r="TAO746" s="311"/>
      <c r="TAP746" s="311"/>
      <c r="TAQ746" s="311"/>
      <c r="TAR746" s="311"/>
      <c r="TAS746" s="311"/>
      <c r="TAT746" s="311"/>
      <c r="TAU746" s="311"/>
      <c r="TAV746" s="311"/>
      <c r="TAW746" s="311"/>
      <c r="TAX746" s="311"/>
      <c r="TAY746" s="311"/>
      <c r="TAZ746" s="311"/>
      <c r="TBA746" s="311"/>
      <c r="TBB746" s="311"/>
      <c r="TBC746" s="311"/>
      <c r="TBD746" s="311"/>
      <c r="TBE746" s="311"/>
      <c r="TBF746" s="311"/>
      <c r="TBG746" s="311"/>
      <c r="TBH746" s="311"/>
      <c r="TBI746" s="311"/>
      <c r="TBJ746" s="311"/>
      <c r="TBK746" s="311"/>
      <c r="TBL746" s="311"/>
      <c r="TBM746" s="311"/>
      <c r="TBN746" s="311"/>
      <c r="TBO746" s="311"/>
      <c r="TBP746" s="311"/>
      <c r="TBQ746" s="311"/>
      <c r="TBR746" s="311"/>
      <c r="TBS746" s="311"/>
      <c r="TBT746" s="311"/>
      <c r="TBU746" s="311"/>
      <c r="TBV746" s="311"/>
      <c r="TBW746" s="311"/>
      <c r="TBX746" s="311"/>
      <c r="TBY746" s="311"/>
      <c r="TBZ746" s="311"/>
      <c r="TCA746" s="311"/>
      <c r="TCB746" s="311"/>
      <c r="TCC746" s="311"/>
      <c r="TCD746" s="311"/>
      <c r="TCE746" s="311"/>
      <c r="TCF746" s="311"/>
      <c r="TCG746" s="311"/>
      <c r="TCH746" s="311"/>
      <c r="TCI746" s="311"/>
      <c r="TCJ746" s="311"/>
      <c r="TCK746" s="311"/>
      <c r="TCL746" s="311"/>
      <c r="TCM746" s="311"/>
      <c r="TCN746" s="311"/>
      <c r="TCO746" s="311"/>
      <c r="TCP746" s="311"/>
      <c r="TCQ746" s="311"/>
      <c r="TCR746" s="311"/>
      <c r="TCS746" s="311"/>
      <c r="TCT746" s="311"/>
      <c r="TCU746" s="311"/>
      <c r="TCV746" s="311"/>
      <c r="TCW746" s="311"/>
      <c r="TCX746" s="311"/>
      <c r="TCY746" s="311"/>
      <c r="TCZ746" s="311"/>
      <c r="TDA746" s="311"/>
      <c r="TDB746" s="311"/>
      <c r="TDC746" s="311"/>
      <c r="TDD746" s="311"/>
      <c r="TDE746" s="311"/>
      <c r="TDF746" s="311"/>
      <c r="TDG746" s="311"/>
      <c r="TDH746" s="311"/>
      <c r="TDI746" s="311"/>
      <c r="TDJ746" s="311"/>
      <c r="TDK746" s="311"/>
      <c r="TDL746" s="311"/>
      <c r="TDM746" s="311"/>
      <c r="TDN746" s="311"/>
      <c r="TDO746" s="311"/>
      <c r="TDP746" s="311"/>
      <c r="TDQ746" s="311"/>
      <c r="TDR746" s="311"/>
      <c r="TDS746" s="311"/>
      <c r="TDT746" s="311"/>
      <c r="TDU746" s="311"/>
      <c r="TDV746" s="311"/>
      <c r="TDW746" s="311"/>
      <c r="TDX746" s="311"/>
      <c r="TDY746" s="311"/>
      <c r="TDZ746" s="311"/>
      <c r="TEA746" s="311"/>
      <c r="TEB746" s="311"/>
      <c r="TEC746" s="311"/>
      <c r="TED746" s="311"/>
      <c r="TEE746" s="311"/>
      <c r="TEF746" s="311"/>
      <c r="TEG746" s="311"/>
      <c r="TEH746" s="311"/>
      <c r="TEI746" s="311"/>
      <c r="TEJ746" s="311"/>
      <c r="TEK746" s="311"/>
      <c r="TEL746" s="311"/>
      <c r="TEM746" s="311"/>
      <c r="TEN746" s="311"/>
      <c r="TEO746" s="311"/>
      <c r="TEP746" s="311"/>
      <c r="TEQ746" s="311"/>
      <c r="TER746" s="311"/>
      <c r="TES746" s="311"/>
      <c r="TET746" s="311"/>
      <c r="TEU746" s="311"/>
      <c r="TEV746" s="311"/>
      <c r="TEW746" s="311"/>
      <c r="TEX746" s="311"/>
      <c r="TEY746" s="311"/>
      <c r="TEZ746" s="311"/>
      <c r="TFA746" s="311"/>
      <c r="TFB746" s="311"/>
      <c r="TFC746" s="311"/>
      <c r="TFD746" s="311"/>
      <c r="TFE746" s="311"/>
      <c r="TFF746" s="311"/>
      <c r="TFG746" s="311"/>
      <c r="TFH746" s="311"/>
      <c r="TFI746" s="311"/>
      <c r="TFJ746" s="311"/>
      <c r="TFK746" s="311"/>
      <c r="TFL746" s="311"/>
      <c r="TFM746" s="311"/>
      <c r="TFN746" s="311"/>
      <c r="TFO746" s="311"/>
      <c r="TFP746" s="311"/>
      <c r="TFQ746" s="311"/>
      <c r="TFR746" s="311"/>
      <c r="TFS746" s="311"/>
      <c r="TFT746" s="311"/>
      <c r="TFU746" s="311"/>
      <c r="TFV746" s="311"/>
      <c r="TFW746" s="311"/>
      <c r="TFX746" s="311"/>
      <c r="TFY746" s="311"/>
      <c r="TFZ746" s="311"/>
      <c r="TGA746" s="311"/>
      <c r="TGB746" s="311"/>
      <c r="TGC746" s="311"/>
      <c r="TGD746" s="311"/>
      <c r="TGE746" s="311"/>
      <c r="TGF746" s="311"/>
      <c r="TGG746" s="311"/>
      <c r="TGH746" s="311"/>
      <c r="TGI746" s="311"/>
      <c r="TGJ746" s="311"/>
      <c r="TGK746" s="311"/>
      <c r="TGL746" s="311"/>
      <c r="TGM746" s="311"/>
      <c r="TGN746" s="311"/>
      <c r="TGO746" s="311"/>
      <c r="TGP746" s="311"/>
      <c r="TGQ746" s="311"/>
      <c r="TGR746" s="311"/>
      <c r="TGS746" s="311"/>
      <c r="TGT746" s="311"/>
      <c r="TGU746" s="311"/>
      <c r="TGV746" s="311"/>
      <c r="TGW746" s="311"/>
      <c r="TGX746" s="311"/>
      <c r="TGY746" s="311"/>
      <c r="TGZ746" s="311"/>
      <c r="THA746" s="311"/>
      <c r="THB746" s="311"/>
      <c r="THC746" s="311"/>
      <c r="THD746" s="311"/>
      <c r="THE746" s="311"/>
      <c r="THF746" s="311"/>
      <c r="THG746" s="311"/>
      <c r="THH746" s="311"/>
      <c r="THI746" s="311"/>
      <c r="THJ746" s="311"/>
      <c r="THK746" s="311"/>
      <c r="THL746" s="311"/>
      <c r="THM746" s="311"/>
      <c r="THN746" s="311"/>
      <c r="THO746" s="311"/>
      <c r="THP746" s="311"/>
      <c r="THQ746" s="311"/>
      <c r="THR746" s="311"/>
      <c r="THS746" s="311"/>
      <c r="THT746" s="311"/>
      <c r="THU746" s="311"/>
      <c r="THV746" s="311"/>
      <c r="THW746" s="311"/>
      <c r="THX746" s="311"/>
      <c r="THY746" s="311"/>
      <c r="THZ746" s="311"/>
      <c r="TIA746" s="311"/>
      <c r="TIB746" s="311"/>
      <c r="TIC746" s="311"/>
      <c r="TID746" s="311"/>
      <c r="TIE746" s="311"/>
      <c r="TIF746" s="311"/>
      <c r="TIG746" s="311"/>
      <c r="TIH746" s="311"/>
      <c r="TII746" s="311"/>
      <c r="TIJ746" s="311"/>
      <c r="TIK746" s="311"/>
      <c r="TIL746" s="311"/>
      <c r="TIM746" s="311"/>
      <c r="TIN746" s="311"/>
      <c r="TIO746" s="311"/>
      <c r="TIP746" s="311"/>
      <c r="TIQ746" s="311"/>
      <c r="TIR746" s="311"/>
      <c r="TIS746" s="311"/>
      <c r="TIT746" s="311"/>
      <c r="TIU746" s="311"/>
      <c r="TIV746" s="311"/>
      <c r="TIW746" s="311"/>
      <c r="TIX746" s="311"/>
      <c r="TIY746" s="311"/>
      <c r="TIZ746" s="311"/>
      <c r="TJA746" s="311"/>
      <c r="TJB746" s="311"/>
      <c r="TJC746" s="311"/>
      <c r="TJD746" s="311"/>
      <c r="TJE746" s="311"/>
      <c r="TJF746" s="311"/>
      <c r="TJG746" s="311"/>
      <c r="TJH746" s="311"/>
      <c r="TJI746" s="311"/>
      <c r="TJJ746" s="311"/>
      <c r="TJK746" s="311"/>
      <c r="TJL746" s="311"/>
      <c r="TJM746" s="311"/>
      <c r="TJN746" s="311"/>
      <c r="TJO746" s="311"/>
      <c r="TJP746" s="311"/>
      <c r="TJQ746" s="311"/>
      <c r="TJR746" s="311"/>
      <c r="TJS746" s="311"/>
      <c r="TJT746" s="311"/>
      <c r="TJU746" s="311"/>
      <c r="TJV746" s="311"/>
      <c r="TJW746" s="311"/>
      <c r="TJX746" s="311"/>
      <c r="TJY746" s="311"/>
      <c r="TJZ746" s="311"/>
      <c r="TKA746" s="311"/>
      <c r="TKB746" s="311"/>
      <c r="TKC746" s="311"/>
      <c r="TKD746" s="311"/>
      <c r="TKE746" s="311"/>
      <c r="TKF746" s="311"/>
      <c r="TKG746" s="311"/>
      <c r="TKH746" s="311"/>
      <c r="TKI746" s="311"/>
      <c r="TKJ746" s="311"/>
      <c r="TKK746" s="311"/>
      <c r="TKL746" s="311"/>
      <c r="TKM746" s="311"/>
      <c r="TKN746" s="311"/>
      <c r="TKO746" s="311"/>
      <c r="TKP746" s="311"/>
      <c r="TKQ746" s="311"/>
      <c r="TKR746" s="311"/>
      <c r="TKS746" s="311"/>
      <c r="TKT746" s="311"/>
      <c r="TKU746" s="311"/>
      <c r="TKV746" s="311"/>
      <c r="TKW746" s="311"/>
      <c r="TKX746" s="311"/>
      <c r="TKY746" s="311"/>
      <c r="TKZ746" s="311"/>
      <c r="TLA746" s="311"/>
      <c r="TLB746" s="311"/>
      <c r="TLC746" s="311"/>
      <c r="TLD746" s="311"/>
      <c r="TLE746" s="311"/>
      <c r="TLF746" s="311"/>
      <c r="TLG746" s="311"/>
      <c r="TLH746" s="311"/>
      <c r="TLI746" s="311"/>
      <c r="TLJ746" s="311"/>
      <c r="TLK746" s="311"/>
      <c r="TLL746" s="311"/>
      <c r="TLM746" s="311"/>
      <c r="TLN746" s="311"/>
      <c r="TLO746" s="311"/>
      <c r="TLP746" s="311"/>
      <c r="TLQ746" s="311"/>
      <c r="TLR746" s="311"/>
      <c r="TLS746" s="311"/>
      <c r="TLT746" s="311"/>
      <c r="TLU746" s="311"/>
      <c r="TLV746" s="311"/>
      <c r="TLW746" s="311"/>
      <c r="TLX746" s="311"/>
      <c r="TLY746" s="311"/>
      <c r="TLZ746" s="311"/>
      <c r="TMA746" s="311"/>
      <c r="TMB746" s="311"/>
      <c r="TMC746" s="311"/>
      <c r="TMD746" s="311"/>
      <c r="TME746" s="311"/>
      <c r="TMF746" s="311"/>
      <c r="TMG746" s="311"/>
      <c r="TMH746" s="311"/>
      <c r="TMI746" s="311"/>
      <c r="TMJ746" s="311"/>
      <c r="TMK746" s="311"/>
      <c r="TML746" s="311"/>
      <c r="TMM746" s="311"/>
      <c r="TMN746" s="311"/>
      <c r="TMO746" s="311"/>
      <c r="TMP746" s="311"/>
      <c r="TMQ746" s="311"/>
      <c r="TMR746" s="311"/>
      <c r="TMS746" s="311"/>
      <c r="TMT746" s="311"/>
      <c r="TMU746" s="311"/>
      <c r="TMV746" s="311"/>
      <c r="TMW746" s="311"/>
      <c r="TMX746" s="311"/>
      <c r="TMY746" s="311"/>
      <c r="TMZ746" s="311"/>
      <c r="TNA746" s="311"/>
      <c r="TNB746" s="311"/>
      <c r="TNC746" s="311"/>
      <c r="TND746" s="311"/>
      <c r="TNE746" s="311"/>
      <c r="TNF746" s="311"/>
      <c r="TNG746" s="311"/>
      <c r="TNH746" s="311"/>
      <c r="TNI746" s="311"/>
      <c r="TNJ746" s="311"/>
      <c r="TNK746" s="311"/>
      <c r="TNL746" s="311"/>
      <c r="TNM746" s="311"/>
      <c r="TNN746" s="311"/>
      <c r="TNO746" s="311"/>
      <c r="TNP746" s="311"/>
      <c r="TNQ746" s="311"/>
      <c r="TNR746" s="311"/>
      <c r="TNS746" s="311"/>
      <c r="TNT746" s="311"/>
      <c r="TNU746" s="311"/>
      <c r="TNV746" s="311"/>
      <c r="TNW746" s="311"/>
      <c r="TNX746" s="311"/>
      <c r="TNY746" s="311"/>
      <c r="TNZ746" s="311"/>
      <c r="TOA746" s="311"/>
      <c r="TOB746" s="311"/>
      <c r="TOC746" s="311"/>
      <c r="TOD746" s="311"/>
      <c r="TOE746" s="311"/>
      <c r="TOF746" s="311"/>
      <c r="TOG746" s="311"/>
      <c r="TOH746" s="311"/>
      <c r="TOI746" s="311"/>
      <c r="TOJ746" s="311"/>
      <c r="TOK746" s="311"/>
      <c r="TOL746" s="311"/>
      <c r="TOM746" s="311"/>
      <c r="TON746" s="311"/>
      <c r="TOO746" s="311"/>
      <c r="TOP746" s="311"/>
      <c r="TOQ746" s="311"/>
      <c r="TOR746" s="311"/>
      <c r="TOS746" s="311"/>
      <c r="TOT746" s="311"/>
      <c r="TOU746" s="311"/>
      <c r="TOV746" s="311"/>
      <c r="TOW746" s="311"/>
      <c r="TOX746" s="311"/>
      <c r="TOY746" s="311"/>
      <c r="TOZ746" s="311"/>
      <c r="TPA746" s="311"/>
      <c r="TPB746" s="311"/>
      <c r="TPC746" s="311"/>
      <c r="TPD746" s="311"/>
      <c r="TPE746" s="311"/>
      <c r="TPF746" s="311"/>
      <c r="TPG746" s="311"/>
      <c r="TPH746" s="311"/>
      <c r="TPI746" s="311"/>
      <c r="TPJ746" s="311"/>
      <c r="TPK746" s="311"/>
      <c r="TPL746" s="311"/>
      <c r="TPM746" s="311"/>
      <c r="TPN746" s="311"/>
      <c r="TPO746" s="311"/>
      <c r="TPP746" s="311"/>
      <c r="TPQ746" s="311"/>
      <c r="TPR746" s="311"/>
      <c r="TPS746" s="311"/>
      <c r="TPT746" s="311"/>
      <c r="TPU746" s="311"/>
      <c r="TPV746" s="311"/>
      <c r="TPW746" s="311"/>
      <c r="TPX746" s="311"/>
      <c r="TPY746" s="311"/>
      <c r="TPZ746" s="311"/>
      <c r="TQA746" s="311"/>
      <c r="TQB746" s="311"/>
      <c r="TQC746" s="311"/>
      <c r="TQD746" s="311"/>
      <c r="TQE746" s="311"/>
      <c r="TQF746" s="311"/>
      <c r="TQG746" s="311"/>
      <c r="TQH746" s="311"/>
      <c r="TQI746" s="311"/>
      <c r="TQJ746" s="311"/>
      <c r="TQK746" s="311"/>
      <c r="TQL746" s="311"/>
      <c r="TQM746" s="311"/>
      <c r="TQN746" s="311"/>
      <c r="TQO746" s="311"/>
      <c r="TQP746" s="311"/>
      <c r="TQQ746" s="311"/>
      <c r="TQR746" s="311"/>
      <c r="TQS746" s="311"/>
      <c r="TQT746" s="311"/>
      <c r="TQU746" s="311"/>
      <c r="TQV746" s="311"/>
      <c r="TQW746" s="311"/>
      <c r="TQX746" s="311"/>
      <c r="TQY746" s="311"/>
      <c r="TQZ746" s="311"/>
      <c r="TRA746" s="311"/>
      <c r="TRB746" s="311"/>
      <c r="TRC746" s="311"/>
      <c r="TRD746" s="311"/>
      <c r="TRE746" s="311"/>
      <c r="TRF746" s="311"/>
      <c r="TRG746" s="311"/>
      <c r="TRH746" s="311"/>
      <c r="TRI746" s="311"/>
      <c r="TRJ746" s="311"/>
      <c r="TRK746" s="311"/>
      <c r="TRL746" s="311"/>
      <c r="TRM746" s="311"/>
      <c r="TRN746" s="311"/>
      <c r="TRO746" s="311"/>
      <c r="TRP746" s="311"/>
      <c r="TRQ746" s="311"/>
      <c r="TRR746" s="311"/>
      <c r="TRS746" s="311"/>
      <c r="TRT746" s="311"/>
      <c r="TRU746" s="311"/>
      <c r="TRV746" s="311"/>
      <c r="TRW746" s="311"/>
      <c r="TRX746" s="311"/>
      <c r="TRY746" s="311"/>
      <c r="TRZ746" s="311"/>
      <c r="TSA746" s="311"/>
      <c r="TSB746" s="311"/>
      <c r="TSC746" s="311"/>
      <c r="TSD746" s="311"/>
      <c r="TSE746" s="311"/>
      <c r="TSF746" s="311"/>
      <c r="TSG746" s="311"/>
      <c r="TSH746" s="311"/>
      <c r="TSI746" s="311"/>
      <c r="TSJ746" s="311"/>
      <c r="TSK746" s="311"/>
      <c r="TSL746" s="311"/>
      <c r="TSM746" s="311"/>
      <c r="TSN746" s="311"/>
      <c r="TSO746" s="311"/>
      <c r="TSP746" s="311"/>
      <c r="TSQ746" s="311"/>
      <c r="TSR746" s="311"/>
      <c r="TSS746" s="311"/>
      <c r="TST746" s="311"/>
      <c r="TSU746" s="311"/>
      <c r="TSV746" s="311"/>
      <c r="TSW746" s="311"/>
      <c r="TSX746" s="311"/>
      <c r="TSY746" s="311"/>
      <c r="TSZ746" s="311"/>
      <c r="TTA746" s="311"/>
      <c r="TTB746" s="311"/>
      <c r="TTC746" s="311"/>
      <c r="TTD746" s="311"/>
      <c r="TTE746" s="311"/>
      <c r="TTF746" s="311"/>
      <c r="TTG746" s="311"/>
      <c r="TTH746" s="311"/>
      <c r="TTI746" s="311"/>
      <c r="TTJ746" s="311"/>
      <c r="TTK746" s="311"/>
      <c r="TTL746" s="311"/>
      <c r="TTM746" s="311"/>
      <c r="TTN746" s="311"/>
      <c r="TTO746" s="311"/>
      <c r="TTP746" s="311"/>
      <c r="TTQ746" s="311"/>
      <c r="TTR746" s="311"/>
      <c r="TTS746" s="311"/>
      <c r="TTT746" s="311"/>
      <c r="TTU746" s="311"/>
      <c r="TTV746" s="311"/>
      <c r="TTW746" s="311"/>
      <c r="TTX746" s="311"/>
      <c r="TTY746" s="311"/>
      <c r="TTZ746" s="311"/>
      <c r="TUA746" s="311"/>
      <c r="TUB746" s="311"/>
      <c r="TUC746" s="311"/>
      <c r="TUD746" s="311"/>
      <c r="TUE746" s="311"/>
      <c r="TUF746" s="311"/>
      <c r="TUG746" s="311"/>
      <c r="TUH746" s="311"/>
      <c r="TUI746" s="311"/>
      <c r="TUJ746" s="311"/>
      <c r="TUK746" s="311"/>
      <c r="TUL746" s="311"/>
      <c r="TUM746" s="311"/>
      <c r="TUN746" s="311"/>
      <c r="TUO746" s="311"/>
      <c r="TUP746" s="311"/>
      <c r="TUQ746" s="311"/>
      <c r="TUR746" s="311"/>
      <c r="TUS746" s="311"/>
      <c r="TUT746" s="311"/>
      <c r="TUU746" s="311"/>
      <c r="TUV746" s="311"/>
      <c r="TUW746" s="311"/>
      <c r="TUX746" s="311"/>
      <c r="TUY746" s="311"/>
      <c r="TUZ746" s="311"/>
      <c r="TVA746" s="311"/>
      <c r="TVB746" s="311"/>
      <c r="TVC746" s="311"/>
      <c r="TVD746" s="311"/>
      <c r="TVE746" s="311"/>
      <c r="TVF746" s="311"/>
      <c r="TVG746" s="311"/>
      <c r="TVH746" s="311"/>
      <c r="TVI746" s="311"/>
      <c r="TVJ746" s="311"/>
      <c r="TVK746" s="311"/>
      <c r="TVL746" s="311"/>
      <c r="TVM746" s="311"/>
      <c r="TVN746" s="311"/>
      <c r="TVO746" s="311"/>
      <c r="TVP746" s="311"/>
      <c r="TVQ746" s="311"/>
      <c r="TVR746" s="311"/>
      <c r="TVS746" s="311"/>
      <c r="TVT746" s="311"/>
      <c r="TVU746" s="311"/>
      <c r="TVV746" s="311"/>
      <c r="TVW746" s="311"/>
      <c r="TVX746" s="311"/>
      <c r="TVY746" s="311"/>
      <c r="TVZ746" s="311"/>
      <c r="TWA746" s="311"/>
      <c r="TWB746" s="311"/>
      <c r="TWC746" s="311"/>
      <c r="TWD746" s="311"/>
      <c r="TWE746" s="311"/>
      <c r="TWF746" s="311"/>
      <c r="TWG746" s="311"/>
      <c r="TWH746" s="311"/>
      <c r="TWI746" s="311"/>
      <c r="TWJ746" s="311"/>
      <c r="TWK746" s="311"/>
      <c r="TWL746" s="311"/>
      <c r="TWM746" s="311"/>
      <c r="TWN746" s="311"/>
      <c r="TWO746" s="311"/>
      <c r="TWP746" s="311"/>
      <c r="TWQ746" s="311"/>
      <c r="TWR746" s="311"/>
      <c r="TWS746" s="311"/>
      <c r="TWT746" s="311"/>
      <c r="TWU746" s="311"/>
      <c r="TWV746" s="311"/>
      <c r="TWW746" s="311"/>
      <c r="TWX746" s="311"/>
      <c r="TWY746" s="311"/>
      <c r="TWZ746" s="311"/>
      <c r="TXA746" s="311"/>
      <c r="TXB746" s="311"/>
      <c r="TXC746" s="311"/>
      <c r="TXD746" s="311"/>
      <c r="TXE746" s="311"/>
      <c r="TXF746" s="311"/>
      <c r="TXG746" s="311"/>
      <c r="TXH746" s="311"/>
      <c r="TXI746" s="311"/>
      <c r="TXJ746" s="311"/>
      <c r="TXK746" s="311"/>
      <c r="TXL746" s="311"/>
      <c r="TXM746" s="311"/>
      <c r="TXN746" s="311"/>
      <c r="TXO746" s="311"/>
      <c r="TXP746" s="311"/>
      <c r="TXQ746" s="311"/>
      <c r="TXR746" s="311"/>
      <c r="TXS746" s="311"/>
      <c r="TXT746" s="311"/>
      <c r="TXU746" s="311"/>
      <c r="TXV746" s="311"/>
      <c r="TXW746" s="311"/>
      <c r="TXX746" s="311"/>
      <c r="TXY746" s="311"/>
      <c r="TXZ746" s="311"/>
      <c r="TYA746" s="311"/>
      <c r="TYB746" s="311"/>
      <c r="TYC746" s="311"/>
      <c r="TYD746" s="311"/>
      <c r="TYE746" s="311"/>
      <c r="TYF746" s="311"/>
      <c r="TYG746" s="311"/>
      <c r="TYH746" s="311"/>
      <c r="TYI746" s="311"/>
      <c r="TYJ746" s="311"/>
      <c r="TYK746" s="311"/>
      <c r="TYL746" s="311"/>
      <c r="TYM746" s="311"/>
      <c r="TYN746" s="311"/>
      <c r="TYO746" s="311"/>
      <c r="TYP746" s="311"/>
      <c r="TYQ746" s="311"/>
      <c r="TYR746" s="311"/>
      <c r="TYS746" s="311"/>
      <c r="TYT746" s="311"/>
      <c r="TYU746" s="311"/>
      <c r="TYV746" s="311"/>
      <c r="TYW746" s="311"/>
      <c r="TYX746" s="311"/>
      <c r="TYY746" s="311"/>
      <c r="TYZ746" s="311"/>
      <c r="TZA746" s="311"/>
      <c r="TZB746" s="311"/>
      <c r="TZC746" s="311"/>
      <c r="TZD746" s="311"/>
      <c r="TZE746" s="311"/>
      <c r="TZF746" s="311"/>
      <c r="TZG746" s="311"/>
      <c r="TZH746" s="311"/>
      <c r="TZI746" s="311"/>
      <c r="TZJ746" s="311"/>
      <c r="TZK746" s="311"/>
      <c r="TZL746" s="311"/>
      <c r="TZM746" s="311"/>
      <c r="TZN746" s="311"/>
      <c r="TZO746" s="311"/>
      <c r="TZP746" s="311"/>
      <c r="TZQ746" s="311"/>
      <c r="TZR746" s="311"/>
      <c r="TZS746" s="311"/>
      <c r="TZT746" s="311"/>
      <c r="TZU746" s="311"/>
      <c r="TZV746" s="311"/>
      <c r="TZW746" s="311"/>
      <c r="TZX746" s="311"/>
      <c r="TZY746" s="311"/>
      <c r="TZZ746" s="311"/>
      <c r="UAA746" s="311"/>
      <c r="UAB746" s="311"/>
      <c r="UAC746" s="311"/>
      <c r="UAD746" s="311"/>
      <c r="UAE746" s="311"/>
      <c r="UAF746" s="311"/>
      <c r="UAG746" s="311"/>
      <c r="UAH746" s="311"/>
      <c r="UAI746" s="311"/>
      <c r="UAJ746" s="311"/>
      <c r="UAK746" s="311"/>
      <c r="UAL746" s="311"/>
      <c r="UAM746" s="311"/>
      <c r="UAN746" s="311"/>
      <c r="UAO746" s="311"/>
      <c r="UAP746" s="311"/>
      <c r="UAQ746" s="311"/>
      <c r="UAR746" s="311"/>
      <c r="UAS746" s="311"/>
      <c r="UAT746" s="311"/>
      <c r="UAU746" s="311"/>
      <c r="UAV746" s="311"/>
      <c r="UAW746" s="311"/>
      <c r="UAX746" s="311"/>
      <c r="UAY746" s="311"/>
      <c r="UAZ746" s="311"/>
      <c r="UBA746" s="311"/>
      <c r="UBB746" s="311"/>
      <c r="UBC746" s="311"/>
      <c r="UBD746" s="311"/>
      <c r="UBE746" s="311"/>
      <c r="UBF746" s="311"/>
      <c r="UBG746" s="311"/>
      <c r="UBH746" s="311"/>
      <c r="UBI746" s="311"/>
      <c r="UBJ746" s="311"/>
      <c r="UBK746" s="311"/>
      <c r="UBL746" s="311"/>
      <c r="UBM746" s="311"/>
      <c r="UBN746" s="311"/>
      <c r="UBO746" s="311"/>
      <c r="UBP746" s="311"/>
      <c r="UBQ746" s="311"/>
      <c r="UBR746" s="311"/>
      <c r="UBS746" s="311"/>
      <c r="UBT746" s="311"/>
      <c r="UBU746" s="311"/>
      <c r="UBV746" s="311"/>
      <c r="UBW746" s="311"/>
      <c r="UBX746" s="311"/>
      <c r="UBY746" s="311"/>
      <c r="UBZ746" s="311"/>
      <c r="UCA746" s="311"/>
      <c r="UCB746" s="311"/>
      <c r="UCC746" s="311"/>
      <c r="UCD746" s="311"/>
      <c r="UCE746" s="311"/>
      <c r="UCF746" s="311"/>
      <c r="UCG746" s="311"/>
      <c r="UCH746" s="311"/>
      <c r="UCI746" s="311"/>
      <c r="UCJ746" s="311"/>
      <c r="UCK746" s="311"/>
      <c r="UCL746" s="311"/>
      <c r="UCM746" s="311"/>
      <c r="UCN746" s="311"/>
      <c r="UCO746" s="311"/>
      <c r="UCP746" s="311"/>
      <c r="UCQ746" s="311"/>
      <c r="UCR746" s="311"/>
      <c r="UCS746" s="311"/>
      <c r="UCT746" s="311"/>
      <c r="UCU746" s="311"/>
      <c r="UCV746" s="311"/>
      <c r="UCW746" s="311"/>
      <c r="UCX746" s="311"/>
      <c r="UCY746" s="311"/>
      <c r="UCZ746" s="311"/>
      <c r="UDA746" s="311"/>
      <c r="UDB746" s="311"/>
      <c r="UDC746" s="311"/>
      <c r="UDD746" s="311"/>
      <c r="UDE746" s="311"/>
      <c r="UDF746" s="311"/>
      <c r="UDG746" s="311"/>
      <c r="UDH746" s="311"/>
      <c r="UDI746" s="311"/>
      <c r="UDJ746" s="311"/>
      <c r="UDK746" s="311"/>
      <c r="UDL746" s="311"/>
      <c r="UDM746" s="311"/>
      <c r="UDN746" s="311"/>
      <c r="UDO746" s="311"/>
      <c r="UDP746" s="311"/>
      <c r="UDQ746" s="311"/>
      <c r="UDR746" s="311"/>
      <c r="UDS746" s="311"/>
      <c r="UDT746" s="311"/>
      <c r="UDU746" s="311"/>
      <c r="UDV746" s="311"/>
      <c r="UDW746" s="311"/>
      <c r="UDX746" s="311"/>
      <c r="UDY746" s="311"/>
      <c r="UDZ746" s="311"/>
      <c r="UEA746" s="311"/>
      <c r="UEB746" s="311"/>
      <c r="UEC746" s="311"/>
      <c r="UED746" s="311"/>
      <c r="UEE746" s="311"/>
      <c r="UEF746" s="311"/>
      <c r="UEG746" s="311"/>
      <c r="UEH746" s="311"/>
      <c r="UEI746" s="311"/>
      <c r="UEJ746" s="311"/>
      <c r="UEK746" s="311"/>
      <c r="UEL746" s="311"/>
      <c r="UEM746" s="311"/>
      <c r="UEN746" s="311"/>
      <c r="UEO746" s="311"/>
      <c r="UEP746" s="311"/>
      <c r="UEQ746" s="311"/>
      <c r="UER746" s="311"/>
      <c r="UES746" s="311"/>
      <c r="UET746" s="311"/>
      <c r="UEU746" s="311"/>
      <c r="UEV746" s="311"/>
      <c r="UEW746" s="311"/>
      <c r="UEX746" s="311"/>
      <c r="UEY746" s="311"/>
      <c r="UEZ746" s="311"/>
      <c r="UFA746" s="311"/>
      <c r="UFB746" s="311"/>
      <c r="UFC746" s="311"/>
      <c r="UFD746" s="311"/>
      <c r="UFE746" s="311"/>
      <c r="UFF746" s="311"/>
      <c r="UFG746" s="311"/>
      <c r="UFH746" s="311"/>
      <c r="UFI746" s="311"/>
      <c r="UFJ746" s="311"/>
      <c r="UFK746" s="311"/>
      <c r="UFL746" s="311"/>
      <c r="UFM746" s="311"/>
      <c r="UFN746" s="311"/>
      <c r="UFO746" s="311"/>
      <c r="UFP746" s="311"/>
      <c r="UFQ746" s="311"/>
      <c r="UFR746" s="311"/>
      <c r="UFS746" s="311"/>
      <c r="UFT746" s="311"/>
      <c r="UFU746" s="311"/>
      <c r="UFV746" s="311"/>
      <c r="UFW746" s="311"/>
      <c r="UFX746" s="311"/>
      <c r="UFY746" s="311"/>
      <c r="UFZ746" s="311"/>
      <c r="UGA746" s="311"/>
      <c r="UGB746" s="311"/>
      <c r="UGC746" s="311"/>
      <c r="UGD746" s="311"/>
      <c r="UGE746" s="311"/>
      <c r="UGF746" s="311"/>
      <c r="UGG746" s="311"/>
      <c r="UGH746" s="311"/>
      <c r="UGI746" s="311"/>
      <c r="UGJ746" s="311"/>
      <c r="UGK746" s="311"/>
      <c r="UGL746" s="311"/>
      <c r="UGM746" s="311"/>
      <c r="UGN746" s="311"/>
      <c r="UGO746" s="311"/>
      <c r="UGP746" s="311"/>
      <c r="UGQ746" s="311"/>
      <c r="UGR746" s="311"/>
      <c r="UGS746" s="311"/>
      <c r="UGT746" s="311"/>
      <c r="UGU746" s="311"/>
      <c r="UGV746" s="311"/>
      <c r="UGW746" s="311"/>
      <c r="UGX746" s="311"/>
      <c r="UGY746" s="311"/>
      <c r="UGZ746" s="311"/>
      <c r="UHA746" s="311"/>
      <c r="UHB746" s="311"/>
      <c r="UHC746" s="311"/>
      <c r="UHD746" s="311"/>
      <c r="UHE746" s="311"/>
      <c r="UHF746" s="311"/>
      <c r="UHG746" s="311"/>
      <c r="UHH746" s="311"/>
      <c r="UHI746" s="311"/>
      <c r="UHJ746" s="311"/>
      <c r="UHK746" s="311"/>
      <c r="UHL746" s="311"/>
      <c r="UHM746" s="311"/>
      <c r="UHN746" s="311"/>
      <c r="UHO746" s="311"/>
      <c r="UHP746" s="311"/>
      <c r="UHQ746" s="311"/>
      <c r="UHR746" s="311"/>
      <c r="UHS746" s="311"/>
      <c r="UHT746" s="311"/>
      <c r="UHU746" s="311"/>
      <c r="UHV746" s="311"/>
      <c r="UHW746" s="311"/>
      <c r="UHX746" s="311"/>
      <c r="UHY746" s="311"/>
      <c r="UHZ746" s="311"/>
      <c r="UIA746" s="311"/>
      <c r="UIB746" s="311"/>
      <c r="UIC746" s="311"/>
      <c r="UID746" s="311"/>
      <c r="UIE746" s="311"/>
      <c r="UIF746" s="311"/>
      <c r="UIG746" s="311"/>
      <c r="UIH746" s="311"/>
      <c r="UII746" s="311"/>
      <c r="UIJ746" s="311"/>
      <c r="UIK746" s="311"/>
      <c r="UIL746" s="311"/>
      <c r="UIM746" s="311"/>
      <c r="UIN746" s="311"/>
      <c r="UIO746" s="311"/>
      <c r="UIP746" s="311"/>
      <c r="UIQ746" s="311"/>
      <c r="UIR746" s="311"/>
      <c r="UIS746" s="311"/>
      <c r="UIT746" s="311"/>
      <c r="UIU746" s="311"/>
      <c r="UIV746" s="311"/>
      <c r="UIW746" s="311"/>
      <c r="UIX746" s="311"/>
      <c r="UIY746" s="311"/>
      <c r="UIZ746" s="311"/>
      <c r="UJA746" s="311"/>
      <c r="UJB746" s="311"/>
      <c r="UJC746" s="311"/>
      <c r="UJD746" s="311"/>
      <c r="UJE746" s="311"/>
      <c r="UJF746" s="311"/>
      <c r="UJG746" s="311"/>
      <c r="UJH746" s="311"/>
      <c r="UJI746" s="311"/>
      <c r="UJJ746" s="311"/>
      <c r="UJK746" s="311"/>
      <c r="UJL746" s="311"/>
      <c r="UJM746" s="311"/>
      <c r="UJN746" s="311"/>
      <c r="UJO746" s="311"/>
      <c r="UJP746" s="311"/>
      <c r="UJQ746" s="311"/>
      <c r="UJR746" s="311"/>
      <c r="UJS746" s="311"/>
      <c r="UJT746" s="311"/>
      <c r="UJU746" s="311"/>
      <c r="UJV746" s="311"/>
      <c r="UJW746" s="311"/>
      <c r="UJX746" s="311"/>
      <c r="UJY746" s="311"/>
      <c r="UJZ746" s="311"/>
      <c r="UKA746" s="311"/>
      <c r="UKB746" s="311"/>
      <c r="UKC746" s="311"/>
      <c r="UKD746" s="311"/>
      <c r="UKE746" s="311"/>
      <c r="UKF746" s="311"/>
      <c r="UKG746" s="311"/>
      <c r="UKH746" s="311"/>
      <c r="UKI746" s="311"/>
      <c r="UKJ746" s="311"/>
      <c r="UKK746" s="311"/>
      <c r="UKL746" s="311"/>
      <c r="UKM746" s="311"/>
      <c r="UKN746" s="311"/>
      <c r="UKO746" s="311"/>
      <c r="UKP746" s="311"/>
      <c r="UKQ746" s="311"/>
      <c r="UKR746" s="311"/>
      <c r="UKS746" s="311"/>
      <c r="UKT746" s="311"/>
      <c r="UKU746" s="311"/>
      <c r="UKV746" s="311"/>
      <c r="UKW746" s="311"/>
      <c r="UKX746" s="311"/>
      <c r="UKY746" s="311"/>
      <c r="UKZ746" s="311"/>
      <c r="ULA746" s="311"/>
      <c r="ULB746" s="311"/>
      <c r="ULC746" s="311"/>
      <c r="ULD746" s="311"/>
      <c r="ULE746" s="311"/>
      <c r="ULF746" s="311"/>
      <c r="ULG746" s="311"/>
      <c r="ULH746" s="311"/>
      <c r="ULI746" s="311"/>
      <c r="ULJ746" s="311"/>
      <c r="ULK746" s="311"/>
      <c r="ULL746" s="311"/>
      <c r="ULM746" s="311"/>
      <c r="ULN746" s="311"/>
      <c r="ULO746" s="311"/>
      <c r="ULP746" s="311"/>
      <c r="ULQ746" s="311"/>
      <c r="ULR746" s="311"/>
      <c r="ULS746" s="311"/>
      <c r="ULT746" s="311"/>
      <c r="ULU746" s="311"/>
      <c r="ULV746" s="311"/>
      <c r="ULW746" s="311"/>
      <c r="ULX746" s="311"/>
      <c r="ULY746" s="311"/>
      <c r="ULZ746" s="311"/>
      <c r="UMA746" s="311"/>
      <c r="UMB746" s="311"/>
      <c r="UMC746" s="311"/>
      <c r="UMD746" s="311"/>
      <c r="UME746" s="311"/>
      <c r="UMF746" s="311"/>
      <c r="UMG746" s="311"/>
      <c r="UMH746" s="311"/>
      <c r="UMI746" s="311"/>
      <c r="UMJ746" s="311"/>
      <c r="UMK746" s="311"/>
      <c r="UML746" s="311"/>
      <c r="UMM746" s="311"/>
      <c r="UMN746" s="311"/>
      <c r="UMO746" s="311"/>
      <c r="UMP746" s="311"/>
      <c r="UMQ746" s="311"/>
      <c r="UMR746" s="311"/>
      <c r="UMS746" s="311"/>
      <c r="UMT746" s="311"/>
      <c r="UMU746" s="311"/>
      <c r="UMV746" s="311"/>
      <c r="UMW746" s="311"/>
      <c r="UMX746" s="311"/>
      <c r="UMY746" s="311"/>
      <c r="UMZ746" s="311"/>
      <c r="UNA746" s="311"/>
      <c r="UNB746" s="311"/>
      <c r="UNC746" s="311"/>
      <c r="UND746" s="311"/>
      <c r="UNE746" s="311"/>
      <c r="UNF746" s="311"/>
      <c r="UNG746" s="311"/>
      <c r="UNH746" s="311"/>
      <c r="UNI746" s="311"/>
      <c r="UNJ746" s="311"/>
      <c r="UNK746" s="311"/>
      <c r="UNL746" s="311"/>
      <c r="UNM746" s="311"/>
      <c r="UNN746" s="311"/>
      <c r="UNO746" s="311"/>
      <c r="UNP746" s="311"/>
      <c r="UNQ746" s="311"/>
      <c r="UNR746" s="311"/>
      <c r="UNS746" s="311"/>
      <c r="UNT746" s="311"/>
      <c r="UNU746" s="311"/>
      <c r="UNV746" s="311"/>
      <c r="UNW746" s="311"/>
      <c r="UNX746" s="311"/>
      <c r="UNY746" s="311"/>
      <c r="UNZ746" s="311"/>
      <c r="UOA746" s="311"/>
      <c r="UOB746" s="311"/>
      <c r="UOC746" s="311"/>
      <c r="UOD746" s="311"/>
      <c r="UOE746" s="311"/>
      <c r="UOF746" s="311"/>
      <c r="UOG746" s="311"/>
      <c r="UOH746" s="311"/>
      <c r="UOI746" s="311"/>
      <c r="UOJ746" s="311"/>
      <c r="UOK746" s="311"/>
      <c r="UOL746" s="311"/>
      <c r="UOM746" s="311"/>
      <c r="UON746" s="311"/>
      <c r="UOO746" s="311"/>
      <c r="UOP746" s="311"/>
      <c r="UOQ746" s="311"/>
      <c r="UOR746" s="311"/>
      <c r="UOS746" s="311"/>
      <c r="UOT746" s="311"/>
      <c r="UOU746" s="311"/>
      <c r="UOV746" s="311"/>
      <c r="UOW746" s="311"/>
      <c r="UOX746" s="311"/>
      <c r="UOY746" s="311"/>
      <c r="UOZ746" s="311"/>
      <c r="UPA746" s="311"/>
      <c r="UPB746" s="311"/>
      <c r="UPC746" s="311"/>
      <c r="UPD746" s="311"/>
      <c r="UPE746" s="311"/>
      <c r="UPF746" s="311"/>
      <c r="UPG746" s="311"/>
      <c r="UPH746" s="311"/>
      <c r="UPI746" s="311"/>
      <c r="UPJ746" s="311"/>
      <c r="UPK746" s="311"/>
      <c r="UPL746" s="311"/>
      <c r="UPM746" s="311"/>
      <c r="UPN746" s="311"/>
      <c r="UPO746" s="311"/>
      <c r="UPP746" s="311"/>
      <c r="UPQ746" s="311"/>
      <c r="UPR746" s="311"/>
      <c r="UPS746" s="311"/>
      <c r="UPT746" s="311"/>
      <c r="UPU746" s="311"/>
      <c r="UPV746" s="311"/>
      <c r="UPW746" s="311"/>
      <c r="UPX746" s="311"/>
      <c r="UPY746" s="311"/>
      <c r="UPZ746" s="311"/>
      <c r="UQA746" s="311"/>
      <c r="UQB746" s="311"/>
      <c r="UQC746" s="311"/>
      <c r="UQD746" s="311"/>
      <c r="UQE746" s="311"/>
      <c r="UQF746" s="311"/>
      <c r="UQG746" s="311"/>
      <c r="UQH746" s="311"/>
      <c r="UQI746" s="311"/>
      <c r="UQJ746" s="311"/>
      <c r="UQK746" s="311"/>
      <c r="UQL746" s="311"/>
      <c r="UQM746" s="311"/>
      <c r="UQN746" s="311"/>
      <c r="UQO746" s="311"/>
      <c r="UQP746" s="311"/>
      <c r="UQQ746" s="311"/>
      <c r="UQR746" s="311"/>
      <c r="UQS746" s="311"/>
      <c r="UQT746" s="311"/>
      <c r="UQU746" s="311"/>
      <c r="UQV746" s="311"/>
      <c r="UQW746" s="311"/>
      <c r="UQX746" s="311"/>
      <c r="UQY746" s="311"/>
      <c r="UQZ746" s="311"/>
      <c r="URA746" s="311"/>
      <c r="URB746" s="311"/>
      <c r="URC746" s="311"/>
      <c r="URD746" s="311"/>
      <c r="URE746" s="311"/>
      <c r="URF746" s="311"/>
      <c r="URG746" s="311"/>
      <c r="URH746" s="311"/>
      <c r="URI746" s="311"/>
      <c r="URJ746" s="311"/>
      <c r="URK746" s="311"/>
      <c r="URL746" s="311"/>
      <c r="URM746" s="311"/>
      <c r="URN746" s="311"/>
      <c r="URO746" s="311"/>
      <c r="URP746" s="311"/>
      <c r="URQ746" s="311"/>
      <c r="URR746" s="311"/>
      <c r="URS746" s="311"/>
      <c r="URT746" s="311"/>
      <c r="URU746" s="311"/>
      <c r="URV746" s="311"/>
      <c r="URW746" s="311"/>
      <c r="URX746" s="311"/>
      <c r="URY746" s="311"/>
      <c r="URZ746" s="311"/>
      <c r="USA746" s="311"/>
      <c r="USB746" s="311"/>
      <c r="USC746" s="311"/>
      <c r="USD746" s="311"/>
      <c r="USE746" s="311"/>
      <c r="USF746" s="311"/>
      <c r="USG746" s="311"/>
      <c r="USH746" s="311"/>
      <c r="USI746" s="311"/>
      <c r="USJ746" s="311"/>
      <c r="USK746" s="311"/>
      <c r="USL746" s="311"/>
      <c r="USM746" s="311"/>
      <c r="USN746" s="311"/>
      <c r="USO746" s="311"/>
      <c r="USP746" s="311"/>
      <c r="USQ746" s="311"/>
      <c r="USR746" s="311"/>
      <c r="USS746" s="311"/>
      <c r="UST746" s="311"/>
      <c r="USU746" s="311"/>
      <c r="USV746" s="311"/>
      <c r="USW746" s="311"/>
      <c r="USX746" s="311"/>
      <c r="USY746" s="311"/>
      <c r="USZ746" s="311"/>
      <c r="UTA746" s="311"/>
      <c r="UTB746" s="311"/>
      <c r="UTC746" s="311"/>
      <c r="UTD746" s="311"/>
      <c r="UTE746" s="311"/>
      <c r="UTF746" s="311"/>
      <c r="UTG746" s="311"/>
      <c r="UTH746" s="311"/>
      <c r="UTI746" s="311"/>
      <c r="UTJ746" s="311"/>
      <c r="UTK746" s="311"/>
      <c r="UTL746" s="311"/>
      <c r="UTM746" s="311"/>
      <c r="UTN746" s="311"/>
      <c r="UTO746" s="311"/>
      <c r="UTP746" s="311"/>
      <c r="UTQ746" s="311"/>
      <c r="UTR746" s="311"/>
      <c r="UTS746" s="311"/>
      <c r="UTT746" s="311"/>
      <c r="UTU746" s="311"/>
      <c r="UTV746" s="311"/>
      <c r="UTW746" s="311"/>
      <c r="UTX746" s="311"/>
      <c r="UTY746" s="311"/>
      <c r="UTZ746" s="311"/>
      <c r="UUA746" s="311"/>
      <c r="UUB746" s="311"/>
      <c r="UUC746" s="311"/>
      <c r="UUD746" s="311"/>
      <c r="UUE746" s="311"/>
      <c r="UUF746" s="311"/>
      <c r="UUG746" s="311"/>
      <c r="UUH746" s="311"/>
      <c r="UUI746" s="311"/>
      <c r="UUJ746" s="311"/>
      <c r="UUK746" s="311"/>
      <c r="UUL746" s="311"/>
      <c r="UUM746" s="311"/>
      <c r="UUN746" s="311"/>
      <c r="UUO746" s="311"/>
      <c r="UUP746" s="311"/>
      <c r="UUQ746" s="311"/>
      <c r="UUR746" s="311"/>
      <c r="UUS746" s="311"/>
      <c r="UUT746" s="311"/>
      <c r="UUU746" s="311"/>
      <c r="UUV746" s="311"/>
      <c r="UUW746" s="311"/>
      <c r="UUX746" s="311"/>
      <c r="UUY746" s="311"/>
      <c r="UUZ746" s="311"/>
      <c r="UVA746" s="311"/>
      <c r="UVB746" s="311"/>
      <c r="UVC746" s="311"/>
      <c r="UVD746" s="311"/>
      <c r="UVE746" s="311"/>
      <c r="UVF746" s="311"/>
      <c r="UVG746" s="311"/>
      <c r="UVH746" s="311"/>
      <c r="UVI746" s="311"/>
      <c r="UVJ746" s="311"/>
      <c r="UVK746" s="311"/>
      <c r="UVL746" s="311"/>
      <c r="UVM746" s="311"/>
      <c r="UVN746" s="311"/>
      <c r="UVO746" s="311"/>
      <c r="UVP746" s="311"/>
      <c r="UVQ746" s="311"/>
      <c r="UVR746" s="311"/>
      <c r="UVS746" s="311"/>
      <c r="UVT746" s="311"/>
      <c r="UVU746" s="311"/>
      <c r="UVV746" s="311"/>
      <c r="UVW746" s="311"/>
      <c r="UVX746" s="311"/>
      <c r="UVY746" s="311"/>
      <c r="UVZ746" s="311"/>
      <c r="UWA746" s="311"/>
      <c r="UWB746" s="311"/>
      <c r="UWC746" s="311"/>
      <c r="UWD746" s="311"/>
      <c r="UWE746" s="311"/>
      <c r="UWF746" s="311"/>
      <c r="UWG746" s="311"/>
      <c r="UWH746" s="311"/>
      <c r="UWI746" s="311"/>
      <c r="UWJ746" s="311"/>
      <c r="UWK746" s="311"/>
      <c r="UWL746" s="311"/>
      <c r="UWM746" s="311"/>
      <c r="UWN746" s="311"/>
      <c r="UWO746" s="311"/>
      <c r="UWP746" s="311"/>
      <c r="UWQ746" s="311"/>
      <c r="UWR746" s="311"/>
      <c r="UWS746" s="311"/>
      <c r="UWT746" s="311"/>
      <c r="UWU746" s="311"/>
      <c r="UWV746" s="311"/>
      <c r="UWW746" s="311"/>
      <c r="UWX746" s="311"/>
      <c r="UWY746" s="311"/>
      <c r="UWZ746" s="311"/>
      <c r="UXA746" s="311"/>
      <c r="UXB746" s="311"/>
      <c r="UXC746" s="311"/>
      <c r="UXD746" s="311"/>
      <c r="UXE746" s="311"/>
      <c r="UXF746" s="311"/>
      <c r="UXG746" s="311"/>
      <c r="UXH746" s="311"/>
      <c r="UXI746" s="311"/>
      <c r="UXJ746" s="311"/>
      <c r="UXK746" s="311"/>
      <c r="UXL746" s="311"/>
      <c r="UXM746" s="311"/>
      <c r="UXN746" s="311"/>
      <c r="UXO746" s="311"/>
      <c r="UXP746" s="311"/>
      <c r="UXQ746" s="311"/>
      <c r="UXR746" s="311"/>
      <c r="UXS746" s="311"/>
      <c r="UXT746" s="311"/>
      <c r="UXU746" s="311"/>
      <c r="UXV746" s="311"/>
      <c r="UXW746" s="311"/>
      <c r="UXX746" s="311"/>
      <c r="UXY746" s="311"/>
      <c r="UXZ746" s="311"/>
      <c r="UYA746" s="311"/>
      <c r="UYB746" s="311"/>
      <c r="UYC746" s="311"/>
      <c r="UYD746" s="311"/>
      <c r="UYE746" s="311"/>
      <c r="UYF746" s="311"/>
      <c r="UYG746" s="311"/>
      <c r="UYH746" s="311"/>
      <c r="UYI746" s="311"/>
      <c r="UYJ746" s="311"/>
      <c r="UYK746" s="311"/>
      <c r="UYL746" s="311"/>
      <c r="UYM746" s="311"/>
      <c r="UYN746" s="311"/>
      <c r="UYO746" s="311"/>
      <c r="UYP746" s="311"/>
      <c r="UYQ746" s="311"/>
      <c r="UYR746" s="311"/>
      <c r="UYS746" s="311"/>
      <c r="UYT746" s="311"/>
      <c r="UYU746" s="311"/>
      <c r="UYV746" s="311"/>
      <c r="UYW746" s="311"/>
      <c r="UYX746" s="311"/>
      <c r="UYY746" s="311"/>
      <c r="UYZ746" s="311"/>
      <c r="UZA746" s="311"/>
      <c r="UZB746" s="311"/>
      <c r="UZC746" s="311"/>
      <c r="UZD746" s="311"/>
      <c r="UZE746" s="311"/>
      <c r="UZF746" s="311"/>
      <c r="UZG746" s="311"/>
      <c r="UZH746" s="311"/>
      <c r="UZI746" s="311"/>
      <c r="UZJ746" s="311"/>
      <c r="UZK746" s="311"/>
      <c r="UZL746" s="311"/>
      <c r="UZM746" s="311"/>
      <c r="UZN746" s="311"/>
      <c r="UZO746" s="311"/>
      <c r="UZP746" s="311"/>
      <c r="UZQ746" s="311"/>
      <c r="UZR746" s="311"/>
      <c r="UZS746" s="311"/>
      <c r="UZT746" s="311"/>
      <c r="UZU746" s="311"/>
      <c r="UZV746" s="311"/>
      <c r="UZW746" s="311"/>
      <c r="UZX746" s="311"/>
      <c r="UZY746" s="311"/>
      <c r="UZZ746" s="311"/>
      <c r="VAA746" s="311"/>
      <c r="VAB746" s="311"/>
      <c r="VAC746" s="311"/>
      <c r="VAD746" s="311"/>
      <c r="VAE746" s="311"/>
      <c r="VAF746" s="311"/>
      <c r="VAG746" s="311"/>
      <c r="VAH746" s="311"/>
      <c r="VAI746" s="311"/>
      <c r="VAJ746" s="311"/>
      <c r="VAK746" s="311"/>
      <c r="VAL746" s="311"/>
      <c r="VAM746" s="311"/>
      <c r="VAN746" s="311"/>
      <c r="VAO746" s="311"/>
      <c r="VAP746" s="311"/>
      <c r="VAQ746" s="311"/>
      <c r="VAR746" s="311"/>
      <c r="VAS746" s="311"/>
      <c r="VAT746" s="311"/>
      <c r="VAU746" s="311"/>
      <c r="VAV746" s="311"/>
      <c r="VAW746" s="311"/>
      <c r="VAX746" s="311"/>
      <c r="VAY746" s="311"/>
      <c r="VAZ746" s="311"/>
      <c r="VBA746" s="311"/>
      <c r="VBB746" s="311"/>
      <c r="VBC746" s="311"/>
      <c r="VBD746" s="311"/>
      <c r="VBE746" s="311"/>
      <c r="VBF746" s="311"/>
      <c r="VBG746" s="311"/>
      <c r="VBH746" s="311"/>
      <c r="VBI746" s="311"/>
      <c r="VBJ746" s="311"/>
      <c r="VBK746" s="311"/>
      <c r="VBL746" s="311"/>
      <c r="VBM746" s="311"/>
      <c r="VBN746" s="311"/>
      <c r="VBO746" s="311"/>
      <c r="VBP746" s="311"/>
      <c r="VBQ746" s="311"/>
      <c r="VBR746" s="311"/>
      <c r="VBS746" s="311"/>
      <c r="VBT746" s="311"/>
      <c r="VBU746" s="311"/>
      <c r="VBV746" s="311"/>
      <c r="VBW746" s="311"/>
      <c r="VBX746" s="311"/>
      <c r="VBY746" s="311"/>
      <c r="VBZ746" s="311"/>
      <c r="VCA746" s="311"/>
      <c r="VCB746" s="311"/>
      <c r="VCC746" s="311"/>
      <c r="VCD746" s="311"/>
      <c r="VCE746" s="311"/>
      <c r="VCF746" s="311"/>
      <c r="VCG746" s="311"/>
      <c r="VCH746" s="311"/>
      <c r="VCI746" s="311"/>
      <c r="VCJ746" s="311"/>
      <c r="VCK746" s="311"/>
      <c r="VCL746" s="311"/>
      <c r="VCM746" s="311"/>
      <c r="VCN746" s="311"/>
      <c r="VCO746" s="311"/>
      <c r="VCP746" s="311"/>
      <c r="VCQ746" s="311"/>
      <c r="VCR746" s="311"/>
      <c r="VCS746" s="311"/>
      <c r="VCT746" s="311"/>
      <c r="VCU746" s="311"/>
      <c r="VCV746" s="311"/>
      <c r="VCW746" s="311"/>
      <c r="VCX746" s="311"/>
      <c r="VCY746" s="311"/>
      <c r="VCZ746" s="311"/>
      <c r="VDA746" s="311"/>
      <c r="VDB746" s="311"/>
      <c r="VDC746" s="311"/>
      <c r="VDD746" s="311"/>
      <c r="VDE746" s="311"/>
      <c r="VDF746" s="311"/>
      <c r="VDG746" s="311"/>
      <c r="VDH746" s="311"/>
      <c r="VDI746" s="311"/>
      <c r="VDJ746" s="311"/>
      <c r="VDK746" s="311"/>
      <c r="VDL746" s="311"/>
      <c r="VDM746" s="311"/>
      <c r="VDN746" s="311"/>
      <c r="VDO746" s="311"/>
      <c r="VDP746" s="311"/>
      <c r="VDQ746" s="311"/>
      <c r="VDR746" s="311"/>
      <c r="VDS746" s="311"/>
      <c r="VDT746" s="311"/>
      <c r="VDU746" s="311"/>
      <c r="VDV746" s="311"/>
      <c r="VDW746" s="311"/>
      <c r="VDX746" s="311"/>
      <c r="VDY746" s="311"/>
      <c r="VDZ746" s="311"/>
      <c r="VEA746" s="311"/>
      <c r="VEB746" s="311"/>
      <c r="VEC746" s="311"/>
      <c r="VED746" s="311"/>
      <c r="VEE746" s="311"/>
      <c r="VEF746" s="311"/>
      <c r="VEG746" s="311"/>
      <c r="VEH746" s="311"/>
      <c r="VEI746" s="311"/>
      <c r="VEJ746" s="311"/>
      <c r="VEK746" s="311"/>
      <c r="VEL746" s="311"/>
      <c r="VEM746" s="311"/>
      <c r="VEN746" s="311"/>
      <c r="VEO746" s="311"/>
      <c r="VEP746" s="311"/>
      <c r="VEQ746" s="311"/>
      <c r="VER746" s="311"/>
      <c r="VES746" s="311"/>
      <c r="VET746" s="311"/>
      <c r="VEU746" s="311"/>
      <c r="VEV746" s="311"/>
      <c r="VEW746" s="311"/>
      <c r="VEX746" s="311"/>
      <c r="VEY746" s="311"/>
      <c r="VEZ746" s="311"/>
      <c r="VFA746" s="311"/>
      <c r="VFB746" s="311"/>
      <c r="VFC746" s="311"/>
      <c r="VFD746" s="311"/>
      <c r="VFE746" s="311"/>
      <c r="VFF746" s="311"/>
      <c r="VFG746" s="311"/>
      <c r="VFH746" s="311"/>
      <c r="VFI746" s="311"/>
      <c r="VFJ746" s="311"/>
      <c r="VFK746" s="311"/>
      <c r="VFL746" s="311"/>
      <c r="VFM746" s="311"/>
      <c r="VFN746" s="311"/>
      <c r="VFO746" s="311"/>
      <c r="VFP746" s="311"/>
      <c r="VFQ746" s="311"/>
      <c r="VFR746" s="311"/>
      <c r="VFS746" s="311"/>
      <c r="VFT746" s="311"/>
      <c r="VFU746" s="311"/>
      <c r="VFV746" s="311"/>
      <c r="VFW746" s="311"/>
      <c r="VFX746" s="311"/>
      <c r="VFY746" s="311"/>
      <c r="VFZ746" s="311"/>
      <c r="VGA746" s="311"/>
      <c r="VGB746" s="311"/>
      <c r="VGC746" s="311"/>
      <c r="VGD746" s="311"/>
      <c r="VGE746" s="311"/>
      <c r="VGF746" s="311"/>
      <c r="VGG746" s="311"/>
      <c r="VGH746" s="311"/>
      <c r="VGI746" s="311"/>
      <c r="VGJ746" s="311"/>
      <c r="VGK746" s="311"/>
      <c r="VGL746" s="311"/>
      <c r="VGM746" s="311"/>
      <c r="VGN746" s="311"/>
      <c r="VGO746" s="311"/>
      <c r="VGP746" s="311"/>
      <c r="VGQ746" s="311"/>
      <c r="VGR746" s="311"/>
      <c r="VGS746" s="311"/>
      <c r="VGT746" s="311"/>
      <c r="VGU746" s="311"/>
      <c r="VGV746" s="311"/>
      <c r="VGW746" s="311"/>
      <c r="VGX746" s="311"/>
      <c r="VGY746" s="311"/>
      <c r="VGZ746" s="311"/>
      <c r="VHA746" s="311"/>
      <c r="VHB746" s="311"/>
      <c r="VHC746" s="311"/>
      <c r="VHD746" s="311"/>
      <c r="VHE746" s="311"/>
      <c r="VHF746" s="311"/>
      <c r="VHG746" s="311"/>
      <c r="VHH746" s="311"/>
      <c r="VHI746" s="311"/>
      <c r="VHJ746" s="311"/>
      <c r="VHK746" s="311"/>
      <c r="VHL746" s="311"/>
      <c r="VHM746" s="311"/>
      <c r="VHN746" s="311"/>
      <c r="VHO746" s="311"/>
      <c r="VHP746" s="311"/>
      <c r="VHQ746" s="311"/>
      <c r="VHR746" s="311"/>
      <c r="VHS746" s="311"/>
      <c r="VHT746" s="311"/>
      <c r="VHU746" s="311"/>
      <c r="VHV746" s="311"/>
      <c r="VHW746" s="311"/>
      <c r="VHX746" s="311"/>
      <c r="VHY746" s="311"/>
      <c r="VHZ746" s="311"/>
      <c r="VIA746" s="311"/>
      <c r="VIB746" s="311"/>
      <c r="VIC746" s="311"/>
      <c r="VID746" s="311"/>
      <c r="VIE746" s="311"/>
      <c r="VIF746" s="311"/>
      <c r="VIG746" s="311"/>
      <c r="VIH746" s="311"/>
      <c r="VII746" s="311"/>
      <c r="VIJ746" s="311"/>
      <c r="VIK746" s="311"/>
      <c r="VIL746" s="311"/>
      <c r="VIM746" s="311"/>
      <c r="VIN746" s="311"/>
      <c r="VIO746" s="311"/>
      <c r="VIP746" s="311"/>
      <c r="VIQ746" s="311"/>
      <c r="VIR746" s="311"/>
      <c r="VIS746" s="311"/>
      <c r="VIT746" s="311"/>
      <c r="VIU746" s="311"/>
      <c r="VIV746" s="311"/>
      <c r="VIW746" s="311"/>
      <c r="VIX746" s="311"/>
      <c r="VIY746" s="311"/>
      <c r="VIZ746" s="311"/>
      <c r="VJA746" s="311"/>
      <c r="VJB746" s="311"/>
      <c r="VJC746" s="311"/>
      <c r="VJD746" s="311"/>
      <c r="VJE746" s="311"/>
      <c r="VJF746" s="311"/>
      <c r="VJG746" s="311"/>
      <c r="VJH746" s="311"/>
      <c r="VJI746" s="311"/>
      <c r="VJJ746" s="311"/>
      <c r="VJK746" s="311"/>
      <c r="VJL746" s="311"/>
      <c r="VJM746" s="311"/>
      <c r="VJN746" s="311"/>
      <c r="VJO746" s="311"/>
      <c r="VJP746" s="311"/>
      <c r="VJQ746" s="311"/>
      <c r="VJR746" s="311"/>
      <c r="VJS746" s="311"/>
      <c r="VJT746" s="311"/>
      <c r="VJU746" s="311"/>
      <c r="VJV746" s="311"/>
      <c r="VJW746" s="311"/>
      <c r="VJX746" s="311"/>
      <c r="VJY746" s="311"/>
      <c r="VJZ746" s="311"/>
      <c r="VKA746" s="311"/>
      <c r="VKB746" s="311"/>
      <c r="VKC746" s="311"/>
      <c r="VKD746" s="311"/>
      <c r="VKE746" s="311"/>
      <c r="VKF746" s="311"/>
      <c r="VKG746" s="311"/>
      <c r="VKH746" s="311"/>
      <c r="VKI746" s="311"/>
      <c r="VKJ746" s="311"/>
      <c r="VKK746" s="311"/>
      <c r="VKL746" s="311"/>
      <c r="VKM746" s="311"/>
      <c r="VKN746" s="311"/>
      <c r="VKO746" s="311"/>
      <c r="VKP746" s="311"/>
      <c r="VKQ746" s="311"/>
      <c r="VKR746" s="311"/>
      <c r="VKS746" s="311"/>
      <c r="VKT746" s="311"/>
      <c r="VKU746" s="311"/>
      <c r="VKV746" s="311"/>
      <c r="VKW746" s="311"/>
      <c r="VKX746" s="311"/>
      <c r="VKY746" s="311"/>
      <c r="VKZ746" s="311"/>
      <c r="VLA746" s="311"/>
      <c r="VLB746" s="311"/>
      <c r="VLC746" s="311"/>
      <c r="VLD746" s="311"/>
      <c r="VLE746" s="311"/>
      <c r="VLF746" s="311"/>
      <c r="VLG746" s="311"/>
      <c r="VLH746" s="311"/>
      <c r="VLI746" s="311"/>
      <c r="VLJ746" s="311"/>
      <c r="VLK746" s="311"/>
      <c r="VLL746" s="311"/>
      <c r="VLM746" s="311"/>
      <c r="VLN746" s="311"/>
      <c r="VLO746" s="311"/>
      <c r="VLP746" s="311"/>
      <c r="VLQ746" s="311"/>
      <c r="VLR746" s="311"/>
      <c r="VLS746" s="311"/>
      <c r="VLT746" s="311"/>
      <c r="VLU746" s="311"/>
      <c r="VLV746" s="311"/>
      <c r="VLW746" s="311"/>
      <c r="VLX746" s="311"/>
      <c r="VLY746" s="311"/>
      <c r="VLZ746" s="311"/>
      <c r="VMA746" s="311"/>
      <c r="VMB746" s="311"/>
      <c r="VMC746" s="311"/>
      <c r="VMD746" s="311"/>
      <c r="VME746" s="311"/>
      <c r="VMF746" s="311"/>
      <c r="VMG746" s="311"/>
      <c r="VMH746" s="311"/>
      <c r="VMI746" s="311"/>
      <c r="VMJ746" s="311"/>
      <c r="VMK746" s="311"/>
      <c r="VML746" s="311"/>
      <c r="VMM746" s="311"/>
      <c r="VMN746" s="311"/>
      <c r="VMO746" s="311"/>
      <c r="VMP746" s="311"/>
      <c r="VMQ746" s="311"/>
      <c r="VMR746" s="311"/>
      <c r="VMS746" s="311"/>
      <c r="VMT746" s="311"/>
      <c r="VMU746" s="311"/>
      <c r="VMV746" s="311"/>
      <c r="VMW746" s="311"/>
      <c r="VMX746" s="311"/>
      <c r="VMY746" s="311"/>
      <c r="VMZ746" s="311"/>
      <c r="VNA746" s="311"/>
      <c r="VNB746" s="311"/>
      <c r="VNC746" s="311"/>
      <c r="VND746" s="311"/>
      <c r="VNE746" s="311"/>
      <c r="VNF746" s="311"/>
      <c r="VNG746" s="311"/>
      <c r="VNH746" s="311"/>
      <c r="VNI746" s="311"/>
      <c r="VNJ746" s="311"/>
      <c r="VNK746" s="311"/>
      <c r="VNL746" s="311"/>
      <c r="VNM746" s="311"/>
      <c r="VNN746" s="311"/>
      <c r="VNO746" s="311"/>
      <c r="VNP746" s="311"/>
      <c r="VNQ746" s="311"/>
      <c r="VNR746" s="311"/>
      <c r="VNS746" s="311"/>
      <c r="VNT746" s="311"/>
      <c r="VNU746" s="311"/>
      <c r="VNV746" s="311"/>
      <c r="VNW746" s="311"/>
      <c r="VNX746" s="311"/>
      <c r="VNY746" s="311"/>
      <c r="VNZ746" s="311"/>
      <c r="VOA746" s="311"/>
      <c r="VOB746" s="311"/>
      <c r="VOC746" s="311"/>
      <c r="VOD746" s="311"/>
      <c r="VOE746" s="311"/>
      <c r="VOF746" s="311"/>
      <c r="VOG746" s="311"/>
      <c r="VOH746" s="311"/>
      <c r="VOI746" s="311"/>
      <c r="VOJ746" s="311"/>
      <c r="VOK746" s="311"/>
      <c r="VOL746" s="311"/>
      <c r="VOM746" s="311"/>
      <c r="VON746" s="311"/>
      <c r="VOO746" s="311"/>
      <c r="VOP746" s="311"/>
      <c r="VOQ746" s="311"/>
      <c r="VOR746" s="311"/>
      <c r="VOS746" s="311"/>
      <c r="VOT746" s="311"/>
      <c r="VOU746" s="311"/>
      <c r="VOV746" s="311"/>
      <c r="VOW746" s="311"/>
      <c r="VOX746" s="311"/>
      <c r="VOY746" s="311"/>
      <c r="VOZ746" s="311"/>
      <c r="VPA746" s="311"/>
      <c r="VPB746" s="311"/>
      <c r="VPC746" s="311"/>
      <c r="VPD746" s="311"/>
      <c r="VPE746" s="311"/>
      <c r="VPF746" s="311"/>
      <c r="VPG746" s="311"/>
      <c r="VPH746" s="311"/>
      <c r="VPI746" s="311"/>
      <c r="VPJ746" s="311"/>
      <c r="VPK746" s="311"/>
      <c r="VPL746" s="311"/>
      <c r="VPM746" s="311"/>
      <c r="VPN746" s="311"/>
      <c r="VPO746" s="311"/>
      <c r="VPP746" s="311"/>
      <c r="VPQ746" s="311"/>
      <c r="VPR746" s="311"/>
      <c r="VPS746" s="311"/>
      <c r="VPT746" s="311"/>
      <c r="VPU746" s="311"/>
      <c r="VPV746" s="311"/>
      <c r="VPW746" s="311"/>
      <c r="VPX746" s="311"/>
      <c r="VPY746" s="311"/>
      <c r="VPZ746" s="311"/>
      <c r="VQA746" s="311"/>
      <c r="VQB746" s="311"/>
      <c r="VQC746" s="311"/>
      <c r="VQD746" s="311"/>
      <c r="VQE746" s="311"/>
      <c r="VQF746" s="311"/>
      <c r="VQG746" s="311"/>
      <c r="VQH746" s="311"/>
      <c r="VQI746" s="311"/>
      <c r="VQJ746" s="311"/>
      <c r="VQK746" s="311"/>
      <c r="VQL746" s="311"/>
      <c r="VQM746" s="311"/>
      <c r="VQN746" s="311"/>
      <c r="VQO746" s="311"/>
      <c r="VQP746" s="311"/>
      <c r="VQQ746" s="311"/>
      <c r="VQR746" s="311"/>
      <c r="VQS746" s="311"/>
      <c r="VQT746" s="311"/>
      <c r="VQU746" s="311"/>
      <c r="VQV746" s="311"/>
      <c r="VQW746" s="311"/>
      <c r="VQX746" s="311"/>
      <c r="VQY746" s="311"/>
      <c r="VQZ746" s="311"/>
      <c r="VRA746" s="311"/>
      <c r="VRB746" s="311"/>
      <c r="VRC746" s="311"/>
      <c r="VRD746" s="311"/>
      <c r="VRE746" s="311"/>
      <c r="VRF746" s="311"/>
      <c r="VRG746" s="311"/>
      <c r="VRH746" s="311"/>
      <c r="VRI746" s="311"/>
      <c r="VRJ746" s="311"/>
      <c r="VRK746" s="311"/>
      <c r="VRL746" s="311"/>
      <c r="VRM746" s="311"/>
      <c r="VRN746" s="311"/>
      <c r="VRO746" s="311"/>
      <c r="VRP746" s="311"/>
      <c r="VRQ746" s="311"/>
      <c r="VRR746" s="311"/>
      <c r="VRS746" s="311"/>
      <c r="VRT746" s="311"/>
      <c r="VRU746" s="311"/>
      <c r="VRV746" s="311"/>
      <c r="VRW746" s="311"/>
      <c r="VRX746" s="311"/>
      <c r="VRY746" s="311"/>
      <c r="VRZ746" s="311"/>
      <c r="VSA746" s="311"/>
      <c r="VSB746" s="311"/>
      <c r="VSC746" s="311"/>
      <c r="VSD746" s="311"/>
      <c r="VSE746" s="311"/>
      <c r="VSF746" s="311"/>
      <c r="VSG746" s="311"/>
      <c r="VSH746" s="311"/>
      <c r="VSI746" s="311"/>
      <c r="VSJ746" s="311"/>
      <c r="VSK746" s="311"/>
      <c r="VSL746" s="311"/>
      <c r="VSM746" s="311"/>
      <c r="VSN746" s="311"/>
      <c r="VSO746" s="311"/>
      <c r="VSP746" s="311"/>
      <c r="VSQ746" s="311"/>
      <c r="VSR746" s="311"/>
      <c r="VSS746" s="311"/>
      <c r="VST746" s="311"/>
      <c r="VSU746" s="311"/>
      <c r="VSV746" s="311"/>
      <c r="VSW746" s="311"/>
      <c r="VSX746" s="311"/>
      <c r="VSY746" s="311"/>
      <c r="VSZ746" s="311"/>
      <c r="VTA746" s="311"/>
      <c r="VTB746" s="311"/>
      <c r="VTC746" s="311"/>
      <c r="VTD746" s="311"/>
      <c r="VTE746" s="311"/>
      <c r="VTF746" s="311"/>
      <c r="VTG746" s="311"/>
      <c r="VTH746" s="311"/>
      <c r="VTI746" s="311"/>
      <c r="VTJ746" s="311"/>
      <c r="VTK746" s="311"/>
      <c r="VTL746" s="311"/>
      <c r="VTM746" s="311"/>
      <c r="VTN746" s="311"/>
      <c r="VTO746" s="311"/>
      <c r="VTP746" s="311"/>
      <c r="VTQ746" s="311"/>
      <c r="VTR746" s="311"/>
      <c r="VTS746" s="311"/>
      <c r="VTT746" s="311"/>
      <c r="VTU746" s="311"/>
      <c r="VTV746" s="311"/>
      <c r="VTW746" s="311"/>
      <c r="VTX746" s="311"/>
      <c r="VTY746" s="311"/>
      <c r="VTZ746" s="311"/>
      <c r="VUA746" s="311"/>
      <c r="VUB746" s="311"/>
      <c r="VUC746" s="311"/>
      <c r="VUD746" s="311"/>
      <c r="VUE746" s="311"/>
      <c r="VUF746" s="311"/>
      <c r="VUG746" s="311"/>
      <c r="VUH746" s="311"/>
      <c r="VUI746" s="311"/>
      <c r="VUJ746" s="311"/>
      <c r="VUK746" s="311"/>
      <c r="VUL746" s="311"/>
      <c r="VUM746" s="311"/>
      <c r="VUN746" s="311"/>
      <c r="VUO746" s="311"/>
      <c r="VUP746" s="311"/>
      <c r="VUQ746" s="311"/>
      <c r="VUR746" s="311"/>
      <c r="VUS746" s="311"/>
      <c r="VUT746" s="311"/>
      <c r="VUU746" s="311"/>
      <c r="VUV746" s="311"/>
      <c r="VUW746" s="311"/>
      <c r="VUX746" s="311"/>
      <c r="VUY746" s="311"/>
      <c r="VUZ746" s="311"/>
      <c r="VVA746" s="311"/>
      <c r="VVB746" s="311"/>
      <c r="VVC746" s="311"/>
      <c r="VVD746" s="311"/>
      <c r="VVE746" s="311"/>
      <c r="VVF746" s="311"/>
      <c r="VVG746" s="311"/>
      <c r="VVH746" s="311"/>
      <c r="VVI746" s="311"/>
      <c r="VVJ746" s="311"/>
      <c r="VVK746" s="311"/>
      <c r="VVL746" s="311"/>
      <c r="VVM746" s="311"/>
      <c r="VVN746" s="311"/>
      <c r="VVO746" s="311"/>
      <c r="VVP746" s="311"/>
      <c r="VVQ746" s="311"/>
      <c r="VVR746" s="311"/>
      <c r="VVS746" s="311"/>
      <c r="VVT746" s="311"/>
      <c r="VVU746" s="311"/>
      <c r="VVV746" s="311"/>
      <c r="VVW746" s="311"/>
      <c r="VVX746" s="311"/>
      <c r="VVY746" s="311"/>
      <c r="VVZ746" s="311"/>
      <c r="VWA746" s="311"/>
      <c r="VWB746" s="311"/>
      <c r="VWC746" s="311"/>
      <c r="VWD746" s="311"/>
      <c r="VWE746" s="311"/>
      <c r="VWF746" s="311"/>
      <c r="VWG746" s="311"/>
      <c r="VWH746" s="311"/>
      <c r="VWI746" s="311"/>
      <c r="VWJ746" s="311"/>
      <c r="VWK746" s="311"/>
      <c r="VWL746" s="311"/>
      <c r="VWM746" s="311"/>
      <c r="VWN746" s="311"/>
      <c r="VWO746" s="311"/>
      <c r="VWP746" s="311"/>
      <c r="VWQ746" s="311"/>
      <c r="VWR746" s="311"/>
      <c r="VWS746" s="311"/>
      <c r="VWT746" s="311"/>
      <c r="VWU746" s="311"/>
      <c r="VWV746" s="311"/>
      <c r="VWW746" s="311"/>
      <c r="VWX746" s="311"/>
      <c r="VWY746" s="311"/>
      <c r="VWZ746" s="311"/>
      <c r="VXA746" s="311"/>
      <c r="VXB746" s="311"/>
      <c r="VXC746" s="311"/>
      <c r="VXD746" s="311"/>
      <c r="VXE746" s="311"/>
      <c r="VXF746" s="311"/>
      <c r="VXG746" s="311"/>
      <c r="VXH746" s="311"/>
      <c r="VXI746" s="311"/>
      <c r="VXJ746" s="311"/>
      <c r="VXK746" s="311"/>
      <c r="VXL746" s="311"/>
      <c r="VXM746" s="311"/>
      <c r="VXN746" s="311"/>
      <c r="VXO746" s="311"/>
      <c r="VXP746" s="311"/>
      <c r="VXQ746" s="311"/>
      <c r="VXR746" s="311"/>
      <c r="VXS746" s="311"/>
      <c r="VXT746" s="311"/>
      <c r="VXU746" s="311"/>
      <c r="VXV746" s="311"/>
      <c r="VXW746" s="311"/>
      <c r="VXX746" s="311"/>
      <c r="VXY746" s="311"/>
      <c r="VXZ746" s="311"/>
      <c r="VYA746" s="311"/>
      <c r="VYB746" s="311"/>
      <c r="VYC746" s="311"/>
      <c r="VYD746" s="311"/>
      <c r="VYE746" s="311"/>
      <c r="VYF746" s="311"/>
      <c r="VYG746" s="311"/>
      <c r="VYH746" s="311"/>
      <c r="VYI746" s="311"/>
      <c r="VYJ746" s="311"/>
      <c r="VYK746" s="311"/>
      <c r="VYL746" s="311"/>
      <c r="VYM746" s="311"/>
      <c r="VYN746" s="311"/>
      <c r="VYO746" s="311"/>
      <c r="VYP746" s="311"/>
      <c r="VYQ746" s="311"/>
      <c r="VYR746" s="311"/>
      <c r="VYS746" s="311"/>
      <c r="VYT746" s="311"/>
      <c r="VYU746" s="311"/>
      <c r="VYV746" s="311"/>
      <c r="VYW746" s="311"/>
      <c r="VYX746" s="311"/>
      <c r="VYY746" s="311"/>
      <c r="VYZ746" s="311"/>
      <c r="VZA746" s="311"/>
      <c r="VZB746" s="311"/>
      <c r="VZC746" s="311"/>
      <c r="VZD746" s="311"/>
      <c r="VZE746" s="311"/>
      <c r="VZF746" s="311"/>
      <c r="VZG746" s="311"/>
      <c r="VZH746" s="311"/>
      <c r="VZI746" s="311"/>
      <c r="VZJ746" s="311"/>
      <c r="VZK746" s="311"/>
      <c r="VZL746" s="311"/>
      <c r="VZM746" s="311"/>
      <c r="VZN746" s="311"/>
      <c r="VZO746" s="311"/>
      <c r="VZP746" s="311"/>
      <c r="VZQ746" s="311"/>
      <c r="VZR746" s="311"/>
      <c r="VZS746" s="311"/>
      <c r="VZT746" s="311"/>
      <c r="VZU746" s="311"/>
      <c r="VZV746" s="311"/>
      <c r="VZW746" s="311"/>
      <c r="VZX746" s="311"/>
      <c r="VZY746" s="311"/>
      <c r="VZZ746" s="311"/>
      <c r="WAA746" s="311"/>
      <c r="WAB746" s="311"/>
      <c r="WAC746" s="311"/>
      <c r="WAD746" s="311"/>
      <c r="WAE746" s="311"/>
      <c r="WAF746" s="311"/>
      <c r="WAG746" s="311"/>
      <c r="WAH746" s="311"/>
      <c r="WAI746" s="311"/>
      <c r="WAJ746" s="311"/>
      <c r="WAK746" s="311"/>
      <c r="WAL746" s="311"/>
      <c r="WAM746" s="311"/>
      <c r="WAN746" s="311"/>
      <c r="WAO746" s="311"/>
      <c r="WAP746" s="311"/>
      <c r="WAQ746" s="311"/>
      <c r="WAR746" s="311"/>
      <c r="WAS746" s="311"/>
      <c r="WAT746" s="311"/>
      <c r="WAU746" s="311"/>
      <c r="WAV746" s="311"/>
      <c r="WAW746" s="311"/>
      <c r="WAX746" s="311"/>
      <c r="WAY746" s="311"/>
      <c r="WAZ746" s="311"/>
      <c r="WBA746" s="311"/>
      <c r="WBB746" s="311"/>
      <c r="WBC746" s="311"/>
      <c r="WBD746" s="311"/>
      <c r="WBE746" s="311"/>
      <c r="WBF746" s="311"/>
      <c r="WBG746" s="311"/>
      <c r="WBH746" s="311"/>
      <c r="WBI746" s="311"/>
      <c r="WBJ746" s="311"/>
      <c r="WBK746" s="311"/>
      <c r="WBL746" s="311"/>
      <c r="WBM746" s="311"/>
      <c r="WBN746" s="311"/>
      <c r="WBO746" s="311"/>
      <c r="WBP746" s="311"/>
      <c r="WBQ746" s="311"/>
      <c r="WBR746" s="311"/>
      <c r="WBS746" s="311"/>
      <c r="WBT746" s="311"/>
      <c r="WBU746" s="311"/>
      <c r="WBV746" s="311"/>
      <c r="WBW746" s="311"/>
      <c r="WBX746" s="311"/>
      <c r="WBY746" s="311"/>
      <c r="WBZ746" s="311"/>
      <c r="WCA746" s="311"/>
      <c r="WCB746" s="311"/>
      <c r="WCC746" s="311"/>
      <c r="WCD746" s="311"/>
      <c r="WCE746" s="311"/>
      <c r="WCF746" s="311"/>
      <c r="WCG746" s="311"/>
      <c r="WCH746" s="311"/>
      <c r="WCI746" s="311"/>
      <c r="WCJ746" s="311"/>
      <c r="WCK746" s="311"/>
      <c r="WCL746" s="311"/>
      <c r="WCM746" s="311"/>
      <c r="WCN746" s="311"/>
      <c r="WCO746" s="311"/>
      <c r="WCP746" s="311"/>
      <c r="WCQ746" s="311"/>
      <c r="WCR746" s="311"/>
      <c r="WCS746" s="311"/>
      <c r="WCT746" s="311"/>
      <c r="WCU746" s="311"/>
      <c r="WCV746" s="311"/>
      <c r="WCW746" s="311"/>
      <c r="WCX746" s="311"/>
      <c r="WCY746" s="311"/>
      <c r="WCZ746" s="311"/>
      <c r="WDA746" s="311"/>
      <c r="WDB746" s="311"/>
      <c r="WDC746" s="311"/>
      <c r="WDD746" s="311"/>
      <c r="WDE746" s="311"/>
      <c r="WDF746" s="311"/>
      <c r="WDG746" s="311"/>
      <c r="WDH746" s="311"/>
      <c r="WDI746" s="311"/>
      <c r="WDJ746" s="311"/>
      <c r="WDK746" s="311"/>
      <c r="WDL746" s="311"/>
      <c r="WDM746" s="311"/>
      <c r="WDN746" s="311"/>
      <c r="WDO746" s="311"/>
      <c r="WDP746" s="311"/>
      <c r="WDQ746" s="311"/>
      <c r="WDR746" s="311"/>
      <c r="WDS746" s="311"/>
      <c r="WDT746" s="311"/>
      <c r="WDU746" s="311"/>
      <c r="WDV746" s="311"/>
      <c r="WDW746" s="311"/>
      <c r="WDX746" s="311"/>
      <c r="WDY746" s="311"/>
      <c r="WDZ746" s="311"/>
      <c r="WEA746" s="311"/>
      <c r="WEB746" s="311"/>
      <c r="WEC746" s="311"/>
      <c r="WED746" s="311"/>
      <c r="WEE746" s="311"/>
      <c r="WEF746" s="311"/>
      <c r="WEG746" s="311"/>
      <c r="WEH746" s="311"/>
      <c r="WEI746" s="311"/>
      <c r="WEJ746" s="311"/>
      <c r="WEK746" s="311"/>
      <c r="WEL746" s="311"/>
      <c r="WEM746" s="311"/>
      <c r="WEN746" s="311"/>
      <c r="WEO746" s="311"/>
      <c r="WEP746" s="311"/>
      <c r="WEQ746" s="311"/>
      <c r="WER746" s="311"/>
      <c r="WES746" s="311"/>
      <c r="WET746" s="311"/>
      <c r="WEU746" s="311"/>
      <c r="WEV746" s="311"/>
      <c r="WEW746" s="311"/>
      <c r="WEX746" s="311"/>
      <c r="WEY746" s="311"/>
      <c r="WEZ746" s="311"/>
      <c r="WFA746" s="311"/>
      <c r="WFB746" s="311"/>
      <c r="WFC746" s="311"/>
      <c r="WFD746" s="311"/>
      <c r="WFE746" s="311"/>
      <c r="WFF746" s="311"/>
      <c r="WFG746" s="311"/>
      <c r="WFH746" s="311"/>
      <c r="WFI746" s="311"/>
      <c r="WFJ746" s="311"/>
      <c r="WFK746" s="311"/>
      <c r="WFL746" s="311"/>
      <c r="WFM746" s="311"/>
      <c r="WFN746" s="311"/>
      <c r="WFO746" s="311"/>
      <c r="WFP746" s="311"/>
      <c r="WFQ746" s="311"/>
      <c r="WFR746" s="311"/>
      <c r="WFS746" s="311"/>
      <c r="WFT746" s="311"/>
      <c r="WFU746" s="311"/>
      <c r="WFV746" s="311"/>
      <c r="WFW746" s="311"/>
      <c r="WFX746" s="311"/>
      <c r="WFY746" s="311"/>
      <c r="WFZ746" s="311"/>
      <c r="WGA746" s="311"/>
      <c r="WGB746" s="311"/>
      <c r="WGC746" s="311"/>
      <c r="WGD746" s="311"/>
      <c r="WGE746" s="311"/>
      <c r="WGF746" s="311"/>
      <c r="WGG746" s="311"/>
      <c r="WGH746" s="311"/>
      <c r="WGI746" s="311"/>
      <c r="WGJ746" s="311"/>
      <c r="WGK746" s="311"/>
      <c r="WGL746" s="311"/>
      <c r="WGM746" s="311"/>
      <c r="WGN746" s="311"/>
      <c r="WGO746" s="311"/>
      <c r="WGP746" s="311"/>
      <c r="WGQ746" s="311"/>
      <c r="WGR746" s="311"/>
      <c r="WGS746" s="311"/>
      <c r="WGT746" s="311"/>
      <c r="WGU746" s="311"/>
      <c r="WGV746" s="311"/>
      <c r="WGW746" s="311"/>
      <c r="WGX746" s="311"/>
      <c r="WGY746" s="311"/>
      <c r="WGZ746" s="311"/>
      <c r="WHA746" s="311"/>
      <c r="WHB746" s="311"/>
      <c r="WHC746" s="311"/>
      <c r="WHD746" s="311"/>
      <c r="WHE746" s="311"/>
      <c r="WHF746" s="311"/>
      <c r="WHG746" s="311"/>
      <c r="WHH746" s="311"/>
      <c r="WHI746" s="311"/>
      <c r="WHJ746" s="311"/>
      <c r="WHK746" s="311"/>
      <c r="WHL746" s="311"/>
      <c r="WHM746" s="311"/>
      <c r="WHN746" s="311"/>
      <c r="WHO746" s="311"/>
      <c r="WHP746" s="311"/>
      <c r="WHQ746" s="311"/>
      <c r="WHR746" s="311"/>
      <c r="WHS746" s="311"/>
      <c r="WHT746" s="311"/>
      <c r="WHU746" s="311"/>
      <c r="WHV746" s="311"/>
      <c r="WHW746" s="311"/>
      <c r="WHX746" s="311"/>
      <c r="WHY746" s="311"/>
      <c r="WHZ746" s="311"/>
      <c r="WIA746" s="311"/>
      <c r="WIB746" s="311"/>
      <c r="WIC746" s="311"/>
      <c r="WID746" s="311"/>
      <c r="WIE746" s="311"/>
      <c r="WIF746" s="311"/>
      <c r="WIG746" s="311"/>
      <c r="WIH746" s="311"/>
      <c r="WII746" s="311"/>
      <c r="WIJ746" s="311"/>
      <c r="WIK746" s="311"/>
      <c r="WIL746" s="311"/>
      <c r="WIM746" s="311"/>
      <c r="WIN746" s="311"/>
      <c r="WIO746" s="311"/>
      <c r="WIP746" s="311"/>
      <c r="WIQ746" s="311"/>
      <c r="WIR746" s="311"/>
      <c r="WIS746" s="311"/>
      <c r="WIT746" s="311"/>
      <c r="WIU746" s="311"/>
      <c r="WIV746" s="311"/>
      <c r="WIW746" s="311"/>
      <c r="WIX746" s="311"/>
      <c r="WIY746" s="311"/>
      <c r="WIZ746" s="311"/>
      <c r="WJA746" s="311"/>
      <c r="WJB746" s="311"/>
      <c r="WJC746" s="311"/>
      <c r="WJD746" s="311"/>
      <c r="WJE746" s="311"/>
      <c r="WJF746" s="311"/>
      <c r="WJG746" s="311"/>
      <c r="WJH746" s="311"/>
      <c r="WJI746" s="311"/>
      <c r="WJJ746" s="311"/>
      <c r="WJK746" s="311"/>
      <c r="WJL746" s="311"/>
      <c r="WJM746" s="311"/>
      <c r="WJN746" s="311"/>
      <c r="WJO746" s="311"/>
      <c r="WJP746" s="311"/>
      <c r="WJQ746" s="311"/>
      <c r="WJR746" s="311"/>
      <c r="WJS746" s="311"/>
      <c r="WJT746" s="311"/>
      <c r="WJU746" s="311"/>
      <c r="WJV746" s="311"/>
      <c r="WJW746" s="311"/>
      <c r="WJX746" s="311"/>
      <c r="WJY746" s="311"/>
      <c r="WJZ746" s="311"/>
      <c r="WKA746" s="311"/>
      <c r="WKB746" s="311"/>
      <c r="WKC746" s="311"/>
      <c r="WKD746" s="311"/>
      <c r="WKE746" s="311"/>
      <c r="WKF746" s="311"/>
      <c r="WKG746" s="311"/>
      <c r="WKH746" s="311"/>
      <c r="WKI746" s="311"/>
      <c r="WKJ746" s="311"/>
      <c r="WKK746" s="311"/>
      <c r="WKL746" s="311"/>
      <c r="WKM746" s="311"/>
      <c r="WKN746" s="311"/>
      <c r="WKO746" s="311"/>
      <c r="WKP746" s="311"/>
      <c r="WKQ746" s="311"/>
      <c r="WKR746" s="311"/>
      <c r="WKS746" s="311"/>
      <c r="WKT746" s="311"/>
      <c r="WKU746" s="311"/>
      <c r="WKV746" s="311"/>
      <c r="WKW746" s="311"/>
      <c r="WKX746" s="311"/>
      <c r="WKY746" s="311"/>
      <c r="WKZ746" s="311"/>
      <c r="WLA746" s="311"/>
      <c r="WLB746" s="311"/>
      <c r="WLC746" s="311"/>
      <c r="WLD746" s="311"/>
      <c r="WLE746" s="311"/>
      <c r="WLF746" s="311"/>
      <c r="WLG746" s="311"/>
      <c r="WLH746" s="311"/>
      <c r="WLI746" s="311"/>
      <c r="WLJ746" s="311"/>
      <c r="WLK746" s="311"/>
      <c r="WLL746" s="311"/>
      <c r="WLM746" s="311"/>
      <c r="WLN746" s="311"/>
      <c r="WLO746" s="311"/>
      <c r="WLP746" s="311"/>
      <c r="WLQ746" s="311"/>
      <c r="WLR746" s="311"/>
      <c r="WLS746" s="311"/>
      <c r="WLT746" s="311"/>
      <c r="WLU746" s="311"/>
      <c r="WLV746" s="311"/>
      <c r="WLW746" s="311"/>
      <c r="WLX746" s="311"/>
      <c r="WLY746" s="311"/>
      <c r="WLZ746" s="311"/>
      <c r="WMA746" s="311"/>
      <c r="WMB746" s="311"/>
      <c r="WMC746" s="311"/>
      <c r="WMD746" s="311"/>
      <c r="WME746" s="311"/>
      <c r="WMF746" s="311"/>
      <c r="WMG746" s="311"/>
      <c r="WMH746" s="311"/>
      <c r="WMI746" s="311"/>
      <c r="WMJ746" s="311"/>
      <c r="WMK746" s="311"/>
      <c r="WML746" s="311"/>
      <c r="WMM746" s="311"/>
      <c r="WMN746" s="311"/>
      <c r="WMO746" s="311"/>
      <c r="WMP746" s="311"/>
      <c r="WMQ746" s="311"/>
      <c r="WMR746" s="311"/>
      <c r="WMS746" s="311"/>
      <c r="WMT746" s="311"/>
      <c r="WMU746" s="311"/>
      <c r="WMV746" s="311"/>
      <c r="WMW746" s="311"/>
      <c r="WMX746" s="311"/>
      <c r="WMY746" s="311"/>
      <c r="WMZ746" s="311"/>
      <c r="WNA746" s="311"/>
      <c r="WNB746" s="311"/>
      <c r="WNC746" s="311"/>
      <c r="WND746" s="311"/>
      <c r="WNE746" s="311"/>
      <c r="WNF746" s="311"/>
      <c r="WNG746" s="311"/>
      <c r="WNH746" s="311"/>
      <c r="WNI746" s="311"/>
      <c r="WNJ746" s="311"/>
      <c r="WNK746" s="311"/>
      <c r="WNL746" s="311"/>
      <c r="WNM746" s="311"/>
      <c r="WNN746" s="311"/>
      <c r="WNO746" s="311"/>
      <c r="WNP746" s="311"/>
      <c r="WNQ746" s="311"/>
      <c r="WNR746" s="311"/>
      <c r="WNS746" s="311"/>
      <c r="WNT746" s="311"/>
      <c r="WNU746" s="311"/>
      <c r="WNV746" s="311"/>
      <c r="WNW746" s="311"/>
      <c r="WNX746" s="311"/>
      <c r="WNY746" s="311"/>
      <c r="WNZ746" s="311"/>
      <c r="WOA746" s="311"/>
      <c r="WOB746" s="311"/>
      <c r="WOC746" s="311"/>
      <c r="WOD746" s="311"/>
      <c r="WOE746" s="311"/>
      <c r="WOF746" s="311"/>
      <c r="WOG746" s="311"/>
      <c r="WOH746" s="311"/>
      <c r="WOI746" s="311"/>
      <c r="WOJ746" s="311"/>
      <c r="WOK746" s="311"/>
      <c r="WOL746" s="311"/>
      <c r="WOM746" s="311"/>
      <c r="WON746" s="311"/>
      <c r="WOO746" s="311"/>
      <c r="WOP746" s="311"/>
      <c r="WOQ746" s="311"/>
      <c r="WOR746" s="311"/>
      <c r="WOS746" s="311"/>
      <c r="WOT746" s="311"/>
      <c r="WOU746" s="311"/>
      <c r="WOV746" s="311"/>
      <c r="WOW746" s="311"/>
      <c r="WOX746" s="311"/>
      <c r="WOY746" s="311"/>
      <c r="WOZ746" s="311"/>
      <c r="WPA746" s="311"/>
      <c r="WPB746" s="311"/>
      <c r="WPC746" s="311"/>
      <c r="WPD746" s="311"/>
      <c r="WPE746" s="311"/>
      <c r="WPF746" s="311"/>
      <c r="WPG746" s="311"/>
      <c r="WPH746" s="311"/>
      <c r="WPI746" s="311"/>
      <c r="WPJ746" s="311"/>
      <c r="WPK746" s="311"/>
      <c r="WPL746" s="311"/>
      <c r="WPM746" s="311"/>
      <c r="WPN746" s="311"/>
      <c r="WPO746" s="311"/>
      <c r="WPP746" s="311"/>
      <c r="WPQ746" s="311"/>
      <c r="WPR746" s="311"/>
      <c r="WPS746" s="311"/>
      <c r="WPT746" s="311"/>
      <c r="WPU746" s="311"/>
      <c r="WPV746" s="311"/>
      <c r="WPW746" s="311"/>
      <c r="WPX746" s="311"/>
      <c r="WPY746" s="311"/>
      <c r="WPZ746" s="311"/>
      <c r="WQA746" s="311"/>
      <c r="WQB746" s="311"/>
      <c r="WQC746" s="311"/>
      <c r="WQD746" s="311"/>
      <c r="WQE746" s="311"/>
      <c r="WQF746" s="311"/>
      <c r="WQG746" s="311"/>
      <c r="WQH746" s="311"/>
      <c r="WQI746" s="311"/>
      <c r="WQJ746" s="311"/>
      <c r="WQK746" s="311"/>
      <c r="WQL746" s="311"/>
      <c r="WQM746" s="311"/>
      <c r="WQN746" s="311"/>
      <c r="WQO746" s="311"/>
      <c r="WQP746" s="311"/>
      <c r="WQQ746" s="311"/>
      <c r="WQR746" s="311"/>
      <c r="WQS746" s="311"/>
      <c r="WQT746" s="311"/>
      <c r="WQU746" s="311"/>
      <c r="WQV746" s="311"/>
      <c r="WQW746" s="311"/>
      <c r="WQX746" s="311"/>
      <c r="WQY746" s="311"/>
      <c r="WQZ746" s="311"/>
      <c r="WRA746" s="311"/>
      <c r="WRB746" s="311"/>
      <c r="WRC746" s="311"/>
      <c r="WRD746" s="311"/>
      <c r="WRE746" s="311"/>
      <c r="WRF746" s="311"/>
      <c r="WRG746" s="311"/>
      <c r="WRH746" s="311"/>
      <c r="WRI746" s="311"/>
      <c r="WRJ746" s="311"/>
      <c r="WRK746" s="311"/>
      <c r="WRL746" s="311"/>
      <c r="WRM746" s="311"/>
      <c r="WRN746" s="311"/>
      <c r="WRO746" s="311"/>
      <c r="WRP746" s="311"/>
      <c r="WRQ746" s="311"/>
      <c r="WRR746" s="311"/>
      <c r="WRS746" s="311"/>
      <c r="WRT746" s="311"/>
      <c r="WRU746" s="311"/>
      <c r="WRV746" s="311"/>
      <c r="WRW746" s="311"/>
      <c r="WRX746" s="311"/>
      <c r="WRY746" s="311"/>
      <c r="WRZ746" s="311"/>
      <c r="WSA746" s="311"/>
      <c r="WSB746" s="311"/>
      <c r="WSC746" s="311"/>
      <c r="WSD746" s="311"/>
      <c r="WSE746" s="311"/>
      <c r="WSF746" s="311"/>
      <c r="WSG746" s="311"/>
      <c r="WSH746" s="311"/>
      <c r="WSI746" s="311"/>
      <c r="WSJ746" s="311"/>
      <c r="WSK746" s="311"/>
      <c r="WSL746" s="311"/>
      <c r="WSM746" s="311"/>
      <c r="WSN746" s="311"/>
      <c r="WSO746" s="311"/>
      <c r="WSP746" s="311"/>
      <c r="WSQ746" s="311"/>
      <c r="WSR746" s="311"/>
      <c r="WSS746" s="311"/>
      <c r="WST746" s="311"/>
      <c r="WSU746" s="311"/>
      <c r="WSV746" s="311"/>
      <c r="WSW746" s="311"/>
      <c r="WSX746" s="311"/>
      <c r="WSY746" s="311"/>
      <c r="WSZ746" s="311"/>
      <c r="WTA746" s="311"/>
      <c r="WTB746" s="311"/>
      <c r="WTC746" s="311"/>
      <c r="WTD746" s="311"/>
      <c r="WTE746" s="311"/>
      <c r="WTF746" s="311"/>
      <c r="WTG746" s="311"/>
      <c r="WTH746" s="311"/>
      <c r="WTI746" s="311"/>
      <c r="WTJ746" s="311"/>
      <c r="WTK746" s="311"/>
      <c r="WTL746" s="311"/>
      <c r="WTM746" s="311"/>
      <c r="WTN746" s="311"/>
      <c r="WTO746" s="311"/>
      <c r="WTP746" s="311"/>
      <c r="WTQ746" s="311"/>
      <c r="WTR746" s="311"/>
      <c r="WTS746" s="311"/>
      <c r="WTT746" s="311"/>
      <c r="WTU746" s="311"/>
      <c r="WTV746" s="311"/>
      <c r="WTW746" s="311"/>
      <c r="WTX746" s="311"/>
      <c r="WTY746" s="311"/>
      <c r="WTZ746" s="311"/>
      <c r="WUA746" s="311"/>
      <c r="WUB746" s="311"/>
      <c r="WUC746" s="311"/>
      <c r="WUD746" s="311"/>
      <c r="WUE746" s="311"/>
      <c r="WUF746" s="311"/>
      <c r="WUG746" s="311"/>
      <c r="WUH746" s="311"/>
      <c r="WUI746" s="311"/>
      <c r="WUJ746" s="311"/>
      <c r="WUK746" s="311"/>
      <c r="WUL746" s="311"/>
      <c r="WUM746" s="311"/>
      <c r="WUN746" s="311"/>
      <c r="WUO746" s="311"/>
      <c r="WUP746" s="311"/>
      <c r="WUQ746" s="311"/>
      <c r="WUR746" s="311"/>
      <c r="WUS746" s="311"/>
      <c r="WUT746" s="311"/>
      <c r="WUU746" s="311"/>
      <c r="WUV746" s="311"/>
      <c r="WUW746" s="311"/>
      <c r="WUX746" s="311"/>
      <c r="WUY746" s="311"/>
      <c r="WUZ746" s="311"/>
      <c r="WVA746" s="311"/>
      <c r="WVB746" s="311"/>
      <c r="WVC746" s="311"/>
      <c r="WVD746" s="311"/>
      <c r="WVE746" s="311"/>
      <c r="WVF746" s="311"/>
      <c r="WVG746" s="311"/>
      <c r="WVH746" s="311"/>
      <c r="WVI746" s="311"/>
      <c r="WVJ746" s="311"/>
      <c r="WVK746" s="311"/>
      <c r="WVL746" s="311"/>
      <c r="WVM746" s="311"/>
      <c r="WVN746" s="311"/>
      <c r="WVO746" s="311"/>
      <c r="WVP746" s="311"/>
      <c r="WVQ746" s="311"/>
      <c r="WVR746" s="311"/>
      <c r="WVS746" s="311"/>
      <c r="WVT746" s="311"/>
      <c r="WVU746" s="311"/>
      <c r="WVV746" s="311"/>
      <c r="WVW746" s="311"/>
      <c r="WVX746" s="311"/>
      <c r="WVY746" s="311"/>
      <c r="WVZ746" s="311"/>
      <c r="WWA746" s="311"/>
      <c r="WWB746" s="311"/>
      <c r="WWC746" s="311"/>
      <c r="WWD746" s="311"/>
      <c r="WWE746" s="311"/>
      <c r="WWF746" s="311"/>
      <c r="WWG746" s="311"/>
      <c r="WWH746" s="311"/>
      <c r="WWI746" s="311"/>
      <c r="WWJ746" s="311"/>
      <c r="WWK746" s="311"/>
      <c r="WWL746" s="311"/>
      <c r="WWM746" s="311"/>
      <c r="WWN746" s="311"/>
      <c r="WWO746" s="311"/>
      <c r="WWP746" s="311"/>
      <c r="WWQ746" s="311"/>
      <c r="WWR746" s="311"/>
      <c r="WWS746" s="311"/>
      <c r="WWT746" s="311"/>
      <c r="WWU746" s="311"/>
      <c r="WWV746" s="311"/>
      <c r="WWW746" s="311"/>
      <c r="WWX746" s="311"/>
      <c r="WWY746" s="311"/>
      <c r="WWZ746" s="311"/>
      <c r="WXA746" s="311"/>
      <c r="WXB746" s="311"/>
      <c r="WXC746" s="311"/>
      <c r="WXD746" s="311"/>
      <c r="WXE746" s="311"/>
      <c r="WXF746" s="311"/>
      <c r="WXG746" s="311"/>
      <c r="WXH746" s="311"/>
      <c r="WXI746" s="311"/>
      <c r="WXJ746" s="311"/>
      <c r="WXK746" s="311"/>
      <c r="WXL746" s="311"/>
      <c r="WXM746" s="311"/>
      <c r="WXN746" s="311"/>
      <c r="WXO746" s="311"/>
      <c r="WXP746" s="311"/>
      <c r="WXQ746" s="311"/>
      <c r="WXR746" s="311"/>
      <c r="WXS746" s="311"/>
      <c r="WXT746" s="311"/>
      <c r="WXU746" s="311"/>
      <c r="WXV746" s="311"/>
      <c r="WXW746" s="311"/>
      <c r="WXX746" s="311"/>
      <c r="WXY746" s="311"/>
      <c r="WXZ746" s="311"/>
      <c r="WYA746" s="311"/>
      <c r="WYB746" s="311"/>
      <c r="WYC746" s="311"/>
      <c r="WYD746" s="311"/>
      <c r="WYE746" s="311"/>
      <c r="WYF746" s="311"/>
      <c r="WYG746" s="311"/>
      <c r="WYH746" s="311"/>
      <c r="WYI746" s="311"/>
      <c r="WYJ746" s="311"/>
      <c r="WYK746" s="311"/>
      <c r="WYL746" s="311"/>
      <c r="WYM746" s="311"/>
      <c r="WYN746" s="311"/>
      <c r="WYO746" s="311"/>
      <c r="WYP746" s="311"/>
      <c r="WYQ746" s="311"/>
      <c r="WYR746" s="311"/>
      <c r="WYS746" s="311"/>
      <c r="WYT746" s="311"/>
      <c r="WYU746" s="311"/>
      <c r="WYV746" s="311"/>
      <c r="WYW746" s="311"/>
      <c r="WYX746" s="311"/>
      <c r="WYY746" s="311"/>
      <c r="WYZ746" s="311"/>
      <c r="WZA746" s="311"/>
      <c r="WZB746" s="311"/>
      <c r="WZC746" s="311"/>
      <c r="WZD746" s="311"/>
      <c r="WZE746" s="311"/>
      <c r="WZF746" s="311"/>
      <c r="WZG746" s="311"/>
      <c r="WZH746" s="311"/>
      <c r="WZI746" s="311"/>
      <c r="WZJ746" s="311"/>
      <c r="WZK746" s="311"/>
      <c r="WZL746" s="311"/>
      <c r="WZM746" s="311"/>
      <c r="WZN746" s="311"/>
      <c r="WZO746" s="311"/>
      <c r="WZP746" s="311"/>
      <c r="WZQ746" s="311"/>
      <c r="WZR746" s="311"/>
      <c r="WZS746" s="311"/>
      <c r="WZT746" s="311"/>
      <c r="WZU746" s="311"/>
      <c r="WZV746" s="311"/>
      <c r="WZW746" s="311"/>
      <c r="WZX746" s="311"/>
      <c r="WZY746" s="311"/>
      <c r="WZZ746" s="311"/>
      <c r="XAA746" s="311"/>
      <c r="XAB746" s="311"/>
      <c r="XAC746" s="311"/>
      <c r="XAD746" s="311"/>
      <c r="XAE746" s="311"/>
      <c r="XAF746" s="311"/>
      <c r="XAG746" s="311"/>
      <c r="XAH746" s="311"/>
      <c r="XAI746" s="311"/>
      <c r="XAJ746" s="311"/>
      <c r="XAK746" s="311"/>
      <c r="XAL746" s="311"/>
      <c r="XAM746" s="311"/>
      <c r="XAN746" s="311"/>
      <c r="XAO746" s="311"/>
      <c r="XAP746" s="311"/>
      <c r="XAQ746" s="311"/>
      <c r="XAR746" s="311"/>
      <c r="XAS746" s="311"/>
      <c r="XAT746" s="311"/>
      <c r="XAU746" s="311"/>
      <c r="XAV746" s="311"/>
      <c r="XAW746" s="311"/>
      <c r="XAX746" s="311"/>
      <c r="XAY746" s="311"/>
      <c r="XAZ746" s="311"/>
      <c r="XBA746" s="311"/>
      <c r="XBB746" s="311"/>
      <c r="XBC746" s="311"/>
      <c r="XBD746" s="311"/>
      <c r="XBE746" s="311"/>
      <c r="XBF746" s="311"/>
      <c r="XBG746" s="311"/>
      <c r="XBH746" s="311"/>
      <c r="XBI746" s="311"/>
      <c r="XBJ746" s="311"/>
      <c r="XBK746" s="311"/>
      <c r="XBL746" s="311"/>
      <c r="XBM746" s="311"/>
      <c r="XBN746" s="311"/>
      <c r="XBO746" s="311"/>
      <c r="XBP746" s="311"/>
      <c r="XBQ746" s="311"/>
      <c r="XBR746" s="311"/>
      <c r="XBS746" s="311"/>
      <c r="XBT746" s="311"/>
      <c r="XBU746" s="311"/>
      <c r="XBV746" s="311"/>
      <c r="XBW746" s="311"/>
      <c r="XBX746" s="311"/>
      <c r="XBY746" s="311"/>
      <c r="XBZ746" s="311"/>
      <c r="XCA746" s="311"/>
      <c r="XCB746" s="311"/>
      <c r="XCC746" s="311"/>
      <c r="XCD746" s="311"/>
      <c r="XCE746" s="311"/>
      <c r="XCF746" s="311"/>
      <c r="XCG746" s="311"/>
      <c r="XCH746" s="311"/>
      <c r="XCI746" s="311"/>
      <c r="XCJ746" s="311"/>
      <c r="XCK746" s="311"/>
      <c r="XCL746" s="311"/>
      <c r="XCM746" s="311"/>
      <c r="XCN746" s="311"/>
      <c r="XCO746" s="311"/>
      <c r="XCP746" s="311"/>
      <c r="XCQ746" s="311"/>
      <c r="XCR746" s="311"/>
      <c r="XCS746" s="311"/>
      <c r="XCT746" s="311"/>
      <c r="XCU746" s="311"/>
      <c r="XCV746" s="311"/>
      <c r="XCW746" s="311"/>
      <c r="XCX746" s="311"/>
      <c r="XCY746" s="311"/>
      <c r="XCZ746" s="311"/>
      <c r="XDA746" s="311"/>
      <c r="XDB746" s="311"/>
      <c r="XDC746" s="311"/>
      <c r="XDD746" s="311"/>
      <c r="XDE746" s="311"/>
      <c r="XDF746" s="311"/>
      <c r="XDG746" s="311"/>
      <c r="XDH746" s="311"/>
      <c r="XDI746" s="311"/>
      <c r="XDJ746" s="311"/>
      <c r="XDK746" s="311"/>
      <c r="XDL746" s="311"/>
      <c r="XDM746" s="311"/>
      <c r="XDN746" s="311"/>
      <c r="XDO746" s="311"/>
      <c r="XDP746" s="311"/>
      <c r="XDQ746" s="311"/>
      <c r="XDR746" s="311"/>
      <c r="XDS746" s="311"/>
      <c r="XDT746" s="311"/>
      <c r="XDU746" s="311"/>
      <c r="XDV746" s="311"/>
      <c r="XDW746" s="311"/>
      <c r="XDX746" s="311"/>
      <c r="XDY746" s="311"/>
      <c r="XDZ746" s="311"/>
      <c r="XEA746" s="311"/>
      <c r="XEB746" s="311"/>
      <c r="XEC746" s="311"/>
      <c r="XED746" s="311"/>
      <c r="XEE746" s="311"/>
      <c r="XEF746" s="311"/>
      <c r="XEG746" s="311"/>
      <c r="XEH746" s="311"/>
      <c r="XEI746" s="311"/>
      <c r="XEJ746" s="311"/>
      <c r="XEK746" s="311"/>
      <c r="XEL746" s="311"/>
      <c r="XEM746" s="311"/>
      <c r="XEN746" s="311"/>
      <c r="XEO746" s="311"/>
      <c r="XEP746" s="311"/>
      <c r="XEQ746" s="311"/>
      <c r="XER746" s="311"/>
      <c r="XES746" s="311"/>
      <c r="XET746" s="311"/>
      <c r="XEU746" s="311"/>
      <c r="XEV746" s="311"/>
      <c r="XEW746" s="311"/>
      <c r="XEX746" s="311"/>
      <c r="XEY746" s="311"/>
      <c r="XEZ746" s="311"/>
      <c r="XFA746" s="311"/>
      <c r="XFB746" s="311"/>
      <c r="XFC746" s="311"/>
    </row>
    <row r="747" spans="1:16383" ht="12.95" customHeight="1">
      <c r="B747" s="1353"/>
      <c r="C747" s="1354"/>
      <c r="D747" s="1354"/>
      <c r="E747" s="1354"/>
      <c r="F747" s="1355"/>
      <c r="G747" s="1362"/>
      <c r="H747" s="1363"/>
      <c r="I747" s="1363"/>
      <c r="J747" s="1364"/>
      <c r="K747" s="1565"/>
      <c r="L747" s="1566"/>
      <c r="M747" s="1566"/>
      <c r="N747" s="1567"/>
      <c r="O747" s="1374"/>
      <c r="P747" s="1375"/>
      <c r="Q747" s="1375"/>
      <c r="R747" s="1375"/>
      <c r="S747" s="1376"/>
      <c r="T747" s="1374"/>
      <c r="U747" s="1375"/>
      <c r="V747" s="1375"/>
      <c r="W747" s="1376"/>
      <c r="X747" s="1356">
        <f t="shared" si="65"/>
        <v>0</v>
      </c>
      <c r="Y747" s="1357"/>
      <c r="Z747" s="1357"/>
      <c r="AA747" s="1357"/>
      <c r="AB747" s="1358"/>
      <c r="AC747" s="1377"/>
      <c r="AD747" s="1378"/>
      <c r="AE747" s="1378"/>
      <c r="AF747" s="1378"/>
      <c r="AG747" s="1379"/>
      <c r="AH747" s="1359" t="str">
        <f t="shared" si="64"/>
        <v/>
      </c>
      <c r="AI747" s="1360"/>
      <c r="AJ747" s="1361"/>
      <c r="AK747" s="1353" t="s">
        <v>600</v>
      </c>
      <c r="AL747" s="1354"/>
      <c r="AM747" s="1354"/>
      <c r="AN747" s="1354"/>
      <c r="AO747" s="1355"/>
      <c r="AP747" s="3"/>
      <c r="AQ747" s="3"/>
      <c r="AR747" s="3"/>
      <c r="AS747" s="3"/>
      <c r="AY747" s="1124"/>
      <c r="AZ747" s="1124"/>
      <c r="BA747" s="1124"/>
      <c r="BB747" s="1124"/>
      <c r="BC747" s="1124"/>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65"/>
      <c r="L748" s="1566"/>
      <c r="M748" s="1566"/>
      <c r="N748" s="1567"/>
      <c r="O748" s="1374"/>
      <c r="P748" s="1375"/>
      <c r="Q748" s="1375"/>
      <c r="R748" s="1375"/>
      <c r="S748" s="1376"/>
      <c r="T748" s="1374"/>
      <c r="U748" s="1375"/>
      <c r="V748" s="1375"/>
      <c r="W748" s="1376"/>
      <c r="X748" s="1356">
        <f t="shared" si="65"/>
        <v>0</v>
      </c>
      <c r="Y748" s="1357"/>
      <c r="Z748" s="1357"/>
      <c r="AA748" s="1357"/>
      <c r="AB748" s="1358"/>
      <c r="AC748" s="1377"/>
      <c r="AD748" s="1378"/>
      <c r="AE748" s="1378"/>
      <c r="AF748" s="1378"/>
      <c r="AG748" s="1379"/>
      <c r="AH748" s="1359" t="str">
        <f t="shared" si="64"/>
        <v/>
      </c>
      <c r="AI748" s="1360"/>
      <c r="AJ748" s="1361"/>
      <c r="AK748" s="1353" t="s">
        <v>600</v>
      </c>
      <c r="AL748" s="1354"/>
      <c r="AM748" s="1354"/>
      <c r="AN748" s="1354"/>
      <c r="AO748" s="1355"/>
      <c r="AT748"/>
      <c r="AU748"/>
      <c r="AV748"/>
      <c r="AW748"/>
      <c r="AX748"/>
      <c r="AY748" s="1124"/>
      <c r="AZ748" s="1124"/>
      <c r="BA748" s="1124"/>
      <c r="BB748" s="1124"/>
      <c r="BC748" s="112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65"/>
      <c r="L749" s="1566"/>
      <c r="M749" s="1566"/>
      <c r="N749" s="1567"/>
      <c r="O749" s="1374"/>
      <c r="P749" s="1375"/>
      <c r="Q749" s="1375"/>
      <c r="R749" s="1375"/>
      <c r="S749" s="1376"/>
      <c r="T749" s="1374"/>
      <c r="U749" s="1375"/>
      <c r="V749" s="1375"/>
      <c r="W749" s="1376"/>
      <c r="X749" s="1356">
        <f t="shared" si="65"/>
        <v>0</v>
      </c>
      <c r="Y749" s="1357"/>
      <c r="Z749" s="1357"/>
      <c r="AA749" s="1357"/>
      <c r="AB749" s="1358"/>
      <c r="AC749" s="1377"/>
      <c r="AD749" s="1378"/>
      <c r="AE749" s="1378"/>
      <c r="AF749" s="1378"/>
      <c r="AG749" s="1379"/>
      <c r="AH749" s="1359" t="str">
        <f t="shared" si="64"/>
        <v/>
      </c>
      <c r="AI749" s="1360"/>
      <c r="AJ749" s="1361"/>
      <c r="AK749" s="1353" t="s">
        <v>600</v>
      </c>
      <c r="AL749" s="1354"/>
      <c r="AM749" s="1354"/>
      <c r="AN749" s="1354"/>
      <c r="AO749" s="1355"/>
      <c r="AT749"/>
      <c r="AU749"/>
      <c r="AV749"/>
      <c r="AW749"/>
      <c r="AX749"/>
      <c r="AY749" s="1124"/>
      <c r="AZ749" s="1124"/>
      <c r="BA749" s="1124"/>
      <c r="BB749" s="1124"/>
      <c r="BC749" s="112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65"/>
      <c r="L750" s="1566"/>
      <c r="M750" s="1566"/>
      <c r="N750" s="1567"/>
      <c r="O750" s="1374"/>
      <c r="P750" s="1375"/>
      <c r="Q750" s="1375"/>
      <c r="R750" s="1375"/>
      <c r="S750" s="1376"/>
      <c r="T750" s="1374"/>
      <c r="U750" s="1375"/>
      <c r="V750" s="1375"/>
      <c r="W750" s="1376"/>
      <c r="X750" s="1356">
        <f t="shared" si="65"/>
        <v>0</v>
      </c>
      <c r="Y750" s="1357"/>
      <c r="Z750" s="1357"/>
      <c r="AA750" s="1357"/>
      <c r="AB750" s="1358"/>
      <c r="AC750" s="1377"/>
      <c r="AD750" s="1378"/>
      <c r="AE750" s="1378"/>
      <c r="AF750" s="1378"/>
      <c r="AG750" s="1379"/>
      <c r="AH750" s="1359" t="str">
        <f t="shared" si="64"/>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65"/>
      <c r="L751" s="1566"/>
      <c r="M751" s="1566"/>
      <c r="N751" s="1567"/>
      <c r="O751" s="1374"/>
      <c r="P751" s="1375"/>
      <c r="Q751" s="1375"/>
      <c r="R751" s="1375"/>
      <c r="S751" s="1376"/>
      <c r="T751" s="1374"/>
      <c r="U751" s="1375"/>
      <c r="V751" s="1375"/>
      <c r="W751" s="1376"/>
      <c r="X751" s="1356">
        <f t="shared" si="65"/>
        <v>0</v>
      </c>
      <c r="Y751" s="1357"/>
      <c r="Z751" s="1357"/>
      <c r="AA751" s="1357"/>
      <c r="AB751" s="1358"/>
      <c r="AC751" s="1377"/>
      <c r="AD751" s="1378"/>
      <c r="AE751" s="1378"/>
      <c r="AF751" s="1378"/>
      <c r="AG751" s="1379"/>
      <c r="AH751" s="1359" t="str">
        <f t="shared" si="64"/>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65"/>
      <c r="L752" s="1566"/>
      <c r="M752" s="1566"/>
      <c r="N752" s="1567"/>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6" t="s">
        <v>125</v>
      </c>
      <c r="C753" s="1587"/>
      <c r="D753" s="1587"/>
      <c r="E753" s="1587"/>
      <c r="F753" s="1588"/>
      <c r="G753" s="1724">
        <f>SUM(G718:G752)</f>
        <v>96</v>
      </c>
      <c r="H753" s="1725"/>
      <c r="I753" s="1725"/>
      <c r="J753" s="1726"/>
      <c r="K753" s="936" t="s">
        <v>124</v>
      </c>
      <c r="L753" s="5"/>
      <c r="M753" s="5"/>
      <c r="N753" s="46"/>
      <c r="O753" s="1356">
        <f>SUMPRODUCT(G718:G752,O718:O752)</f>
        <v>104596</v>
      </c>
      <c r="P753" s="1357"/>
      <c r="Q753" s="1357"/>
      <c r="R753" s="1357"/>
      <c r="S753" s="1358"/>
      <c r="T753"/>
      <c r="U753"/>
      <c r="V753"/>
      <c r="W753"/>
      <c r="X753" s="938" t="s">
        <v>916</v>
      </c>
      <c r="Y753" s="937"/>
      <c r="Z753" s="937"/>
      <c r="AA753" s="937"/>
      <c r="AB753" s="939"/>
      <c r="AC753" s="1687">
        <f>BI703</f>
        <v>0.4</v>
      </c>
      <c r="AD753" s="1688"/>
      <c r="AE753" s="1688"/>
      <c r="AF753" s="1688"/>
      <c r="AG753" s="1689"/>
      <c r="AH753" s="1687">
        <f>IFERROR(BV703,"")</f>
        <v>0.39993820621468928</v>
      </c>
      <c r="AI753" s="1688"/>
      <c r="AJ753" s="168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1" t="s">
        <v>2182</v>
      </c>
      <c r="C754" s="1861"/>
      <c r="D754" s="1861"/>
      <c r="E754" s="1861"/>
      <c r="F754" s="1861"/>
      <c r="G754" s="1861"/>
      <c r="H754" s="1861"/>
      <c r="I754" s="1861"/>
      <c r="J754" s="1861"/>
      <c r="K754" s="1861"/>
      <c r="L754" s="1861"/>
      <c r="M754" s="1861"/>
      <c r="N754" s="1861"/>
      <c r="O754" s="1861"/>
      <c r="P754" s="1861"/>
      <c r="Q754" s="1861"/>
      <c r="R754" s="1861"/>
      <c r="S754" s="1861"/>
      <c r="T754" s="1861"/>
      <c r="U754" s="1861"/>
      <c r="V754" s="1861"/>
      <c r="W754" s="1861"/>
      <c r="X754" s="1861"/>
      <c r="Y754" s="1861"/>
      <c r="Z754" s="1861"/>
      <c r="AA754" s="1861"/>
      <c r="AB754" s="1861"/>
      <c r="AC754" s="1861"/>
      <c r="AD754" s="1861"/>
      <c r="AE754" s="1861"/>
      <c r="AF754" s="1861"/>
      <c r="AG754" s="1861"/>
      <c r="AH754" s="186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1"/>
      <c r="C755" s="1861"/>
      <c r="D755" s="1861"/>
      <c r="E755" s="1861"/>
      <c r="F755" s="1861"/>
      <c r="G755" s="1861"/>
      <c r="H755" s="1861"/>
      <c r="I755" s="1861"/>
      <c r="J755" s="1861"/>
      <c r="K755" s="1861"/>
      <c r="L755" s="1861"/>
      <c r="M755" s="1861"/>
      <c r="N755" s="1861"/>
      <c r="O755" s="1861"/>
      <c r="P755" s="1861"/>
      <c r="Q755" s="1861"/>
      <c r="R755" s="1861"/>
      <c r="S755" s="1861"/>
      <c r="T755" s="1861"/>
      <c r="U755" s="1861"/>
      <c r="V755" s="1861"/>
      <c r="W755" s="1861"/>
      <c r="X755" s="1861"/>
      <c r="Y755" s="1861"/>
      <c r="Z755" s="1861"/>
      <c r="AA755" s="1861"/>
      <c r="AB755" s="1861"/>
      <c r="AC755" s="1861"/>
      <c r="AD755" s="1861"/>
      <c r="AE755" s="1861"/>
      <c r="AF755" s="1861"/>
      <c r="AG755" s="1861"/>
      <c r="AH755" s="186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6"/>
      <c r="E756" s="1066"/>
      <c r="F756" s="1066"/>
      <c r="G756" s="1067"/>
      <c r="H756" s="1067"/>
      <c r="I756" s="1067"/>
      <c r="J756" s="1067"/>
      <c r="K756" s="1066"/>
      <c r="L756" s="1066"/>
      <c r="M756" s="1066"/>
      <c r="N756" s="1066"/>
      <c r="O756" s="1384">
        <f>CS634</f>
        <v>242</v>
      </c>
      <c r="P756" s="1384"/>
      <c r="Q756" s="1384"/>
      <c r="R756" s="1384"/>
      <c r="S756" s="1003"/>
      <c r="T756" s="1003"/>
      <c r="U756" s="118" t="s">
        <v>2181</v>
      </c>
      <c r="V756" s="1066"/>
      <c r="W756" s="1066"/>
      <c r="X756" s="1066"/>
      <c r="Y756" s="1067"/>
      <c r="Z756" s="1067"/>
      <c r="AA756" s="1067"/>
      <c r="AB756" s="1067"/>
      <c r="AC756" s="1066"/>
      <c r="AD756" s="1066"/>
      <c r="AE756" s="1066"/>
      <c r="AF756" s="1066"/>
      <c r="AG756" s="1711"/>
      <c r="AH756" s="1711"/>
      <c r="AI756" s="1711"/>
      <c r="AJ756" s="1711"/>
      <c r="AK756" s="3"/>
      <c r="AL756" s="3"/>
      <c r="AM756" s="3"/>
      <c r="AN756" s="3"/>
      <c r="AO756" s="3"/>
      <c r="AP756" s="3"/>
      <c r="AQ756" s="3"/>
      <c r="AR756" s="3"/>
      <c r="AS756" s="3"/>
      <c r="AZ756" s="3"/>
      <c r="BA756" s="3"/>
      <c r="BB756" s="311"/>
      <c r="BC756" s="311"/>
      <c r="BD756" s="311"/>
      <c r="BE756" s="311"/>
      <c r="BF756" s="311"/>
      <c r="BG756" s="311"/>
      <c r="BH756" s="311"/>
      <c r="BI756" s="311"/>
      <c r="BJ756" s="311"/>
      <c r="BK756" s="311"/>
      <c r="BL756" s="311"/>
      <c r="BM756" s="311"/>
      <c r="BN756" s="311"/>
      <c r="BO756" s="311"/>
      <c r="BP756" s="311"/>
      <c r="BQ756" s="311"/>
      <c r="BR756" s="311"/>
      <c r="BS756" s="311"/>
      <c r="BT756" s="311"/>
      <c r="BU756" s="311"/>
      <c r="BV756" s="311"/>
      <c r="BW756" s="311"/>
      <c r="BX756" s="311"/>
      <c r="BY756" s="311"/>
      <c r="BZ756" s="311"/>
      <c r="CA756" s="311"/>
      <c r="CB756" s="311"/>
      <c r="CC756" s="311"/>
      <c r="CE756" s="3"/>
      <c r="CF756" s="311"/>
      <c r="CG756" s="311"/>
      <c r="CH756" s="311"/>
      <c r="CI756" s="311"/>
      <c r="CJ756" s="311"/>
      <c r="CK756" s="311"/>
      <c r="CL756" s="311"/>
      <c r="CM756" s="311"/>
      <c r="CN756" s="311"/>
      <c r="CO756" s="311"/>
      <c r="CP756" s="311"/>
      <c r="CQ756" s="311"/>
      <c r="CR756" s="311"/>
      <c r="CS756" s="311"/>
      <c r="CT756" s="311"/>
      <c r="CU756" s="311"/>
      <c r="CV756" s="311"/>
      <c r="CW756" s="311"/>
      <c r="CX756" s="311"/>
      <c r="CY756" s="311"/>
      <c r="CZ756" s="311"/>
      <c r="DA756" s="311"/>
      <c r="DB756" s="311"/>
      <c r="DC756" s="311"/>
      <c r="DD756" s="311"/>
      <c r="DE756" s="311"/>
      <c r="DF756" s="311"/>
      <c r="DG756" s="311"/>
      <c r="DH756" s="311"/>
      <c r="DI756" s="311"/>
      <c r="DJ756" s="311"/>
      <c r="DK756" s="311"/>
      <c r="DL756" s="311"/>
      <c r="DM756" s="311"/>
      <c r="DN756" s="311"/>
      <c r="DO756" s="311"/>
      <c r="DP756" s="311"/>
      <c r="DQ756" s="311"/>
      <c r="DR756" s="311"/>
      <c r="DS756" s="311"/>
      <c r="DT756" s="311"/>
      <c r="DU756" s="311"/>
      <c r="DV756" s="311"/>
      <c r="DW756" s="311"/>
      <c r="FB756" s="311"/>
      <c r="FC756" s="311"/>
    </row>
    <row r="757" spans="1:159" ht="12.95"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311"/>
      <c r="AQ757" s="311"/>
      <c r="AR757" s="311"/>
      <c r="AS757" s="31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311"/>
      <c r="AQ758" s="311"/>
      <c r="AR758" s="311"/>
      <c r="AS758" s="31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8"/>
      <c r="E759" s="1068"/>
      <c r="F759" s="1068"/>
      <c r="G759" s="1068"/>
      <c r="H759" s="1068"/>
      <c r="I759" s="1068"/>
      <c r="J759" s="1068"/>
      <c r="K759" s="1068"/>
      <c r="L759" s="1068"/>
      <c r="M759" s="1068"/>
      <c r="N759" s="1068"/>
      <c r="O759" s="1068"/>
      <c r="P759" s="1068"/>
      <c r="Q759" s="1068"/>
      <c r="R759" s="1068"/>
      <c r="S759" s="1068"/>
      <c r="T759" s="1068"/>
      <c r="U759" s="1068"/>
      <c r="V759" s="1068"/>
      <c r="W759" s="1068"/>
      <c r="X759" s="1068"/>
      <c r="Y759" s="1068"/>
      <c r="Z759" s="1068"/>
      <c r="AA759" s="1068"/>
      <c r="AB759" s="1068"/>
      <c r="AC759" s="1068"/>
      <c r="AD759" s="1727" t="s">
        <v>600</v>
      </c>
      <c r="AE759" s="1727"/>
      <c r="AF759" s="1727"/>
      <c r="AG759" s="1068"/>
      <c r="AH759" s="1068"/>
      <c r="AI759" s="1068"/>
      <c r="AJ759" s="1068"/>
      <c r="AK759" s="1068"/>
      <c r="AL759" s="1068"/>
      <c r="AM759" s="1068"/>
      <c r="AN759" s="1068"/>
      <c r="AO759" s="1068"/>
      <c r="AP759" s="1068"/>
      <c r="AQ759" s="1068"/>
      <c r="AR759" s="106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9" t="s">
        <v>2404</v>
      </c>
      <c r="D760" s="1068"/>
      <c r="E760" s="1068"/>
      <c r="F760" s="1068"/>
      <c r="G760" s="1068"/>
      <c r="H760" s="1068"/>
      <c r="I760" s="1068"/>
      <c r="J760" s="1068"/>
      <c r="K760" s="1068"/>
      <c r="L760" s="1068"/>
      <c r="M760" s="1068"/>
      <c r="N760" s="106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c r="AR760" s="106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6"/>
      <c r="C762" s="118" t="s">
        <v>177</v>
      </c>
      <c r="D762" s="1066"/>
      <c r="E762" s="1066"/>
      <c r="F762" s="1066"/>
      <c r="G762" s="384"/>
      <c r="H762" s="384"/>
      <c r="I762" s="384"/>
      <c r="J762" s="384"/>
      <c r="K762" s="384"/>
      <c r="L762" s="1066"/>
      <c r="M762" s="1066"/>
      <c r="N762" s="1066"/>
      <c r="O762" s="1066"/>
      <c r="P762" s="1066"/>
      <c r="Q762" s="384"/>
      <c r="R762" s="384"/>
      <c r="S762" s="384"/>
      <c r="T762" s="384"/>
      <c r="U762" s="38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6"/>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6"/>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6"/>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6"/>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row>
    <row r="767" spans="1:159" ht="12.95" customHeight="1">
      <c r="A767" s="3"/>
      <c r="B767" s="1066"/>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6"/>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0" t="s">
        <v>390</v>
      </c>
      <c r="K769" s="1366"/>
      <c r="L769" s="1366"/>
      <c r="M769" s="1366"/>
      <c r="N769" s="1367"/>
      <c r="O769" s="1720" t="s">
        <v>286</v>
      </c>
      <c r="P769" s="1720"/>
      <c r="Q769" s="1720"/>
      <c r="R769" s="1720"/>
      <c r="S769" s="1720"/>
      <c r="T769" s="1392" t="s">
        <v>1867</v>
      </c>
      <c r="U769" s="1393"/>
      <c r="V769" s="1393"/>
      <c r="W769" s="1394"/>
      <c r="X769" s="1570" t="s">
        <v>456</v>
      </c>
      <c r="Y769" s="1366"/>
      <c r="Z769" s="1366"/>
      <c r="AA769" s="1366"/>
      <c r="AB769" s="1367"/>
      <c r="AC769" s="1570"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0"/>
      <c r="P770" s="1720"/>
      <c r="Q770" s="1720"/>
      <c r="R770" s="1720"/>
      <c r="S770" s="1720"/>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0"/>
      <c r="P771" s="1720"/>
      <c r="Q771" s="1720"/>
      <c r="R771" s="1720"/>
      <c r="S771" s="1720"/>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0"/>
      <c r="P772" s="1720"/>
      <c r="Q772" s="1720"/>
      <c r="R772" s="1720"/>
      <c r="S772" s="1720"/>
      <c r="T772" s="1594"/>
      <c r="U772" s="1595"/>
      <c r="V772" s="1595"/>
      <c r="W772" s="1596"/>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81">
        <v>1</v>
      </c>
      <c r="P773" s="1481"/>
      <c r="Q773" s="1481"/>
      <c r="R773" s="1481"/>
      <c r="S773" s="1481"/>
      <c r="T773" s="1565">
        <v>716</v>
      </c>
      <c r="U773" s="1566"/>
      <c r="V773" s="1566"/>
      <c r="W773" s="1567"/>
      <c r="X773" s="1374"/>
      <c r="Y773" s="1375"/>
      <c r="Z773" s="1375"/>
      <c r="AA773" s="1375"/>
      <c r="AB773" s="1376"/>
      <c r="AC773" s="1356">
        <f>X773*O773</f>
        <v>0</v>
      </c>
      <c r="AD773" s="1357"/>
      <c r="AE773" s="1357"/>
      <c r="AF773" s="1357"/>
      <c r="AG773" s="1358"/>
      <c r="AH773" s="1055"/>
      <c r="AI773" s="116"/>
      <c r="AJ773" s="116"/>
      <c r="AK773" s="1055"/>
      <c r="AL773" s="105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1"/>
      <c r="P774" s="1481"/>
      <c r="Q774" s="1481"/>
      <c r="R774" s="1481"/>
      <c r="S774" s="1481"/>
      <c r="T774" s="1565"/>
      <c r="U774" s="1566"/>
      <c r="V774" s="1566"/>
      <c r="W774" s="1567"/>
      <c r="X774" s="1374"/>
      <c r="Y774" s="1375"/>
      <c r="Z774" s="1375"/>
      <c r="AA774" s="1375"/>
      <c r="AB774" s="1376"/>
      <c r="AC774" s="1356">
        <f>X774*O774</f>
        <v>0</v>
      </c>
      <c r="AD774" s="1357"/>
      <c r="AE774" s="1357"/>
      <c r="AF774" s="1357"/>
      <c r="AG774" s="1358"/>
      <c r="AH774" s="1055"/>
      <c r="AI774" s="1055"/>
      <c r="AJ774" s="1055"/>
      <c r="AK774" s="1055"/>
      <c r="AL774" s="105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1"/>
      <c r="P775" s="1481"/>
      <c r="Q775" s="1481"/>
      <c r="R775" s="1481"/>
      <c r="S775" s="1481"/>
      <c r="T775" s="1565"/>
      <c r="U775" s="1566"/>
      <c r="V775" s="1566"/>
      <c r="W775" s="1567"/>
      <c r="X775" s="1374"/>
      <c r="Y775" s="1375"/>
      <c r="Z775" s="1375"/>
      <c r="AA775" s="1375"/>
      <c r="AB775" s="1376"/>
      <c r="AC775" s="1356">
        <f>X775*O775</f>
        <v>0</v>
      </c>
      <c r="AD775" s="1357"/>
      <c r="AE775" s="1357"/>
      <c r="AF775" s="1357"/>
      <c r="AG775" s="1358"/>
      <c r="AH775" s="1055"/>
      <c r="AI775" s="1055"/>
      <c r="AJ775" s="1055"/>
      <c r="AK775" s="1055"/>
      <c r="AL775" s="1055"/>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1"/>
      <c r="P776" s="1481"/>
      <c r="Q776" s="1481"/>
      <c r="R776" s="1481"/>
      <c r="S776" s="1481"/>
      <c r="T776" s="1565"/>
      <c r="U776" s="1566"/>
      <c r="V776" s="1566"/>
      <c r="W776" s="1567"/>
      <c r="X776" s="1374"/>
      <c r="Y776" s="1375"/>
      <c r="Z776" s="1375"/>
      <c r="AA776" s="1375"/>
      <c r="AB776" s="1376"/>
      <c r="AC776" s="1356">
        <f>X776*O776</f>
        <v>0</v>
      </c>
      <c r="AD776" s="1357"/>
      <c r="AE776" s="1357"/>
      <c r="AF776" s="1357"/>
      <c r="AG776" s="1358"/>
      <c r="AH776" s="1055"/>
      <c r="AI776" s="1055"/>
      <c r="AJ776" s="1055"/>
      <c r="AK776" s="1055"/>
      <c r="AL776" s="105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6" t="s">
        <v>125</v>
      </c>
      <c r="K777" s="1587"/>
      <c r="L777" s="1587"/>
      <c r="M777" s="1587"/>
      <c r="N777" s="1588"/>
      <c r="O777" s="1390">
        <f>SUM(O773:S776)</f>
        <v>1</v>
      </c>
      <c r="P777" s="1510"/>
      <c r="Q777" s="1510"/>
      <c r="R777" s="1510"/>
      <c r="S777" s="1391"/>
      <c r="X777" s="1586" t="s">
        <v>124</v>
      </c>
      <c r="Y777" s="1587"/>
      <c r="Z777" s="1587"/>
      <c r="AA777" s="1587"/>
      <c r="AB777" s="1588"/>
      <c r="AC777" s="1356">
        <f>SUM(AC773:AG776)</f>
        <v>0</v>
      </c>
      <c r="AD777" s="1357"/>
      <c r="AE777" s="1357"/>
      <c r="AF777" s="1357"/>
      <c r="AG777" s="1358"/>
      <c r="AI777" s="1055"/>
      <c r="AJ777" s="105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4" t="s">
        <v>678</v>
      </c>
      <c r="K779" s="1434"/>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5"/>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0" t="s">
        <v>390</v>
      </c>
      <c r="K783" s="1366"/>
      <c r="L783" s="1366"/>
      <c r="M783" s="1366"/>
      <c r="N783" s="1367"/>
      <c r="O783" s="1720" t="s">
        <v>286</v>
      </c>
      <c r="P783" s="1720"/>
      <c r="Q783" s="1720"/>
      <c r="R783" s="1720"/>
      <c r="S783" s="1720"/>
      <c r="T783" s="1392" t="s">
        <v>1867</v>
      </c>
      <c r="U783" s="1393"/>
      <c r="V783" s="1393"/>
      <c r="W783" s="1394"/>
      <c r="X783" s="1570" t="s">
        <v>456</v>
      </c>
      <c r="Y783" s="1366"/>
      <c r="Z783" s="1366"/>
      <c r="AA783" s="1366"/>
      <c r="AB783" s="1367"/>
      <c r="AC783" s="1570"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0"/>
      <c r="P784" s="1720"/>
      <c r="Q784" s="1720"/>
      <c r="R784" s="1720"/>
      <c r="S784" s="1720"/>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0"/>
      <c r="P785" s="1720"/>
      <c r="Q785" s="1720"/>
      <c r="R785" s="1720"/>
      <c r="S785" s="1720"/>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0"/>
      <c r="P786" s="1720"/>
      <c r="Q786" s="1720"/>
      <c r="R786" s="1720"/>
      <c r="S786" s="1720"/>
      <c r="T786" s="1594"/>
      <c r="U786" s="1595"/>
      <c r="V786" s="1595"/>
      <c r="W786" s="1596"/>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1"/>
      <c r="P787" s="1481"/>
      <c r="Q787" s="1481"/>
      <c r="R787" s="1481"/>
      <c r="S787" s="1481"/>
      <c r="T787" s="1565"/>
      <c r="U787" s="1566"/>
      <c r="V787" s="1566"/>
      <c r="W787" s="1567"/>
      <c r="X787" s="1374"/>
      <c r="Y787" s="1375"/>
      <c r="Z787" s="1375"/>
      <c r="AA787" s="1375"/>
      <c r="AB787" s="1376"/>
      <c r="AC787" s="1356">
        <f t="shared" ref="AC787:AC796" si="66">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1"/>
      <c r="P788" s="1481"/>
      <c r="Q788" s="1481"/>
      <c r="R788" s="1481"/>
      <c r="S788" s="1481"/>
      <c r="T788" s="1565"/>
      <c r="U788" s="1566"/>
      <c r="V788" s="1566"/>
      <c r="W788" s="1567"/>
      <c r="X788" s="1374"/>
      <c r="Y788" s="1375"/>
      <c r="Z788" s="1375"/>
      <c r="AA788" s="1375"/>
      <c r="AB788" s="1376"/>
      <c r="AC788" s="1356">
        <f t="shared" si="66"/>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1"/>
      <c r="P789" s="1481"/>
      <c r="Q789" s="1481"/>
      <c r="R789" s="1481"/>
      <c r="S789" s="1481"/>
      <c r="T789" s="1565"/>
      <c r="U789" s="1566"/>
      <c r="V789" s="1566"/>
      <c r="W789" s="1567"/>
      <c r="X789" s="1374"/>
      <c r="Y789" s="1375"/>
      <c r="Z789" s="1375"/>
      <c r="AA789" s="1375"/>
      <c r="AB789" s="1376"/>
      <c r="AC789" s="1356">
        <f t="shared" si="66"/>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1"/>
      <c r="P790" s="1481"/>
      <c r="Q790" s="1481"/>
      <c r="R790" s="1481"/>
      <c r="S790" s="1481"/>
      <c r="T790" s="1565"/>
      <c r="U790" s="1566"/>
      <c r="V790" s="1566"/>
      <c r="W790" s="1567"/>
      <c r="X790" s="1374"/>
      <c r="Y790" s="1375"/>
      <c r="Z790" s="1375"/>
      <c r="AA790" s="1375"/>
      <c r="AB790" s="1376"/>
      <c r="AC790" s="1356">
        <f t="shared" si="66"/>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1"/>
      <c r="P791" s="1481"/>
      <c r="Q791" s="1481"/>
      <c r="R791" s="1481"/>
      <c r="S791" s="1481"/>
      <c r="T791" s="1565"/>
      <c r="U791" s="1566"/>
      <c r="V791" s="1566"/>
      <c r="W791" s="1567"/>
      <c r="X791" s="1374"/>
      <c r="Y791" s="1375"/>
      <c r="Z791" s="1375"/>
      <c r="AA791" s="1375"/>
      <c r="AB791" s="1376"/>
      <c r="AC791" s="1356">
        <f t="shared" si="66"/>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1"/>
      <c r="P792" s="1481"/>
      <c r="Q792" s="1481"/>
      <c r="R792" s="1481"/>
      <c r="S792" s="1481"/>
      <c r="T792" s="1565"/>
      <c r="U792" s="1566"/>
      <c r="V792" s="1566"/>
      <c r="W792" s="1567"/>
      <c r="X792" s="1374"/>
      <c r="Y792" s="1375"/>
      <c r="Z792" s="1375"/>
      <c r="AA792" s="1375"/>
      <c r="AB792" s="1376"/>
      <c r="AC792" s="1356">
        <f t="shared" si="66"/>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1"/>
      <c r="P793" s="1481"/>
      <c r="Q793" s="1481"/>
      <c r="R793" s="1481"/>
      <c r="S793" s="1481"/>
      <c r="T793" s="1565"/>
      <c r="U793" s="1566"/>
      <c r="V793" s="1566"/>
      <c r="W793" s="1567"/>
      <c r="X793" s="1374"/>
      <c r="Y793" s="1375"/>
      <c r="Z793" s="1375"/>
      <c r="AA793" s="1375"/>
      <c r="AB793" s="1376"/>
      <c r="AC793" s="1356">
        <f t="shared" si="66"/>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1"/>
      <c r="P794" s="1481"/>
      <c r="Q794" s="1481"/>
      <c r="R794" s="1481"/>
      <c r="S794" s="1481"/>
      <c r="T794" s="1565"/>
      <c r="U794" s="1566"/>
      <c r="V794" s="1566"/>
      <c r="W794" s="1567"/>
      <c r="X794" s="1374"/>
      <c r="Y794" s="1375"/>
      <c r="Z794" s="1375"/>
      <c r="AA794" s="1375"/>
      <c r="AB794" s="1376"/>
      <c r="AC794" s="1356">
        <f t="shared" si="66"/>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1"/>
      <c r="P795" s="1481"/>
      <c r="Q795" s="1481"/>
      <c r="R795" s="1481"/>
      <c r="S795" s="1481"/>
      <c r="T795" s="1565"/>
      <c r="U795" s="1566"/>
      <c r="V795" s="1566"/>
      <c r="W795" s="1567"/>
      <c r="X795" s="1374"/>
      <c r="Y795" s="1375"/>
      <c r="Z795" s="1375"/>
      <c r="AA795" s="1375"/>
      <c r="AB795" s="1376"/>
      <c r="AC795" s="1356">
        <f t="shared" si="66"/>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1"/>
      <c r="P796" s="1481"/>
      <c r="Q796" s="1481"/>
      <c r="R796" s="1481"/>
      <c r="S796" s="1481"/>
      <c r="T796" s="1565"/>
      <c r="U796" s="1566"/>
      <c r="V796" s="1566"/>
      <c r="W796" s="1567"/>
      <c r="X796" s="1374"/>
      <c r="Y796" s="1375"/>
      <c r="Z796" s="1375"/>
      <c r="AA796" s="1375"/>
      <c r="AB796" s="1376"/>
      <c r="AC796" s="1356">
        <f t="shared" si="66"/>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3" t="s">
        <v>478</v>
      </c>
      <c r="BO796" s="1694"/>
      <c r="BP796" s="3"/>
      <c r="BQ796" s="3"/>
      <c r="BR796" s="3"/>
      <c r="BS796" s="14" t="s">
        <v>643</v>
      </c>
      <c r="BT796" s="14"/>
      <c r="BU796" s="14"/>
      <c r="BV796" s="14"/>
      <c r="BW796" s="14"/>
      <c r="BX796" s="14"/>
      <c r="BY796" s="14"/>
      <c r="BZ796" s="14"/>
      <c r="CA796" s="14"/>
      <c r="CB796" s="1690" t="str">
        <f>T189</f>
        <v>Solano</v>
      </c>
      <c r="CC796" s="1691"/>
      <c r="CD796" s="1691"/>
      <c r="CE796" s="1691"/>
      <c r="CF796" s="1691"/>
      <c r="CG796" s="1691"/>
      <c r="CH796" s="169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6" t="s">
        <v>125</v>
      </c>
      <c r="K797" s="1587"/>
      <c r="L797" s="1587"/>
      <c r="M797" s="1587"/>
      <c r="N797" s="1588"/>
      <c r="O797" s="1597">
        <f>SUM(O787:S796)</f>
        <v>0</v>
      </c>
      <c r="P797" s="1597"/>
      <c r="Q797" s="1597"/>
      <c r="R797" s="1597"/>
      <c r="S797" s="1597"/>
      <c r="T797"/>
      <c r="U797"/>
      <c r="V797"/>
      <c r="W797"/>
      <c r="X797" s="936" t="s">
        <v>124</v>
      </c>
      <c r="Y797" s="11"/>
      <c r="Z797" s="11"/>
      <c r="AA797" s="11"/>
      <c r="AB797" s="943"/>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0">
        <f>O753+AC777+AC797</f>
        <v>104596</v>
      </c>
      <c r="Z800" s="1580"/>
      <c r="AA800" s="1580"/>
      <c r="AB800" s="1580"/>
      <c r="AC800" s="158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0">
        <f>(O753+AC777+AC797)*12</f>
        <v>1255152</v>
      </c>
      <c r="Z801" s="1580"/>
      <c r="AA801" s="1580"/>
      <c r="AB801" s="1580"/>
      <c r="AC801" s="158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99">
        <v>96</v>
      </c>
      <c r="AA806" s="1592"/>
      <c r="AB806" s="1592"/>
      <c r="AC806" s="1592"/>
      <c r="AD806" s="1592"/>
      <c r="AE806" s="159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0">
        <v>473390</v>
      </c>
      <c r="BQ806" s="350">
        <v>545814</v>
      </c>
      <c r="BR806" s="350">
        <v>658400</v>
      </c>
      <c r="BS806" s="350">
        <v>842752</v>
      </c>
      <c r="BT806" s="350">
        <v>938878</v>
      </c>
      <c r="BU806" s="14"/>
      <c r="BV806" s="23" t="s">
        <v>645</v>
      </c>
      <c r="BW806" s="350">
        <v>473390</v>
      </c>
      <c r="BX806" s="350">
        <v>545814</v>
      </c>
      <c r="BY806" s="350">
        <v>658400</v>
      </c>
      <c r="BZ806" s="350">
        <v>842752</v>
      </c>
      <c r="CA806" s="350">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1">
        <v>20</v>
      </c>
      <c r="AA807" s="1592"/>
      <c r="AB807" s="1592"/>
      <c r="AC807" s="1592"/>
      <c r="AD807" s="1592"/>
      <c r="AE807" s="159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8">
        <v>352022</v>
      </c>
      <c r="BQ807" s="348">
        <v>405878</v>
      </c>
      <c r="BR807" s="348">
        <v>489600</v>
      </c>
      <c r="BS807" s="348">
        <v>626688</v>
      </c>
      <c r="BT807" s="348">
        <v>698170</v>
      </c>
      <c r="BU807" s="14"/>
      <c r="BV807" s="23" t="s">
        <v>646</v>
      </c>
      <c r="BW807" s="348">
        <v>352022</v>
      </c>
      <c r="BX807" s="348">
        <v>405878</v>
      </c>
      <c r="BY807" s="348">
        <v>489600</v>
      </c>
      <c r="BZ807" s="348">
        <v>626688</v>
      </c>
      <c r="CA807" s="348">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0">
        <v>52597</v>
      </c>
      <c r="AA808" s="1601"/>
      <c r="AB808" s="1601"/>
      <c r="AC808" s="1601"/>
      <c r="AD808" s="1601"/>
      <c r="AE808" s="160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0">
        <v>352022</v>
      </c>
      <c r="BQ808" s="350">
        <v>405878</v>
      </c>
      <c r="BR808" s="350">
        <v>489600</v>
      </c>
      <c r="BS808" s="350">
        <v>626688</v>
      </c>
      <c r="BT808" s="350">
        <v>698170</v>
      </c>
      <c r="BU808" s="14"/>
      <c r="BV808" s="23" t="s">
        <v>340</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1">
        <f>'Subsidy Contract Calculation'!J40</f>
        <v>1927680</v>
      </c>
      <c r="AA809" s="1582"/>
      <c r="AB809" s="1582"/>
      <c r="AC809" s="1582"/>
      <c r="AD809" s="1582"/>
      <c r="AE809" s="158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8">
        <v>319236</v>
      </c>
      <c r="BQ809" s="348">
        <v>368076</v>
      </c>
      <c r="BR809" s="348">
        <v>444000</v>
      </c>
      <c r="BS809" s="348">
        <v>568320</v>
      </c>
      <c r="BT809" s="348">
        <v>633144</v>
      </c>
      <c r="BU809" s="14"/>
      <c r="BV809" s="23" t="s">
        <v>669</v>
      </c>
      <c r="BW809" s="348">
        <v>319236</v>
      </c>
      <c r="BX809" s="348">
        <v>368076</v>
      </c>
      <c r="BY809" s="348">
        <v>444000</v>
      </c>
      <c r="BZ809" s="348">
        <v>568320</v>
      </c>
      <c r="CA809" s="348">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0">
        <v>352022</v>
      </c>
      <c r="BQ810" s="350">
        <v>405878</v>
      </c>
      <c r="BR810" s="350">
        <v>489600</v>
      </c>
      <c r="BS810" s="350">
        <v>626688</v>
      </c>
      <c r="BT810" s="350">
        <v>698170</v>
      </c>
      <c r="BU810" s="14"/>
      <c r="BV810" s="23" t="s">
        <v>670</v>
      </c>
      <c r="BW810" s="350">
        <v>352022</v>
      </c>
      <c r="BX810" s="350">
        <v>405878</v>
      </c>
      <c r="BY810" s="350">
        <v>489600</v>
      </c>
      <c r="BZ810" s="350">
        <v>626688</v>
      </c>
      <c r="CA810" s="350">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8">
        <v>352022</v>
      </c>
      <c r="BQ811" s="348">
        <v>405878</v>
      </c>
      <c r="BR811" s="348">
        <v>489600</v>
      </c>
      <c r="BS811" s="348">
        <v>626688</v>
      </c>
      <c r="BT811" s="348">
        <v>698170</v>
      </c>
      <c r="BU811" s="14"/>
      <c r="BV811" s="23" t="s">
        <v>671</v>
      </c>
      <c r="BW811" s="348">
        <v>352022</v>
      </c>
      <c r="BX811" s="348">
        <v>405878</v>
      </c>
      <c r="BY811" s="348">
        <v>489600</v>
      </c>
      <c r="BZ811" s="348">
        <v>626688</v>
      </c>
      <c r="CA811" s="348">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0">
        <v>473390</v>
      </c>
      <c r="BQ812" s="350">
        <v>545814</v>
      </c>
      <c r="BR812" s="350">
        <v>658400</v>
      </c>
      <c r="BS812" s="350">
        <v>842752</v>
      </c>
      <c r="BT812" s="350">
        <v>938878</v>
      </c>
      <c r="BU812" s="14"/>
      <c r="BV812" s="23" t="s">
        <v>672</v>
      </c>
      <c r="BW812" s="350">
        <v>473390</v>
      </c>
      <c r="BX812" s="350">
        <v>545814</v>
      </c>
      <c r="BY812" s="350">
        <v>658400</v>
      </c>
      <c r="BZ812" s="350">
        <v>842752</v>
      </c>
      <c r="CA812" s="350">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2">
        <v>14400</v>
      </c>
      <c r="AA813" s="1573"/>
      <c r="AB813" s="1573"/>
      <c r="AC813" s="1573"/>
      <c r="AD813" s="1573"/>
      <c r="AE813" s="157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8">
        <v>352022</v>
      </c>
      <c r="BQ813" s="348">
        <v>405878</v>
      </c>
      <c r="BR813" s="348">
        <v>489600</v>
      </c>
      <c r="BS813" s="348">
        <v>626688</v>
      </c>
      <c r="BT813" s="348">
        <v>698170</v>
      </c>
      <c r="BU813" s="14"/>
      <c r="BV813" s="23" t="s">
        <v>673</v>
      </c>
      <c r="BW813" s="348">
        <v>352022</v>
      </c>
      <c r="BX813" s="348">
        <v>405878</v>
      </c>
      <c r="BY813" s="348">
        <v>489600</v>
      </c>
      <c r="BZ813" s="348">
        <v>626688</v>
      </c>
      <c r="CA813" s="348">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2"/>
      <c r="AA814" s="1573"/>
      <c r="AB814" s="1573"/>
      <c r="AC814" s="1573"/>
      <c r="AD814" s="1573"/>
      <c r="AE814" s="157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0">
        <v>331890</v>
      </c>
      <c r="BQ814" s="350">
        <v>382666</v>
      </c>
      <c r="BR814" s="350">
        <v>461600</v>
      </c>
      <c r="BS814" s="350">
        <v>590848</v>
      </c>
      <c r="BT814" s="350">
        <v>658242</v>
      </c>
      <c r="BU814" s="14"/>
      <c r="BV814" s="23" t="s">
        <v>674</v>
      </c>
      <c r="BW814" s="350">
        <v>331890</v>
      </c>
      <c r="BX814" s="350">
        <v>382666</v>
      </c>
      <c r="BY814" s="350">
        <v>461600</v>
      </c>
      <c r="BZ814" s="350">
        <v>590848</v>
      </c>
      <c r="CA814" s="350">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2"/>
      <c r="AA815" s="1573"/>
      <c r="AB815" s="1573"/>
      <c r="AC815" s="1573"/>
      <c r="AD815" s="1573"/>
      <c r="AE815" s="157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8">
        <v>307732</v>
      </c>
      <c r="BQ815" s="348">
        <v>354812</v>
      </c>
      <c r="BR815" s="348">
        <v>428000</v>
      </c>
      <c r="BS815" s="348">
        <v>547840</v>
      </c>
      <c r="BT815" s="348">
        <v>610328</v>
      </c>
      <c r="BU815" s="14"/>
      <c r="BV815" s="23" t="s">
        <v>676</v>
      </c>
      <c r="BW815" s="348">
        <v>307732</v>
      </c>
      <c r="BX815" s="348">
        <v>354812</v>
      </c>
      <c r="BY815" s="348">
        <v>428000</v>
      </c>
      <c r="BZ815" s="348">
        <v>547840</v>
      </c>
      <c r="CA815" s="348">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09" t="s">
        <v>335</v>
      </c>
      <c r="Q816" s="1610"/>
      <c r="R816" s="1610"/>
      <c r="S816" s="1610"/>
      <c r="T816" s="1610"/>
      <c r="U816" s="1610"/>
      <c r="V816" s="1610"/>
      <c r="W816" s="1610"/>
      <c r="X816" s="1610"/>
      <c r="Y816" s="1611"/>
      <c r="Z816" s="1572"/>
      <c r="AA816" s="1573"/>
      <c r="AB816" s="1573"/>
      <c r="AC816" s="1573"/>
      <c r="AD816" s="1573"/>
      <c r="AE816" s="157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0">
        <v>352022</v>
      </c>
      <c r="BQ816" s="350">
        <v>405878</v>
      </c>
      <c r="BR816" s="350">
        <v>489600</v>
      </c>
      <c r="BS816" s="350">
        <v>626688</v>
      </c>
      <c r="BT816" s="350">
        <v>698170</v>
      </c>
      <c r="BU816" s="14"/>
      <c r="BV816" s="23" t="s">
        <v>679</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1">
        <f>SUM(Z813:AE816)</f>
        <v>14400</v>
      </c>
      <c r="AA817" s="1582"/>
      <c r="AB817" s="1582"/>
      <c r="AC817" s="1582"/>
      <c r="AD817" s="1582"/>
      <c r="AE817" s="158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8">
        <v>352022</v>
      </c>
      <c r="BQ817" s="348">
        <v>405878</v>
      </c>
      <c r="BR817" s="348">
        <v>489600</v>
      </c>
      <c r="BS817" s="348">
        <v>626688</v>
      </c>
      <c r="BT817" s="348">
        <v>698170</v>
      </c>
      <c r="BU817" s="14"/>
      <c r="BV817" s="23" t="s">
        <v>680</v>
      </c>
      <c r="BW817" s="348">
        <v>352022</v>
      </c>
      <c r="BX817" s="348">
        <v>405878</v>
      </c>
      <c r="BY817" s="348">
        <v>489600</v>
      </c>
      <c r="BZ817" s="348">
        <v>626688</v>
      </c>
      <c r="CA817" s="348">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1">
        <f>Z817+Y801+Z809</f>
        <v>3197232</v>
      </c>
      <c r="AA818" s="1582"/>
      <c r="AB818" s="1582"/>
      <c r="AC818" s="1582"/>
      <c r="AD818" s="1582"/>
      <c r="AE818" s="158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0">
        <v>314634</v>
      </c>
      <c r="BQ818" s="350">
        <v>362770</v>
      </c>
      <c r="BR818" s="350">
        <v>437600</v>
      </c>
      <c r="BS818" s="350">
        <v>560128</v>
      </c>
      <c r="BT818" s="350">
        <v>624018</v>
      </c>
      <c r="BU818" s="14"/>
      <c r="BV818" s="23" t="s">
        <v>682</v>
      </c>
      <c r="BW818" s="350">
        <v>314634</v>
      </c>
      <c r="BX818" s="350">
        <v>362770</v>
      </c>
      <c r="BY818" s="350">
        <v>437600</v>
      </c>
      <c r="BZ818" s="350">
        <v>560128</v>
      </c>
      <c r="CA818" s="350">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8">
        <v>352022</v>
      </c>
      <c r="BQ819" s="348">
        <v>405878</v>
      </c>
      <c r="BR819" s="348">
        <v>489600</v>
      </c>
      <c r="BS819" s="348">
        <v>626688</v>
      </c>
      <c r="BT819" s="348">
        <v>698170</v>
      </c>
      <c r="BU819" s="14"/>
      <c r="BV819" s="23" t="s">
        <v>683</v>
      </c>
      <c r="BW819" s="348">
        <v>352022</v>
      </c>
      <c r="BX819" s="348">
        <v>405878</v>
      </c>
      <c r="BY819" s="348">
        <v>489600</v>
      </c>
      <c r="BZ819" s="348">
        <v>626688</v>
      </c>
      <c r="CA819" s="348">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0">
        <v>307732</v>
      </c>
      <c r="BQ820" s="350">
        <v>354812</v>
      </c>
      <c r="BR820" s="350">
        <v>428000</v>
      </c>
      <c r="BS820" s="350">
        <v>547840</v>
      </c>
      <c r="BT820" s="350">
        <v>610328</v>
      </c>
      <c r="BU820" s="14"/>
      <c r="BV820" s="23" t="s">
        <v>212</v>
      </c>
      <c r="BW820" s="350">
        <v>307732</v>
      </c>
      <c r="BX820" s="350">
        <v>354812</v>
      </c>
      <c r="BY820" s="350">
        <v>428000</v>
      </c>
      <c r="BZ820" s="350">
        <v>547840</v>
      </c>
      <c r="CA820" s="350">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8">
        <v>307732</v>
      </c>
      <c r="BQ821" s="348">
        <v>354812</v>
      </c>
      <c r="BR821" s="348">
        <v>428000</v>
      </c>
      <c r="BS821" s="348">
        <v>547840</v>
      </c>
      <c r="BT821" s="348">
        <v>610328</v>
      </c>
      <c r="BU821" s="14"/>
      <c r="BV821" s="23" t="s">
        <v>214</v>
      </c>
      <c r="BW821" s="348">
        <v>307732</v>
      </c>
      <c r="BX821" s="348">
        <v>354812</v>
      </c>
      <c r="BY821" s="348">
        <v>428000</v>
      </c>
      <c r="BZ821" s="348">
        <v>547840</v>
      </c>
      <c r="CA821" s="348">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0">
        <v>352022</v>
      </c>
      <c r="BQ822" s="350">
        <v>405878</v>
      </c>
      <c r="BR822" s="350">
        <v>489600</v>
      </c>
      <c r="BS822" s="350">
        <v>626688</v>
      </c>
      <c r="BT822" s="350">
        <v>698170</v>
      </c>
      <c r="BU822" s="14"/>
      <c r="BV822" s="23" t="s">
        <v>215</v>
      </c>
      <c r="BW822" s="350">
        <v>352022</v>
      </c>
      <c r="BX822" s="350">
        <v>405878</v>
      </c>
      <c r="BY822" s="350">
        <v>489600</v>
      </c>
      <c r="BZ822" s="350">
        <v>626688</v>
      </c>
      <c r="CA822" s="350">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2" t="s">
        <v>126</v>
      </c>
      <c r="N823" s="1712"/>
      <c r="O823" s="1712"/>
      <c r="P823" s="1713"/>
      <c r="Q823" s="1590" t="s">
        <v>291</v>
      </c>
      <c r="R823" s="1590"/>
      <c r="S823" s="1590"/>
      <c r="T823" s="1590"/>
      <c r="U823" s="1590" t="s">
        <v>292</v>
      </c>
      <c r="V823" s="1590"/>
      <c r="W823" s="1590"/>
      <c r="X823" s="1590"/>
      <c r="Y823" s="1590" t="s">
        <v>293</v>
      </c>
      <c r="Z823" s="1590"/>
      <c r="AA823" s="1590"/>
      <c r="AB823" s="1590"/>
      <c r="AC823" s="1590" t="s">
        <v>362</v>
      </c>
      <c r="AD823" s="1590"/>
      <c r="AE823" s="1590"/>
      <c r="AF823" s="1590"/>
      <c r="AG823" s="1599" t="s">
        <v>336</v>
      </c>
      <c r="AH823" s="1599"/>
      <c r="AI823" s="1599"/>
      <c r="AJ823" s="159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8">
        <v>352022</v>
      </c>
      <c r="BQ823" s="348">
        <v>405878</v>
      </c>
      <c r="BR823" s="348">
        <v>489600</v>
      </c>
      <c r="BS823" s="348">
        <v>626688</v>
      </c>
      <c r="BT823" s="348">
        <v>698170</v>
      </c>
      <c r="BU823" s="14"/>
      <c r="BV823" s="23" t="s">
        <v>217</v>
      </c>
      <c r="BW823" s="348">
        <v>352022</v>
      </c>
      <c r="BX823" s="348">
        <v>405878</v>
      </c>
      <c r="BY823" s="348">
        <v>489600</v>
      </c>
      <c r="BZ823" s="348">
        <v>626688</v>
      </c>
      <c r="CA823" s="348">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4"/>
      <c r="N824" s="1714"/>
      <c r="O824" s="1714"/>
      <c r="P824" s="1715"/>
      <c r="Q824" s="1590"/>
      <c r="R824" s="1590"/>
      <c r="S824" s="1590"/>
      <c r="T824" s="1590"/>
      <c r="U824" s="1590"/>
      <c r="V824" s="1590"/>
      <c r="W824" s="1590"/>
      <c r="X824" s="1590"/>
      <c r="Y824" s="1590"/>
      <c r="Z824" s="1590"/>
      <c r="AA824" s="1590"/>
      <c r="AB824" s="1590"/>
      <c r="AC824" s="1590"/>
      <c r="AD824" s="1590"/>
      <c r="AE824" s="1590"/>
      <c r="AF824" s="1590"/>
      <c r="AG824" s="1599"/>
      <c r="AH824" s="1599"/>
      <c r="AI824" s="1599"/>
      <c r="AJ824" s="1599"/>
      <c r="AK824"/>
      <c r="AL824" s="3"/>
      <c r="AM824" s="3"/>
      <c r="AN824" s="3"/>
      <c r="AO824" s="3"/>
      <c r="AP824" s="3"/>
      <c r="AQ824" s="3"/>
      <c r="AR824" s="3"/>
      <c r="AS824" s="3"/>
      <c r="AT824" s="3"/>
      <c r="AU824"/>
      <c r="AV824" s="3"/>
      <c r="AW824" s="3"/>
      <c r="AX824" s="3"/>
      <c r="AY824" s="3"/>
      <c r="AZ824" s="30"/>
      <c r="BA824" s="30"/>
      <c r="BO824" s="23" t="s">
        <v>218</v>
      </c>
      <c r="BP824" s="350">
        <v>437727</v>
      </c>
      <c r="BQ824" s="350">
        <v>504695</v>
      </c>
      <c r="BR824" s="350">
        <v>608800</v>
      </c>
      <c r="BS824" s="350">
        <v>779264</v>
      </c>
      <c r="BT824" s="350">
        <v>868149</v>
      </c>
      <c r="BV824" s="23" t="s">
        <v>218</v>
      </c>
      <c r="BW824" s="350">
        <v>437727</v>
      </c>
      <c r="BX824" s="350">
        <v>504695</v>
      </c>
      <c r="BY824" s="350">
        <v>608800</v>
      </c>
      <c r="BZ824" s="350">
        <v>779264</v>
      </c>
      <c r="CA824" s="350">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89" t="s">
        <v>40</v>
      </c>
      <c r="D825" s="1509"/>
      <c r="E825" s="1509"/>
      <c r="F825" s="1509"/>
      <c r="G825" s="1509"/>
      <c r="H825" s="1509"/>
      <c r="I825" s="48"/>
      <c r="J825" s="48"/>
      <c r="K825" s="48"/>
      <c r="L825" s="49"/>
      <c r="M825" s="1585"/>
      <c r="N825" s="1585"/>
      <c r="O825" s="1585"/>
      <c r="P825" s="1585"/>
      <c r="Q825" s="1585"/>
      <c r="R825" s="1585"/>
      <c r="S825" s="1585"/>
      <c r="T825" s="1585"/>
      <c r="U825" s="1585">
        <v>27</v>
      </c>
      <c r="V825" s="1585"/>
      <c r="W825" s="1585"/>
      <c r="X825" s="1585"/>
      <c r="Y825" s="1585">
        <v>31</v>
      </c>
      <c r="Z825" s="1585"/>
      <c r="AA825" s="1585"/>
      <c r="AB825" s="1585"/>
      <c r="AC825" s="1577">
        <v>34</v>
      </c>
      <c r="AD825" s="1578"/>
      <c r="AE825" s="1578"/>
      <c r="AF825" s="1579"/>
      <c r="AG825" s="1577"/>
      <c r="AH825" s="1578"/>
      <c r="AI825" s="1578"/>
      <c r="AJ825" s="1579"/>
      <c r="AK825"/>
      <c r="AL825" s="3"/>
      <c r="AM825" s="3"/>
      <c r="AN825" s="3"/>
      <c r="AO825" s="3"/>
      <c r="AP825" s="3"/>
      <c r="AQ825" s="3"/>
      <c r="AR825" s="3"/>
      <c r="AS825" s="3"/>
      <c r="AT825" s="3"/>
      <c r="AU825"/>
      <c r="AV825" s="3"/>
      <c r="AW825" s="3"/>
      <c r="AX825" s="3"/>
      <c r="AY825" s="3"/>
      <c r="AZ825" s="30"/>
      <c r="BA825" s="30"/>
      <c r="BO825" s="23" t="s">
        <v>220</v>
      </c>
      <c r="BP825" s="348">
        <v>307732</v>
      </c>
      <c r="BQ825" s="348">
        <v>354812</v>
      </c>
      <c r="BR825" s="348">
        <v>428000</v>
      </c>
      <c r="BS825" s="348">
        <v>547840</v>
      </c>
      <c r="BT825" s="348">
        <v>610328</v>
      </c>
      <c r="BV825" s="23" t="s">
        <v>220</v>
      </c>
      <c r="BW825" s="348">
        <v>307732</v>
      </c>
      <c r="BX825" s="348">
        <v>354812</v>
      </c>
      <c r="BY825" s="348">
        <v>428000</v>
      </c>
      <c r="BZ825" s="348">
        <v>547840</v>
      </c>
      <c r="CA825" s="348">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31"/>
      <c r="E826" s="1431"/>
      <c r="F826" s="1431"/>
      <c r="G826" s="1431"/>
      <c r="H826" s="1431"/>
      <c r="I826" s="5"/>
      <c r="J826" s="5"/>
      <c r="K826" s="5"/>
      <c r="L826" s="46"/>
      <c r="M826" s="1585"/>
      <c r="N826" s="1585"/>
      <c r="O826" s="1585"/>
      <c r="P826" s="1585"/>
      <c r="Q826" s="1585"/>
      <c r="R826" s="1585"/>
      <c r="S826" s="1585"/>
      <c r="T826" s="1585"/>
      <c r="U826" s="1585">
        <v>18</v>
      </c>
      <c r="V826" s="1585"/>
      <c r="W826" s="1585"/>
      <c r="X826" s="1585"/>
      <c r="Y826" s="1585">
        <v>25</v>
      </c>
      <c r="Z826" s="1585"/>
      <c r="AA826" s="1585"/>
      <c r="AB826" s="1585"/>
      <c r="AC826" s="1577">
        <v>31</v>
      </c>
      <c r="AD826" s="1578"/>
      <c r="AE826" s="1578"/>
      <c r="AF826" s="1579"/>
      <c r="AG826" s="1577"/>
      <c r="AH826" s="1578"/>
      <c r="AI826" s="1578"/>
      <c r="AJ826" s="1579"/>
      <c r="AK826"/>
      <c r="AL826" s="3"/>
      <c r="AM826" s="3"/>
      <c r="AN826" s="3"/>
      <c r="AO826" s="3"/>
      <c r="AP826" s="3"/>
      <c r="AQ826" s="3"/>
      <c r="AR826" s="3"/>
      <c r="AS826" s="3"/>
      <c r="AT826" s="3"/>
      <c r="AU826"/>
      <c r="AV826" s="3"/>
      <c r="AW826" s="3"/>
      <c r="AX826" s="3"/>
      <c r="AY826" s="3"/>
      <c r="AZ826" s="30"/>
      <c r="BA826" s="30"/>
      <c r="BO826" s="23" t="s">
        <v>221</v>
      </c>
      <c r="BP826" s="350">
        <v>384234</v>
      </c>
      <c r="BQ826" s="350">
        <v>443018</v>
      </c>
      <c r="BR826" s="350">
        <v>534400</v>
      </c>
      <c r="BS826" s="350">
        <v>684032</v>
      </c>
      <c r="BT826" s="350">
        <v>762054</v>
      </c>
      <c r="BV826" s="23" t="s">
        <v>221</v>
      </c>
      <c r="BW826" s="350">
        <v>384234</v>
      </c>
      <c r="BX826" s="350">
        <v>443018</v>
      </c>
      <c r="BY826" s="350">
        <v>534400</v>
      </c>
      <c r="BZ826" s="350">
        <v>684032</v>
      </c>
      <c r="CA826" s="350">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31"/>
      <c r="E827" s="1431"/>
      <c r="F827" s="1431"/>
      <c r="G827" s="1431"/>
      <c r="H827" s="1431"/>
      <c r="I827" s="60"/>
      <c r="J827" s="60"/>
      <c r="K827" s="60"/>
      <c r="L827" s="61"/>
      <c r="M827" s="1585"/>
      <c r="N827" s="1585"/>
      <c r="O827" s="1585"/>
      <c r="P827" s="1585"/>
      <c r="Q827" s="1585"/>
      <c r="R827" s="1585"/>
      <c r="S827" s="1585"/>
      <c r="T827" s="1585"/>
      <c r="U827" s="1585">
        <v>9</v>
      </c>
      <c r="V827" s="1585"/>
      <c r="W827" s="1585"/>
      <c r="X827" s="1585"/>
      <c r="Y827" s="1585">
        <v>11</v>
      </c>
      <c r="Z827" s="1585"/>
      <c r="AA827" s="1585"/>
      <c r="AB827" s="1585"/>
      <c r="AC827" s="1577">
        <v>14</v>
      </c>
      <c r="AD827" s="1578"/>
      <c r="AE827" s="1578"/>
      <c r="AF827" s="1579"/>
      <c r="AG827" s="1577"/>
      <c r="AH827" s="1578"/>
      <c r="AI827" s="1578"/>
      <c r="AJ827" s="1579"/>
      <c r="AK827"/>
      <c r="AL827" s="3"/>
      <c r="AM827" s="3"/>
      <c r="AN827" s="3"/>
      <c r="AO827" s="3"/>
      <c r="AP827" s="3"/>
      <c r="AQ827" s="3"/>
      <c r="AR827" s="3"/>
      <c r="AS827" s="3"/>
      <c r="AT827" s="3"/>
      <c r="AU827"/>
      <c r="AV827" s="3"/>
      <c r="AW827" s="3"/>
      <c r="AX827" s="3"/>
      <c r="AY827" s="3"/>
      <c r="AZ827" s="30"/>
      <c r="BA827" s="30"/>
      <c r="BO827" s="23" t="s">
        <v>222</v>
      </c>
      <c r="BP827" s="348">
        <v>352022</v>
      </c>
      <c r="BQ827" s="348">
        <v>405878</v>
      </c>
      <c r="BR827" s="348">
        <v>489600</v>
      </c>
      <c r="BS827" s="348">
        <v>626688</v>
      </c>
      <c r="BT827" s="348">
        <v>698170</v>
      </c>
      <c r="BV827" s="23" t="s">
        <v>222</v>
      </c>
      <c r="BW827" s="348">
        <v>352022</v>
      </c>
      <c r="BX827" s="348">
        <v>405878</v>
      </c>
      <c r="BY827" s="348">
        <v>489600</v>
      </c>
      <c r="BZ827" s="348">
        <v>626688</v>
      </c>
      <c r="CA827" s="348">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772</v>
      </c>
      <c r="D828" s="1431"/>
      <c r="E828" s="1431"/>
      <c r="F828" s="1431"/>
      <c r="G828" s="1431"/>
      <c r="H828" s="1431"/>
      <c r="I828" s="60"/>
      <c r="J828" s="60"/>
      <c r="K828" s="60"/>
      <c r="L828" s="61"/>
      <c r="M828" s="1585"/>
      <c r="N828" s="1585"/>
      <c r="O828" s="1585"/>
      <c r="P828" s="1585"/>
      <c r="Q828" s="1585"/>
      <c r="R828" s="1585"/>
      <c r="S828" s="1585"/>
      <c r="T828" s="1585"/>
      <c r="U828" s="1585"/>
      <c r="V828" s="1585"/>
      <c r="W828" s="1585"/>
      <c r="X828" s="1585"/>
      <c r="Y828" s="1585"/>
      <c r="Z828" s="1585"/>
      <c r="AA828" s="1585"/>
      <c r="AB828" s="1585"/>
      <c r="AC828" s="1577"/>
      <c r="AD828" s="1578"/>
      <c r="AE828" s="1578"/>
      <c r="AF828" s="1579"/>
      <c r="AG828" s="1577"/>
      <c r="AH828" s="1578"/>
      <c r="AI828" s="1578"/>
      <c r="AJ828" s="1579"/>
      <c r="AK828"/>
      <c r="AL828" s="3"/>
      <c r="AM828" s="3"/>
      <c r="AN828" s="3"/>
      <c r="AO828" s="3"/>
      <c r="AP828" s="3"/>
      <c r="AQ828" s="3"/>
      <c r="AR828" s="3"/>
      <c r="AS828" s="3"/>
      <c r="AT828" s="3"/>
      <c r="AU828"/>
      <c r="AV828" s="3"/>
      <c r="AW828" s="3"/>
      <c r="AX828" s="3"/>
      <c r="AY828" s="3"/>
      <c r="AZ828" s="30"/>
      <c r="BA828" s="30"/>
      <c r="BO828" s="23" t="s">
        <v>223</v>
      </c>
      <c r="BP828" s="350">
        <v>352022</v>
      </c>
      <c r="BQ828" s="350">
        <v>405878</v>
      </c>
      <c r="BR828" s="350">
        <v>489600</v>
      </c>
      <c r="BS828" s="350">
        <v>626688</v>
      </c>
      <c r="BT828" s="350">
        <v>698170</v>
      </c>
      <c r="BV828" s="23" t="s">
        <v>223</v>
      </c>
      <c r="BW828" s="350">
        <v>352022</v>
      </c>
      <c r="BX828" s="350">
        <v>405878</v>
      </c>
      <c r="BY828" s="350">
        <v>489600</v>
      </c>
      <c r="BZ828" s="350">
        <v>626688</v>
      </c>
      <c r="CA828" s="350">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468</v>
      </c>
      <c r="D829" s="1431"/>
      <c r="E829" s="1431"/>
      <c r="F829" s="1431"/>
      <c r="G829" s="1431"/>
      <c r="H829" s="1431"/>
      <c r="I829" s="60"/>
      <c r="J829" s="60"/>
      <c r="K829" s="60"/>
      <c r="L829" s="61"/>
      <c r="M829" s="1585"/>
      <c r="N829" s="1585"/>
      <c r="O829" s="1585"/>
      <c r="P829" s="1585"/>
      <c r="Q829" s="1585"/>
      <c r="R829" s="1585"/>
      <c r="S829" s="1585"/>
      <c r="T829" s="1585"/>
      <c r="U829" s="1585">
        <v>60</v>
      </c>
      <c r="V829" s="1585"/>
      <c r="W829" s="1585"/>
      <c r="X829" s="1585"/>
      <c r="Y829" s="1585">
        <v>81</v>
      </c>
      <c r="Z829" s="1585"/>
      <c r="AA829" s="1585"/>
      <c r="AB829" s="1585"/>
      <c r="AC829" s="1577">
        <v>105</v>
      </c>
      <c r="AD829" s="1578"/>
      <c r="AE829" s="1578"/>
      <c r="AF829" s="1579"/>
      <c r="AG829" s="1577"/>
      <c r="AH829" s="1578"/>
      <c r="AI829" s="1578"/>
      <c r="AJ829" s="1579"/>
      <c r="AK829"/>
      <c r="AL829" s="3"/>
      <c r="AM829" s="3"/>
      <c r="AN829" s="3"/>
      <c r="AO829" s="3"/>
      <c r="AP829" s="3"/>
      <c r="AQ829" s="3"/>
      <c r="AR829" s="3"/>
      <c r="AS829" s="3"/>
      <c r="AT829" s="3"/>
      <c r="AU829"/>
      <c r="AV829" s="3"/>
      <c r="AW829" s="3"/>
      <c r="AX829" s="3"/>
      <c r="AY829" s="3"/>
      <c r="AZ829" s="30"/>
      <c r="BA829" s="30"/>
      <c r="BO829" s="23" t="s">
        <v>225</v>
      </c>
      <c r="BP829" s="348">
        <v>307732</v>
      </c>
      <c r="BQ829" s="348">
        <v>354812</v>
      </c>
      <c r="BR829" s="348">
        <v>428000</v>
      </c>
      <c r="BS829" s="348">
        <v>547840</v>
      </c>
      <c r="BT829" s="348">
        <v>610328</v>
      </c>
      <c r="BV829" s="23" t="s">
        <v>225</v>
      </c>
      <c r="BW829" s="348">
        <v>307732</v>
      </c>
      <c r="BX829" s="348">
        <v>354812</v>
      </c>
      <c r="BY829" s="348">
        <v>428000</v>
      </c>
      <c r="BZ829" s="348">
        <v>547840</v>
      </c>
      <c r="CA829" s="348">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3" t="s">
        <v>793</v>
      </c>
      <c r="D830" s="1431"/>
      <c r="E830" s="1431"/>
      <c r="F830" s="1431"/>
      <c r="G830" s="1431"/>
      <c r="H830" s="1431"/>
      <c r="I830" s="60"/>
      <c r="J830" s="60"/>
      <c r="K830" s="60"/>
      <c r="L830" s="61"/>
      <c r="M830" s="1585"/>
      <c r="N830" s="1585"/>
      <c r="O830" s="1585"/>
      <c r="P830" s="1585"/>
      <c r="Q830" s="1585"/>
      <c r="R830" s="1585"/>
      <c r="S830" s="1585"/>
      <c r="T830" s="1585"/>
      <c r="U830" s="1585"/>
      <c r="V830" s="1585"/>
      <c r="W830" s="1585"/>
      <c r="X830" s="1585"/>
      <c r="Y830" s="1585"/>
      <c r="Z830" s="1585"/>
      <c r="AA830" s="1585"/>
      <c r="AB830" s="1585"/>
      <c r="AC830" s="1577"/>
      <c r="AD830" s="1578"/>
      <c r="AE830" s="1578"/>
      <c r="AF830" s="1579"/>
      <c r="AG830" s="1577"/>
      <c r="AH830" s="1578"/>
      <c r="AI830" s="1578"/>
      <c r="AJ830" s="1579"/>
      <c r="AK830"/>
      <c r="AL830" s="3"/>
      <c r="AM830" s="3"/>
      <c r="AN830" s="3"/>
      <c r="AO830" s="3"/>
      <c r="AP830" s="3"/>
      <c r="AQ830" s="3"/>
      <c r="AR830" s="3"/>
      <c r="AS830" s="3"/>
      <c r="AT830" s="3"/>
      <c r="AU830"/>
      <c r="AV830" s="3"/>
      <c r="AW830" s="3"/>
      <c r="AX830" s="3"/>
      <c r="AY830" s="3"/>
      <c r="AZ830" s="30"/>
      <c r="BA830" s="30"/>
      <c r="BO830" s="23" t="s">
        <v>226</v>
      </c>
      <c r="BP830" s="350">
        <v>352022</v>
      </c>
      <c r="BQ830" s="350">
        <v>405878</v>
      </c>
      <c r="BR830" s="350">
        <v>489600</v>
      </c>
      <c r="BS830" s="350">
        <v>626688</v>
      </c>
      <c r="BT830" s="350">
        <v>698170</v>
      </c>
      <c r="BV830" s="23" t="s">
        <v>226</v>
      </c>
      <c r="BW830" s="350">
        <v>352022</v>
      </c>
      <c r="BX830" s="350">
        <v>405878</v>
      </c>
      <c r="BY830" s="350">
        <v>489600</v>
      </c>
      <c r="BZ830" s="350">
        <v>626688</v>
      </c>
      <c r="CA830" s="350">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09" t="s">
        <v>335</v>
      </c>
      <c r="G831" s="1610"/>
      <c r="H831" s="1610"/>
      <c r="I831" s="1610"/>
      <c r="J831" s="1610"/>
      <c r="K831" s="1610"/>
      <c r="L831" s="1610"/>
      <c r="M831" s="1585"/>
      <c r="N831" s="1585"/>
      <c r="O831" s="1585"/>
      <c r="P831" s="1585"/>
      <c r="Q831" s="1585"/>
      <c r="R831" s="1585"/>
      <c r="S831" s="1585"/>
      <c r="T831" s="1585"/>
      <c r="U831" s="1585"/>
      <c r="V831" s="1585"/>
      <c r="W831" s="1585"/>
      <c r="X831" s="1585"/>
      <c r="Y831" s="1585"/>
      <c r="Z831" s="1585"/>
      <c r="AA831" s="1585"/>
      <c r="AB831" s="1585"/>
      <c r="AC831" s="1577"/>
      <c r="AD831" s="1578"/>
      <c r="AE831" s="1578"/>
      <c r="AF831" s="1579"/>
      <c r="AG831" s="1577"/>
      <c r="AH831" s="1578"/>
      <c r="AI831" s="1578"/>
      <c r="AJ831" s="1579"/>
      <c r="AK831"/>
      <c r="AL831" s="3"/>
      <c r="AM831" s="3"/>
      <c r="AN831" s="3"/>
      <c r="AO831" s="3"/>
      <c r="AP831" s="3"/>
      <c r="AQ831" s="3"/>
      <c r="AR831" s="3"/>
      <c r="AS831" s="3"/>
      <c r="AT831" s="3"/>
      <c r="AU831"/>
      <c r="AV831" s="3"/>
      <c r="AW831" s="3"/>
      <c r="AX831" s="3"/>
      <c r="AY831" s="3"/>
      <c r="AZ831" s="30"/>
      <c r="BA831" s="30"/>
      <c r="BO831" s="23" t="s">
        <v>227</v>
      </c>
      <c r="BP831" s="348">
        <v>352022</v>
      </c>
      <c r="BQ831" s="348">
        <v>405878</v>
      </c>
      <c r="BR831" s="348">
        <v>489600</v>
      </c>
      <c r="BS831" s="348">
        <v>626688</v>
      </c>
      <c r="BT831" s="348">
        <v>698170</v>
      </c>
      <c r="BV831" s="23" t="s">
        <v>227</v>
      </c>
      <c r="BW831" s="348">
        <v>352022</v>
      </c>
      <c r="BX831" s="348">
        <v>405878</v>
      </c>
      <c r="BY831" s="348">
        <v>489600</v>
      </c>
      <c r="BZ831" s="348">
        <v>626688</v>
      </c>
      <c r="CA831" s="348">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6" t="s">
        <v>124</v>
      </c>
      <c r="D832" s="1587"/>
      <c r="E832" s="1587"/>
      <c r="F832" s="1587"/>
      <c r="G832" s="1587"/>
      <c r="H832" s="1587"/>
      <c r="I832" s="1587"/>
      <c r="J832" s="1587"/>
      <c r="K832" s="1587"/>
      <c r="L832" s="1588"/>
      <c r="M832" s="1603">
        <f>SUM(M825:P831)</f>
        <v>0</v>
      </c>
      <c r="N832" s="1603"/>
      <c r="O832" s="1603"/>
      <c r="P832" s="1603"/>
      <c r="Q832" s="1603">
        <f>SUM(Q825:T831)</f>
        <v>0</v>
      </c>
      <c r="R832" s="1603"/>
      <c r="S832" s="1603"/>
      <c r="T832" s="1603"/>
      <c r="U832" s="1603">
        <f>SUM(U825:X831)</f>
        <v>114</v>
      </c>
      <c r="V832" s="1603"/>
      <c r="W832" s="1603"/>
      <c r="X832" s="1603"/>
      <c r="Y832" s="1603">
        <f>SUM(Y825:AB831)</f>
        <v>148</v>
      </c>
      <c r="Z832" s="1603"/>
      <c r="AA832" s="1603"/>
      <c r="AB832" s="1603"/>
      <c r="AC832" s="1603">
        <f>SUM(AC825:AF831)</f>
        <v>184</v>
      </c>
      <c r="AD832" s="1603"/>
      <c r="AE832" s="1603"/>
      <c r="AF832" s="1603"/>
      <c r="AG832" s="1603">
        <f>SUM(AG825:AJ831)</f>
        <v>0</v>
      </c>
      <c r="AH832" s="1603"/>
      <c r="AI832" s="1603"/>
      <c r="AJ832" s="1603"/>
      <c r="AK832"/>
      <c r="AL832" s="3"/>
      <c r="AM832" s="3"/>
      <c r="AN832" s="3"/>
      <c r="AO832" s="3"/>
      <c r="AP832" s="3"/>
      <c r="AQ832" s="3"/>
      <c r="AR832" s="3"/>
      <c r="AS832" s="3"/>
      <c r="AT832" s="3"/>
      <c r="AU832"/>
      <c r="AV832" s="3"/>
      <c r="AW832" s="3"/>
      <c r="AX832" s="3"/>
      <c r="AY832" s="3"/>
      <c r="AZ832" s="30"/>
      <c r="BA832" s="30"/>
      <c r="BO832" s="23" t="s">
        <v>229</v>
      </c>
      <c r="BP832" s="350">
        <v>387110</v>
      </c>
      <c r="BQ832" s="350">
        <v>446334</v>
      </c>
      <c r="BR832" s="350">
        <v>538400</v>
      </c>
      <c r="BS832" s="350">
        <v>689152</v>
      </c>
      <c r="BT832" s="350">
        <v>767758</v>
      </c>
      <c r="BV832" s="23" t="s">
        <v>229</v>
      </c>
      <c r="BW832" s="350">
        <v>387110</v>
      </c>
      <c r="BX832" s="350">
        <v>446334</v>
      </c>
      <c r="BY832" s="350">
        <v>538400</v>
      </c>
      <c r="BZ832" s="350">
        <v>689152</v>
      </c>
      <c r="CA832" s="350">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8">
        <v>384234</v>
      </c>
      <c r="BQ833" s="348">
        <v>443018</v>
      </c>
      <c r="BR833" s="348">
        <v>534400</v>
      </c>
      <c r="BS833" s="348">
        <v>684032</v>
      </c>
      <c r="BT833" s="348">
        <v>762054</v>
      </c>
      <c r="BV833" s="23" t="s">
        <v>231</v>
      </c>
      <c r="BW833" s="348">
        <v>384234</v>
      </c>
      <c r="BX833" s="348">
        <v>443018</v>
      </c>
      <c r="BY833" s="348">
        <v>534400</v>
      </c>
      <c r="BZ833" s="348">
        <v>684032</v>
      </c>
      <c r="CA833" s="348">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0">
        <v>352022</v>
      </c>
      <c r="BQ834" s="350">
        <v>405878</v>
      </c>
      <c r="BR834" s="350">
        <v>489600</v>
      </c>
      <c r="BS834" s="350">
        <v>626688</v>
      </c>
      <c r="BT834" s="350">
        <v>698170</v>
      </c>
      <c r="BV834" s="23" t="s">
        <v>232</v>
      </c>
      <c r="BW834" s="350">
        <v>352022</v>
      </c>
      <c r="BX834" s="350">
        <v>405878</v>
      </c>
      <c r="BY834" s="350">
        <v>489600</v>
      </c>
      <c r="BZ834" s="350">
        <v>626688</v>
      </c>
      <c r="CA834" s="350">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8">
        <v>396888</v>
      </c>
      <c r="BQ835" s="348">
        <v>457608</v>
      </c>
      <c r="BR835" s="348">
        <v>552000</v>
      </c>
      <c r="BS835" s="348">
        <v>706560</v>
      </c>
      <c r="BT835" s="348">
        <v>787152</v>
      </c>
      <c r="BV835" s="23" t="s">
        <v>233</v>
      </c>
      <c r="BW835" s="348">
        <v>396888</v>
      </c>
      <c r="BX835" s="348">
        <v>457608</v>
      </c>
      <c r="BY835" s="348">
        <v>552000</v>
      </c>
      <c r="BZ835" s="348">
        <v>706560</v>
      </c>
      <c r="CA835" s="348">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0">
        <v>331890</v>
      </c>
      <c r="BQ836" s="350">
        <v>382666</v>
      </c>
      <c r="BR836" s="350">
        <v>461600</v>
      </c>
      <c r="BS836" s="350">
        <v>590848</v>
      </c>
      <c r="BT836" s="350">
        <v>658242</v>
      </c>
      <c r="BV836" s="23" t="s">
        <v>234</v>
      </c>
      <c r="BW836" s="350">
        <v>331890</v>
      </c>
      <c r="BX836" s="350">
        <v>382666</v>
      </c>
      <c r="BY836" s="350">
        <v>461600</v>
      </c>
      <c r="BZ836" s="350">
        <v>590848</v>
      </c>
      <c r="CA836" s="350">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4" t="s">
        <v>2776</v>
      </c>
      <c r="D837" s="1685"/>
      <c r="E837" s="1685"/>
      <c r="F837" s="1685"/>
      <c r="G837" s="1685"/>
      <c r="H837" s="1685"/>
      <c r="I837" s="1685"/>
      <c r="J837" s="1685"/>
      <c r="K837" s="1685"/>
      <c r="L837" s="1685"/>
      <c r="M837" s="1685"/>
      <c r="N837" s="1685"/>
      <c r="O837" s="1685"/>
      <c r="P837" s="1685"/>
      <c r="Q837" s="1685"/>
      <c r="R837" s="1685"/>
      <c r="S837" s="1685"/>
      <c r="T837" s="1685"/>
      <c r="U837" s="1685"/>
      <c r="V837" s="1685"/>
      <c r="W837" s="1685"/>
      <c r="X837" s="1685"/>
      <c r="Y837" s="1685"/>
      <c r="Z837" s="1685"/>
      <c r="AA837" s="1685"/>
      <c r="AB837" s="1685"/>
      <c r="AC837" s="1685"/>
      <c r="AD837" s="1685"/>
      <c r="AE837" s="1685"/>
      <c r="AF837" s="1685"/>
      <c r="AG837" s="1685"/>
      <c r="AH837" s="1685"/>
      <c r="AI837" s="1685"/>
      <c r="AJ837" s="1686"/>
      <c r="AK837"/>
      <c r="AL837" s="3"/>
      <c r="AM837" s="3"/>
      <c r="AN837" s="3"/>
      <c r="AO837" s="3"/>
      <c r="AP837" s="3"/>
      <c r="AQ837" s="3"/>
      <c r="AR837" s="3"/>
      <c r="AS837" s="3"/>
      <c r="AT837" s="3"/>
      <c r="AU837"/>
      <c r="AV837"/>
      <c r="AW837"/>
      <c r="AX837"/>
      <c r="AY837"/>
      <c r="AZ837" s="30"/>
      <c r="BA837" s="30"/>
      <c r="BO837" s="23" t="s">
        <v>236</v>
      </c>
      <c r="BP837" s="348">
        <v>352022</v>
      </c>
      <c r="BQ837" s="348">
        <v>405878</v>
      </c>
      <c r="BR837" s="348">
        <v>489600</v>
      </c>
      <c r="BS837" s="348">
        <v>626688</v>
      </c>
      <c r="BT837" s="348">
        <v>698170</v>
      </c>
      <c r="BV837" s="23" t="s">
        <v>236</v>
      </c>
      <c r="BW837" s="348">
        <v>352022</v>
      </c>
      <c r="BX837" s="348">
        <v>405878</v>
      </c>
      <c r="BY837" s="348">
        <v>489600</v>
      </c>
      <c r="BZ837" s="348">
        <v>626688</v>
      </c>
      <c r="CA837" s="348">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0">
        <v>314634</v>
      </c>
      <c r="BQ838" s="350">
        <v>362770</v>
      </c>
      <c r="BR838" s="350">
        <v>437600</v>
      </c>
      <c r="BS838" s="350">
        <v>560128</v>
      </c>
      <c r="BT838" s="350">
        <v>624018</v>
      </c>
      <c r="BV838" s="23" t="s">
        <v>237</v>
      </c>
      <c r="BW838" s="350">
        <v>314634</v>
      </c>
      <c r="BX838" s="350">
        <v>362770</v>
      </c>
      <c r="BY838" s="350">
        <v>437600</v>
      </c>
      <c r="BZ838" s="350">
        <v>560128</v>
      </c>
      <c r="CA838" s="350">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8">
        <v>331890</v>
      </c>
      <c r="BQ839" s="348">
        <v>382666</v>
      </c>
      <c r="BR839" s="348">
        <v>461600</v>
      </c>
      <c r="BS839" s="348">
        <v>590848</v>
      </c>
      <c r="BT839" s="348">
        <v>658242</v>
      </c>
      <c r="BV839" s="23" t="s">
        <v>644</v>
      </c>
      <c r="BW839" s="348">
        <v>331890</v>
      </c>
      <c r="BX839" s="348">
        <v>382666</v>
      </c>
      <c r="BY839" s="348">
        <v>461600</v>
      </c>
      <c r="BZ839" s="348">
        <v>590848</v>
      </c>
      <c r="CA839" s="348">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0">
        <v>352022</v>
      </c>
      <c r="BQ840" s="350">
        <v>405878</v>
      </c>
      <c r="BR840" s="350">
        <v>489600</v>
      </c>
      <c r="BS840" s="350">
        <v>626688</v>
      </c>
      <c r="BT840" s="350">
        <v>698170</v>
      </c>
      <c r="BV840" s="23" t="s">
        <v>698</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0">
        <f>ROUNDDOWN(BC939*2,2)</f>
        <v>0</v>
      </c>
      <c r="BJ841" s="1630"/>
      <c r="BK841" s="1630"/>
      <c r="BL841" s="1630"/>
      <c r="BO841" s="23" t="s">
        <v>699</v>
      </c>
      <c r="BP841" s="348">
        <v>314634</v>
      </c>
      <c r="BQ841" s="348">
        <v>362770</v>
      </c>
      <c r="BR841" s="348">
        <v>437600</v>
      </c>
      <c r="BS841" s="348">
        <v>560128</v>
      </c>
      <c r="BT841" s="348">
        <v>624018</v>
      </c>
      <c r="BV841" s="23" t="s">
        <v>699</v>
      </c>
      <c r="BW841" s="348">
        <v>314634</v>
      </c>
      <c r="BX841" s="348">
        <v>362770</v>
      </c>
      <c r="BY841" s="348">
        <v>437600</v>
      </c>
      <c r="BZ841" s="348">
        <v>560128</v>
      </c>
      <c r="CA841" s="348">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4">
        <v>5000</v>
      </c>
      <c r="X842" s="1604"/>
      <c r="Y842" s="1604"/>
      <c r="Z842" s="1604"/>
      <c r="AA842" s="1604"/>
      <c r="AB842" s="1604"/>
      <c r="AC842" s="1604"/>
      <c r="AD842"/>
      <c r="AE842"/>
      <c r="AF842"/>
      <c r="AG842"/>
      <c r="AH842"/>
      <c r="AI842"/>
      <c r="AJ842"/>
      <c r="AK842"/>
      <c r="AL842"/>
      <c r="AM842"/>
      <c r="AN842"/>
      <c r="AO842"/>
      <c r="AP842"/>
      <c r="AQ842"/>
      <c r="AR842"/>
      <c r="AS842"/>
      <c r="AT842"/>
      <c r="AU842"/>
      <c r="AV842"/>
      <c r="AW842"/>
      <c r="AX842"/>
      <c r="AY842"/>
      <c r="AZ842" s="30"/>
      <c r="BA842" s="30"/>
      <c r="BO842" s="23" t="s">
        <v>700</v>
      </c>
      <c r="BP842" s="350">
        <v>353173</v>
      </c>
      <c r="BQ842" s="350">
        <v>407205</v>
      </c>
      <c r="BR842" s="350">
        <v>491200</v>
      </c>
      <c r="BS842" s="350">
        <v>628736</v>
      </c>
      <c r="BT842" s="350">
        <v>700451</v>
      </c>
      <c r="BV842" s="23" t="s">
        <v>700</v>
      </c>
      <c r="BW842" s="350">
        <v>353173</v>
      </c>
      <c r="BX842" s="350">
        <v>407205</v>
      </c>
      <c r="BY842" s="350">
        <v>491200</v>
      </c>
      <c r="BZ842" s="350">
        <v>628736</v>
      </c>
      <c r="CA842" s="350">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4">
        <v>15000</v>
      </c>
      <c r="X843" s="1604"/>
      <c r="Y843" s="1604"/>
      <c r="Z843" s="1604"/>
      <c r="AA843" s="1604"/>
      <c r="AB843" s="1604"/>
      <c r="AC843" s="1604"/>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8">
        <v>689665</v>
      </c>
      <c r="BQ843" s="348">
        <v>795177</v>
      </c>
      <c r="BR843" s="348">
        <v>959200</v>
      </c>
      <c r="BS843" s="348">
        <v>1227776</v>
      </c>
      <c r="BT843" s="348">
        <v>1367819</v>
      </c>
      <c r="BV843" s="23" t="s">
        <v>701</v>
      </c>
      <c r="BW843" s="348">
        <v>689665</v>
      </c>
      <c r="BX843" s="348">
        <v>795177</v>
      </c>
      <c r="BY843" s="348">
        <v>959200</v>
      </c>
      <c r="BZ843" s="348">
        <v>1227776</v>
      </c>
      <c r="CA843" s="348">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4">
        <v>12000</v>
      </c>
      <c r="X844" s="1604"/>
      <c r="Y844" s="1604"/>
      <c r="Z844" s="1604"/>
      <c r="AA844" s="1604"/>
      <c r="AB844" s="1604"/>
      <c r="AC844" s="1604"/>
      <c r="AZ844" s="30"/>
      <c r="BA844" s="30"/>
      <c r="BB844" s="14"/>
      <c r="BC844" s="14"/>
      <c r="BD844" s="14"/>
      <c r="BE844" s="14"/>
      <c r="BF844" s="14"/>
      <c r="BG844" s="14"/>
      <c r="BH844" s="14"/>
      <c r="BI844" s="14"/>
      <c r="BJ844" s="14"/>
      <c r="BK844" s="14"/>
      <c r="BL844" s="14"/>
      <c r="BM844" s="14"/>
      <c r="BN844" s="14"/>
      <c r="BO844" s="23" t="s">
        <v>243</v>
      </c>
      <c r="BP844" s="350">
        <v>307732</v>
      </c>
      <c r="BQ844" s="350">
        <v>354812</v>
      </c>
      <c r="BR844" s="350">
        <v>428000</v>
      </c>
      <c r="BS844" s="350">
        <v>547840</v>
      </c>
      <c r="BT844" s="350">
        <v>610328</v>
      </c>
      <c r="BU844" s="14"/>
      <c r="BV844" s="23" t="s">
        <v>243</v>
      </c>
      <c r="BW844" s="350">
        <v>307732</v>
      </c>
      <c r="BX844" s="350">
        <v>354812</v>
      </c>
      <c r="BY844" s="350">
        <v>428000</v>
      </c>
      <c r="BZ844" s="350">
        <v>547840</v>
      </c>
      <c r="CA844" s="350">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4">
        <v>15000</v>
      </c>
      <c r="X845" s="1604"/>
      <c r="Y845" s="1604"/>
      <c r="Z845" s="1604"/>
      <c r="AA845" s="1604"/>
      <c r="AB845" s="1604"/>
      <c r="AC845" s="1604"/>
      <c r="AZ845" s="30"/>
      <c r="BA845" s="30"/>
      <c r="BB845" s="14"/>
      <c r="BC845" s="14"/>
      <c r="BD845" s="14"/>
      <c r="BE845" s="14"/>
      <c r="BF845" s="14"/>
      <c r="BG845" s="14"/>
      <c r="BH845" s="14"/>
      <c r="BI845" s="14"/>
      <c r="BJ845" s="14"/>
      <c r="BK845" s="14"/>
      <c r="BL845" s="14"/>
      <c r="BM845" s="14"/>
      <c r="BN845" s="14"/>
      <c r="BO845" s="23" t="s">
        <v>244</v>
      </c>
      <c r="BP845" s="348">
        <v>387110</v>
      </c>
      <c r="BQ845" s="348">
        <v>446334</v>
      </c>
      <c r="BR845" s="348">
        <v>538400</v>
      </c>
      <c r="BS845" s="348">
        <v>689152</v>
      </c>
      <c r="BT845" s="348">
        <v>767758</v>
      </c>
      <c r="BU845" s="14"/>
      <c r="BV845" s="23" t="s">
        <v>244</v>
      </c>
      <c r="BW845" s="348">
        <v>387110</v>
      </c>
      <c r="BX845" s="348">
        <v>446334</v>
      </c>
      <c r="BY845" s="348">
        <v>538400</v>
      </c>
      <c r="BZ845" s="348">
        <v>689152</v>
      </c>
      <c r="CA845" s="348">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09" t="s">
        <v>2777</v>
      </c>
      <c r="N846" s="1610"/>
      <c r="O846" s="1610"/>
      <c r="P846" s="1610"/>
      <c r="Q846" s="1610"/>
      <c r="R846" s="1610"/>
      <c r="S846" s="1610"/>
      <c r="T846" s="1610"/>
      <c r="U846" s="1610"/>
      <c r="V846" s="1611"/>
      <c r="W846" s="1604">
        <v>20000</v>
      </c>
      <c r="X846" s="1604"/>
      <c r="Y846" s="1604"/>
      <c r="Z846" s="1604"/>
      <c r="AA846" s="1604"/>
      <c r="AB846" s="1604"/>
      <c r="AC846" s="1604"/>
      <c r="AZ846" s="30">
        <f>IF(AJ1028&gt;1,0.05,0)</f>
        <v>0</v>
      </c>
      <c r="BA846" s="30"/>
      <c r="BB846" s="14"/>
      <c r="BC846" s="14"/>
      <c r="BD846" s="14"/>
      <c r="BE846" s="14"/>
      <c r="BF846" s="14"/>
      <c r="BG846" s="14"/>
      <c r="BH846" s="14"/>
      <c r="BI846" s="14"/>
      <c r="BJ846" s="14"/>
      <c r="BK846" s="14"/>
      <c r="BL846" s="14"/>
      <c r="BM846" s="14"/>
      <c r="BN846" s="14"/>
      <c r="BO846" s="23" t="s">
        <v>245</v>
      </c>
      <c r="BP846" s="349">
        <v>532060</v>
      </c>
      <c r="BQ846" s="349">
        <v>613460</v>
      </c>
      <c r="BR846" s="350">
        <v>740000</v>
      </c>
      <c r="BS846" s="349">
        <v>947200</v>
      </c>
      <c r="BT846" s="349">
        <v>1055240</v>
      </c>
      <c r="BU846" s="14"/>
      <c r="BV846" s="23" t="s">
        <v>245</v>
      </c>
      <c r="BW846" s="349">
        <v>532060</v>
      </c>
      <c r="BX846" s="349">
        <v>613460</v>
      </c>
      <c r="BY846" s="349">
        <v>740000</v>
      </c>
      <c r="BZ846" s="349">
        <v>947200</v>
      </c>
      <c r="CA846" s="349">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1">
        <f>SUM(W842:AC846)</f>
        <v>67000</v>
      </c>
      <c r="X847" s="1582"/>
      <c r="Y847" s="1582"/>
      <c r="Z847" s="1582"/>
      <c r="AA847" s="1582"/>
      <c r="AB847" s="1582"/>
      <c r="AC847" s="1583"/>
      <c r="AZ847" s="30"/>
      <c r="BA847" s="30"/>
      <c r="BB847" s="14"/>
      <c r="BC847" s="14"/>
      <c r="BD847" s="14"/>
      <c r="BE847" s="14"/>
      <c r="BF847" s="14"/>
      <c r="BG847" s="14"/>
      <c r="BH847" s="14"/>
      <c r="BI847" s="14"/>
      <c r="BJ847" s="14"/>
      <c r="BK847" s="14"/>
      <c r="BL847" s="14"/>
      <c r="BM847" s="14"/>
      <c r="BN847" s="14"/>
      <c r="BO847" s="23" t="s">
        <v>707</v>
      </c>
      <c r="BP847" s="348">
        <v>387110</v>
      </c>
      <c r="BQ847" s="348">
        <v>446334</v>
      </c>
      <c r="BR847" s="348">
        <v>538400</v>
      </c>
      <c r="BS847" s="348">
        <v>689152</v>
      </c>
      <c r="BT847" s="348">
        <v>767758</v>
      </c>
      <c r="BU847" s="14"/>
      <c r="BV847" s="23" t="s">
        <v>707</v>
      </c>
      <c r="BW847" s="348">
        <v>387110</v>
      </c>
      <c r="BX847" s="348">
        <v>446334</v>
      </c>
      <c r="BY847" s="348">
        <v>538400</v>
      </c>
      <c r="BZ847" s="348">
        <v>689152</v>
      </c>
      <c r="CA847" s="348">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08"/>
      <c r="BH848" s="1608"/>
      <c r="BI848" s="1608"/>
      <c r="BJ848" s="1608"/>
      <c r="BK848" s="1608"/>
      <c r="BL848" s="1608"/>
      <c r="BM848" s="14"/>
      <c r="BN848" s="14"/>
      <c r="BO848" s="23" t="s">
        <v>708</v>
      </c>
      <c r="BP848" s="349">
        <v>532060</v>
      </c>
      <c r="BQ848" s="349">
        <v>613460</v>
      </c>
      <c r="BR848" s="349">
        <v>740000</v>
      </c>
      <c r="BS848" s="349">
        <v>947200</v>
      </c>
      <c r="BT848" s="349">
        <v>1055240</v>
      </c>
      <c r="BU848" s="14"/>
      <c r="BV848" s="23" t="s">
        <v>708</v>
      </c>
      <c r="BW848" s="349">
        <v>532060</v>
      </c>
      <c r="BX848" s="349">
        <v>613460</v>
      </c>
      <c r="BY848" s="349">
        <v>740000</v>
      </c>
      <c r="BZ848" s="349">
        <v>947200</v>
      </c>
      <c r="CA848" s="349">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86" t="s">
        <v>346</v>
      </c>
      <c r="K849" s="1587"/>
      <c r="L849" s="1587"/>
      <c r="M849" s="1587"/>
      <c r="N849" s="1587"/>
      <c r="O849" s="1587"/>
      <c r="P849" s="1587"/>
      <c r="Q849" s="1587"/>
      <c r="R849" s="1587"/>
      <c r="S849" s="1587"/>
      <c r="T849" s="1587"/>
      <c r="U849" s="1587"/>
      <c r="V849" s="1588"/>
      <c r="W849" s="1572">
        <v>90000</v>
      </c>
      <c r="X849" s="1573"/>
      <c r="Y849" s="1573"/>
      <c r="Z849" s="1573"/>
      <c r="AA849" s="1573"/>
      <c r="AB849" s="1573"/>
      <c r="AC849" s="1574"/>
      <c r="AD849" s="566"/>
      <c r="AZ849" s="30"/>
      <c r="BA849" s="30"/>
      <c r="BB849" s="14"/>
      <c r="BC849" s="14"/>
      <c r="BD849" s="14"/>
      <c r="BE849" s="14"/>
      <c r="BF849" s="14"/>
      <c r="BG849" s="89"/>
      <c r="BH849" s="89"/>
      <c r="BI849" s="89"/>
      <c r="BJ849" s="89"/>
      <c r="BK849" s="89"/>
      <c r="BL849" s="89"/>
      <c r="BM849" s="14"/>
      <c r="BN849" s="14"/>
      <c r="BO849" s="23" t="s">
        <v>709</v>
      </c>
      <c r="BP849" s="348">
        <v>387110</v>
      </c>
      <c r="BQ849" s="348">
        <v>446334</v>
      </c>
      <c r="BR849" s="348">
        <v>538400</v>
      </c>
      <c r="BS849" s="348">
        <v>689152</v>
      </c>
      <c r="BT849" s="348">
        <v>767758</v>
      </c>
      <c r="BU849" s="14"/>
      <c r="BV849" s="23" t="s">
        <v>709</v>
      </c>
      <c r="BW849" s="348">
        <v>387110</v>
      </c>
      <c r="BX849" s="348">
        <v>446334</v>
      </c>
      <c r="BY849" s="348">
        <v>538400</v>
      </c>
      <c r="BZ849" s="348">
        <v>689152</v>
      </c>
      <c r="CA849" s="348">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6"/>
      <c r="AZ850" s="30"/>
      <c r="BA850" s="30"/>
      <c r="BB850" s="14"/>
      <c r="BC850" s="14"/>
      <c r="BD850" s="14"/>
      <c r="BE850" s="14"/>
      <c r="BF850" s="14"/>
      <c r="BG850" s="89"/>
      <c r="BH850" s="89"/>
      <c r="BI850" s="89"/>
      <c r="BJ850" s="89"/>
      <c r="BK850" s="89"/>
      <c r="BL850" s="89"/>
      <c r="BM850" s="14"/>
      <c r="BN850" s="14"/>
      <c r="BO850" s="23" t="s">
        <v>710</v>
      </c>
      <c r="BP850" s="350">
        <v>319236</v>
      </c>
      <c r="BQ850" s="350">
        <v>368076</v>
      </c>
      <c r="BR850" s="350">
        <v>444000</v>
      </c>
      <c r="BS850" s="350">
        <v>568320</v>
      </c>
      <c r="BT850" s="350">
        <v>633144</v>
      </c>
      <c r="BU850" s="14"/>
      <c r="BV850" s="23" t="s">
        <v>710</v>
      </c>
      <c r="BW850" s="350">
        <v>319236</v>
      </c>
      <c r="BX850" s="350">
        <v>368076</v>
      </c>
      <c r="BY850" s="350">
        <v>444000</v>
      </c>
      <c r="BZ850" s="350">
        <v>568320</v>
      </c>
      <c r="CA850" s="350">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598"/>
      <c r="X851" s="1598"/>
      <c r="Y851" s="1598"/>
      <c r="Z851" s="1598"/>
      <c r="AA851" s="1598"/>
      <c r="AB851" s="1598"/>
      <c r="AC851" s="1598"/>
      <c r="AZ851" s="1612">
        <f>SUM(AZ818:AZ846)</f>
        <v>0</v>
      </c>
      <c r="BA851" s="1612"/>
      <c r="BB851" s="14"/>
      <c r="BC851" s="14"/>
      <c r="BD851" s="14"/>
      <c r="BE851" s="14"/>
      <c r="BF851" s="14"/>
      <c r="BG851" s="14"/>
      <c r="BH851" s="14"/>
      <c r="BI851" s="14"/>
      <c r="BJ851" s="14"/>
      <c r="BK851" s="14"/>
      <c r="BL851" s="14"/>
      <c r="BM851" s="14"/>
      <c r="BN851" s="14"/>
      <c r="BO851" s="23" t="s">
        <v>711</v>
      </c>
      <c r="BP851" s="348">
        <v>352022</v>
      </c>
      <c r="BQ851" s="348">
        <v>405878</v>
      </c>
      <c r="BR851" s="348">
        <v>489600</v>
      </c>
      <c r="BS851" s="348">
        <v>626688</v>
      </c>
      <c r="BT851" s="348">
        <v>698170</v>
      </c>
      <c r="BU851" s="14"/>
      <c r="BV851" s="23" t="s">
        <v>711</v>
      </c>
      <c r="BW851" s="348">
        <v>352022</v>
      </c>
      <c r="BX851" s="348">
        <v>405878</v>
      </c>
      <c r="BY851" s="348">
        <v>489600</v>
      </c>
      <c r="BZ851" s="348">
        <v>626688</v>
      </c>
      <c r="CA851" s="348">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598">
        <v>20000</v>
      </c>
      <c r="X852" s="1598"/>
      <c r="Y852" s="1598"/>
      <c r="Z852" s="1598"/>
      <c r="AA852" s="1598"/>
      <c r="AB852" s="1598"/>
      <c r="AC852" s="1598"/>
      <c r="AZ852" s="30"/>
      <c r="BA852" s="30"/>
      <c r="BB852" s="14"/>
      <c r="BC852" s="14"/>
      <c r="BD852" s="14"/>
      <c r="BE852" s="14"/>
      <c r="BF852" s="14"/>
      <c r="BG852" s="14"/>
      <c r="BH852" s="14"/>
      <c r="BI852" s="14"/>
      <c r="BJ852" s="14"/>
      <c r="BK852" s="14"/>
      <c r="BL852" s="14"/>
      <c r="BM852" s="14"/>
      <c r="BN852" s="14"/>
      <c r="BO852" s="23" t="s">
        <v>712</v>
      </c>
      <c r="BP852" s="350">
        <v>352022</v>
      </c>
      <c r="BQ852" s="350">
        <v>405878</v>
      </c>
      <c r="BR852" s="350">
        <v>489600</v>
      </c>
      <c r="BS852" s="350">
        <v>626688</v>
      </c>
      <c r="BT852" s="350">
        <v>698170</v>
      </c>
      <c r="BU852" s="14"/>
      <c r="BV852" s="23" t="s">
        <v>712</v>
      </c>
      <c r="BW852" s="350">
        <v>352022</v>
      </c>
      <c r="BX852" s="350">
        <v>405878</v>
      </c>
      <c r="BY852" s="350">
        <v>489600</v>
      </c>
      <c r="BZ852" s="350">
        <v>626688</v>
      </c>
      <c r="CA852" s="350">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598">
        <v>30000</v>
      </c>
      <c r="X853" s="1598"/>
      <c r="Y853" s="1598"/>
      <c r="Z853" s="1598"/>
      <c r="AA853" s="1598"/>
      <c r="AB853" s="1598"/>
      <c r="AC853" s="1598"/>
      <c r="AZ853" s="30"/>
      <c r="BA853" s="30"/>
      <c r="BB853" s="14"/>
      <c r="BC853" s="14"/>
      <c r="BD853" s="14"/>
      <c r="BE853" s="14"/>
      <c r="BF853" s="14"/>
      <c r="BG853" s="14"/>
      <c r="BH853" s="14"/>
      <c r="BI853" s="14"/>
      <c r="BJ853" s="14"/>
      <c r="BK853" s="14"/>
      <c r="BL853" s="14"/>
      <c r="BM853" s="14"/>
      <c r="BN853" s="14"/>
      <c r="BO853" s="23" t="s">
        <v>713</v>
      </c>
      <c r="BP853" s="348">
        <v>384234</v>
      </c>
      <c r="BQ853" s="348">
        <v>443018</v>
      </c>
      <c r="BR853" s="348">
        <v>534400</v>
      </c>
      <c r="BS853" s="348">
        <v>684032</v>
      </c>
      <c r="BT853" s="348">
        <v>762054</v>
      </c>
      <c r="BU853" s="14"/>
      <c r="BV853" s="23" t="s">
        <v>713</v>
      </c>
      <c r="BW853" s="348">
        <v>384234</v>
      </c>
      <c r="BX853" s="348">
        <v>443018</v>
      </c>
      <c r="BY853" s="348">
        <v>534400</v>
      </c>
      <c r="BZ853" s="348">
        <v>684032</v>
      </c>
      <c r="CA853" s="348">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598">
        <v>30000</v>
      </c>
      <c r="X854" s="1598"/>
      <c r="Y854" s="1598"/>
      <c r="Z854" s="1598"/>
      <c r="AA854" s="1598"/>
      <c r="AB854" s="1598"/>
      <c r="AC854" s="1598"/>
      <c r="AZ854" s="34"/>
      <c r="BA854" s="34"/>
      <c r="BB854" s="34"/>
      <c r="BC854" s="34"/>
      <c r="BD854" s="34"/>
      <c r="BE854" s="34"/>
      <c r="BF854" s="34"/>
      <c r="BG854" s="34"/>
      <c r="BH854" s="34"/>
      <c r="BI854" s="34"/>
      <c r="BJ854" s="34"/>
      <c r="BK854" s="34"/>
      <c r="BL854" s="34"/>
      <c r="BM854" s="34"/>
      <c r="BN854" s="34"/>
      <c r="BO854" s="23" t="s">
        <v>109</v>
      </c>
      <c r="BP854" s="350">
        <v>384234</v>
      </c>
      <c r="BQ854" s="350">
        <v>443018</v>
      </c>
      <c r="BR854" s="350">
        <v>534400</v>
      </c>
      <c r="BS854" s="350">
        <v>684032</v>
      </c>
      <c r="BT854" s="350">
        <v>762054</v>
      </c>
      <c r="BU854" s="14"/>
      <c r="BV854" s="23" t="s">
        <v>109</v>
      </c>
      <c r="BW854" s="350">
        <v>384234</v>
      </c>
      <c r="BX854" s="350">
        <v>443018</v>
      </c>
      <c r="BY854" s="350">
        <v>534400</v>
      </c>
      <c r="BZ854" s="350">
        <v>684032</v>
      </c>
      <c r="CA854" s="350">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47">
        <f>SUM(W851:AC854)</f>
        <v>80000</v>
      </c>
      <c r="X855" s="1647"/>
      <c r="Y855" s="1647"/>
      <c r="Z855" s="1647"/>
      <c r="AA855" s="1647"/>
      <c r="AB855" s="1647"/>
      <c r="AC855" s="1647"/>
      <c r="AZ855" s="34"/>
      <c r="BA855" s="34"/>
      <c r="BB855" s="34"/>
      <c r="BC855" s="34"/>
      <c r="BD855" s="34"/>
      <c r="BE855" s="34"/>
      <c r="BF855" s="34"/>
      <c r="BG855" s="34"/>
      <c r="BH855" s="34"/>
      <c r="BI855" s="34"/>
      <c r="BJ855" s="34"/>
      <c r="BK855" s="34"/>
      <c r="BL855" s="34"/>
      <c r="BM855" s="34"/>
      <c r="BN855" s="34"/>
      <c r="BO855" s="23" t="s">
        <v>110</v>
      </c>
      <c r="BP855" s="348">
        <v>307732</v>
      </c>
      <c r="BQ855" s="348">
        <v>354812</v>
      </c>
      <c r="BR855" s="348">
        <v>428000</v>
      </c>
      <c r="BS855" s="348">
        <v>547840</v>
      </c>
      <c r="BT855" s="348">
        <v>610328</v>
      </c>
      <c r="BU855" s="14"/>
      <c r="BV855" s="23" t="s">
        <v>110</v>
      </c>
      <c r="BW855" s="348">
        <v>307732</v>
      </c>
      <c r="BX855" s="348">
        <v>354812</v>
      </c>
      <c r="BY855" s="348">
        <v>428000</v>
      </c>
      <c r="BZ855" s="348">
        <v>547840</v>
      </c>
      <c r="CA855" s="348">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0">
        <v>331890</v>
      </c>
      <c r="BQ856" s="350">
        <v>382666</v>
      </c>
      <c r="BR856" s="350">
        <v>461600</v>
      </c>
      <c r="BS856" s="350">
        <v>590848</v>
      </c>
      <c r="BT856" s="350">
        <v>658242</v>
      </c>
      <c r="BU856" s="14"/>
      <c r="BV856" s="23" t="s">
        <v>45</v>
      </c>
      <c r="BW856" s="350">
        <v>331890</v>
      </c>
      <c r="BX856" s="350">
        <v>382666</v>
      </c>
      <c r="BY856" s="350">
        <v>461600</v>
      </c>
      <c r="BZ856" s="350">
        <v>590848</v>
      </c>
      <c r="CA856" s="350">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05">
        <v>80000</v>
      </c>
      <c r="X857" s="1606"/>
      <c r="Y857" s="1606"/>
      <c r="Z857" s="1606"/>
      <c r="AA857" s="1606"/>
      <c r="AB857" s="1606"/>
      <c r="AC857" s="1607"/>
      <c r="AD857" s="561"/>
      <c r="AZ857" s="34"/>
      <c r="BA857" s="34"/>
      <c r="BB857" s="34"/>
      <c r="BC857" s="34"/>
      <c r="BD857" s="34"/>
      <c r="BE857" s="34"/>
      <c r="BF857" s="34"/>
      <c r="BG857" s="34"/>
      <c r="BH857" s="34"/>
      <c r="BI857" s="34"/>
      <c r="BJ857" s="34"/>
      <c r="BK857" s="34"/>
      <c r="BL857" s="34"/>
      <c r="BM857" s="34"/>
      <c r="BN857" s="34"/>
      <c r="BO857" s="23" t="s">
        <v>46</v>
      </c>
      <c r="BP857" s="348">
        <v>352022</v>
      </c>
      <c r="BQ857" s="348">
        <v>405878</v>
      </c>
      <c r="BR857" s="348">
        <v>489600</v>
      </c>
      <c r="BS857" s="348">
        <v>626688</v>
      </c>
      <c r="BT857" s="348">
        <v>698170</v>
      </c>
      <c r="BU857" s="14"/>
      <c r="BV857" s="23" t="s">
        <v>46</v>
      </c>
      <c r="BW857" s="348">
        <v>352022</v>
      </c>
      <c r="BX857" s="348">
        <v>405878</v>
      </c>
      <c r="BY857" s="348">
        <v>489600</v>
      </c>
      <c r="BZ857" s="348">
        <v>626688</v>
      </c>
      <c r="CA857" s="348">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14">
        <v>1</v>
      </c>
      <c r="U858" s="1568"/>
      <c r="V858" s="1615"/>
      <c r="W858" s="907"/>
      <c r="X858" s="908"/>
      <c r="Y858" s="908"/>
      <c r="Z858" s="908"/>
      <c r="AA858" s="908"/>
      <c r="AB858" s="908"/>
      <c r="AC858" s="909"/>
      <c r="AD858" s="561"/>
      <c r="AZ858" s="34"/>
      <c r="BA858" s="34"/>
      <c r="BB858" s="34"/>
      <c r="BC858" s="34"/>
      <c r="BD858" s="34"/>
      <c r="BE858" s="34"/>
      <c r="BF858" s="34"/>
      <c r="BG858" s="34"/>
      <c r="BH858" s="34"/>
      <c r="BI858" s="34"/>
      <c r="BJ858" s="34"/>
      <c r="BK858" s="34"/>
      <c r="BL858" s="34"/>
      <c r="BM858" s="34"/>
      <c r="BN858" s="34"/>
      <c r="BO858" s="23" t="s">
        <v>47</v>
      </c>
      <c r="BP858" s="350">
        <v>352022</v>
      </c>
      <c r="BQ858" s="350">
        <v>405878</v>
      </c>
      <c r="BR858" s="350">
        <v>489600</v>
      </c>
      <c r="BS858" s="350">
        <v>626688</v>
      </c>
      <c r="BT858" s="350">
        <v>698170</v>
      </c>
      <c r="BU858" s="14"/>
      <c r="BV858" s="23" t="s">
        <v>47</v>
      </c>
      <c r="BW858" s="350">
        <v>352022</v>
      </c>
      <c r="BX858" s="350">
        <v>405878</v>
      </c>
      <c r="BY858" s="350">
        <v>489600</v>
      </c>
      <c r="BZ858" s="350">
        <v>626688</v>
      </c>
      <c r="CA858" s="350">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05">
        <v>50000</v>
      </c>
      <c r="X859" s="1606"/>
      <c r="Y859" s="1606"/>
      <c r="Z859" s="1606"/>
      <c r="AA859" s="1606"/>
      <c r="AB859" s="1606"/>
      <c r="AC859" s="1607"/>
      <c r="AD859" s="566"/>
      <c r="AZ859" s="34"/>
      <c r="BA859" s="34"/>
      <c r="BB859" s="34"/>
      <c r="BC859" s="34"/>
      <c r="BD859" s="34"/>
      <c r="BE859" s="34"/>
      <c r="BF859" s="34"/>
      <c r="BG859" s="34"/>
      <c r="BH859" s="34"/>
      <c r="BI859" s="34"/>
      <c r="BJ859" s="34"/>
      <c r="BK859" s="34"/>
      <c r="BL859" s="34"/>
      <c r="BM859" s="34"/>
      <c r="BN859" s="34"/>
      <c r="BO859" s="23" t="s">
        <v>48</v>
      </c>
      <c r="BP859" s="348">
        <v>307732</v>
      </c>
      <c r="BQ859" s="348">
        <v>354812</v>
      </c>
      <c r="BR859" s="348">
        <v>428000</v>
      </c>
      <c r="BS859" s="348">
        <v>547840</v>
      </c>
      <c r="BT859" s="348">
        <v>610328</v>
      </c>
      <c r="BU859" s="14"/>
      <c r="BV859" s="23" t="s">
        <v>48</v>
      </c>
      <c r="BW859" s="348">
        <v>307732</v>
      </c>
      <c r="BX859" s="348">
        <v>354812</v>
      </c>
      <c r="BY859" s="348">
        <v>428000</v>
      </c>
      <c r="BZ859" s="348">
        <v>547840</v>
      </c>
      <c r="CA859" s="348">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14">
        <v>1</v>
      </c>
      <c r="U860" s="1568"/>
      <c r="V860" s="1615"/>
      <c r="W860" s="907"/>
      <c r="X860" s="908"/>
      <c r="Y860" s="908"/>
      <c r="Z860" s="908"/>
      <c r="AA860" s="908"/>
      <c r="AB860" s="908"/>
      <c r="AC860" s="909"/>
      <c r="AD860" s="566"/>
      <c r="AZ860" s="34"/>
      <c r="BA860" s="34"/>
      <c r="BB860" s="34"/>
      <c r="BC860" s="34"/>
      <c r="BD860" s="34"/>
      <c r="BE860" s="34"/>
      <c r="BF860" s="34"/>
      <c r="BG860" s="34"/>
      <c r="BH860" s="34"/>
      <c r="BI860" s="34"/>
      <c r="BJ860" s="34"/>
      <c r="BK860" s="34"/>
      <c r="BL860" s="34"/>
      <c r="BM860" s="34"/>
      <c r="BN860" s="34"/>
      <c r="BO860" s="23" t="s">
        <v>129</v>
      </c>
      <c r="BP860" s="350">
        <v>352022</v>
      </c>
      <c r="BQ860" s="350">
        <v>405878</v>
      </c>
      <c r="BR860" s="350">
        <v>489600</v>
      </c>
      <c r="BS860" s="350">
        <v>626688</v>
      </c>
      <c r="BT860" s="350">
        <v>698170</v>
      </c>
      <c r="BU860" s="14"/>
      <c r="BV860" s="23" t="s">
        <v>129</v>
      </c>
      <c r="BW860" s="350">
        <v>352022</v>
      </c>
      <c r="BX860" s="350">
        <v>405878</v>
      </c>
      <c r="BY860" s="350">
        <v>489600</v>
      </c>
      <c r="BZ860" s="350">
        <v>626688</v>
      </c>
      <c r="CA860" s="350">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09" t="s">
        <v>2778</v>
      </c>
      <c r="N861" s="1610"/>
      <c r="O861" s="1610"/>
      <c r="P861" s="1610"/>
      <c r="Q861" s="1610"/>
      <c r="R861" s="1610"/>
      <c r="S861" s="1610"/>
      <c r="T861" s="1610"/>
      <c r="U861" s="1610"/>
      <c r="V861" s="1611"/>
      <c r="W861" s="1605">
        <v>30000</v>
      </c>
      <c r="X861" s="1606"/>
      <c r="Y861" s="1606"/>
      <c r="Z861" s="1606"/>
      <c r="AA861" s="1606"/>
      <c r="AB861" s="1606"/>
      <c r="AC861" s="1607"/>
      <c r="AD861" s="561"/>
      <c r="AU861" s="14"/>
      <c r="AZ861" s="34"/>
      <c r="BA861" s="34"/>
      <c r="BB861" s="34"/>
      <c r="BC861" s="34"/>
      <c r="BD861" s="34"/>
      <c r="BE861" s="34"/>
      <c r="BF861" s="34"/>
      <c r="BG861" s="34"/>
      <c r="BH861" s="34"/>
      <c r="BI861" s="34"/>
      <c r="BJ861" s="34"/>
      <c r="BK861" s="34"/>
      <c r="BL861" s="34"/>
      <c r="BM861" s="34"/>
      <c r="BN861" s="34"/>
      <c r="BO861" s="23" t="s">
        <v>49</v>
      </c>
      <c r="BP861" s="348">
        <v>387110</v>
      </c>
      <c r="BQ861" s="348">
        <v>446334</v>
      </c>
      <c r="BR861" s="348">
        <v>538400</v>
      </c>
      <c r="BS861" s="348">
        <v>689152</v>
      </c>
      <c r="BT861" s="348">
        <v>767758</v>
      </c>
      <c r="BU861" s="14"/>
      <c r="BV861" s="23" t="s">
        <v>49</v>
      </c>
      <c r="BW861" s="348">
        <v>387110</v>
      </c>
      <c r="BX861" s="348">
        <v>446334</v>
      </c>
      <c r="BY861" s="348">
        <v>538400</v>
      </c>
      <c r="BZ861" s="348">
        <v>689152</v>
      </c>
      <c r="CA861" s="348">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16">
        <f>SUM(W857:AC861)</f>
        <v>160000</v>
      </c>
      <c r="X862" s="1617"/>
      <c r="Y862" s="1617"/>
      <c r="Z862" s="1617"/>
      <c r="AA862" s="1617"/>
      <c r="AB862" s="1617"/>
      <c r="AC862" s="1618"/>
      <c r="AD862" s="566"/>
      <c r="AU862" s="14"/>
      <c r="AZ862" s="34"/>
      <c r="BA862" s="34"/>
      <c r="BB862" s="34"/>
      <c r="BC862" s="34"/>
      <c r="BD862" s="34"/>
      <c r="BE862" s="34"/>
      <c r="BF862" s="34"/>
      <c r="BG862" s="34"/>
      <c r="BH862" s="34"/>
      <c r="BI862" s="34"/>
      <c r="BJ862" s="34"/>
      <c r="BK862" s="34"/>
      <c r="BL862" s="34"/>
      <c r="BM862" s="34"/>
      <c r="BN862" s="34"/>
      <c r="BO862" s="23" t="s">
        <v>50</v>
      </c>
      <c r="BP862" s="350">
        <v>331890</v>
      </c>
      <c r="BQ862" s="350">
        <v>382666</v>
      </c>
      <c r="BR862" s="350">
        <v>461600</v>
      </c>
      <c r="BS862" s="350">
        <v>590848</v>
      </c>
      <c r="BT862" s="350">
        <v>658242</v>
      </c>
      <c r="BU862" s="14"/>
      <c r="BV862" s="23" t="s">
        <v>50</v>
      </c>
      <c r="BW862" s="350">
        <v>331890</v>
      </c>
      <c r="BX862" s="350">
        <v>382666</v>
      </c>
      <c r="BY862" s="350">
        <v>461600</v>
      </c>
      <c r="BZ862" s="350">
        <v>590848</v>
      </c>
      <c r="CA862" s="350">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5">
        <v>69250</v>
      </c>
      <c r="X863" s="1606"/>
      <c r="Y863" s="1606"/>
      <c r="Z863" s="1606"/>
      <c r="AA863" s="1606"/>
      <c r="AB863" s="1606"/>
      <c r="AC863" s="1607"/>
      <c r="AU863" s="14"/>
      <c r="AZ863" s="34"/>
      <c r="BA863" s="34"/>
      <c r="BB863" s="34"/>
      <c r="BC863" s="34"/>
      <c r="BD863" s="34"/>
      <c r="BE863" s="34"/>
      <c r="BF863" s="34"/>
      <c r="BG863" s="34"/>
      <c r="BH863" s="34"/>
      <c r="BI863" s="34"/>
      <c r="BJ863" s="34"/>
      <c r="BK863" s="34"/>
      <c r="BL863" s="34"/>
      <c r="BM863" s="34"/>
      <c r="BN863" s="34"/>
      <c r="BO863" s="23" t="s">
        <v>327</v>
      </c>
      <c r="BP863" s="348">
        <v>331890</v>
      </c>
      <c r="BQ863" s="348">
        <v>382666</v>
      </c>
      <c r="BR863" s="348">
        <v>461600</v>
      </c>
      <c r="BS863" s="348">
        <v>590848</v>
      </c>
      <c r="BT863" s="348">
        <v>658242</v>
      </c>
      <c r="BU863" s="14"/>
      <c r="BV863" s="23" t="s">
        <v>327</v>
      </c>
      <c r="BW863" s="348">
        <v>331890</v>
      </c>
      <c r="BX863" s="348">
        <v>382666</v>
      </c>
      <c r="BY863" s="348">
        <v>461600</v>
      </c>
      <c r="BZ863" s="348">
        <v>590848</v>
      </c>
      <c r="CA863" s="348">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5"/>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04">
        <v>10000</v>
      </c>
      <c r="X865" s="1604"/>
      <c r="Y865" s="1604"/>
      <c r="Z865" s="1604"/>
      <c r="AA865" s="1604"/>
      <c r="AB865" s="1604"/>
      <c r="AC865" s="160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04">
        <v>20000</v>
      </c>
      <c r="X866" s="1604"/>
      <c r="Y866" s="1604"/>
      <c r="Z866" s="1604"/>
      <c r="AA866" s="1604"/>
      <c r="AB866" s="1604"/>
      <c r="AC866" s="160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04">
        <v>15000</v>
      </c>
      <c r="X867" s="1604"/>
      <c r="Y867" s="1604"/>
      <c r="Z867" s="1604"/>
      <c r="AA867" s="1604"/>
      <c r="AB867" s="1604"/>
      <c r="AC867" s="160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04">
        <v>10000</v>
      </c>
      <c r="X868" s="1604"/>
      <c r="Y868" s="1604"/>
      <c r="Z868" s="1604"/>
      <c r="AA868" s="1604"/>
      <c r="AB868" s="1604"/>
      <c r="AC868" s="160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04">
        <v>25000</v>
      </c>
      <c r="X869" s="1604"/>
      <c r="Y869" s="1604"/>
      <c r="Z869" s="1604"/>
      <c r="AA869" s="1604"/>
      <c r="AB869" s="1604"/>
      <c r="AC869" s="160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04"/>
      <c r="X870" s="1604"/>
      <c r="Y870" s="1604"/>
      <c r="Z870" s="1604"/>
      <c r="AA870" s="1604"/>
      <c r="AB870" s="1604"/>
      <c r="AC870" s="160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09" t="s">
        <v>2779</v>
      </c>
      <c r="N871" s="1610"/>
      <c r="O871" s="1610"/>
      <c r="P871" s="1610"/>
      <c r="Q871" s="1610"/>
      <c r="R871" s="1610"/>
      <c r="S871" s="1610"/>
      <c r="T871" s="1610"/>
      <c r="U871" s="1610"/>
      <c r="V871" s="1611"/>
      <c r="W871" s="1604">
        <f>15000-3756-44+(561250-557450)</f>
        <v>15000</v>
      </c>
      <c r="X871" s="1604"/>
      <c r="Y871" s="1604"/>
      <c r="Z871" s="1604"/>
      <c r="AA871" s="1604"/>
      <c r="AB871" s="1604"/>
      <c r="AC871" s="1604"/>
      <c r="AD871" s="566"/>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0">
        <f>SUM(W865:AC871)</f>
        <v>95000</v>
      </c>
      <c r="X872" s="1580"/>
      <c r="Y872" s="1580"/>
      <c r="Z872" s="1580"/>
      <c r="AA872" s="1580"/>
      <c r="AB872" s="1580"/>
      <c r="AC872" s="158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09" t="s">
        <v>335</v>
      </c>
      <c r="N874" s="1610"/>
      <c r="O874" s="1610"/>
      <c r="P874" s="1610"/>
      <c r="Q874" s="1610"/>
      <c r="R874" s="1610"/>
      <c r="S874" s="1610"/>
      <c r="T874" s="1610"/>
      <c r="U874" s="1610"/>
      <c r="V874" s="1611"/>
      <c r="W874" s="1572"/>
      <c r="X874" s="1573"/>
      <c r="Y874" s="1573"/>
      <c r="Z874" s="1573"/>
      <c r="AA874" s="1573"/>
      <c r="AB874" s="1573"/>
      <c r="AC874" s="1574"/>
      <c r="AD874" s="566"/>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09" t="s">
        <v>335</v>
      </c>
      <c r="N875" s="1610"/>
      <c r="O875" s="1610"/>
      <c r="P875" s="1610"/>
      <c r="Q875" s="1610"/>
      <c r="R875" s="1610"/>
      <c r="S875" s="1610"/>
      <c r="T875" s="1610"/>
      <c r="U875" s="1610"/>
      <c r="V875" s="1611"/>
      <c r="W875" s="1572"/>
      <c r="X875" s="1573"/>
      <c r="Y875" s="1573"/>
      <c r="Z875" s="1573"/>
      <c r="AA875" s="1573"/>
      <c r="AB875" s="1573"/>
      <c r="AC875" s="1574"/>
      <c r="AD875" s="566"/>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09" t="s">
        <v>335</v>
      </c>
      <c r="N876" s="1610"/>
      <c r="O876" s="1610"/>
      <c r="P876" s="1610"/>
      <c r="Q876" s="1610"/>
      <c r="R876" s="1610"/>
      <c r="S876" s="1610"/>
      <c r="T876" s="1610"/>
      <c r="U876" s="1610"/>
      <c r="V876" s="1611"/>
      <c r="W876" s="1572"/>
      <c r="X876" s="1573"/>
      <c r="Y876" s="1573"/>
      <c r="Z876" s="1573"/>
      <c r="AA876" s="1573"/>
      <c r="AB876" s="1573"/>
      <c r="AC876" s="157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09" t="s">
        <v>335</v>
      </c>
      <c r="N877" s="1610"/>
      <c r="O877" s="1610"/>
      <c r="P877" s="1610"/>
      <c r="Q877" s="1610"/>
      <c r="R877" s="1610"/>
      <c r="S877" s="1610"/>
      <c r="T877" s="1610"/>
      <c r="U877" s="1610"/>
      <c r="V877" s="1611"/>
      <c r="W877" s="1572"/>
      <c r="X877" s="1573"/>
      <c r="Y877" s="1573"/>
      <c r="Z877" s="1573"/>
      <c r="AA877" s="1573"/>
      <c r="AB877" s="1573"/>
      <c r="AC877" s="157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09" t="s">
        <v>335</v>
      </c>
      <c r="N878" s="1610"/>
      <c r="O878" s="1610"/>
      <c r="P878" s="1610"/>
      <c r="Q878" s="1610"/>
      <c r="R878" s="1610"/>
      <c r="S878" s="1610"/>
      <c r="T878" s="1610"/>
      <c r="U878" s="1610"/>
      <c r="V878" s="1611"/>
      <c r="W878" s="1572"/>
      <c r="X878" s="1573"/>
      <c r="Y878" s="1573"/>
      <c r="Z878" s="1573"/>
      <c r="AA878" s="1573"/>
      <c r="AB878" s="1573"/>
      <c r="AC878" s="157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1">
        <f>SUM(W874:AC878)</f>
        <v>0</v>
      </c>
      <c r="X879" s="1582"/>
      <c r="Y879" s="1582"/>
      <c r="Z879" s="1582"/>
      <c r="AA879" s="1582"/>
      <c r="AB879" s="1582"/>
      <c r="AC879" s="158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5"/>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6"/>
      <c r="J881" s="56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5"/>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6" t="s">
        <v>278</v>
      </c>
      <c r="AC883" s="1582">
        <f>W847+W855+W862+W863+W872+W879+W849</f>
        <v>561250</v>
      </c>
      <c r="AD883" s="1582"/>
      <c r="AE883" s="1582"/>
      <c r="AF883" s="1582"/>
      <c r="AG883" s="1582"/>
      <c r="AH883" s="158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6" t="s">
        <v>520</v>
      </c>
      <c r="AC884" s="1635">
        <f>O797+O777+G753</f>
        <v>97</v>
      </c>
      <c r="AD884" s="1635"/>
      <c r="AE884" s="1635"/>
      <c r="AF884" s="1635"/>
      <c r="AG884" s="1635"/>
      <c r="AH884" s="163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3" t="s">
        <v>32</v>
      </c>
      <c r="F885" s="1703"/>
      <c r="G885" s="1703"/>
      <c r="H885" s="1703"/>
      <c r="I885" s="1703"/>
      <c r="J885" s="1703"/>
      <c r="K885" s="1703"/>
      <c r="L885" s="1703"/>
      <c r="M885" s="1703"/>
      <c r="N885" s="1703"/>
      <c r="O885" s="1703"/>
      <c r="P885" s="1703"/>
      <c r="Q885" s="1703"/>
      <c r="R885" s="1703"/>
      <c r="S885" s="1703"/>
      <c r="T885" s="1703"/>
      <c r="U885" s="1703"/>
      <c r="V885" s="1703"/>
      <c r="W885" s="1703"/>
      <c r="X885" s="1703"/>
      <c r="Y885" s="1703"/>
      <c r="Z885" s="1703"/>
      <c r="AA885" s="1703"/>
      <c r="AB885" s="1704"/>
      <c r="AC885" s="1580">
        <f>IF(ISERROR((ROUNDDOWN(AC883/AC884,0))),0,(ROUNDDOWN(AC883/AC884,0)))</f>
        <v>5786</v>
      </c>
      <c r="AD885" s="1580"/>
      <c r="AE885" s="1580"/>
      <c r="AF885" s="1580"/>
      <c r="AG885" s="1580"/>
      <c r="AH885" s="158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19">
        <f>'Sources and Uses Budget'!C75</f>
        <v>682325</v>
      </c>
      <c r="AD886" s="1620"/>
      <c r="AE886" s="1620"/>
      <c r="AF886" s="1620"/>
      <c r="AG886" s="1620"/>
      <c r="AH886" s="162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4"/>
      <c r="AD887" s="1604"/>
      <c r="AE887" s="1604"/>
      <c r="AF887" s="1604"/>
      <c r="AG887" s="1604"/>
      <c r="AH887" s="160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3">
        <v>25000</v>
      </c>
      <c r="AD888" s="1573"/>
      <c r="AE888" s="1573"/>
      <c r="AF888" s="1573"/>
      <c r="AG888" s="1573"/>
      <c r="AH888" s="157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3">
        <v>29100</v>
      </c>
      <c r="AD889" s="1573"/>
      <c r="AE889" s="1573"/>
      <c r="AF889" s="1573"/>
      <c r="AG889" s="1573"/>
      <c r="AH889" s="157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77"/>
      <c r="AD890" s="1578"/>
      <c r="AE890" s="1578"/>
      <c r="AF890" s="1578"/>
      <c r="AG890" s="1578"/>
      <c r="AH890" s="157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3">
        <v>45000</v>
      </c>
      <c r="AD891" s="1573"/>
      <c r="AE891" s="1573"/>
      <c r="AF891" s="1573"/>
      <c r="AG891" s="1573"/>
      <c r="AH891" s="157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3"/>
      <c r="AD892" s="1573"/>
      <c r="AE892" s="1573"/>
      <c r="AF892" s="1573"/>
      <c r="AG892" s="1573"/>
      <c r="AH892" s="157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2" t="s">
        <v>2780</v>
      </c>
      <c r="D893" s="1633"/>
      <c r="E893" s="1633"/>
      <c r="F893" s="1633"/>
      <c r="G893" s="1633"/>
      <c r="H893" s="1633"/>
      <c r="I893" s="1633"/>
      <c r="J893" s="1633"/>
      <c r="K893" s="1633"/>
      <c r="L893" s="1633"/>
      <c r="M893" s="1633"/>
      <c r="N893" s="1633"/>
      <c r="O893" s="1633"/>
      <c r="P893" s="1633"/>
      <c r="Q893" s="1633"/>
      <c r="R893" s="1633"/>
      <c r="S893" s="1633"/>
      <c r="T893" s="1633"/>
      <c r="U893" s="1633"/>
      <c r="V893" s="1633"/>
      <c r="W893" s="1633"/>
      <c r="X893" s="1633"/>
      <c r="Y893" s="1633"/>
      <c r="Z893" s="1633"/>
      <c r="AA893" s="1633"/>
      <c r="AB893" s="1634"/>
      <c r="AC893" s="1604">
        <v>15138.33</v>
      </c>
      <c r="AD893" s="1604"/>
      <c r="AE893" s="1604"/>
      <c r="AF893" s="1604"/>
      <c r="AG893" s="1604"/>
      <c r="AH893" s="160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2" t="s">
        <v>976</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604"/>
      <c r="AD894" s="1604"/>
      <c r="AE894" s="1604"/>
      <c r="AF894" s="1604"/>
      <c r="AG894" s="1604"/>
      <c r="AH894" s="160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5"/>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6"/>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2"/>
      <c r="AA898" s="1573"/>
      <c r="AB898" s="1573"/>
      <c r="AC898" s="1573"/>
      <c r="AD898" s="1573"/>
      <c r="AE898" s="1574"/>
      <c r="AF898" s="566"/>
      <c r="AZ898" s="34"/>
      <c r="BB898" s="30"/>
      <c r="BC898" s="849"/>
      <c r="BD898" s="1613"/>
      <c r="BE898" s="161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2"/>
      <c r="AA899" s="1573"/>
      <c r="AB899" s="1573"/>
      <c r="AC899" s="1573"/>
      <c r="AD899" s="1573"/>
      <c r="AE899" s="1574"/>
      <c r="AZ899" s="34"/>
      <c r="BB899" s="30"/>
      <c r="BC899" s="849"/>
      <c r="BD899" s="1613"/>
      <c r="BE899" s="161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2"/>
      <c r="AA900" s="1573"/>
      <c r="AB900" s="1573"/>
      <c r="AC900" s="1573"/>
      <c r="AD900" s="1573"/>
      <c r="AE900" s="1574"/>
      <c r="AZ900" s="34"/>
      <c r="BB900" s="30"/>
      <c r="BC900" s="849"/>
      <c r="BD900" s="1608"/>
      <c r="BE900" s="160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1">
        <f>Z898-(Z899+Z900)</f>
        <v>0</v>
      </c>
      <c r="AA901" s="1582"/>
      <c r="AB901" s="1582"/>
      <c r="AC901" s="1582"/>
      <c r="AD901" s="1582"/>
      <c r="AE901" s="1583"/>
      <c r="AZ901" s="34"/>
      <c r="BB901" s="30"/>
      <c r="BC901" s="849"/>
      <c r="BD901" s="1608"/>
      <c r="BE901" s="160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5"/>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9"/>
      <c r="BD902" s="1608"/>
      <c r="BE902" s="160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9"/>
      <c r="BD903" s="1613"/>
      <c r="BE903" s="160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9"/>
      <c r="BD904" s="1631"/>
      <c r="BE904" s="1631"/>
      <c r="BF904" s="163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9"/>
      <c r="BD905" s="1630"/>
      <c r="BE905" s="1630"/>
      <c r="BF905" s="163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7"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9"/>
      <c r="BD906" s="1608"/>
      <c r="BE906" s="160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9"/>
      <c r="BD907" s="1613"/>
      <c r="BE907" s="160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49"/>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9" t="s">
        <v>96</v>
      </c>
      <c r="B909" s="1539"/>
      <c r="C909" s="1539"/>
      <c r="D909" s="1539"/>
      <c r="E909" s="1539"/>
      <c r="F909" s="1539"/>
      <c r="G909" s="1539"/>
      <c r="H909" s="1539"/>
      <c r="I909" s="1539"/>
      <c r="J909" s="1539"/>
      <c r="K909" s="1539"/>
      <c r="L909" s="1539"/>
      <c r="M909" s="1539"/>
      <c r="N909" s="1539"/>
      <c r="O909" s="1539"/>
      <c r="P909" s="1539"/>
      <c r="Q909" s="1539"/>
      <c r="R909" s="1539"/>
      <c r="S909" s="1539"/>
      <c r="T909" s="1539"/>
      <c r="U909" s="1539"/>
      <c r="V909" s="1539"/>
      <c r="W909" s="1539"/>
      <c r="X909" s="1539"/>
      <c r="Y909" s="1539"/>
      <c r="Z909" s="1539"/>
      <c r="AA909" s="1539"/>
      <c r="AB909" s="1539"/>
      <c r="AC909" s="1539"/>
      <c r="AD909" s="1539"/>
      <c r="AE909" s="1539"/>
      <c r="AF909" s="1539"/>
      <c r="AG909" s="1539"/>
      <c r="AH909" s="1539"/>
      <c r="AI909" s="1539"/>
      <c r="AJ909" s="1539"/>
      <c r="AK909" s="1539"/>
      <c r="AL909" s="1539"/>
      <c r="AM909" s="1539"/>
      <c r="AN909" s="1539"/>
      <c r="AO909" s="1539"/>
      <c r="AP909" s="1539"/>
      <c r="AQ909" s="1539"/>
      <c r="AR909" s="1539"/>
      <c r="AS909" s="1539"/>
      <c r="AT909" s="1539"/>
      <c r="AZ909" s="34"/>
      <c r="BA909" s="34"/>
      <c r="BB909" s="30"/>
      <c r="BC909" s="30"/>
      <c r="BD909" s="1613"/>
      <c r="BE909" s="1608"/>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9"/>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2" t="s">
        <v>802</v>
      </c>
      <c r="G914" s="1823"/>
      <c r="H914" s="1823"/>
      <c r="I914" s="1823"/>
      <c r="J914" s="1823"/>
      <c r="K914" s="1823"/>
      <c r="L914" s="1823"/>
      <c r="M914" s="1823"/>
      <c r="N914" s="1823"/>
      <c r="O914" s="1823"/>
      <c r="P914" s="1823"/>
      <c r="Q914" s="1823"/>
      <c r="R914" s="1823"/>
      <c r="S914" s="1823"/>
      <c r="T914" s="1824"/>
      <c r="U914" s="1758" t="s">
        <v>31</v>
      </c>
      <c r="V914" s="1712"/>
      <c r="W914" s="1712"/>
      <c r="X914" s="1712"/>
      <c r="Y914" s="1712"/>
      <c r="Z914" s="171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9" t="s">
        <v>828</v>
      </c>
      <c r="G915" s="1760"/>
      <c r="H915" s="1760"/>
      <c r="I915" s="1760"/>
      <c r="J915" s="1760"/>
      <c r="K915" s="1760"/>
      <c r="L915" s="1760"/>
      <c r="M915" s="1760"/>
      <c r="N915" s="1760"/>
      <c r="O915" s="1760"/>
      <c r="P915" s="1760"/>
      <c r="Q915" s="1760"/>
      <c r="R915" s="1760"/>
      <c r="S915" s="1760"/>
      <c r="T915" s="1772"/>
      <c r="U915" s="1759"/>
      <c r="V915" s="1760"/>
      <c r="W915" s="1760"/>
      <c r="X915" s="1760"/>
      <c r="Y915" s="1760"/>
      <c r="Z915" s="176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1"/>
      <c r="G916" s="1714"/>
      <c r="H916" s="1714"/>
      <c r="I916" s="1714"/>
      <c r="J916" s="1714"/>
      <c r="K916" s="1714"/>
      <c r="L916" s="1714"/>
      <c r="M916" s="1714"/>
      <c r="N916" s="1714"/>
      <c r="O916" s="1714"/>
      <c r="P916" s="1714"/>
      <c r="Q916" s="1714"/>
      <c r="R916" s="1714"/>
      <c r="S916" s="1714"/>
      <c r="T916" s="1715"/>
      <c r="U916" s="1761"/>
      <c r="V916" s="1714"/>
      <c r="W916" s="1714"/>
      <c r="X916" s="1714"/>
      <c r="Y916" s="1714"/>
      <c r="Z916" s="1714"/>
      <c r="AA916" s="108"/>
      <c r="AB916" s="1487" t="s">
        <v>392</v>
      </c>
      <c r="AC916" s="1487"/>
      <c r="AD916" s="1487"/>
      <c r="AE916" s="148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1" t="s">
        <v>554</v>
      </c>
      <c r="V917" s="1418"/>
      <c r="W917" s="1418"/>
      <c r="X917" s="1418"/>
      <c r="Y917" s="1418"/>
      <c r="Z917" s="1419"/>
      <c r="AA917" s="1622">
        <f>AM554</f>
        <v>30276660</v>
      </c>
      <c r="AB917" s="1529"/>
      <c r="AC917" s="1529"/>
      <c r="AD917" s="1529"/>
      <c r="AE917" s="1529"/>
      <c r="AF917" s="162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1" t="s">
        <v>554</v>
      </c>
      <c r="V918" s="1418"/>
      <c r="W918" s="1418"/>
      <c r="X918" s="1418"/>
      <c r="Y918" s="1418"/>
      <c r="Z918" s="1419"/>
      <c r="AA918" s="1622">
        <f>AM555</f>
        <v>17760623</v>
      </c>
      <c r="AB918" s="1529"/>
      <c r="AC918" s="1529"/>
      <c r="AD918" s="1529"/>
      <c r="AE918" s="1529"/>
      <c r="AF918" s="162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1" t="s">
        <v>600</v>
      </c>
      <c r="V919" s="1418"/>
      <c r="W919" s="1418"/>
      <c r="X919" s="1418"/>
      <c r="Y919" s="1418"/>
      <c r="Z919" s="1419"/>
      <c r="AA919" s="1622"/>
      <c r="AB919" s="1529"/>
      <c r="AC919" s="1529"/>
      <c r="AD919" s="1529"/>
      <c r="AE919" s="1529"/>
      <c r="AF919" s="162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1" t="s">
        <v>600</v>
      </c>
      <c r="V920" s="1418"/>
      <c r="W920" s="1418"/>
      <c r="X920" s="1418"/>
      <c r="Y920" s="1418"/>
      <c r="Z920" s="1419"/>
      <c r="AA920" s="1622"/>
      <c r="AB920" s="1529"/>
      <c r="AC920" s="1529"/>
      <c r="AD920" s="1529"/>
      <c r="AE920" s="1529"/>
      <c r="AF920" s="162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1" t="s">
        <v>600</v>
      </c>
      <c r="V921" s="1418"/>
      <c r="W921" s="1418"/>
      <c r="X921" s="1418"/>
      <c r="Y921" s="1418"/>
      <c r="Z921" s="1419"/>
      <c r="AA921" s="1622"/>
      <c r="AB921" s="1529"/>
      <c r="AC921" s="1529"/>
      <c r="AD921" s="1529"/>
      <c r="AE921" s="1529"/>
      <c r="AF921" s="162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1" t="s">
        <v>600</v>
      </c>
      <c r="V922" s="1418"/>
      <c r="W922" s="1418"/>
      <c r="X922" s="1418"/>
      <c r="Y922" s="1418"/>
      <c r="Z922" s="1419"/>
      <c r="AA922" s="1622"/>
      <c r="AB922" s="1529"/>
      <c r="AC922" s="1529"/>
      <c r="AD922" s="1529"/>
      <c r="AE922" s="1529"/>
      <c r="AF922" s="162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1" t="s">
        <v>600</v>
      </c>
      <c r="V923" s="1418"/>
      <c r="W923" s="1418"/>
      <c r="X923" s="1418"/>
      <c r="Y923" s="1418"/>
      <c r="Z923" s="1419"/>
      <c r="AA923" s="1622"/>
      <c r="AB923" s="1529"/>
      <c r="AC923" s="1529"/>
      <c r="AD923" s="1529"/>
      <c r="AE923" s="1529"/>
      <c r="AF923" s="162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1" t="s">
        <v>600</v>
      </c>
      <c r="V924" s="1418"/>
      <c r="W924" s="1418"/>
      <c r="X924" s="1418"/>
      <c r="Y924" s="1418"/>
      <c r="Z924" s="1419"/>
      <c r="AA924" s="1622"/>
      <c r="AB924" s="1529"/>
      <c r="AC924" s="1529"/>
      <c r="AD924" s="1529"/>
      <c r="AE924" s="1529"/>
      <c r="AF924" s="162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4" t="s">
        <v>2554</v>
      </c>
      <c r="G925" s="1625"/>
      <c r="H925" s="1625"/>
      <c r="I925" s="1625"/>
      <c r="J925" s="1625"/>
      <c r="K925" s="1625"/>
      <c r="L925" s="1625"/>
      <c r="M925" s="1625"/>
      <c r="N925" s="1625"/>
      <c r="O925" s="1625"/>
      <c r="P925" s="1625"/>
      <c r="Q925" s="1625"/>
      <c r="R925" s="1625"/>
      <c r="S925" s="1625"/>
      <c r="T925" s="1626"/>
      <c r="U925" s="1621" t="s">
        <v>600</v>
      </c>
      <c r="V925" s="1418"/>
      <c r="W925" s="1418"/>
      <c r="X925" s="1418"/>
      <c r="Y925" s="1418"/>
      <c r="Z925" s="1419"/>
      <c r="AA925" s="1622"/>
      <c r="AB925" s="1529"/>
      <c r="AC925" s="1529"/>
      <c r="AD925" s="1529"/>
      <c r="AE925" s="1529"/>
      <c r="AF925" s="162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4" t="s">
        <v>688</v>
      </c>
      <c r="G926" s="1625"/>
      <c r="H926" s="1625"/>
      <c r="I926" s="1625"/>
      <c r="J926" s="1625"/>
      <c r="K926" s="1625"/>
      <c r="L926" s="1625"/>
      <c r="M926" s="1625"/>
      <c r="N926" s="1625"/>
      <c r="O926" s="1625"/>
      <c r="P926" s="1625"/>
      <c r="Q926" s="1625"/>
      <c r="R926" s="1625"/>
      <c r="S926" s="1625"/>
      <c r="T926" s="1626"/>
      <c r="U926" s="1621" t="s">
        <v>600</v>
      </c>
      <c r="V926" s="1418"/>
      <c r="W926" s="1418"/>
      <c r="X926" s="1418"/>
      <c r="Y926" s="1418"/>
      <c r="Z926" s="1419"/>
      <c r="AA926" s="1622"/>
      <c r="AB926" s="1529"/>
      <c r="AC926" s="1529"/>
      <c r="AD926" s="1529"/>
      <c r="AE926" s="1529"/>
      <c r="AF926" s="162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4" t="s">
        <v>2555</v>
      </c>
      <c r="G927" s="1625"/>
      <c r="H927" s="1625"/>
      <c r="I927" s="1625"/>
      <c r="J927" s="1625"/>
      <c r="K927" s="1625"/>
      <c r="L927" s="1625"/>
      <c r="M927" s="1625"/>
      <c r="N927" s="1625"/>
      <c r="O927" s="1625"/>
      <c r="P927" s="1625"/>
      <c r="Q927" s="1625"/>
      <c r="R927" s="1625"/>
      <c r="S927" s="1625"/>
      <c r="T927" s="1626"/>
      <c r="U927" s="1621" t="s">
        <v>600</v>
      </c>
      <c r="V927" s="1418"/>
      <c r="W927" s="1418"/>
      <c r="X927" s="1418"/>
      <c r="Y927" s="1418"/>
      <c r="Z927" s="1419"/>
      <c r="AA927" s="1622"/>
      <c r="AB927" s="1529"/>
      <c r="AC927" s="1529"/>
      <c r="AD927" s="1529"/>
      <c r="AE927" s="1529"/>
      <c r="AF927" s="162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4" t="s">
        <v>2556</v>
      </c>
      <c r="G928" s="1625"/>
      <c r="H928" s="1625"/>
      <c r="I928" s="1625"/>
      <c r="J928" s="1625"/>
      <c r="K928" s="1625"/>
      <c r="L928" s="1625"/>
      <c r="M928" s="1625"/>
      <c r="N928" s="1625"/>
      <c r="O928" s="1625"/>
      <c r="P928" s="1625"/>
      <c r="Q928" s="1625"/>
      <c r="R928" s="1625"/>
      <c r="S928" s="1625"/>
      <c r="T928" s="1626"/>
      <c r="U928" s="1621" t="s">
        <v>600</v>
      </c>
      <c r="V928" s="1418"/>
      <c r="W928" s="1418"/>
      <c r="X928" s="1418"/>
      <c r="Y928" s="1418"/>
      <c r="Z928" s="1419"/>
      <c r="AA928" s="1622"/>
      <c r="AB928" s="1529"/>
      <c r="AC928" s="1529"/>
      <c r="AD928" s="1529"/>
      <c r="AE928" s="1529"/>
      <c r="AF928" s="162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4" t="s">
        <v>2557</v>
      </c>
      <c r="G929" s="1625"/>
      <c r="H929" s="1625"/>
      <c r="I929" s="1625"/>
      <c r="J929" s="1625"/>
      <c r="K929" s="1625"/>
      <c r="L929" s="1625"/>
      <c r="M929" s="1625"/>
      <c r="N929" s="1625"/>
      <c r="O929" s="1625"/>
      <c r="P929" s="1625"/>
      <c r="Q929" s="1625"/>
      <c r="R929" s="1625"/>
      <c r="S929" s="1625"/>
      <c r="T929" s="1626"/>
      <c r="U929" s="1621" t="s">
        <v>600</v>
      </c>
      <c r="V929" s="1418"/>
      <c r="W929" s="1418"/>
      <c r="X929" s="1418"/>
      <c r="Y929" s="1418"/>
      <c r="Z929" s="1419"/>
      <c r="AA929" s="1622"/>
      <c r="AB929" s="1529"/>
      <c r="AC929" s="1529"/>
      <c r="AD929" s="1529"/>
      <c r="AE929" s="1529"/>
      <c r="AF929" s="162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4" t="s">
        <v>2558</v>
      </c>
      <c r="G930" s="1625"/>
      <c r="H930" s="1625"/>
      <c r="I930" s="1625"/>
      <c r="J930" s="1625"/>
      <c r="K930" s="1625"/>
      <c r="L930" s="1625"/>
      <c r="M930" s="1625"/>
      <c r="N930" s="1625"/>
      <c r="O930" s="1625"/>
      <c r="P930" s="1625"/>
      <c r="Q930" s="1625"/>
      <c r="R930" s="1625"/>
      <c r="S930" s="1625"/>
      <c r="T930" s="1626"/>
      <c r="U930" s="1621" t="s">
        <v>600</v>
      </c>
      <c r="V930" s="1418"/>
      <c r="W930" s="1418"/>
      <c r="X930" s="1418"/>
      <c r="Y930" s="1418"/>
      <c r="Z930" s="1419"/>
      <c r="AA930" s="1622"/>
      <c r="AB930" s="1529"/>
      <c r="AC930" s="1529"/>
      <c r="AD930" s="1529"/>
      <c r="AE930" s="1529"/>
      <c r="AF930" s="162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4" t="s">
        <v>2559</v>
      </c>
      <c r="G931" s="1625"/>
      <c r="H931" s="1625"/>
      <c r="I931" s="1625"/>
      <c r="J931" s="1625"/>
      <c r="K931" s="1625"/>
      <c r="L931" s="1625"/>
      <c r="M931" s="1625"/>
      <c r="N931" s="1625"/>
      <c r="O931" s="1625"/>
      <c r="P931" s="1625"/>
      <c r="Q931" s="1625"/>
      <c r="R931" s="1625"/>
      <c r="S931" s="1625"/>
      <c r="T931" s="1626"/>
      <c r="U931" s="1621" t="s">
        <v>600</v>
      </c>
      <c r="V931" s="1418"/>
      <c r="W931" s="1418"/>
      <c r="X931" s="1418"/>
      <c r="Y931" s="1418"/>
      <c r="Z931" s="1419"/>
      <c r="AA931" s="1622"/>
      <c r="AB931" s="1529"/>
      <c r="AC931" s="1529"/>
      <c r="AD931" s="1529"/>
      <c r="AE931" s="1529"/>
      <c r="AF931" s="162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1" t="s">
        <v>600</v>
      </c>
      <c r="V932" s="1418"/>
      <c r="W932" s="1418"/>
      <c r="X932" s="1418"/>
      <c r="Y932" s="1418"/>
      <c r="Z932" s="1419"/>
      <c r="AA932" s="1622"/>
      <c r="AB932" s="1529"/>
      <c r="AC932" s="1529"/>
      <c r="AD932" s="1529"/>
      <c r="AE932" s="1529"/>
      <c r="AF932" s="162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1" t="s">
        <v>600</v>
      </c>
      <c r="V933" s="1418"/>
      <c r="W933" s="1418"/>
      <c r="X933" s="1418"/>
      <c r="Y933" s="1418"/>
      <c r="Z933" s="1419"/>
      <c r="AA933" s="1622"/>
      <c r="AB933" s="1529"/>
      <c r="AC933" s="1529"/>
      <c r="AD933" s="1529"/>
      <c r="AE933" s="1529"/>
      <c r="AF933" s="162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1" t="s">
        <v>600</v>
      </c>
      <c r="V934" s="1418"/>
      <c r="W934" s="1418"/>
      <c r="X934" s="1418"/>
      <c r="Y934" s="1418"/>
      <c r="Z934" s="1419"/>
      <c r="AA934" s="1622"/>
      <c r="AB934" s="1529"/>
      <c r="AC934" s="1529"/>
      <c r="AD934" s="1529"/>
      <c r="AE934" s="1529"/>
      <c r="AF934" s="162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7" t="s">
        <v>2563</v>
      </c>
      <c r="G935" s="1628"/>
      <c r="H935" s="1628"/>
      <c r="I935" s="1628"/>
      <c r="J935" s="1628"/>
      <c r="K935" s="1628"/>
      <c r="L935" s="1628"/>
      <c r="M935" s="1628"/>
      <c r="N935" s="1628"/>
      <c r="O935" s="1628"/>
      <c r="P935" s="1628"/>
      <c r="Q935" s="1628"/>
      <c r="R935" s="1628"/>
      <c r="S935" s="1628"/>
      <c r="T935" s="1629"/>
      <c r="U935" s="1621" t="s">
        <v>600</v>
      </c>
      <c r="V935" s="1418"/>
      <c r="W935" s="1418"/>
      <c r="X935" s="1418"/>
      <c r="Y935" s="1418"/>
      <c r="Z935" s="1419"/>
      <c r="AA935" s="1622"/>
      <c r="AB935" s="1529"/>
      <c r="AC935" s="1529"/>
      <c r="AD935" s="1529"/>
      <c r="AE935" s="1529"/>
      <c r="AF935" s="162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7" t="s">
        <v>2564</v>
      </c>
      <c r="G936" s="1628"/>
      <c r="H936" s="1628"/>
      <c r="I936" s="1628"/>
      <c r="J936" s="1628"/>
      <c r="K936" s="1628"/>
      <c r="L936" s="1628"/>
      <c r="M936" s="1628"/>
      <c r="N936" s="1628"/>
      <c r="O936" s="1628"/>
      <c r="P936" s="1628"/>
      <c r="Q936" s="1628"/>
      <c r="R936" s="1628"/>
      <c r="S936" s="1628"/>
      <c r="T936" s="1629"/>
      <c r="U936" s="1621" t="s">
        <v>600</v>
      </c>
      <c r="V936" s="1418"/>
      <c r="W936" s="1418"/>
      <c r="X936" s="1418"/>
      <c r="Y936" s="1418"/>
      <c r="Z936" s="1419"/>
      <c r="AA936" s="1622"/>
      <c r="AB936" s="1529"/>
      <c r="AC936" s="1529"/>
      <c r="AD936" s="1529"/>
      <c r="AE936" s="1529"/>
      <c r="AF936" s="162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4" t="s">
        <v>2560</v>
      </c>
      <c r="G937" s="1625"/>
      <c r="H937" s="1625"/>
      <c r="I937" s="1625"/>
      <c r="J937" s="1625"/>
      <c r="K937" s="1625"/>
      <c r="L937" s="1625"/>
      <c r="M937" s="1625"/>
      <c r="N937" s="1625"/>
      <c r="O937" s="1625"/>
      <c r="P937" s="1625"/>
      <c r="Q937" s="1625"/>
      <c r="R937" s="1625"/>
      <c r="S937" s="1625"/>
      <c r="T937" s="1626"/>
      <c r="U937" s="1621" t="s">
        <v>600</v>
      </c>
      <c r="V937" s="1418"/>
      <c r="W937" s="1418"/>
      <c r="X937" s="1418"/>
      <c r="Y937" s="1418"/>
      <c r="Z937" s="1419"/>
      <c r="AA937" s="1622"/>
      <c r="AB937" s="1529"/>
      <c r="AC937" s="1529"/>
      <c r="AD937" s="1529"/>
      <c r="AE937" s="1529"/>
      <c r="AF937" s="162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4" t="s">
        <v>2561</v>
      </c>
      <c r="G938" s="1625"/>
      <c r="H938" s="1625"/>
      <c r="I938" s="1625"/>
      <c r="J938" s="1625"/>
      <c r="K938" s="1625"/>
      <c r="L938" s="1625"/>
      <c r="M938" s="1625"/>
      <c r="N938" s="1625"/>
      <c r="O938" s="1625"/>
      <c r="P938" s="1625"/>
      <c r="Q938" s="1625"/>
      <c r="R938" s="1625"/>
      <c r="S938" s="1625"/>
      <c r="T938" s="1626"/>
      <c r="U938" s="1621" t="s">
        <v>600</v>
      </c>
      <c r="V938" s="1418"/>
      <c r="W938" s="1418"/>
      <c r="X938" s="1418"/>
      <c r="Y938" s="1418"/>
      <c r="Z938" s="1419"/>
      <c r="AA938" s="1622"/>
      <c r="AB938" s="1529"/>
      <c r="AC938" s="1529"/>
      <c r="AD938" s="1529"/>
      <c r="AE938" s="1529"/>
      <c r="AF938" s="162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4" t="s">
        <v>2562</v>
      </c>
      <c r="G939" s="1625"/>
      <c r="H939" s="1625"/>
      <c r="I939" s="1625"/>
      <c r="J939" s="1625"/>
      <c r="K939" s="1625"/>
      <c r="L939" s="1625"/>
      <c r="M939" s="1625"/>
      <c r="N939" s="1625"/>
      <c r="O939" s="1625"/>
      <c r="P939" s="1625"/>
      <c r="Q939" s="1625"/>
      <c r="R939" s="1625"/>
      <c r="S939" s="1625"/>
      <c r="T939" s="1626"/>
      <c r="U939" s="1621" t="s">
        <v>600</v>
      </c>
      <c r="V939" s="1418"/>
      <c r="W939" s="1418"/>
      <c r="X939" s="1418"/>
      <c r="Y939" s="1418"/>
      <c r="Z939" s="1419"/>
      <c r="AA939" s="1622"/>
      <c r="AB939" s="1529"/>
      <c r="AC939" s="1529"/>
      <c r="AD939" s="1529"/>
      <c r="AE939" s="1529"/>
      <c r="AF939" s="162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1" t="s">
        <v>600</v>
      </c>
      <c r="V940" s="1418"/>
      <c r="W940" s="1418"/>
      <c r="X940" s="1418"/>
      <c r="Y940" s="1418"/>
      <c r="Z940" s="1419"/>
      <c r="AA940" s="1622"/>
      <c r="AB940" s="1529"/>
      <c r="AC940" s="1529"/>
      <c r="AD940" s="1529"/>
      <c r="AE940" s="1529"/>
      <c r="AF940" s="162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7" t="s">
        <v>2565</v>
      </c>
      <c r="G941" s="1628"/>
      <c r="H941" s="1628"/>
      <c r="I941" s="1628"/>
      <c r="J941" s="1628"/>
      <c r="K941" s="1628"/>
      <c r="L941" s="1628"/>
      <c r="M941" s="1628"/>
      <c r="N941" s="1628"/>
      <c r="O941" s="1628"/>
      <c r="P941" s="1628"/>
      <c r="Q941" s="1628"/>
      <c r="R941" s="1628"/>
      <c r="S941" s="1628"/>
      <c r="T941" s="1629"/>
      <c r="U941" s="1621" t="s">
        <v>600</v>
      </c>
      <c r="V941" s="1418"/>
      <c r="W941" s="1418"/>
      <c r="X941" s="1418"/>
      <c r="Y941" s="1418"/>
      <c r="Z941" s="1419"/>
      <c r="AA941" s="1622"/>
      <c r="AB941" s="1529"/>
      <c r="AC941" s="1529"/>
      <c r="AD941" s="1529"/>
      <c r="AE941" s="1529"/>
      <c r="AF941" s="162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1" t="s">
        <v>600</v>
      </c>
      <c r="V942" s="1418"/>
      <c r="W942" s="1418"/>
      <c r="X942" s="1418"/>
      <c r="Y942" s="1418"/>
      <c r="Z942" s="1419"/>
      <c r="AA942" s="1622"/>
      <c r="AB942" s="1529"/>
      <c r="AC942" s="1529"/>
      <c r="AD942" s="1529"/>
      <c r="AE942" s="1529"/>
      <c r="AF942" s="162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7" t="s">
        <v>2566</v>
      </c>
      <c r="G943" s="1628"/>
      <c r="H943" s="1628"/>
      <c r="I943" s="1628"/>
      <c r="J943" s="1628"/>
      <c r="K943" s="1628"/>
      <c r="L943" s="1628"/>
      <c r="M943" s="1628"/>
      <c r="N943" s="1628"/>
      <c r="O943" s="1628"/>
      <c r="P943" s="1628"/>
      <c r="Q943" s="1628"/>
      <c r="R943" s="1628"/>
      <c r="S943" s="1628"/>
      <c r="T943" s="1629"/>
      <c r="U943" s="1621" t="s">
        <v>600</v>
      </c>
      <c r="V943" s="1418"/>
      <c r="W943" s="1418"/>
      <c r="X943" s="1418"/>
      <c r="Y943" s="1418"/>
      <c r="Z943" s="1419"/>
      <c r="AA943" s="1622"/>
      <c r="AB943" s="1529"/>
      <c r="AC943" s="1529"/>
      <c r="AD943" s="1529"/>
      <c r="AE943" s="1529"/>
      <c r="AF943" s="162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1" t="s">
        <v>678</v>
      </c>
      <c r="Q944" s="1418"/>
      <c r="R944" s="1418"/>
      <c r="S944" s="1418"/>
      <c r="T944" s="1419"/>
      <c r="U944" s="1621" t="s">
        <v>600</v>
      </c>
      <c r="V944" s="1418"/>
      <c r="W944" s="1418"/>
      <c r="X944" s="1418"/>
      <c r="Y944" s="1418"/>
      <c r="Z944" s="1419"/>
      <c r="AA944" s="1622"/>
      <c r="AB944" s="1529"/>
      <c r="AC944" s="1529"/>
      <c r="AD944" s="1529"/>
      <c r="AE944" s="1529"/>
      <c r="AF944" s="162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4" t="s">
        <v>2553</v>
      </c>
      <c r="G945" s="1625"/>
      <c r="H945" s="1626"/>
      <c r="I945" s="1609" t="s">
        <v>335</v>
      </c>
      <c r="J945" s="1610"/>
      <c r="K945" s="1610"/>
      <c r="L945" s="1610"/>
      <c r="M945" s="1610"/>
      <c r="N945" s="1610"/>
      <c r="O945" s="1610"/>
      <c r="P945" s="1610"/>
      <c r="Q945" s="1610"/>
      <c r="R945" s="1610"/>
      <c r="S945" s="1610"/>
      <c r="T945" s="1611"/>
      <c r="U945" s="1621" t="s">
        <v>600</v>
      </c>
      <c r="V945" s="1418"/>
      <c r="W945" s="1418"/>
      <c r="X945" s="1418"/>
      <c r="Y945" s="1418"/>
      <c r="Z945" s="1419"/>
      <c r="AA945" s="1622"/>
      <c r="AB945" s="1529"/>
      <c r="AC945" s="1529"/>
      <c r="AD945" s="1529"/>
      <c r="AE945" s="1529"/>
      <c r="AF945" s="162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09" t="s">
        <v>335</v>
      </c>
      <c r="J946" s="1610"/>
      <c r="K946" s="1610"/>
      <c r="L946" s="1610"/>
      <c r="M946" s="1610"/>
      <c r="N946" s="1610"/>
      <c r="O946" s="1610"/>
      <c r="P946" s="1610"/>
      <c r="Q946" s="1610"/>
      <c r="R946" s="1610"/>
      <c r="S946" s="1610"/>
      <c r="T946" s="1611"/>
      <c r="U946" s="1621" t="s">
        <v>600</v>
      </c>
      <c r="V946" s="1418"/>
      <c r="W946" s="1418"/>
      <c r="X946" s="1418"/>
      <c r="Y946" s="1418"/>
      <c r="Z946" s="1419"/>
      <c r="AA946" s="1622"/>
      <c r="AB946" s="1529"/>
      <c r="AC946" s="1529"/>
      <c r="AD946" s="1529"/>
      <c r="AE946" s="1529"/>
      <c r="AF946" s="162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37" t="s">
        <v>2781</v>
      </c>
      <c r="J947" s="1638"/>
      <c r="K947" s="1638"/>
      <c r="L947" s="1638"/>
      <c r="M947" s="1638"/>
      <c r="N947" s="1638"/>
      <c r="O947" s="1638"/>
      <c r="P947" s="1638"/>
      <c r="Q947" s="1638"/>
      <c r="R947" s="1638"/>
      <c r="S947" s="1638"/>
      <c r="T947" s="1639"/>
      <c r="U947" s="1621" t="s">
        <v>678</v>
      </c>
      <c r="V947" s="1418"/>
      <c r="W947" s="1418"/>
      <c r="X947" s="1418"/>
      <c r="Y947" s="1418"/>
      <c r="Z947" s="1419"/>
      <c r="AA947" s="1622">
        <f>AM558</f>
        <v>1535881</v>
      </c>
      <c r="AB947" s="1529"/>
      <c r="AC947" s="1529"/>
      <c r="AD947" s="1529"/>
      <c r="AE947" s="1529"/>
      <c r="AF947" s="162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37" t="s">
        <v>335</v>
      </c>
      <c r="J948" s="1638"/>
      <c r="K948" s="1638"/>
      <c r="L948" s="1638"/>
      <c r="M948" s="1638"/>
      <c r="N948" s="1638"/>
      <c r="O948" s="1638"/>
      <c r="P948" s="1638"/>
      <c r="Q948" s="1638"/>
      <c r="R948" s="1638"/>
      <c r="S948" s="1638"/>
      <c r="T948" s="1639"/>
      <c r="U948" s="1621" t="s">
        <v>600</v>
      </c>
      <c r="V948" s="1418"/>
      <c r="W948" s="1418"/>
      <c r="X948" s="1418"/>
      <c r="Y948" s="1418"/>
      <c r="Z948" s="1419"/>
      <c r="AA948" s="1622"/>
      <c r="AB948" s="1529"/>
      <c r="AC948" s="1529"/>
      <c r="AD948" s="1529"/>
      <c r="AE948" s="1529"/>
      <c r="AF948" s="162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37" t="s">
        <v>335</v>
      </c>
      <c r="J949" s="1638"/>
      <c r="K949" s="1638"/>
      <c r="L949" s="1638"/>
      <c r="M949" s="1638"/>
      <c r="N949" s="1638"/>
      <c r="O949" s="1638"/>
      <c r="P949" s="1638"/>
      <c r="Q949" s="1638"/>
      <c r="R949" s="1638"/>
      <c r="S949" s="1638"/>
      <c r="T949" s="1639"/>
      <c r="U949" s="1621" t="s">
        <v>600</v>
      </c>
      <c r="V949" s="1418"/>
      <c r="W949" s="1418"/>
      <c r="X949" s="1418"/>
      <c r="Y949" s="1418"/>
      <c r="Z949" s="1419"/>
      <c r="AA949" s="1622"/>
      <c r="AB949" s="1529"/>
      <c r="AC949" s="1529"/>
      <c r="AD949" s="1529"/>
      <c r="AE949" s="1529"/>
      <c r="AF949" s="162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0">
        <v>45292</v>
      </c>
      <c r="N954" s="1601"/>
      <c r="O954" s="1601"/>
      <c r="P954" s="1601"/>
      <c r="Q954" s="1601"/>
      <c r="R954" s="1601"/>
      <c r="S954" s="1602"/>
      <c r="U954" s="66" t="s">
        <v>11</v>
      </c>
      <c r="V954" s="5"/>
      <c r="W954" s="5"/>
      <c r="X954" s="5"/>
      <c r="Y954" s="5"/>
      <c r="Z954" s="5"/>
      <c r="AA954" s="5"/>
      <c r="AB954" s="5"/>
      <c r="AC954" s="5"/>
      <c r="AD954" s="46"/>
      <c r="AE954" s="1640"/>
      <c r="AF954" s="1601"/>
      <c r="AG954" s="1601"/>
      <c r="AH954" s="1601"/>
      <c r="AI954" s="1601"/>
      <c r="AJ954" s="1601"/>
      <c r="AK954" s="160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1" t="s">
        <v>2782</v>
      </c>
      <c r="N955" s="1522"/>
      <c r="O955" s="1522"/>
      <c r="P955" s="1522"/>
      <c r="Q955" s="1522"/>
      <c r="R955" s="1522"/>
      <c r="S955" s="1722"/>
      <c r="U955" s="66" t="s">
        <v>12</v>
      </c>
      <c r="V955" s="5"/>
      <c r="W955" s="5"/>
      <c r="X955" s="5"/>
      <c r="Y955" s="5"/>
      <c r="Z955" s="5"/>
      <c r="AA955" s="5"/>
      <c r="AB955" s="5"/>
      <c r="AC955" s="5"/>
      <c r="AD955" s="46"/>
      <c r="AE955" s="1721"/>
      <c r="AF955" s="1522"/>
      <c r="AG955" s="1522"/>
      <c r="AH955" s="1522"/>
      <c r="AI955" s="1522"/>
      <c r="AJ955" s="1522"/>
      <c r="AK955" s="172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48" t="s">
        <v>2783</v>
      </c>
      <c r="K956" s="1649"/>
      <c r="L956" s="1649"/>
      <c r="M956" s="1649"/>
      <c r="N956" s="1649"/>
      <c r="O956" s="1649"/>
      <c r="P956" s="1649"/>
      <c r="Q956" s="1649"/>
      <c r="R956" s="1649"/>
      <c r="S956" s="1650"/>
      <c r="U956" s="66" t="s">
        <v>893</v>
      </c>
      <c r="V956" s="5"/>
      <c r="W956" s="5"/>
      <c r="AB956" s="1648" t="s">
        <v>308</v>
      </c>
      <c r="AC956" s="1649"/>
      <c r="AD956" s="1649"/>
      <c r="AE956" s="1649"/>
      <c r="AF956" s="1649"/>
      <c r="AG956" s="1649"/>
      <c r="AH956" s="1649"/>
      <c r="AI956" s="1649"/>
      <c r="AJ956" s="1649"/>
      <c r="AK956" s="165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16">
        <v>1</v>
      </c>
      <c r="N957" s="1709"/>
      <c r="O957" s="1709"/>
      <c r="P957" s="1709"/>
      <c r="Q957" s="1709"/>
      <c r="R957" s="1709"/>
      <c r="S957" s="1710"/>
      <c r="U957" s="66" t="s">
        <v>13</v>
      </c>
      <c r="V957" s="5"/>
      <c r="W957" s="5"/>
      <c r="X957" s="5"/>
      <c r="Y957" s="5"/>
      <c r="Z957" s="5"/>
      <c r="AA957" s="5"/>
      <c r="AB957" s="5"/>
      <c r="AC957" s="5"/>
      <c r="AD957" s="46"/>
      <c r="AE957" s="1708"/>
      <c r="AF957" s="1709"/>
      <c r="AG957" s="1709"/>
      <c r="AH957" s="1709"/>
      <c r="AI957" s="1709"/>
      <c r="AJ957" s="1709"/>
      <c r="AK957" s="171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99">
        <f>G753</f>
        <v>96</v>
      </c>
      <c r="N958" s="1592"/>
      <c r="O958" s="1592"/>
      <c r="P958" s="1592"/>
      <c r="Q958" s="1592"/>
      <c r="R958" s="1592"/>
      <c r="S958" s="1593"/>
      <c r="U958" s="66" t="s">
        <v>14</v>
      </c>
      <c r="V958" s="5"/>
      <c r="W958" s="5"/>
      <c r="X958" s="5"/>
      <c r="Y958" s="5"/>
      <c r="Z958" s="5"/>
      <c r="AA958" s="5"/>
      <c r="AB958" s="5"/>
      <c r="AC958" s="5"/>
      <c r="AD958" s="46"/>
      <c r="AE958" s="1699"/>
      <c r="AF958" s="1592"/>
      <c r="AG958" s="1592"/>
      <c r="AH958" s="1592"/>
      <c r="AI958" s="1592"/>
      <c r="AJ958" s="1592"/>
      <c r="AK958" s="159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2">
        <f>'Subsidy Contract Calculation'!J40</f>
        <v>1927680</v>
      </c>
      <c r="N959" s="1529"/>
      <c r="O959" s="1529"/>
      <c r="P959" s="1529"/>
      <c r="Q959" s="1529"/>
      <c r="R959" s="1529"/>
      <c r="S959" s="1623"/>
      <c r="U959" s="66" t="s">
        <v>15</v>
      </c>
      <c r="V959" s="5"/>
      <c r="W959" s="5"/>
      <c r="X959" s="5"/>
      <c r="Y959" s="5"/>
      <c r="Z959" s="5"/>
      <c r="AA959" s="5"/>
      <c r="AB959" s="5"/>
      <c r="AC959" s="5"/>
      <c r="AD959" s="46"/>
      <c r="AE959" s="1622"/>
      <c r="AF959" s="1529"/>
      <c r="AG959" s="1529"/>
      <c r="AH959" s="1529"/>
      <c r="AI959" s="1529"/>
      <c r="AJ959" s="1529"/>
      <c r="AK959" s="162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2">
        <f>M959*M961</f>
        <v>38553600</v>
      </c>
      <c r="N960" s="1529"/>
      <c r="O960" s="1529"/>
      <c r="P960" s="1529"/>
      <c r="Q960" s="1529"/>
      <c r="R960" s="1529"/>
      <c r="S960" s="1623"/>
      <c r="U960" s="66" t="s">
        <v>16</v>
      </c>
      <c r="V960" s="5"/>
      <c r="W960" s="5"/>
      <c r="X960" s="5"/>
      <c r="Y960" s="5"/>
      <c r="Z960" s="5"/>
      <c r="AA960" s="5"/>
      <c r="AB960" s="5"/>
      <c r="AC960" s="5"/>
      <c r="AD960" s="46"/>
      <c r="AE960" s="1622"/>
      <c r="AF960" s="1529"/>
      <c r="AG960" s="1529"/>
      <c r="AH960" s="1529"/>
      <c r="AI960" s="1529"/>
      <c r="AJ960" s="1529"/>
      <c r="AK960" s="162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05">
        <v>20</v>
      </c>
      <c r="N961" s="1706"/>
      <c r="O961" s="1706"/>
      <c r="P961" s="1706"/>
      <c r="Q961" s="1706"/>
      <c r="R961" s="1706"/>
      <c r="S961" s="1707"/>
      <c r="U961" s="121" t="s">
        <v>1774</v>
      </c>
      <c r="V961" s="5"/>
      <c r="W961" s="5"/>
      <c r="X961" s="5"/>
      <c r="Y961" s="5"/>
      <c r="Z961" s="5"/>
      <c r="AA961" s="5"/>
      <c r="AB961" s="5"/>
      <c r="AC961" s="5"/>
      <c r="AD961" s="46"/>
      <c r="AE961" s="1705"/>
      <c r="AF961" s="1706"/>
      <c r="AG961" s="1706"/>
      <c r="AH961" s="1706"/>
      <c r="AI961" s="1706"/>
      <c r="AJ961" s="1706"/>
      <c r="AK961" s="170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1"/>
      <c r="N966" s="1642"/>
      <c r="O966" s="1642"/>
      <c r="P966" s="1642"/>
      <c r="Q966" s="1642"/>
      <c r="R966" s="1642"/>
      <c r="S966" s="1643"/>
      <c r="T966" s="66" t="s">
        <v>800</v>
      </c>
      <c r="U966" s="5"/>
      <c r="V966" s="5"/>
      <c r="W966" s="5"/>
      <c r="X966" s="5"/>
      <c r="Y966" s="5"/>
      <c r="Z966" s="46"/>
      <c r="AA966" s="1641"/>
      <c r="AB966" s="1642"/>
      <c r="AC966" s="1642"/>
      <c r="AD966" s="1642"/>
      <c r="AE966" s="1642"/>
      <c r="AF966" s="1642"/>
      <c r="AG966" s="164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1"/>
      <c r="N967" s="1642"/>
      <c r="O967" s="1642"/>
      <c r="P967" s="1642"/>
      <c r="Q967" s="1642"/>
      <c r="R967" s="1642"/>
      <c r="S967" s="1643"/>
      <c r="T967" s="66" t="s">
        <v>799</v>
      </c>
      <c r="U967" s="5"/>
      <c r="V967" s="5"/>
      <c r="W967" s="5"/>
      <c r="X967" s="5"/>
      <c r="Y967" s="5"/>
      <c r="Z967" s="46"/>
      <c r="AA967" s="1641"/>
      <c r="AB967" s="1642"/>
      <c r="AC967" s="1642"/>
      <c r="AD967" s="1642"/>
      <c r="AE967" s="1642"/>
      <c r="AF967" s="1642"/>
      <c r="AG967" s="164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44" t="s">
        <v>600</v>
      </c>
      <c r="N968" s="1645"/>
      <c r="O968" s="1645"/>
      <c r="P968" s="1645"/>
      <c r="Q968" s="1645"/>
      <c r="R968" s="1645"/>
      <c r="S968" s="1646"/>
      <c r="T968" s="45" t="s">
        <v>338</v>
      </c>
      <c r="U968" s="5"/>
      <c r="V968" s="5"/>
      <c r="W968" s="5"/>
      <c r="X968" s="5"/>
      <c r="Y968" s="5"/>
      <c r="Z968" s="46"/>
      <c r="AA968" s="1641"/>
      <c r="AB968" s="1642"/>
      <c r="AC968" s="1642"/>
      <c r="AD968" s="1642"/>
      <c r="AE968" s="1642"/>
      <c r="AF968" s="1642"/>
      <c r="AG968" s="164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1"/>
      <c r="N969" s="1642"/>
      <c r="O969" s="1642"/>
      <c r="P969" s="1642"/>
      <c r="Q969" s="1642"/>
      <c r="R969" s="1642"/>
      <c r="S969" s="1643"/>
      <c r="T969" s="45" t="s">
        <v>339</v>
      </c>
      <c r="U969" s="5"/>
      <c r="V969" s="5"/>
      <c r="W969" s="5"/>
      <c r="X969" s="5"/>
      <c r="Y969" s="5"/>
      <c r="Z969" s="46"/>
      <c r="AA969" s="1641"/>
      <c r="AB969" s="1642"/>
      <c r="AC969" s="1642"/>
      <c r="AD969" s="1642"/>
      <c r="AE969" s="1642"/>
      <c r="AF969" s="1642"/>
      <c r="AG969" s="164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1"/>
      <c r="N970" s="1642"/>
      <c r="O970" s="1642"/>
      <c r="P970" s="1642"/>
      <c r="Q970" s="1642"/>
      <c r="R970" s="1642"/>
      <c r="S970" s="1643"/>
      <c r="T970" s="45" t="s">
        <v>377</v>
      </c>
      <c r="U970" s="5"/>
      <c r="V970" s="5"/>
      <c r="W970" s="5"/>
      <c r="X970" s="5"/>
      <c r="Y970" s="5"/>
      <c r="Z970" s="46"/>
      <c r="AA970" s="1641"/>
      <c r="AB970" s="1642"/>
      <c r="AC970" s="1642"/>
      <c r="AD970" s="1642"/>
      <c r="AE970" s="1642"/>
      <c r="AF970" s="1642"/>
      <c r="AG970" s="164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59" t="s">
        <v>893</v>
      </c>
      <c r="G971" s="42"/>
      <c r="H971" s="42"/>
      <c r="I971" s="42"/>
      <c r="J971" s="42"/>
      <c r="K971" s="42"/>
      <c r="L971" s="58"/>
      <c r="M971" s="1648" t="s">
        <v>308</v>
      </c>
      <c r="N971" s="1649"/>
      <c r="O971" s="1649"/>
      <c r="P971" s="1649"/>
      <c r="Q971" s="1649"/>
      <c r="R971" s="1649"/>
      <c r="S971" s="1650"/>
      <c r="T971" s="1695"/>
      <c r="U971" s="1696"/>
      <c r="V971" s="1696"/>
      <c r="W971" s="1696"/>
      <c r="X971" s="1696"/>
      <c r="Y971" s="1696"/>
      <c r="Z971" s="1697"/>
      <c r="AA971" s="1641"/>
      <c r="AB971" s="1642"/>
      <c r="AC971" s="1642"/>
      <c r="AD971" s="1642"/>
      <c r="AE971" s="1642"/>
      <c r="AF971" s="1642"/>
      <c r="AG971" s="164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1"/>
      <c r="N972" s="1642"/>
      <c r="O972" s="1642"/>
      <c r="P972" s="1642"/>
      <c r="Q972" s="1642"/>
      <c r="R972" s="1642"/>
      <c r="S972" s="1643"/>
      <c r="T972" s="1695"/>
      <c r="U972" s="1696"/>
      <c r="V972" s="1696"/>
      <c r="W972" s="1696"/>
      <c r="X972" s="1696"/>
      <c r="Y972" s="1696"/>
      <c r="Z972" s="1697"/>
      <c r="AA972" s="1641"/>
      <c r="AB972" s="1642"/>
      <c r="AC972" s="1642"/>
      <c r="AD972" s="1642"/>
      <c r="AE972" s="1642"/>
      <c r="AF972" s="1642"/>
      <c r="AG972" s="164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38" t="s">
        <v>678</v>
      </c>
      <c r="P973" s="1440"/>
      <c r="Q973" s="92"/>
      <c r="R973" s="92"/>
      <c r="S973" s="93"/>
      <c r="T973" s="41" t="s">
        <v>170</v>
      </c>
      <c r="U973" s="42"/>
      <c r="V973" s="42"/>
      <c r="W973" s="1700" t="s">
        <v>335</v>
      </c>
      <c r="X973" s="1701"/>
      <c r="Y973" s="1701"/>
      <c r="Z973" s="1701"/>
      <c r="AA973" s="1701"/>
      <c r="AB973" s="1701"/>
      <c r="AC973" s="1701"/>
      <c r="AD973" s="1701"/>
      <c r="AE973" s="1701"/>
      <c r="AF973" s="1701"/>
      <c r="AG973" s="170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89" t="s">
        <v>33</v>
      </c>
      <c r="G974" s="1509"/>
      <c r="H974" s="1509"/>
      <c r="I974" s="1509"/>
      <c r="J974" s="1509"/>
      <c r="K974" s="1509"/>
      <c r="L974" s="1509"/>
      <c r="M974" s="1641"/>
      <c r="N974" s="1642"/>
      <c r="O974" s="1642"/>
      <c r="P974" s="1642"/>
      <c r="Q974" s="1642"/>
      <c r="R974" s="1642"/>
      <c r="S974" s="1643"/>
      <c r="T974" s="47"/>
      <c r="U974" s="48"/>
      <c r="V974" s="48"/>
      <c r="W974" s="48"/>
      <c r="X974" s="48"/>
      <c r="Y974" s="48"/>
      <c r="Z974" s="124" t="s">
        <v>134</v>
      </c>
      <c r="AA974" s="1762"/>
      <c r="AB974" s="1763"/>
      <c r="AC974" s="1763"/>
      <c r="AD974" s="1763"/>
      <c r="AE974" s="1763"/>
      <c r="AF974" s="1763"/>
      <c r="AG974" s="176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08"/>
      <c r="BH975" s="1608"/>
      <c r="BI975" s="1608"/>
      <c r="BJ975" s="1608"/>
      <c r="BK975" s="1608"/>
      <c r="BL975" s="160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9" t="s">
        <v>557</v>
      </c>
      <c r="B978" s="1539"/>
      <c r="C978" s="1539"/>
      <c r="D978" s="1539"/>
      <c r="E978" s="1539"/>
      <c r="F978" s="1539"/>
      <c r="G978" s="1539"/>
      <c r="H978" s="1539"/>
      <c r="I978" s="1539"/>
      <c r="J978" s="1539"/>
      <c r="K978" s="1539"/>
      <c r="L978" s="1539"/>
      <c r="M978" s="1539"/>
      <c r="N978" s="1539"/>
      <c r="O978" s="1539"/>
      <c r="P978" s="1539"/>
      <c r="Q978" s="1539"/>
      <c r="R978" s="1539"/>
      <c r="S978" s="1539"/>
      <c r="T978" s="1539"/>
      <c r="U978" s="1539"/>
      <c r="V978" s="1539"/>
      <c r="W978" s="1539"/>
      <c r="X978" s="1539"/>
      <c r="Y978" s="1539"/>
      <c r="Z978" s="1539"/>
      <c r="AA978" s="1539"/>
      <c r="AB978" s="1539"/>
      <c r="AC978" s="1539"/>
      <c r="AD978" s="1539"/>
      <c r="AE978" s="1539"/>
      <c r="AF978" s="1539"/>
      <c r="AG978" s="1539"/>
      <c r="AH978" s="1539"/>
      <c r="AI978" s="1539"/>
      <c r="AJ978" s="1539"/>
      <c r="AK978" s="1539"/>
      <c r="AL978" s="1539"/>
      <c r="AM978" s="1539"/>
      <c r="AN978" s="1539"/>
      <c r="AO978" s="1539"/>
      <c r="AP978" s="1539"/>
      <c r="AQ978" s="1539"/>
      <c r="AR978" s="1539"/>
      <c r="AS978" s="1539"/>
      <c r="AT978" s="1539"/>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9"/>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2"/>
      <c r="D984" s="1773" t="s">
        <v>647</v>
      </c>
      <c r="E984" s="1774"/>
      <c r="F984" s="1774"/>
      <c r="G984" s="1774"/>
      <c r="H984" s="1774"/>
      <c r="I984" s="1774"/>
      <c r="J984" s="1774"/>
      <c r="K984" s="1774"/>
      <c r="L984" s="1774"/>
      <c r="M984" s="1774"/>
      <c r="N984" s="1774"/>
      <c r="O984" s="1774"/>
      <c r="P984" s="1774"/>
      <c r="Q984" s="1775"/>
      <c r="R984" s="1773" t="s">
        <v>648</v>
      </c>
      <c r="S984" s="1774"/>
      <c r="T984" s="1774"/>
      <c r="U984" s="1774"/>
      <c r="V984" s="1774"/>
      <c r="W984" s="1774"/>
      <c r="X984" s="1774"/>
      <c r="Y984" s="1774"/>
      <c r="Z984" s="1774"/>
      <c r="AA984" s="1775"/>
      <c r="AB984" s="1773" t="s">
        <v>649</v>
      </c>
      <c r="AC984" s="1774"/>
      <c r="AD984" s="1774"/>
      <c r="AE984" s="1774"/>
      <c r="AF984" s="1774"/>
      <c r="AG984" s="1774"/>
      <c r="AH984" s="1774"/>
      <c r="AI984" s="1775"/>
      <c r="AJ984" s="1773" t="s">
        <v>650</v>
      </c>
      <c r="AK984" s="1774"/>
      <c r="AL984" s="1774"/>
      <c r="AM984" s="1774"/>
      <c r="AN984" s="1774"/>
      <c r="AO984" s="1774"/>
      <c r="AP984" s="1774"/>
      <c r="AQ984" s="177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3"/>
      <c r="D985" s="1518" t="s">
        <v>642</v>
      </c>
      <c r="E985" s="1519"/>
      <c r="F985" s="1519"/>
      <c r="G985" s="1519"/>
      <c r="H985" s="1519"/>
      <c r="I985" s="1519"/>
      <c r="J985" s="1519"/>
      <c r="K985" s="1519"/>
      <c r="L985" s="1519"/>
      <c r="M985" s="1519"/>
      <c r="N985" s="1519"/>
      <c r="O985" s="1519"/>
      <c r="P985" s="1519"/>
      <c r="Q985" s="1520"/>
      <c r="R985" s="1698">
        <f>IF(ISNA(IF($BN$796="4%",(INDEX($BP$806:$BT$863,MATCH($CB$796,$BO$806:$BO$863,0),MATCH(D985,$BP$805:$BT$805,0))),(INDEX($BW$806:$CA$863,MATCH($CB$796,$BV$806:$BV$863,0),MATCH(D985,$BW$805:$CA$805,0))))),0,IF($BN$796="4%",(INDEX($BP$806:$BT$863,MATCH($CB$796,$BO$806:$BO$863,0),MATCH(D985,$BP$805:$BT$805,0))),(INDEX($BW$806:$CA$863,MATCH($CB$796,$BV$806:$BV$863,0),MATCH(D985,$BW$805:$CA$805,0)))))</f>
        <v>384234</v>
      </c>
      <c r="S985" s="1698"/>
      <c r="T985" s="1698"/>
      <c r="U985" s="1698"/>
      <c r="V985" s="1698"/>
      <c r="W985" s="1698"/>
      <c r="X985" s="1698"/>
      <c r="Y985" s="1698"/>
      <c r="Z985" s="1698"/>
      <c r="AA985" s="1698"/>
      <c r="AB985" s="1776">
        <f>BN660</f>
        <v>0</v>
      </c>
      <c r="AC985" s="1777"/>
      <c r="AD985" s="1777"/>
      <c r="AE985" s="1777"/>
      <c r="AF985" s="1777"/>
      <c r="AG985" s="1777"/>
      <c r="AH985" s="1777"/>
      <c r="AI985" s="1778"/>
      <c r="AJ985" s="1717">
        <f>IF(ISERROR((R985*AB985)),0,(R985*AB985))</f>
        <v>0</v>
      </c>
      <c r="AK985" s="1718"/>
      <c r="AL985" s="1718"/>
      <c r="AM985" s="1718"/>
      <c r="AN985" s="1718"/>
      <c r="AO985" s="1718"/>
      <c r="AP985" s="1718"/>
      <c r="AQ985" s="171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326</v>
      </c>
      <c r="E986" s="1519"/>
      <c r="F986" s="1519"/>
      <c r="G986" s="1519"/>
      <c r="H986" s="1519"/>
      <c r="I986" s="1519"/>
      <c r="J986" s="1519"/>
      <c r="K986" s="1519"/>
      <c r="L986" s="1519"/>
      <c r="M986" s="1519"/>
      <c r="N986" s="1519"/>
      <c r="O986" s="1519"/>
      <c r="P986" s="1519"/>
      <c r="Q986" s="1520"/>
      <c r="R986" s="1698">
        <f>IF(ISNA(IF($BN$796="4%",(INDEX($BP$806:$BT$863,MATCH($CB$796,$BO$806:$BO$863,0),MATCH(D986,$BP$805:$BT$805,0))),(INDEX($BW$806:$CA$863,MATCH($CB$796,$BV$806:$BV$863,0),MATCH(D986,$BW$805:$CA$805,0))))),0,IF($BN$796="4%",(INDEX($BP$806:$BT$863,MATCH($CB$796,$BO$806:$BO$863,0),MATCH(D986,$BP$805:$BT$805,0))),(INDEX($BW$806:$CA$863,MATCH($CB$796,$BV$806:$BV$863,0),MATCH(D986,$BW$805:$CA$805,0)))))</f>
        <v>443018</v>
      </c>
      <c r="S986" s="1698"/>
      <c r="T986" s="1698"/>
      <c r="U986" s="1698"/>
      <c r="V986" s="1698"/>
      <c r="W986" s="1698"/>
      <c r="X986" s="1698"/>
      <c r="Y986" s="1698"/>
      <c r="Z986" s="1698"/>
      <c r="AA986" s="1698"/>
      <c r="AB986" s="1776">
        <f>BS660</f>
        <v>0</v>
      </c>
      <c r="AC986" s="1777"/>
      <c r="AD986" s="1777"/>
      <c r="AE986" s="1777"/>
      <c r="AF986" s="1777"/>
      <c r="AG986" s="1777"/>
      <c r="AH986" s="1777"/>
      <c r="AI986" s="1778"/>
      <c r="AJ986" s="1717">
        <f>IF(ISERROR((R986*AB986)),0,(R986*AB986))</f>
        <v>0</v>
      </c>
      <c r="AK986" s="1718"/>
      <c r="AL986" s="1718"/>
      <c r="AM986" s="1718"/>
      <c r="AN986" s="1718"/>
      <c r="AO986" s="1718"/>
      <c r="AP986" s="1718"/>
      <c r="AQ986" s="171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698">
        <f>IF(ISNA(IF($BN$796="4%",(INDEX($BP$806:$BT$863,MATCH($CB$796,$BO$806:$BO$863,0),MATCH(D987,$BP$805:$BT$805,0))),(INDEX($BW$806:$CA$863,MATCH($CB$796,$BV$806:$BV$863,0),MATCH(D987,$BW$805:$CA$805,0))))),0,IF($BN$796="4%",(INDEX($BP$806:$BT$863,MATCH($CB$796,$BO$806:$BO$863,0),MATCH(D987,$BP$805:$BT$805,0))),(INDEX($BW$806:$CA$863,MATCH($CB$796,$BV$806:$BV$863,0),MATCH(D987,$BW$805:$CA$805,0)))))</f>
        <v>534400</v>
      </c>
      <c r="S987" s="1698"/>
      <c r="T987" s="1698"/>
      <c r="U987" s="1698"/>
      <c r="V987" s="1698"/>
      <c r="W987" s="1698"/>
      <c r="X987" s="1698"/>
      <c r="Y987" s="1698"/>
      <c r="Z987" s="1698"/>
      <c r="AA987" s="1698"/>
      <c r="AB987" s="1776">
        <f>BX660</f>
        <v>57</v>
      </c>
      <c r="AC987" s="1777"/>
      <c r="AD987" s="1777"/>
      <c r="AE987" s="1777"/>
      <c r="AF987" s="1777"/>
      <c r="AG987" s="1777"/>
      <c r="AH987" s="1777"/>
      <c r="AI987" s="1778"/>
      <c r="AJ987" s="1717">
        <f>IF(ISERROR((R987*AB987)),0,(R987*AB987))</f>
        <v>30460800</v>
      </c>
      <c r="AK987" s="1718"/>
      <c r="AL987" s="1718"/>
      <c r="AM987" s="1718"/>
      <c r="AN987" s="1718"/>
      <c r="AO987" s="1718"/>
      <c r="AP987" s="1718"/>
      <c r="AQ987" s="171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698">
        <f>IF(ISNA(IF($BN$796="4%",(INDEX($BP$806:$BT$863,MATCH($CB$796,$BO$806:$BO$863,0),MATCH(D988,$BP$805:$BT$805,0))),(INDEX($BW$806:$CA$863,MATCH($CB$796,$BV$806:$BV$863,0),MATCH(D988,$BW$805:$CA$805,0))))),0,IF($BN$796="4%",(INDEX($BP$806:$BT$863,MATCH($CB$796,$BO$806:$BO$863,0),MATCH(D988,$BP$805:$BT$805,0))),(INDEX($BW$806:$CA$863,MATCH($CB$796,$BV$806:$BV$863,0),MATCH(D988,$BW$805:$CA$805,0)))))</f>
        <v>684032</v>
      </c>
      <c r="S988" s="1698"/>
      <c r="T988" s="1698"/>
      <c r="U988" s="1698"/>
      <c r="V988" s="1698"/>
      <c r="W988" s="1698"/>
      <c r="X988" s="1698"/>
      <c r="Y988" s="1698"/>
      <c r="Z988" s="1698"/>
      <c r="AA988" s="1698"/>
      <c r="AB988" s="1776">
        <f>CC660</f>
        <v>30</v>
      </c>
      <c r="AC988" s="1777"/>
      <c r="AD988" s="1777"/>
      <c r="AE988" s="1777"/>
      <c r="AF988" s="1777"/>
      <c r="AG988" s="1777"/>
      <c r="AH988" s="1777"/>
      <c r="AI988" s="1778"/>
      <c r="AJ988" s="1717">
        <f>IF(ISERROR((R988*AB988)),0,(R988*AB988))</f>
        <v>20520960</v>
      </c>
      <c r="AK988" s="1718"/>
      <c r="AL988" s="1718"/>
      <c r="AM988" s="1718"/>
      <c r="AN988" s="1718"/>
      <c r="AO988" s="1718"/>
      <c r="AP988" s="1718"/>
      <c r="AQ988" s="171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469</v>
      </c>
      <c r="E989" s="1519"/>
      <c r="F989" s="1519"/>
      <c r="G989" s="1519"/>
      <c r="H989" s="1519"/>
      <c r="I989" s="1519"/>
      <c r="J989" s="1519"/>
      <c r="K989" s="1519"/>
      <c r="L989" s="1519"/>
      <c r="M989" s="1519"/>
      <c r="N989" s="1519"/>
      <c r="O989" s="1519"/>
      <c r="P989" s="1519"/>
      <c r="Q989" s="1520"/>
      <c r="R989" s="1698">
        <f>IF(ISNA(IF($BN$796="4%",(INDEX($BP$806:$BT$863,MATCH($CB$796,$BO$806:$BO$863,0),MATCH(D989,$BP$805:$BT$805,0))),(INDEX($BW$806:$CA$863,MATCH($CB$796,$BV$806:$BV$863,0),MATCH(D989,$BW$805:$CA$805,0))))),0,IF($BN$796="4%",(INDEX($BP$806:$BT$863,MATCH($CB$796,$BO$806:$BO$863,0),MATCH(D989,$BP$805:$BT$805,0))),(INDEX($BW$806:$CA$863,MATCH($CB$796,$BV$806:$BV$863,0),MATCH(D989,$BW$805:$CA$805,0)))))</f>
        <v>762054</v>
      </c>
      <c r="S989" s="1698"/>
      <c r="T989" s="1698"/>
      <c r="U989" s="1698"/>
      <c r="V989" s="1698"/>
      <c r="W989" s="1698"/>
      <c r="X989" s="1698"/>
      <c r="Y989" s="1698"/>
      <c r="Z989" s="1698"/>
      <c r="AA989" s="1698"/>
      <c r="AB989" s="1776">
        <f>CM660+CH660</f>
        <v>10</v>
      </c>
      <c r="AC989" s="1777"/>
      <c r="AD989" s="1777"/>
      <c r="AE989" s="1777"/>
      <c r="AF989" s="1777"/>
      <c r="AG989" s="1777"/>
      <c r="AH989" s="1777"/>
      <c r="AI989" s="1778"/>
      <c r="AJ989" s="1717">
        <f>IF(ISERROR((R989*AB989)),0,(R989*AB989))</f>
        <v>7620540</v>
      </c>
      <c r="AK989" s="1718"/>
      <c r="AL989" s="1718"/>
      <c r="AM989" s="1718"/>
      <c r="AN989" s="1718"/>
      <c r="AO989" s="1718"/>
      <c r="AP989" s="1718"/>
      <c r="AQ989" s="171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28" t="s">
        <v>801</v>
      </c>
      <c r="C990" s="1729"/>
      <c r="D990" s="1729"/>
      <c r="E990" s="1729"/>
      <c r="F990" s="1729"/>
      <c r="G990" s="1729"/>
      <c r="H990" s="1729"/>
      <c r="I990" s="1729"/>
      <c r="J990" s="1729"/>
      <c r="K990" s="1729"/>
      <c r="L990" s="1729"/>
      <c r="M990" s="1729"/>
      <c r="N990" s="1729"/>
      <c r="O990" s="1729"/>
      <c r="P990" s="1729"/>
      <c r="Q990" s="1729"/>
      <c r="R990" s="1729"/>
      <c r="S990" s="1729"/>
      <c r="T990" s="1729"/>
      <c r="U990" s="1729"/>
      <c r="V990" s="1729"/>
      <c r="W990" s="1729"/>
      <c r="X990" s="1729"/>
      <c r="Y990" s="1729"/>
      <c r="Z990" s="1729"/>
      <c r="AA990" s="1730"/>
      <c r="AB990" s="1776">
        <f>SUM(AB985:AI989)</f>
        <v>97</v>
      </c>
      <c r="AC990" s="1777"/>
      <c r="AD990" s="1777"/>
      <c r="AE990" s="1777"/>
      <c r="AF990" s="1777"/>
      <c r="AG990" s="1777"/>
      <c r="AH990" s="1777"/>
      <c r="AI990" s="1778"/>
      <c r="AJ990" s="1717"/>
      <c r="AK990" s="1718"/>
      <c r="AL990" s="1718"/>
      <c r="AM990" s="1718"/>
      <c r="AN990" s="1718"/>
      <c r="AO990" s="1718"/>
      <c r="AP990" s="1718"/>
      <c r="AQ990" s="171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08" t="s">
        <v>521</v>
      </c>
      <c r="C991" s="1809"/>
      <c r="D991" s="1809"/>
      <c r="E991" s="1809"/>
      <c r="F991" s="1809"/>
      <c r="G991" s="1809"/>
      <c r="H991" s="1809"/>
      <c r="I991" s="1809"/>
      <c r="J991" s="1809"/>
      <c r="K991" s="1809"/>
      <c r="L991" s="1809"/>
      <c r="M991" s="1809"/>
      <c r="N991" s="1809"/>
      <c r="O991" s="1809"/>
      <c r="P991" s="1809"/>
      <c r="Q991" s="1809"/>
      <c r="R991" s="1809"/>
      <c r="S991" s="1809"/>
      <c r="T991" s="1809"/>
      <c r="U991" s="1809"/>
      <c r="V991" s="1809"/>
      <c r="W991" s="1809"/>
      <c r="X991" s="1809"/>
      <c r="Y991" s="1809"/>
      <c r="Z991" s="1809"/>
      <c r="AA991" s="1809"/>
      <c r="AB991" s="1809"/>
      <c r="AC991" s="1809"/>
      <c r="AD991" s="1809"/>
      <c r="AE991" s="1809"/>
      <c r="AF991" s="1809"/>
      <c r="AG991" s="1809"/>
      <c r="AH991" s="1809"/>
      <c r="AI991" s="1810"/>
      <c r="AJ991" s="1717">
        <f>SUM(AJ985:AQ989)</f>
        <v>58602300</v>
      </c>
      <c r="AK991" s="1718"/>
      <c r="AL991" s="1718"/>
      <c r="AM991" s="1718"/>
      <c r="AN991" s="1718"/>
      <c r="AO991" s="1718"/>
      <c r="AP991" s="1718"/>
      <c r="AQ991" s="171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6"/>
      <c r="C992" s="1797"/>
      <c r="D992" s="1797"/>
      <c r="E992" s="1797"/>
      <c r="F992" s="1797"/>
      <c r="G992" s="1797"/>
      <c r="H992" s="1797"/>
      <c r="I992" s="1797"/>
      <c r="J992" s="1797"/>
      <c r="K992" s="1797"/>
      <c r="L992" s="1797"/>
      <c r="M992" s="1797"/>
      <c r="N992" s="1797"/>
      <c r="O992" s="1797"/>
      <c r="P992" s="1797"/>
      <c r="Q992" s="1797"/>
      <c r="R992" s="1797"/>
      <c r="S992" s="1797"/>
      <c r="T992" s="1797"/>
      <c r="U992" s="1797"/>
      <c r="V992" s="1797"/>
      <c r="W992" s="1797"/>
      <c r="X992" s="1797"/>
      <c r="Y992" s="1797"/>
      <c r="Z992" s="1797"/>
      <c r="AA992" s="1797"/>
      <c r="AB992" s="1797"/>
      <c r="AC992" s="1797"/>
      <c r="AD992" s="1797"/>
      <c r="AE992" s="1798"/>
      <c r="AF992" s="1814" t="s">
        <v>675</v>
      </c>
      <c r="AG992" s="1815"/>
      <c r="AH992" s="1815"/>
      <c r="AI992" s="1816"/>
      <c r="AJ992" s="1796"/>
      <c r="AK992" s="1797"/>
      <c r="AL992" s="1797"/>
      <c r="AM992" s="1797"/>
      <c r="AN992" s="1797"/>
      <c r="AO992" s="1797"/>
      <c r="AP992" s="1797"/>
      <c r="AQ992" s="179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1" t="s">
        <v>677</v>
      </c>
      <c r="D993" s="1731" t="s">
        <v>1327</v>
      </c>
      <c r="E993" s="1732"/>
      <c r="F993" s="1732"/>
      <c r="G993" s="1732"/>
      <c r="H993" s="1732"/>
      <c r="I993" s="1732"/>
      <c r="J993" s="1732"/>
      <c r="K993" s="1732"/>
      <c r="L993" s="1732"/>
      <c r="M993" s="1732"/>
      <c r="N993" s="1732"/>
      <c r="O993" s="1732"/>
      <c r="P993" s="1732"/>
      <c r="Q993" s="1732"/>
      <c r="R993" s="1732"/>
      <c r="S993" s="1732"/>
      <c r="T993" s="1732"/>
      <c r="U993" s="1732"/>
      <c r="V993" s="1732"/>
      <c r="W993" s="1732"/>
      <c r="X993" s="1732"/>
      <c r="Y993" s="1732"/>
      <c r="Z993" s="1732"/>
      <c r="AA993" s="1732"/>
      <c r="AB993" s="1732"/>
      <c r="AC993" s="1732"/>
      <c r="AD993" s="1732"/>
      <c r="AE993" s="1733"/>
      <c r="AF993" s="79"/>
      <c r="AG993" s="1817" t="s">
        <v>554</v>
      </c>
      <c r="AH993" s="1818"/>
      <c r="AI993" s="87"/>
      <c r="AJ993" s="1779">
        <f>ROUND(IF(AND(AG993="yes",D999&gt;0),AJ991*0.2,0),0)</f>
        <v>11720460</v>
      </c>
      <c r="AK993" s="1780"/>
      <c r="AL993" s="1780"/>
      <c r="AM993" s="1780"/>
      <c r="AN993" s="1780"/>
      <c r="AO993" s="1780"/>
      <c r="AP993" s="1780"/>
      <c r="AQ993" s="178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6"/>
      <c r="C994" s="275"/>
      <c r="D994" s="1765" t="s">
        <v>2567</v>
      </c>
      <c r="E994" s="1766"/>
      <c r="F994" s="1766"/>
      <c r="G994" s="1766"/>
      <c r="H994" s="1766"/>
      <c r="I994" s="1766"/>
      <c r="J994" s="1766"/>
      <c r="K994" s="1766"/>
      <c r="L994" s="1766"/>
      <c r="M994" s="1766"/>
      <c r="N994" s="1766"/>
      <c r="O994" s="1766"/>
      <c r="P994" s="1766"/>
      <c r="Q994" s="1766"/>
      <c r="R994" s="1766"/>
      <c r="S994" s="1766"/>
      <c r="T994" s="1766"/>
      <c r="U994" s="1766"/>
      <c r="V994" s="1766"/>
      <c r="W994" s="1766"/>
      <c r="X994" s="1766"/>
      <c r="Y994" s="1766"/>
      <c r="Z994" s="1766"/>
      <c r="AA994" s="1766"/>
      <c r="AB994" s="1766"/>
      <c r="AC994" s="1766"/>
      <c r="AD994" s="1766"/>
      <c r="AE994" s="1767"/>
      <c r="AF994" s="73"/>
      <c r="AG994" s="14"/>
      <c r="AH994" s="14"/>
      <c r="AI994" s="83"/>
      <c r="AJ994" s="1782"/>
      <c r="AK994" s="1783"/>
      <c r="AL994" s="1783"/>
      <c r="AM994" s="1783"/>
      <c r="AN994" s="1783"/>
      <c r="AO994" s="1783"/>
      <c r="AP994" s="1783"/>
      <c r="AQ994" s="178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6"/>
      <c r="C995" s="275"/>
      <c r="D995" s="1765"/>
      <c r="E995" s="1766"/>
      <c r="F995" s="1766"/>
      <c r="G995" s="1766"/>
      <c r="H995" s="1766"/>
      <c r="I995" s="1766"/>
      <c r="J995" s="1766"/>
      <c r="K995" s="1766"/>
      <c r="L995" s="1766"/>
      <c r="M995" s="1766"/>
      <c r="N995" s="1766"/>
      <c r="O995" s="1766"/>
      <c r="P995" s="1766"/>
      <c r="Q995" s="1766"/>
      <c r="R995" s="1766"/>
      <c r="S995" s="1766"/>
      <c r="T995" s="1766"/>
      <c r="U995" s="1766"/>
      <c r="V995" s="1766"/>
      <c r="W995" s="1766"/>
      <c r="X995" s="1766"/>
      <c r="Y995" s="1766"/>
      <c r="Z995" s="1766"/>
      <c r="AA995" s="1766"/>
      <c r="AB995" s="1766"/>
      <c r="AC995" s="1766"/>
      <c r="AD995" s="1766"/>
      <c r="AE995" s="1767"/>
      <c r="AF995" s="73"/>
      <c r="AG995" s="14"/>
      <c r="AH995" s="14"/>
      <c r="AI995" s="83"/>
      <c r="AJ995" s="1782"/>
      <c r="AK995" s="1783"/>
      <c r="AL995" s="1783"/>
      <c r="AM995" s="1783"/>
      <c r="AN995" s="1783"/>
      <c r="AO995" s="1783"/>
      <c r="AP995" s="1783"/>
      <c r="AQ995" s="178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6"/>
      <c r="C996" s="275"/>
      <c r="D996" s="1765"/>
      <c r="E996" s="1766"/>
      <c r="F996" s="1766"/>
      <c r="G996" s="1766"/>
      <c r="H996" s="1766"/>
      <c r="I996" s="1766"/>
      <c r="J996" s="1766"/>
      <c r="K996" s="1766"/>
      <c r="L996" s="1766"/>
      <c r="M996" s="1766"/>
      <c r="N996" s="1766"/>
      <c r="O996" s="1766"/>
      <c r="P996" s="1766"/>
      <c r="Q996" s="1766"/>
      <c r="R996" s="1766"/>
      <c r="S996" s="1766"/>
      <c r="T996" s="1766"/>
      <c r="U996" s="1766"/>
      <c r="V996" s="1766"/>
      <c r="W996" s="1766"/>
      <c r="X996" s="1766"/>
      <c r="Y996" s="1766"/>
      <c r="Z996" s="1766"/>
      <c r="AA996" s="1766"/>
      <c r="AB996" s="1766"/>
      <c r="AC996" s="1766"/>
      <c r="AD996" s="1766"/>
      <c r="AE996" s="1767"/>
      <c r="AF996" s="73"/>
      <c r="AG996" s="14"/>
      <c r="AH996" s="14"/>
      <c r="AI996" s="83"/>
      <c r="AJ996" s="1782"/>
      <c r="AK996" s="1783"/>
      <c r="AL996" s="1783"/>
      <c r="AM996" s="1783"/>
      <c r="AN996" s="1783"/>
      <c r="AO996" s="1783"/>
      <c r="AP996" s="1783"/>
      <c r="AQ996" s="178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6"/>
      <c r="C997" s="275"/>
      <c r="D997" s="1765"/>
      <c r="E997" s="1766"/>
      <c r="F997" s="1766"/>
      <c r="G997" s="1766"/>
      <c r="H997" s="1766"/>
      <c r="I997" s="1766"/>
      <c r="J997" s="1766"/>
      <c r="K997" s="1766"/>
      <c r="L997" s="1766"/>
      <c r="M997" s="1766"/>
      <c r="N997" s="1766"/>
      <c r="O997" s="1766"/>
      <c r="P997" s="1766"/>
      <c r="Q997" s="1766"/>
      <c r="R997" s="1766"/>
      <c r="S997" s="1766"/>
      <c r="T997" s="1766"/>
      <c r="U997" s="1766"/>
      <c r="V997" s="1766"/>
      <c r="W997" s="1766"/>
      <c r="X997" s="1766"/>
      <c r="Y997" s="1766"/>
      <c r="Z997" s="1766"/>
      <c r="AA997" s="1766"/>
      <c r="AB997" s="1766"/>
      <c r="AC997" s="1766"/>
      <c r="AD997" s="1766"/>
      <c r="AE997" s="1767"/>
      <c r="AF997" s="73"/>
      <c r="AG997" s="14"/>
      <c r="AH997" s="14"/>
      <c r="AI997" s="83"/>
      <c r="AJ997" s="1782"/>
      <c r="AK997" s="1783"/>
      <c r="AL997" s="1783"/>
      <c r="AM997" s="1783"/>
      <c r="AN997" s="1783"/>
      <c r="AO997" s="1783"/>
      <c r="AP997" s="1783"/>
      <c r="AQ997" s="178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6"/>
      <c r="C998" s="275"/>
      <c r="D998" s="1768" t="s">
        <v>2568</v>
      </c>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82"/>
      <c r="AK998" s="1783"/>
      <c r="AL998" s="1783"/>
      <c r="AM998" s="1783"/>
      <c r="AN998" s="1783"/>
      <c r="AO998" s="1783"/>
      <c r="AP998" s="1783"/>
      <c r="AQ998" s="178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6"/>
      <c r="C999" s="275"/>
      <c r="D999" s="1734" t="s">
        <v>139</v>
      </c>
      <c r="E999" s="1735"/>
      <c r="F999" s="1735"/>
      <c r="G999" s="1735"/>
      <c r="H999" s="1735"/>
      <c r="I999" s="1735"/>
      <c r="J999" s="1735"/>
      <c r="K999" s="1735"/>
      <c r="L999" s="1735"/>
      <c r="M999" s="1735"/>
      <c r="N999" s="1735"/>
      <c r="O999" s="1735"/>
      <c r="P999" s="1735"/>
      <c r="Q999" s="1735"/>
      <c r="R999" s="1735"/>
      <c r="S999" s="1735"/>
      <c r="T999" s="1735"/>
      <c r="U999" s="1735"/>
      <c r="V999" s="1735"/>
      <c r="W999" s="1735"/>
      <c r="X999" s="1735"/>
      <c r="Y999" s="1735"/>
      <c r="Z999" s="1735"/>
      <c r="AA999" s="1735"/>
      <c r="AB999" s="1735"/>
      <c r="AC999" s="1735"/>
      <c r="AD999" s="1735"/>
      <c r="AE999" s="1736"/>
      <c r="AF999" s="77"/>
      <c r="AG999" s="7"/>
      <c r="AH999" s="7"/>
      <c r="AI999" s="78"/>
      <c r="AJ999" s="1785"/>
      <c r="AK999" s="1786"/>
      <c r="AL999" s="1786"/>
      <c r="AM999" s="1786"/>
      <c r="AN999" s="1786"/>
      <c r="AO999" s="1786"/>
      <c r="AP999" s="1786"/>
      <c r="AQ999" s="178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4"/>
      <c r="C1000" s="343"/>
      <c r="D1000" s="1739" t="s">
        <v>1395</v>
      </c>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9"/>
      <c r="AG1000" s="1751" t="s">
        <v>678</v>
      </c>
      <c r="AH1000" s="1752"/>
      <c r="AI1000" s="87"/>
      <c r="AJ1000" s="1779">
        <f>ROUND(IF(AG1000="yes",AJ991*0.05,0),0)</f>
        <v>0</v>
      </c>
      <c r="AK1000" s="1780"/>
      <c r="AL1000" s="1780"/>
      <c r="AM1000" s="1780"/>
      <c r="AN1000" s="1780"/>
      <c r="AO1000" s="1780"/>
      <c r="AP1000" s="1780"/>
      <c r="AQ1000" s="178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6"/>
      <c r="C1001" s="82"/>
      <c r="D1001" s="1765" t="s">
        <v>1393</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3"/>
      <c r="AG1001" s="14"/>
      <c r="AH1001" s="14"/>
      <c r="AI1001" s="83"/>
      <c r="AJ1001" s="1782"/>
      <c r="AK1001" s="1783"/>
      <c r="AL1001" s="1783"/>
      <c r="AM1001" s="1783"/>
      <c r="AN1001" s="1783"/>
      <c r="AO1001" s="1783"/>
      <c r="AP1001" s="1783"/>
      <c r="AQ1001" s="178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6"/>
      <c r="C1002" s="82"/>
      <c r="D1002" s="1765"/>
      <c r="E1002" s="1766"/>
      <c r="F1002" s="1766"/>
      <c r="G1002" s="1766"/>
      <c r="H1002" s="1766"/>
      <c r="I1002" s="1766"/>
      <c r="J1002" s="1766"/>
      <c r="K1002" s="1766"/>
      <c r="L1002" s="1766"/>
      <c r="M1002" s="1766"/>
      <c r="N1002" s="1766"/>
      <c r="O1002" s="1766"/>
      <c r="P1002" s="1766"/>
      <c r="Q1002" s="1766"/>
      <c r="R1002" s="1766"/>
      <c r="S1002" s="1766"/>
      <c r="T1002" s="1766"/>
      <c r="U1002" s="1766"/>
      <c r="V1002" s="1766"/>
      <c r="W1002" s="1766"/>
      <c r="X1002" s="1766"/>
      <c r="Y1002" s="1766"/>
      <c r="Z1002" s="1766"/>
      <c r="AA1002" s="1766"/>
      <c r="AB1002" s="1766"/>
      <c r="AC1002" s="1766"/>
      <c r="AD1002" s="1766"/>
      <c r="AE1002" s="1767"/>
      <c r="AF1002" s="73"/>
      <c r="AG1002" s="14"/>
      <c r="AH1002" s="14"/>
      <c r="AI1002" s="83"/>
      <c r="AJ1002" s="1782"/>
      <c r="AK1002" s="1783"/>
      <c r="AL1002" s="1783"/>
      <c r="AM1002" s="1783"/>
      <c r="AN1002" s="1783"/>
      <c r="AO1002" s="1783"/>
      <c r="AP1002" s="1783"/>
      <c r="AQ1002" s="1784"/>
      <c r="AR1002" s="68"/>
      <c r="AS1002" s="68"/>
      <c r="AT1002" s="68"/>
      <c r="AU1002" s="68"/>
      <c r="AV1002" s="68"/>
      <c r="AW1002" s="68"/>
      <c r="AX1002" s="68"/>
      <c r="AY1002" s="948">
        <f>G753+O797</f>
        <v>96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6"/>
      <c r="C1003" s="82"/>
      <c r="D1003" s="1765"/>
      <c r="E1003" s="1766"/>
      <c r="F1003" s="1766"/>
      <c r="G1003" s="1766"/>
      <c r="H1003" s="1766"/>
      <c r="I1003" s="1766"/>
      <c r="J1003" s="1766"/>
      <c r="K1003" s="1766"/>
      <c r="L1003" s="1766"/>
      <c r="M1003" s="1766"/>
      <c r="N1003" s="1766"/>
      <c r="O1003" s="1766"/>
      <c r="P1003" s="1766"/>
      <c r="Q1003" s="1766"/>
      <c r="R1003" s="1766"/>
      <c r="S1003" s="1766"/>
      <c r="T1003" s="1766"/>
      <c r="U1003" s="1766"/>
      <c r="V1003" s="1766"/>
      <c r="W1003" s="1766"/>
      <c r="X1003" s="1766"/>
      <c r="Y1003" s="1766"/>
      <c r="Z1003" s="1766"/>
      <c r="AA1003" s="1766"/>
      <c r="AB1003" s="1766"/>
      <c r="AC1003" s="1766"/>
      <c r="AD1003" s="1766"/>
      <c r="AE1003" s="1767"/>
      <c r="AF1003" s="73"/>
      <c r="AG1003" s="14"/>
      <c r="AH1003" s="14"/>
      <c r="AI1003" s="83"/>
      <c r="AJ1003" s="1782"/>
      <c r="AK1003" s="1783"/>
      <c r="AL1003" s="1783"/>
      <c r="AM1003" s="1783"/>
      <c r="AN1003" s="1783"/>
      <c r="AO1003" s="1783"/>
      <c r="AP1003" s="1783"/>
      <c r="AQ1003" s="178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6"/>
      <c r="C1004" s="82"/>
      <c r="D1004" s="1765"/>
      <c r="E1004" s="1766"/>
      <c r="F1004" s="1766"/>
      <c r="G1004" s="1766"/>
      <c r="H1004" s="1766"/>
      <c r="I1004" s="1766"/>
      <c r="J1004" s="1766"/>
      <c r="K1004" s="1766"/>
      <c r="L1004" s="1766"/>
      <c r="M1004" s="1766"/>
      <c r="N1004" s="1766"/>
      <c r="O1004" s="1766"/>
      <c r="P1004" s="1766"/>
      <c r="Q1004" s="1766"/>
      <c r="R1004" s="1766"/>
      <c r="S1004" s="1766"/>
      <c r="T1004" s="1766"/>
      <c r="U1004" s="1766"/>
      <c r="V1004" s="1766"/>
      <c r="W1004" s="1766"/>
      <c r="X1004" s="1766"/>
      <c r="Y1004" s="1766"/>
      <c r="Z1004" s="1766"/>
      <c r="AA1004" s="1766"/>
      <c r="AB1004" s="1766"/>
      <c r="AC1004" s="1766"/>
      <c r="AD1004" s="1766"/>
      <c r="AE1004" s="1767"/>
      <c r="AF1004" s="73"/>
      <c r="AG1004" s="14"/>
      <c r="AH1004" s="14"/>
      <c r="AI1004" s="83"/>
      <c r="AJ1004" s="1782"/>
      <c r="AK1004" s="1783"/>
      <c r="AL1004" s="1783"/>
      <c r="AM1004" s="1783"/>
      <c r="AN1004" s="1783"/>
      <c r="AO1004" s="1783"/>
      <c r="AP1004" s="1783"/>
      <c r="AQ1004" s="1784"/>
      <c r="AR1004" s="68"/>
      <c r="AS1004" s="68"/>
      <c r="AT1004" s="68"/>
      <c r="AU1004" s="68"/>
      <c r="AV1004" s="68"/>
      <c r="AW1004" s="68"/>
      <c r="AX1004" s="68"/>
      <c r="AY1004" s="947">
        <f>ROUNDDOWN(X1047/I1047,2)</f>
        <v>0.5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7"/>
      <c r="AG1005" s="7"/>
      <c r="AH1005" s="7"/>
      <c r="AI1005" s="78"/>
      <c r="AJ1005" s="1785"/>
      <c r="AK1005" s="1786"/>
      <c r="AL1005" s="1786"/>
      <c r="AM1005" s="1786"/>
      <c r="AN1005" s="1786"/>
      <c r="AO1005" s="1786"/>
      <c r="AP1005" s="1786"/>
      <c r="AQ1005" s="1787"/>
      <c r="AR1005" s="68"/>
      <c r="AS1005" s="68"/>
      <c r="AT1005" s="68"/>
      <c r="AU1005" s="68"/>
      <c r="AV1005" s="68"/>
      <c r="AW1005" s="68"/>
      <c r="AX1005" s="68"/>
      <c r="AY1005" s="947">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4"/>
      <c r="C1006" s="80" t="s">
        <v>681</v>
      </c>
      <c r="D1006" s="1739" t="s">
        <v>1872</v>
      </c>
      <c r="E1006" s="1740"/>
      <c r="F1006" s="1740"/>
      <c r="G1006" s="1740"/>
      <c r="H1006" s="1740"/>
      <c r="I1006" s="1740"/>
      <c r="J1006" s="1740"/>
      <c r="K1006" s="1740"/>
      <c r="L1006" s="1740"/>
      <c r="M1006" s="1740"/>
      <c r="N1006" s="1740"/>
      <c r="O1006" s="1740"/>
      <c r="P1006" s="1740"/>
      <c r="Q1006" s="1740"/>
      <c r="R1006" s="1740"/>
      <c r="S1006" s="1740"/>
      <c r="T1006" s="1740"/>
      <c r="U1006" s="1740"/>
      <c r="V1006" s="1740"/>
      <c r="W1006" s="1740"/>
      <c r="X1006" s="1740"/>
      <c r="Y1006" s="1740"/>
      <c r="Z1006" s="1740"/>
      <c r="AA1006" s="1740"/>
      <c r="AB1006" s="1740"/>
      <c r="AC1006" s="1740"/>
      <c r="AD1006" s="1740"/>
      <c r="AE1006" s="1741"/>
      <c r="AF1006" s="86"/>
      <c r="AG1006" s="1751" t="s">
        <v>678</v>
      </c>
      <c r="AH1006" s="1752"/>
      <c r="AI1006" s="87"/>
      <c r="AJ1006" s="1779">
        <f>ROUND(IF(AG1006="yes",AJ991*0.1,0),0)</f>
        <v>0</v>
      </c>
      <c r="AK1006" s="1780"/>
      <c r="AL1006" s="1780"/>
      <c r="AM1006" s="1780"/>
      <c r="AN1006" s="1780"/>
      <c r="AO1006" s="1780"/>
      <c r="AP1006" s="1780"/>
      <c r="AQ1006" s="1781"/>
      <c r="AR1006" s="68"/>
      <c r="AS1006" s="68"/>
      <c r="AT1006" s="68"/>
      <c r="AU1006" s="68"/>
      <c r="AV1006" s="68"/>
      <c r="AW1006" s="68"/>
      <c r="AX1006" s="68"/>
      <c r="BB1006" s="34"/>
      <c r="BD1006" s="34"/>
      <c r="BE1006" s="34"/>
      <c r="BF1006" s="34"/>
    </row>
    <row r="1007" spans="1:157" ht="12.95" customHeight="1">
      <c r="A1007" s="14"/>
      <c r="B1007" s="73"/>
      <c r="C1007" s="74"/>
      <c r="D1007" s="1742" t="s">
        <v>1394</v>
      </c>
      <c r="E1007" s="1743"/>
      <c r="F1007" s="1743"/>
      <c r="G1007" s="1743"/>
      <c r="H1007" s="1743"/>
      <c r="I1007" s="1743"/>
      <c r="J1007" s="1743"/>
      <c r="K1007" s="1743"/>
      <c r="L1007" s="1743"/>
      <c r="M1007" s="1743"/>
      <c r="N1007" s="1743"/>
      <c r="O1007" s="1743"/>
      <c r="P1007" s="1743"/>
      <c r="Q1007" s="1743"/>
      <c r="R1007" s="1743"/>
      <c r="S1007" s="1743"/>
      <c r="T1007" s="1743"/>
      <c r="U1007" s="1743"/>
      <c r="V1007" s="1743"/>
      <c r="W1007" s="1743"/>
      <c r="X1007" s="1743"/>
      <c r="Y1007" s="1743"/>
      <c r="Z1007" s="1743"/>
      <c r="AA1007" s="1743"/>
      <c r="AB1007" s="1743"/>
      <c r="AC1007" s="1743"/>
      <c r="AD1007" s="1743"/>
      <c r="AE1007" s="1744"/>
      <c r="AF1007" s="73"/>
      <c r="AI1007" s="83"/>
      <c r="AJ1007" s="1782"/>
      <c r="AK1007" s="1783"/>
      <c r="AL1007" s="1783"/>
      <c r="AM1007" s="1783"/>
      <c r="AN1007" s="1783"/>
      <c r="AO1007" s="1783"/>
      <c r="AP1007" s="1783"/>
      <c r="AQ1007" s="1784"/>
      <c r="AR1007" s="68"/>
      <c r="AS1007" s="68"/>
      <c r="AT1007" s="68"/>
      <c r="AU1007" s="68"/>
      <c r="AV1007" s="68"/>
      <c r="AW1007" s="68"/>
      <c r="AX1007" s="68"/>
    </row>
    <row r="1008" spans="1:157" ht="12.95" customHeight="1">
      <c r="A1008" s="14"/>
      <c r="B1008" s="73"/>
      <c r="C1008" s="74"/>
      <c r="D1008" s="1742"/>
      <c r="E1008" s="1743"/>
      <c r="F1008" s="1743"/>
      <c r="G1008" s="1743"/>
      <c r="H1008" s="1743"/>
      <c r="I1008" s="1743"/>
      <c r="J1008" s="1743"/>
      <c r="K1008" s="1743"/>
      <c r="L1008" s="1743"/>
      <c r="M1008" s="1743"/>
      <c r="N1008" s="1743"/>
      <c r="O1008" s="1743"/>
      <c r="P1008" s="1743"/>
      <c r="Q1008" s="1743"/>
      <c r="R1008" s="1743"/>
      <c r="S1008" s="1743"/>
      <c r="T1008" s="1743"/>
      <c r="U1008" s="1743"/>
      <c r="V1008" s="1743"/>
      <c r="W1008" s="1743"/>
      <c r="X1008" s="1743"/>
      <c r="Y1008" s="1743"/>
      <c r="Z1008" s="1743"/>
      <c r="AA1008" s="1743"/>
      <c r="AB1008" s="1743"/>
      <c r="AC1008" s="1743"/>
      <c r="AD1008" s="1743"/>
      <c r="AE1008" s="1744"/>
      <c r="AF1008" s="73"/>
      <c r="AG1008" s="14"/>
      <c r="AH1008" s="14"/>
      <c r="AI1008" s="83"/>
      <c r="AJ1008" s="1782"/>
      <c r="AK1008" s="1783"/>
      <c r="AL1008" s="1783"/>
      <c r="AM1008" s="1783"/>
      <c r="AN1008" s="1783"/>
      <c r="AO1008" s="1783"/>
      <c r="AP1008" s="1783"/>
      <c r="AQ1008" s="1784"/>
      <c r="AR1008" s="68"/>
      <c r="AS1008" s="68"/>
      <c r="AT1008" s="68"/>
      <c r="AU1008" s="68"/>
      <c r="AV1008" s="68"/>
      <c r="AW1008" s="68"/>
      <c r="AX1008" s="68"/>
    </row>
    <row r="1009" spans="1:51" ht="12.95" customHeight="1">
      <c r="A1009" s="14"/>
      <c r="B1009" s="85"/>
      <c r="C1009" s="76"/>
      <c r="D1009" s="1755"/>
      <c r="E1009" s="1756"/>
      <c r="F1009" s="1756"/>
      <c r="G1009" s="1756"/>
      <c r="H1009" s="1756"/>
      <c r="I1009" s="1756"/>
      <c r="J1009" s="1756"/>
      <c r="K1009" s="1756"/>
      <c r="L1009" s="1756"/>
      <c r="M1009" s="1756"/>
      <c r="N1009" s="1756"/>
      <c r="O1009" s="1756"/>
      <c r="P1009" s="1756"/>
      <c r="Q1009" s="1756"/>
      <c r="R1009" s="1756"/>
      <c r="S1009" s="1756"/>
      <c r="T1009" s="1756"/>
      <c r="U1009" s="1756"/>
      <c r="V1009" s="1756"/>
      <c r="W1009" s="1756"/>
      <c r="X1009" s="1756"/>
      <c r="Y1009" s="1756"/>
      <c r="Z1009" s="1756"/>
      <c r="AA1009" s="1756"/>
      <c r="AB1009" s="1756"/>
      <c r="AC1009" s="1756"/>
      <c r="AD1009" s="1756"/>
      <c r="AE1009" s="1757"/>
      <c r="AF1009" s="77"/>
      <c r="AG1009" s="7"/>
      <c r="AH1009" s="7"/>
      <c r="AI1009" s="78"/>
      <c r="AJ1009" s="1785"/>
      <c r="AK1009" s="1786"/>
      <c r="AL1009" s="1786"/>
      <c r="AM1009" s="1786"/>
      <c r="AN1009" s="1786"/>
      <c r="AO1009" s="1786"/>
      <c r="AP1009" s="1786"/>
      <c r="AQ1009" s="1787"/>
      <c r="AR1009" s="68"/>
      <c r="AS1009" s="68"/>
      <c r="AT1009" s="68"/>
      <c r="AU1009" s="68"/>
      <c r="AV1009" s="68"/>
      <c r="AW1009" s="68"/>
      <c r="AX1009" s="68"/>
    </row>
    <row r="1010" spans="1:51" ht="12.95" customHeight="1">
      <c r="A1010" s="14"/>
      <c r="B1010" s="79"/>
      <c r="C1010" s="80" t="s">
        <v>213</v>
      </c>
      <c r="D1010" s="1739" t="s">
        <v>1396</v>
      </c>
      <c r="E1010" s="1740"/>
      <c r="F1010" s="1740"/>
      <c r="G1010" s="1740"/>
      <c r="H1010" s="1740"/>
      <c r="I1010" s="1740"/>
      <c r="J1010" s="1740"/>
      <c r="K1010" s="1740"/>
      <c r="L1010" s="1740"/>
      <c r="M1010" s="1740"/>
      <c r="N1010" s="1740"/>
      <c r="O1010" s="1740"/>
      <c r="P1010" s="1740"/>
      <c r="Q1010" s="1740"/>
      <c r="R1010" s="1740"/>
      <c r="S1010" s="1740"/>
      <c r="T1010" s="1740"/>
      <c r="U1010" s="1740"/>
      <c r="V1010" s="1740"/>
      <c r="W1010" s="1740"/>
      <c r="X1010" s="1740"/>
      <c r="Y1010" s="1740"/>
      <c r="Z1010" s="1740"/>
      <c r="AA1010" s="1740"/>
      <c r="AB1010" s="1740"/>
      <c r="AC1010" s="1740"/>
      <c r="AD1010" s="1740"/>
      <c r="AE1010" s="1741"/>
      <c r="AF1010" s="79"/>
      <c r="AG1010" s="1751" t="s">
        <v>678</v>
      </c>
      <c r="AH1010" s="1752"/>
      <c r="AI1010" s="87"/>
      <c r="AJ1010" s="1779">
        <f>ROUND(IF(AG1010="yes",AJ991*0.02,0),0)</f>
        <v>0</v>
      </c>
      <c r="AK1010" s="1780"/>
      <c r="AL1010" s="1780"/>
      <c r="AM1010" s="1780"/>
      <c r="AN1010" s="1780"/>
      <c r="AO1010" s="1780"/>
      <c r="AP1010" s="1780"/>
      <c r="AQ1010" s="1781"/>
      <c r="AR1010" s="68"/>
      <c r="AS1010" s="68"/>
      <c r="AT1010" s="68"/>
      <c r="AU1010" s="68"/>
      <c r="AV1010" s="68"/>
      <c r="AW1010" s="68"/>
      <c r="AX1010" s="68"/>
      <c r="AY1010" s="215">
        <f>IF(SUM(AY1012:AY1020)&lt;=0.1,SUM(AY1012:AY1020),0.1)</f>
        <v>0</v>
      </c>
    </row>
    <row r="1011" spans="1:51" ht="14.25" customHeight="1">
      <c r="A1011" s="14"/>
      <c r="B1011" s="73"/>
      <c r="C1011" s="74"/>
      <c r="D1011" s="1755" t="s">
        <v>1397</v>
      </c>
      <c r="E1011" s="1756"/>
      <c r="F1011" s="1756"/>
      <c r="G1011" s="1756"/>
      <c r="H1011" s="1756"/>
      <c r="I1011" s="1756"/>
      <c r="J1011" s="1756"/>
      <c r="K1011" s="1756"/>
      <c r="L1011" s="1756"/>
      <c r="M1011" s="1756"/>
      <c r="N1011" s="1756"/>
      <c r="O1011" s="1756"/>
      <c r="P1011" s="1756"/>
      <c r="Q1011" s="1756"/>
      <c r="R1011" s="1756"/>
      <c r="S1011" s="1756"/>
      <c r="T1011" s="1756"/>
      <c r="U1011" s="1756"/>
      <c r="V1011" s="1756"/>
      <c r="W1011" s="1756"/>
      <c r="X1011" s="1756"/>
      <c r="Y1011" s="1756"/>
      <c r="Z1011" s="1756"/>
      <c r="AA1011" s="1756"/>
      <c r="AB1011" s="1756"/>
      <c r="AC1011" s="1756"/>
      <c r="AD1011" s="1756"/>
      <c r="AE1011" s="1757"/>
      <c r="AF1011" s="77"/>
      <c r="AG1011" s="7"/>
      <c r="AH1011" s="7"/>
      <c r="AI1011" s="78"/>
      <c r="AJ1011" s="1785"/>
      <c r="AK1011" s="1786"/>
      <c r="AL1011" s="1786"/>
      <c r="AM1011" s="1786"/>
      <c r="AN1011" s="1786"/>
      <c r="AO1011" s="1786"/>
      <c r="AP1011" s="1786"/>
      <c r="AQ1011" s="1787"/>
      <c r="AR1011" s="68"/>
      <c r="AS1011" s="68"/>
      <c r="AT1011" s="68"/>
      <c r="AU1011" s="68"/>
      <c r="AV1011" s="68"/>
      <c r="AW1011" s="68"/>
      <c r="AX1011" s="68"/>
    </row>
    <row r="1012" spans="1:51" ht="12.95" customHeight="1">
      <c r="A1012" s="14"/>
      <c r="B1012" s="79"/>
      <c r="C1012" s="80" t="s">
        <v>216</v>
      </c>
      <c r="D1012" s="1739" t="s">
        <v>1398</v>
      </c>
      <c r="E1012" s="1740"/>
      <c r="F1012" s="1740"/>
      <c r="G1012" s="1740"/>
      <c r="H1012" s="1740"/>
      <c r="I1012" s="1740"/>
      <c r="J1012" s="1740"/>
      <c r="K1012" s="1740"/>
      <c r="L1012" s="1740"/>
      <c r="M1012" s="1740"/>
      <c r="N1012" s="1740"/>
      <c r="O1012" s="1740"/>
      <c r="P1012" s="1740"/>
      <c r="Q1012" s="1740"/>
      <c r="R1012" s="1740"/>
      <c r="S1012" s="1740"/>
      <c r="T1012" s="1740"/>
      <c r="U1012" s="1740"/>
      <c r="V1012" s="1740"/>
      <c r="W1012" s="1740"/>
      <c r="X1012" s="1740"/>
      <c r="Y1012" s="1740"/>
      <c r="Z1012" s="1740"/>
      <c r="AA1012" s="1740"/>
      <c r="AB1012" s="1740"/>
      <c r="AC1012" s="1740"/>
      <c r="AD1012" s="1740"/>
      <c r="AE1012" s="1741"/>
      <c r="AF1012" s="79"/>
      <c r="AG1012" s="1751" t="s">
        <v>678</v>
      </c>
      <c r="AH1012" s="1752"/>
      <c r="AI1012" s="79"/>
      <c r="AJ1012" s="1779">
        <f>ROUND(IF(AG1012="yes",AJ991*0.02,0),0)</f>
        <v>0</v>
      </c>
      <c r="AK1012" s="1780"/>
      <c r="AL1012" s="1780"/>
      <c r="AM1012" s="1780"/>
      <c r="AN1012" s="1780"/>
      <c r="AO1012" s="1780"/>
      <c r="AP1012" s="1780"/>
      <c r="AQ1012" s="1781"/>
      <c r="AR1012" s="68"/>
      <c r="AS1012" s="68"/>
      <c r="AT1012" s="68"/>
      <c r="AU1012" s="68"/>
      <c r="AV1012" s="68"/>
      <c r="AW1012" s="68"/>
      <c r="AX1012" s="68"/>
      <c r="AY1012" s="213">
        <f>IF(A1064="Yes",0.05,0)</f>
        <v>0</v>
      </c>
    </row>
    <row r="1013" spans="1:51" ht="12.95" customHeight="1">
      <c r="A1013" s="14"/>
      <c r="B1013" s="73"/>
      <c r="C1013" s="74"/>
      <c r="D1013" s="1742" t="s">
        <v>1399</v>
      </c>
      <c r="E1013" s="1743"/>
      <c r="F1013" s="1743"/>
      <c r="G1013" s="1743"/>
      <c r="H1013" s="1743"/>
      <c r="I1013" s="1743"/>
      <c r="J1013" s="1743"/>
      <c r="K1013" s="1743"/>
      <c r="L1013" s="1743"/>
      <c r="M1013" s="1743"/>
      <c r="N1013" s="1743"/>
      <c r="O1013" s="1743"/>
      <c r="P1013" s="1743"/>
      <c r="Q1013" s="1743"/>
      <c r="R1013" s="1743"/>
      <c r="S1013" s="1743"/>
      <c r="T1013" s="1743"/>
      <c r="U1013" s="1743"/>
      <c r="V1013" s="1743"/>
      <c r="W1013" s="1743"/>
      <c r="X1013" s="1743"/>
      <c r="Y1013" s="1743"/>
      <c r="Z1013" s="1743"/>
      <c r="AA1013" s="1743"/>
      <c r="AB1013" s="1743"/>
      <c r="AC1013" s="1743"/>
      <c r="AD1013" s="1743"/>
      <c r="AE1013" s="1744"/>
      <c r="AF1013" s="1853" t="str">
        <f>IF(AND(AG1012="yes",AB212&lt;&gt;1),"The project may not be eligible for this boost","")</f>
        <v/>
      </c>
      <c r="AG1013" s="1854"/>
      <c r="AH1013" s="1854"/>
      <c r="AI1013" s="1855"/>
      <c r="AJ1013" s="1782"/>
      <c r="AK1013" s="1783"/>
      <c r="AL1013" s="1783"/>
      <c r="AM1013" s="1783"/>
      <c r="AN1013" s="1783"/>
      <c r="AO1013" s="1783"/>
      <c r="AP1013" s="1783"/>
      <c r="AQ1013" s="1784"/>
      <c r="AR1013" s="68"/>
      <c r="AS1013" s="68"/>
      <c r="AT1013" s="68"/>
      <c r="AU1013" s="68"/>
      <c r="AV1013" s="68"/>
      <c r="AW1013" s="68"/>
      <c r="AX1013" s="68"/>
      <c r="AY1013" s="213">
        <f>IF(A1070="Yes",0.02,0)</f>
        <v>0</v>
      </c>
    </row>
    <row r="1014" spans="1:51" ht="12.95" customHeight="1">
      <c r="A1014" s="14"/>
      <c r="B1014" s="75"/>
      <c r="C1014" s="76"/>
      <c r="D1014" s="1755"/>
      <c r="E1014" s="1756"/>
      <c r="F1014" s="1756"/>
      <c r="G1014" s="1756"/>
      <c r="H1014" s="1756"/>
      <c r="I1014" s="1756"/>
      <c r="J1014" s="1756"/>
      <c r="K1014" s="1756"/>
      <c r="L1014" s="1756"/>
      <c r="M1014" s="1756"/>
      <c r="N1014" s="1756"/>
      <c r="O1014" s="1756"/>
      <c r="P1014" s="1756"/>
      <c r="Q1014" s="1756"/>
      <c r="R1014" s="1756"/>
      <c r="S1014" s="1756"/>
      <c r="T1014" s="1756"/>
      <c r="U1014" s="1756"/>
      <c r="V1014" s="1756"/>
      <c r="W1014" s="1756"/>
      <c r="X1014" s="1756"/>
      <c r="Y1014" s="1756"/>
      <c r="Z1014" s="1756"/>
      <c r="AA1014" s="1756"/>
      <c r="AB1014" s="1756"/>
      <c r="AC1014" s="1756"/>
      <c r="AD1014" s="1756"/>
      <c r="AE1014" s="1757"/>
      <c r="AF1014" s="1856"/>
      <c r="AG1014" s="1857"/>
      <c r="AH1014" s="1857"/>
      <c r="AI1014" s="1858"/>
      <c r="AJ1014" s="1785"/>
      <c r="AK1014" s="1786"/>
      <c r="AL1014" s="1786"/>
      <c r="AM1014" s="1786"/>
      <c r="AN1014" s="1786"/>
      <c r="AO1014" s="1786"/>
      <c r="AP1014" s="1786"/>
      <c r="AQ1014" s="1787"/>
      <c r="AR1014" s="68"/>
      <c r="AS1014" s="68"/>
      <c r="AT1014" s="68"/>
      <c r="AU1014" s="68"/>
      <c r="AV1014" s="68"/>
      <c r="AW1014" s="68"/>
      <c r="AX1014" s="68"/>
      <c r="AY1014" s="213">
        <f>IF(A1076="Yes",0.04,0)</f>
        <v>0</v>
      </c>
    </row>
    <row r="1015" spans="1:51" ht="12.95" customHeight="1">
      <c r="A1015" s="14"/>
      <c r="B1015" s="79"/>
      <c r="C1015" s="80" t="s">
        <v>219</v>
      </c>
      <c r="D1015" s="1731" t="s">
        <v>1400</v>
      </c>
      <c r="E1015" s="1732"/>
      <c r="F1015" s="1732"/>
      <c r="G1015" s="1732"/>
      <c r="H1015" s="1732"/>
      <c r="I1015" s="1732"/>
      <c r="J1015" s="1732"/>
      <c r="K1015" s="1732"/>
      <c r="L1015" s="1732"/>
      <c r="M1015" s="1732"/>
      <c r="N1015" s="1732"/>
      <c r="O1015" s="1732"/>
      <c r="P1015" s="1732"/>
      <c r="Q1015" s="1732"/>
      <c r="R1015" s="1732"/>
      <c r="S1015" s="1732"/>
      <c r="T1015" s="1732"/>
      <c r="U1015" s="1732"/>
      <c r="V1015" s="1732"/>
      <c r="W1015" s="1732"/>
      <c r="X1015" s="1732"/>
      <c r="Y1015" s="1732"/>
      <c r="Z1015" s="1732"/>
      <c r="AA1015" s="1732"/>
      <c r="AB1015" s="1732"/>
      <c r="AC1015" s="1732"/>
      <c r="AD1015" s="1732"/>
      <c r="AE1015" s="1733"/>
      <c r="AF1015" s="79"/>
      <c r="AG1015" s="1751" t="s">
        <v>678</v>
      </c>
      <c r="AH1015" s="1752"/>
      <c r="AI1015" s="87"/>
      <c r="AJ1015" s="1779">
        <f>IF(AG1015="yes",AJ991*AY1010,0)</f>
        <v>0</v>
      </c>
      <c r="AK1015" s="1780"/>
      <c r="AL1015" s="1780"/>
      <c r="AM1015" s="1780"/>
      <c r="AN1015" s="1780"/>
      <c r="AO1015" s="1780"/>
      <c r="AP1015" s="1780"/>
      <c r="AQ1015" s="1781"/>
      <c r="AR1015" s="68"/>
      <c r="AS1015" s="68"/>
      <c r="AT1015" s="68"/>
      <c r="AU1015" s="68"/>
      <c r="AV1015" s="68"/>
      <c r="AW1015" s="68"/>
      <c r="AX1015" s="68"/>
      <c r="AY1015" s="213">
        <f>IF(A1083="Yes",0.04,0)</f>
        <v>0</v>
      </c>
    </row>
    <row r="1016" spans="1:51" ht="12.95" customHeight="1">
      <c r="A1016" s="14"/>
      <c r="B1016" s="73"/>
      <c r="C1016" s="74"/>
      <c r="D1016" s="1742" t="s">
        <v>1401</v>
      </c>
      <c r="E1016" s="1743"/>
      <c r="F1016" s="1743"/>
      <c r="G1016" s="1743"/>
      <c r="H1016" s="1743"/>
      <c r="I1016" s="1743"/>
      <c r="J1016" s="1743"/>
      <c r="K1016" s="1743"/>
      <c r="L1016" s="1743"/>
      <c r="M1016" s="1743"/>
      <c r="N1016" s="1743"/>
      <c r="O1016" s="1743"/>
      <c r="P1016" s="1743"/>
      <c r="Q1016" s="1743"/>
      <c r="R1016" s="1743"/>
      <c r="S1016" s="1743"/>
      <c r="T1016" s="1743"/>
      <c r="U1016" s="1743"/>
      <c r="V1016" s="1743"/>
      <c r="W1016" s="1743"/>
      <c r="X1016" s="1743"/>
      <c r="Y1016" s="1743"/>
      <c r="Z1016" s="1743"/>
      <c r="AA1016" s="1743"/>
      <c r="AB1016" s="1743"/>
      <c r="AC1016" s="1743"/>
      <c r="AD1016" s="1743"/>
      <c r="AE1016" s="1744"/>
      <c r="AF1016" s="1847" t="str">
        <f>IF(AND(AG1015="Yes",AY1010=0),AY1022,"")</f>
        <v/>
      </c>
      <c r="AG1016" s="1848"/>
      <c r="AH1016" s="1848"/>
      <c r="AI1016" s="1849"/>
      <c r="AJ1016" s="1782"/>
      <c r="AK1016" s="1783"/>
      <c r="AL1016" s="1783"/>
      <c r="AM1016" s="1783"/>
      <c r="AN1016" s="1783"/>
      <c r="AO1016" s="1783"/>
      <c r="AP1016" s="1783"/>
      <c r="AQ1016" s="1784"/>
      <c r="AR1016" s="68"/>
      <c r="AS1016" s="68"/>
      <c r="AT1016" s="68"/>
      <c r="AU1016" s="68"/>
      <c r="AV1016" s="68"/>
      <c r="AW1016" s="68"/>
      <c r="AX1016" s="68"/>
      <c r="AY1016" s="213">
        <f>IF(A1086="Yes",0.01,0)</f>
        <v>0</v>
      </c>
    </row>
    <row r="1017" spans="1:51" ht="12.95" customHeight="1">
      <c r="A1017" s="14"/>
      <c r="B1017" s="73"/>
      <c r="C1017" s="74"/>
      <c r="D1017" s="1742"/>
      <c r="E1017" s="1743"/>
      <c r="F1017" s="1743"/>
      <c r="G1017" s="1743"/>
      <c r="H1017" s="1743"/>
      <c r="I1017" s="1743"/>
      <c r="J1017" s="1743"/>
      <c r="K1017" s="1743"/>
      <c r="L1017" s="1743"/>
      <c r="M1017" s="1743"/>
      <c r="N1017" s="1743"/>
      <c r="O1017" s="1743"/>
      <c r="P1017" s="1743"/>
      <c r="Q1017" s="1743"/>
      <c r="R1017" s="1743"/>
      <c r="S1017" s="1743"/>
      <c r="T1017" s="1743"/>
      <c r="U1017" s="1743"/>
      <c r="V1017" s="1743"/>
      <c r="W1017" s="1743"/>
      <c r="X1017" s="1743"/>
      <c r="Y1017" s="1743"/>
      <c r="Z1017" s="1743"/>
      <c r="AA1017" s="1743"/>
      <c r="AB1017" s="1743"/>
      <c r="AC1017" s="1743"/>
      <c r="AD1017" s="1743"/>
      <c r="AE1017" s="1744"/>
      <c r="AF1017" s="1847"/>
      <c r="AG1017" s="1848"/>
      <c r="AH1017" s="1848"/>
      <c r="AI1017" s="1849"/>
      <c r="AJ1017" s="1782"/>
      <c r="AK1017" s="1783"/>
      <c r="AL1017" s="1783"/>
      <c r="AM1017" s="1783"/>
      <c r="AN1017" s="1783"/>
      <c r="AO1017" s="1783"/>
      <c r="AP1017" s="1783"/>
      <c r="AQ1017" s="1784"/>
      <c r="AR1017" s="68"/>
      <c r="AS1017" s="68"/>
      <c r="AT1017" s="68"/>
      <c r="AU1017" s="68"/>
      <c r="AV1017" s="68"/>
      <c r="AW1017" s="68"/>
      <c r="AX1017" s="68"/>
      <c r="AY1017" s="213">
        <f>IF(A1091="Yes",0.01,0)</f>
        <v>0</v>
      </c>
    </row>
    <row r="1018" spans="1:51" ht="12.95" customHeight="1">
      <c r="A1018" s="14"/>
      <c r="B1018" s="81"/>
      <c r="C1018" s="82"/>
      <c r="D1018" s="1755"/>
      <c r="E1018" s="1756"/>
      <c r="F1018" s="1756"/>
      <c r="G1018" s="1756"/>
      <c r="H1018" s="1756"/>
      <c r="I1018" s="1756"/>
      <c r="J1018" s="1756"/>
      <c r="K1018" s="1756"/>
      <c r="L1018" s="1756"/>
      <c r="M1018" s="1756"/>
      <c r="N1018" s="1756"/>
      <c r="O1018" s="1756"/>
      <c r="P1018" s="1756"/>
      <c r="Q1018" s="1756"/>
      <c r="R1018" s="1756"/>
      <c r="S1018" s="1756"/>
      <c r="T1018" s="1756"/>
      <c r="U1018" s="1756"/>
      <c r="V1018" s="1756"/>
      <c r="W1018" s="1756"/>
      <c r="X1018" s="1756"/>
      <c r="Y1018" s="1756"/>
      <c r="Z1018" s="1756"/>
      <c r="AA1018" s="1756"/>
      <c r="AB1018" s="1756"/>
      <c r="AC1018" s="1756"/>
      <c r="AD1018" s="1756"/>
      <c r="AE1018" s="1757"/>
      <c r="AF1018" s="1850"/>
      <c r="AG1018" s="1851"/>
      <c r="AH1018" s="1851"/>
      <c r="AI1018" s="1852"/>
      <c r="AJ1018" s="1785"/>
      <c r="AK1018" s="1786"/>
      <c r="AL1018" s="1786"/>
      <c r="AM1018" s="1786"/>
      <c r="AN1018" s="1786"/>
      <c r="AO1018" s="1786"/>
      <c r="AP1018" s="1786"/>
      <c r="AQ1018" s="1787"/>
      <c r="AR1018" s="68"/>
      <c r="AS1018" s="68"/>
      <c r="AT1018" s="68"/>
      <c r="AU1018" s="68"/>
      <c r="AV1018" s="68"/>
      <c r="AW1018" s="68"/>
      <c r="AX1018" s="68"/>
      <c r="AY1018" s="213">
        <f>IF(A1094="Yes",0.01,0)</f>
        <v>0</v>
      </c>
    </row>
    <row r="1019" spans="1:51" ht="12.95" customHeight="1">
      <c r="A1019" s="14"/>
      <c r="B1019" s="79"/>
      <c r="C1019" s="80" t="s">
        <v>224</v>
      </c>
      <c r="D1019" s="1799" t="s">
        <v>1402</v>
      </c>
      <c r="E1019" s="1800"/>
      <c r="F1019" s="1800"/>
      <c r="G1019" s="1800"/>
      <c r="H1019" s="1800"/>
      <c r="I1019" s="1800"/>
      <c r="J1019" s="1800"/>
      <c r="K1019" s="1800"/>
      <c r="L1019" s="1800"/>
      <c r="M1019" s="1800"/>
      <c r="N1019" s="1800"/>
      <c r="O1019" s="1800"/>
      <c r="P1019" s="1800"/>
      <c r="Q1019" s="1800"/>
      <c r="R1019" s="1800"/>
      <c r="S1019" s="1800"/>
      <c r="T1019" s="1800"/>
      <c r="U1019" s="1800"/>
      <c r="V1019" s="1800"/>
      <c r="W1019" s="1800"/>
      <c r="X1019" s="1800"/>
      <c r="Y1019" s="1800"/>
      <c r="Z1019" s="1800"/>
      <c r="AA1019" s="1800"/>
      <c r="AB1019" s="1800"/>
      <c r="AC1019" s="1800"/>
      <c r="AD1019" s="1800"/>
      <c r="AE1019" s="1801"/>
      <c r="AF1019" s="79"/>
      <c r="AG1019" s="1751" t="s">
        <v>678</v>
      </c>
      <c r="AH1019" s="1752"/>
      <c r="AI1019" s="87"/>
      <c r="AJ1019" s="1779">
        <f>ROUND(IF(AND(AG1019="Yes",J1023&lt;&gt;"N/A",AF1022&lt;&gt;""),MIN(AF1022,(0.15*AJ991)),0),0)</f>
        <v>0</v>
      </c>
      <c r="AK1019" s="1780"/>
      <c r="AL1019" s="1780"/>
      <c r="AM1019" s="1780"/>
      <c r="AN1019" s="1780"/>
      <c r="AO1019" s="1780"/>
      <c r="AP1019" s="1780"/>
      <c r="AQ1019" s="1781"/>
      <c r="AR1019" s="68"/>
      <c r="AS1019" s="68"/>
      <c r="AT1019" s="68"/>
      <c r="AU1019" s="68"/>
      <c r="AV1019" s="68"/>
      <c r="AW1019" s="68"/>
      <c r="AX1019" s="68"/>
      <c r="AY1019" s="213">
        <f>IF(A1098="Yes",0.02,0)</f>
        <v>0</v>
      </c>
    </row>
    <row r="1020" spans="1:51" ht="12.95" customHeight="1">
      <c r="A1020" s="14"/>
      <c r="B1020" s="81"/>
      <c r="C1020" s="84"/>
      <c r="D1020" s="1802"/>
      <c r="E1020" s="1803"/>
      <c r="F1020" s="1803"/>
      <c r="G1020" s="1803"/>
      <c r="H1020" s="1803"/>
      <c r="I1020" s="1803"/>
      <c r="J1020" s="1803"/>
      <c r="K1020" s="1803"/>
      <c r="L1020" s="1803"/>
      <c r="M1020" s="1803"/>
      <c r="N1020" s="1803"/>
      <c r="O1020" s="1803"/>
      <c r="P1020" s="1803"/>
      <c r="Q1020" s="1803"/>
      <c r="R1020" s="1803"/>
      <c r="S1020" s="1803"/>
      <c r="T1020" s="1803"/>
      <c r="U1020" s="1803"/>
      <c r="V1020" s="1803"/>
      <c r="W1020" s="1803"/>
      <c r="X1020" s="1803"/>
      <c r="Y1020" s="1803"/>
      <c r="Z1020" s="1803"/>
      <c r="AA1020" s="1803"/>
      <c r="AB1020" s="1803"/>
      <c r="AC1020" s="1803"/>
      <c r="AD1020" s="1803"/>
      <c r="AE1020" s="1804"/>
      <c r="AF1020" s="1819" t="str">
        <f>IF(AG1019="yes","Please Select Type and Enter Amount:","")</f>
        <v/>
      </c>
      <c r="AG1020" s="1820"/>
      <c r="AH1020" s="1820"/>
      <c r="AI1020" s="1821"/>
      <c r="AJ1020" s="1782"/>
      <c r="AK1020" s="1783"/>
      <c r="AL1020" s="1783"/>
      <c r="AM1020" s="1783"/>
      <c r="AN1020" s="1783"/>
      <c r="AO1020" s="1783"/>
      <c r="AP1020" s="1783"/>
      <c r="AQ1020" s="1784"/>
      <c r="AR1020" s="68"/>
      <c r="AS1020" s="68"/>
      <c r="AT1020" s="68"/>
      <c r="AU1020" s="68"/>
      <c r="AV1020" s="68"/>
      <c r="AW1020" s="68"/>
      <c r="AX1020" s="68"/>
      <c r="AY1020" s="214">
        <f>IF(A1103="Yes",0.02,0)</f>
        <v>0</v>
      </c>
    </row>
    <row r="1021" spans="1:51" ht="12.95" customHeight="1">
      <c r="A1021" s="14"/>
      <c r="B1021" s="81"/>
      <c r="C1021" s="84"/>
      <c r="D1021" s="1742" t="s">
        <v>1403</v>
      </c>
      <c r="E1021" s="1743"/>
      <c r="F1021" s="1743"/>
      <c r="G1021" s="1743"/>
      <c r="H1021" s="1743"/>
      <c r="I1021" s="1743"/>
      <c r="J1021" s="1743"/>
      <c r="K1021" s="1743"/>
      <c r="L1021" s="1743"/>
      <c r="M1021" s="1743"/>
      <c r="N1021" s="1743"/>
      <c r="O1021" s="1743"/>
      <c r="P1021" s="1743"/>
      <c r="Q1021" s="1743"/>
      <c r="R1021" s="1743"/>
      <c r="S1021" s="1743"/>
      <c r="T1021" s="1743"/>
      <c r="U1021" s="1743"/>
      <c r="V1021" s="1743"/>
      <c r="W1021" s="1743"/>
      <c r="X1021" s="1743"/>
      <c r="Y1021" s="1743"/>
      <c r="Z1021" s="1743"/>
      <c r="AA1021" s="1743"/>
      <c r="AB1021" s="1743"/>
      <c r="AC1021" s="1743"/>
      <c r="AD1021" s="1743"/>
      <c r="AE1021" s="1744"/>
      <c r="AF1021" s="1819"/>
      <c r="AG1021" s="1820"/>
      <c r="AH1021" s="1820"/>
      <c r="AI1021" s="1821"/>
      <c r="AJ1021" s="1782"/>
      <c r="AK1021" s="1783"/>
      <c r="AL1021" s="1783"/>
      <c r="AM1021" s="1783"/>
      <c r="AN1021" s="1783"/>
      <c r="AO1021" s="1783"/>
      <c r="AP1021" s="1783"/>
      <c r="AQ1021" s="1784"/>
      <c r="AR1021" s="68"/>
      <c r="AS1021" s="68"/>
      <c r="AT1021" s="68"/>
      <c r="AU1021" s="68"/>
      <c r="AV1021" s="68"/>
      <c r="AW1021" s="68"/>
      <c r="AX1021" s="68"/>
      <c r="AY1021" s="68"/>
    </row>
    <row r="1022" spans="1:51" ht="12.95" customHeight="1">
      <c r="A1022" s="14"/>
      <c r="B1022" s="81"/>
      <c r="C1022" s="84"/>
      <c r="D1022" s="1742"/>
      <c r="E1022" s="1743"/>
      <c r="F1022" s="1743"/>
      <c r="G1022" s="1743"/>
      <c r="H1022" s="1743"/>
      <c r="I1022" s="1743"/>
      <c r="J1022" s="1743"/>
      <c r="K1022" s="1743"/>
      <c r="L1022" s="1743"/>
      <c r="M1022" s="1743"/>
      <c r="N1022" s="1743"/>
      <c r="O1022" s="1743"/>
      <c r="P1022" s="1743"/>
      <c r="Q1022" s="1743"/>
      <c r="R1022" s="1743"/>
      <c r="S1022" s="1743"/>
      <c r="T1022" s="1743"/>
      <c r="U1022" s="1743"/>
      <c r="V1022" s="1743"/>
      <c r="W1022" s="1743"/>
      <c r="X1022" s="1743"/>
      <c r="Y1022" s="1743"/>
      <c r="Z1022" s="1743"/>
      <c r="AA1022" s="1743"/>
      <c r="AB1022" s="1743"/>
      <c r="AC1022" s="1743"/>
      <c r="AD1022" s="1743"/>
      <c r="AE1022" s="1744"/>
      <c r="AF1022" s="1771"/>
      <c r="AG1022" s="1771"/>
      <c r="AH1022" s="1771"/>
      <c r="AI1022" s="1771"/>
      <c r="AJ1022" s="1782"/>
      <c r="AK1022" s="1783"/>
      <c r="AL1022" s="1783"/>
      <c r="AM1022" s="1783"/>
      <c r="AN1022" s="1783"/>
      <c r="AO1022" s="1783"/>
      <c r="AP1022" s="1783"/>
      <c r="AQ1022" s="178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59" t="s">
        <v>360</v>
      </c>
      <c r="E1023" s="90"/>
      <c r="F1023" s="90"/>
      <c r="G1023" s="104"/>
      <c r="H1023" s="104"/>
      <c r="I1023" s="49"/>
      <c r="J1023" s="1811" t="s">
        <v>600</v>
      </c>
      <c r="K1023" s="1812"/>
      <c r="L1023" s="1812"/>
      <c r="M1023" s="1812"/>
      <c r="N1023" s="1812"/>
      <c r="O1023" s="1812"/>
      <c r="P1023" s="1812"/>
      <c r="Q1023" s="1812"/>
      <c r="R1023" s="1812"/>
      <c r="S1023" s="1812"/>
      <c r="T1023" s="1812"/>
      <c r="U1023" s="1812"/>
      <c r="V1023" s="1812"/>
      <c r="W1023" s="1812"/>
      <c r="X1023" s="1812"/>
      <c r="Y1023" s="1812"/>
      <c r="Z1023" s="1812"/>
      <c r="AA1023" s="1812"/>
      <c r="AB1023" s="1812"/>
      <c r="AC1023" s="1812"/>
      <c r="AD1023" s="1812"/>
      <c r="AE1023" s="1813"/>
      <c r="AF1023" s="1771"/>
      <c r="AG1023" s="1771"/>
      <c r="AH1023" s="1771"/>
      <c r="AI1023" s="1771"/>
      <c r="AJ1023" s="1785"/>
      <c r="AK1023" s="1786"/>
      <c r="AL1023" s="1786"/>
      <c r="AM1023" s="1786"/>
      <c r="AN1023" s="1786"/>
      <c r="AO1023" s="1786"/>
      <c r="AP1023" s="1786"/>
      <c r="AQ1023" s="1787"/>
      <c r="AR1023" s="68"/>
      <c r="AS1023" s="68"/>
      <c r="AT1023" s="68"/>
      <c r="AU1023" s="68"/>
      <c r="AV1023" s="68"/>
      <c r="AW1023" s="68"/>
      <c r="AX1023" s="68"/>
      <c r="AY1023" s="68"/>
    </row>
    <row r="1024" spans="1:51" ht="12.95" customHeight="1">
      <c r="A1024" s="14"/>
      <c r="B1024" s="79"/>
      <c r="C1024" s="80" t="s">
        <v>230</v>
      </c>
      <c r="D1024" s="1739" t="s">
        <v>1404</v>
      </c>
      <c r="E1024" s="1740"/>
      <c r="F1024" s="1740"/>
      <c r="G1024" s="1740"/>
      <c r="H1024" s="1740"/>
      <c r="I1024" s="1740"/>
      <c r="J1024" s="1740"/>
      <c r="K1024" s="1740"/>
      <c r="L1024" s="1740"/>
      <c r="M1024" s="1740"/>
      <c r="N1024" s="1740"/>
      <c r="O1024" s="1740"/>
      <c r="P1024" s="1740"/>
      <c r="Q1024" s="1740"/>
      <c r="R1024" s="1740"/>
      <c r="S1024" s="1740"/>
      <c r="T1024" s="1740"/>
      <c r="U1024" s="1740"/>
      <c r="V1024" s="1740"/>
      <c r="W1024" s="1740"/>
      <c r="X1024" s="1740"/>
      <c r="Y1024" s="1740"/>
      <c r="Z1024" s="1740"/>
      <c r="AA1024" s="1740"/>
      <c r="AB1024" s="1740"/>
      <c r="AC1024" s="1740"/>
      <c r="AD1024" s="1740"/>
      <c r="AE1024" s="1741"/>
      <c r="AF1024" s="79"/>
      <c r="AG1024" s="1751" t="s">
        <v>554</v>
      </c>
      <c r="AH1024" s="1752"/>
      <c r="AI1024" s="87"/>
      <c r="AJ1024" s="1779">
        <f>ROUND(IF(AG1024="Yes",AF1026,0),0)</f>
        <v>1290366</v>
      </c>
      <c r="AK1024" s="1780"/>
      <c r="AL1024" s="1780"/>
      <c r="AM1024" s="1780"/>
      <c r="AN1024" s="1780"/>
      <c r="AO1024" s="1780"/>
      <c r="AP1024" s="1780"/>
      <c r="AQ1024" s="1781"/>
      <c r="AR1024" s="68"/>
      <c r="AS1024" s="68"/>
      <c r="AT1024" s="68"/>
      <c r="AU1024" s="68"/>
      <c r="AV1024" s="68"/>
      <c r="AW1024" s="68"/>
      <c r="AX1024" s="68"/>
      <c r="AY1024" s="68"/>
    </row>
    <row r="1025" spans="1:51" ht="12.95" customHeight="1">
      <c r="A1025" s="14"/>
      <c r="B1025" s="73"/>
      <c r="C1025" s="74"/>
      <c r="D1025" s="1742" t="s">
        <v>1879</v>
      </c>
      <c r="E1025" s="1743"/>
      <c r="F1025" s="1743"/>
      <c r="G1025" s="1743"/>
      <c r="H1025" s="1743"/>
      <c r="I1025" s="1743"/>
      <c r="J1025" s="1743"/>
      <c r="K1025" s="1743"/>
      <c r="L1025" s="1743"/>
      <c r="M1025" s="1743"/>
      <c r="N1025" s="1743"/>
      <c r="O1025" s="1743"/>
      <c r="P1025" s="1743"/>
      <c r="Q1025" s="1743"/>
      <c r="R1025" s="1743"/>
      <c r="S1025" s="1743"/>
      <c r="T1025" s="1743"/>
      <c r="U1025" s="1743"/>
      <c r="V1025" s="1743"/>
      <c r="W1025" s="1743"/>
      <c r="X1025" s="1743"/>
      <c r="Y1025" s="1743"/>
      <c r="Z1025" s="1743"/>
      <c r="AA1025" s="1743"/>
      <c r="AB1025" s="1743"/>
      <c r="AC1025" s="1743"/>
      <c r="AD1025" s="1743"/>
      <c r="AE1025" s="1744"/>
      <c r="AF1025" s="1805" t="str">
        <f>IF(AG1024="yes","Enter Amount:","")</f>
        <v>Enter Amount:</v>
      </c>
      <c r="AG1025" s="1806"/>
      <c r="AH1025" s="1806"/>
      <c r="AI1025" s="1807"/>
      <c r="AJ1025" s="1782"/>
      <c r="AK1025" s="1783"/>
      <c r="AL1025" s="1783"/>
      <c r="AM1025" s="1783"/>
      <c r="AN1025" s="1783"/>
      <c r="AO1025" s="1783"/>
      <c r="AP1025" s="1783"/>
      <c r="AQ1025" s="1784"/>
      <c r="AR1025" s="68"/>
      <c r="AS1025" s="68"/>
      <c r="AT1025" s="68"/>
      <c r="AU1025" s="68"/>
      <c r="AV1025" s="68"/>
      <c r="AW1025" s="68"/>
      <c r="AX1025" s="68"/>
      <c r="AY1025" s="68"/>
    </row>
    <row r="1026" spans="1:51" ht="12.95" customHeight="1">
      <c r="A1026" s="14"/>
      <c r="B1026" s="73"/>
      <c r="C1026" s="74"/>
      <c r="D1026" s="1742"/>
      <c r="E1026" s="1743"/>
      <c r="F1026" s="1743"/>
      <c r="G1026" s="1743"/>
      <c r="H1026" s="1743"/>
      <c r="I1026" s="1743"/>
      <c r="J1026" s="1743"/>
      <c r="K1026" s="1743"/>
      <c r="L1026" s="1743"/>
      <c r="M1026" s="1743"/>
      <c r="N1026" s="1743"/>
      <c r="O1026" s="1743"/>
      <c r="P1026" s="1743"/>
      <c r="Q1026" s="1743"/>
      <c r="R1026" s="1743"/>
      <c r="S1026" s="1743"/>
      <c r="T1026" s="1743"/>
      <c r="U1026" s="1743"/>
      <c r="V1026" s="1743"/>
      <c r="W1026" s="1743"/>
      <c r="X1026" s="1743"/>
      <c r="Y1026" s="1743"/>
      <c r="Z1026" s="1743"/>
      <c r="AA1026" s="1743"/>
      <c r="AB1026" s="1743"/>
      <c r="AC1026" s="1743"/>
      <c r="AD1026" s="1743"/>
      <c r="AE1026" s="1744"/>
      <c r="AF1026" s="1771">
        <f>'Sources and Uses Budget'!E85</f>
        <v>1290366</v>
      </c>
      <c r="AG1026" s="1771"/>
      <c r="AH1026" s="1771"/>
      <c r="AI1026" s="1771"/>
      <c r="AJ1026" s="1782"/>
      <c r="AK1026" s="1783"/>
      <c r="AL1026" s="1783"/>
      <c r="AM1026" s="1783"/>
      <c r="AN1026" s="1783"/>
      <c r="AO1026" s="1783"/>
      <c r="AP1026" s="1783"/>
      <c r="AQ1026" s="1784"/>
      <c r="AR1026" s="68"/>
      <c r="AS1026" s="68"/>
      <c r="AT1026" s="68"/>
      <c r="AU1026" s="68"/>
      <c r="AV1026" s="68"/>
      <c r="AW1026" s="68"/>
      <c r="AX1026" s="68"/>
      <c r="AY1026" s="68"/>
    </row>
    <row r="1027" spans="1:51" ht="12.95" customHeight="1">
      <c r="A1027" s="14"/>
      <c r="B1027" s="85"/>
      <c r="C1027" s="84"/>
      <c r="D1027" s="1755"/>
      <c r="E1027" s="1756"/>
      <c r="F1027" s="1756"/>
      <c r="G1027" s="1756"/>
      <c r="H1027" s="1756"/>
      <c r="I1027" s="1756"/>
      <c r="J1027" s="1756"/>
      <c r="K1027" s="1756"/>
      <c r="L1027" s="1756"/>
      <c r="M1027" s="1756"/>
      <c r="N1027" s="1756"/>
      <c r="O1027" s="1756"/>
      <c r="P1027" s="1756"/>
      <c r="Q1027" s="1756"/>
      <c r="R1027" s="1756"/>
      <c r="S1027" s="1756"/>
      <c r="T1027" s="1756"/>
      <c r="U1027" s="1756"/>
      <c r="V1027" s="1756"/>
      <c r="W1027" s="1756"/>
      <c r="X1027" s="1756"/>
      <c r="Y1027" s="1756"/>
      <c r="Z1027" s="1756"/>
      <c r="AA1027" s="1756"/>
      <c r="AB1027" s="1756"/>
      <c r="AC1027" s="1756"/>
      <c r="AD1027" s="1756"/>
      <c r="AE1027" s="1757"/>
      <c r="AF1027" s="1771"/>
      <c r="AG1027" s="1771"/>
      <c r="AH1027" s="1771"/>
      <c r="AI1027" s="1771"/>
      <c r="AJ1027" s="1785"/>
      <c r="AK1027" s="1786"/>
      <c r="AL1027" s="1786"/>
      <c r="AM1027" s="1786"/>
      <c r="AN1027" s="1786"/>
      <c r="AO1027" s="1786"/>
      <c r="AP1027" s="1786"/>
      <c r="AQ1027" s="1787"/>
      <c r="AR1027" s="68"/>
      <c r="AS1027" s="68"/>
      <c r="AT1027" s="68"/>
      <c r="AU1027" s="68"/>
      <c r="AV1027" s="68"/>
      <c r="AW1027" s="68"/>
      <c r="AX1027" s="68"/>
      <c r="AY1027" s="68"/>
    </row>
    <row r="1028" spans="1:51" ht="12.95" customHeight="1">
      <c r="A1028" s="14"/>
      <c r="B1028" s="79"/>
      <c r="C1028" s="80" t="s">
        <v>235</v>
      </c>
      <c r="D1028" s="1731" t="s">
        <v>1405</v>
      </c>
      <c r="E1028" s="1732"/>
      <c r="F1028" s="1732"/>
      <c r="G1028" s="1732"/>
      <c r="H1028" s="1732"/>
      <c r="I1028" s="1732"/>
      <c r="J1028" s="1732"/>
      <c r="K1028" s="1732"/>
      <c r="L1028" s="1732"/>
      <c r="M1028" s="1732"/>
      <c r="N1028" s="1732"/>
      <c r="O1028" s="1732"/>
      <c r="P1028" s="1732"/>
      <c r="Q1028" s="1732"/>
      <c r="R1028" s="1732"/>
      <c r="S1028" s="1732"/>
      <c r="T1028" s="1732"/>
      <c r="U1028" s="1732"/>
      <c r="V1028" s="1732"/>
      <c r="W1028" s="1732"/>
      <c r="X1028" s="1732"/>
      <c r="Y1028" s="1732"/>
      <c r="Z1028" s="1732"/>
      <c r="AA1028" s="1732"/>
      <c r="AB1028" s="1732"/>
      <c r="AC1028" s="1732"/>
      <c r="AD1028" s="1732"/>
      <c r="AE1028" s="1733"/>
      <c r="AF1028" s="79"/>
      <c r="AG1028" s="1751" t="s">
        <v>678</v>
      </c>
      <c r="AH1028" s="1752"/>
      <c r="AI1028" s="87"/>
      <c r="AJ1028" s="1779">
        <f>ROUND(IF(AG1028="yes",(AJ991*0.1),0),0)</f>
        <v>0</v>
      </c>
      <c r="AK1028" s="1780"/>
      <c r="AL1028" s="1780"/>
      <c r="AM1028" s="1780"/>
      <c r="AN1028" s="1780"/>
      <c r="AO1028" s="1780"/>
      <c r="AP1028" s="1780"/>
      <c r="AQ1028" s="1781"/>
      <c r="AR1028" s="68"/>
      <c r="AS1028" s="68"/>
      <c r="AT1028" s="68"/>
      <c r="AU1028" s="68"/>
      <c r="AV1028" s="68"/>
      <c r="AW1028" s="68"/>
      <c r="AX1028" s="68"/>
      <c r="AY1028" s="68"/>
    </row>
    <row r="1029" spans="1:51" ht="12.95" customHeight="1">
      <c r="A1029" s="14"/>
      <c r="B1029" s="73"/>
      <c r="C1029" s="74"/>
      <c r="D1029" s="1742" t="s">
        <v>1406</v>
      </c>
      <c r="E1029" s="1743"/>
      <c r="F1029" s="1743"/>
      <c r="G1029" s="1743"/>
      <c r="H1029" s="1743"/>
      <c r="I1029" s="1743"/>
      <c r="J1029" s="1743"/>
      <c r="K1029" s="1743"/>
      <c r="L1029" s="1743"/>
      <c r="M1029" s="1743"/>
      <c r="N1029" s="1743"/>
      <c r="O1029" s="1743"/>
      <c r="P1029" s="1743"/>
      <c r="Q1029" s="1743"/>
      <c r="R1029" s="1743"/>
      <c r="S1029" s="1743"/>
      <c r="T1029" s="1743"/>
      <c r="U1029" s="1743"/>
      <c r="V1029" s="1743"/>
      <c r="W1029" s="1743"/>
      <c r="X1029" s="1743"/>
      <c r="Y1029" s="1743"/>
      <c r="Z1029" s="1743"/>
      <c r="AA1029" s="1743"/>
      <c r="AB1029" s="1743"/>
      <c r="AC1029" s="1743"/>
      <c r="AD1029" s="1743"/>
      <c r="AE1029" s="1744"/>
      <c r="AF1029" s="73"/>
      <c r="AG1029" s="14"/>
      <c r="AH1029" s="14"/>
      <c r="AI1029" s="83"/>
      <c r="AJ1029" s="1782"/>
      <c r="AK1029" s="1783"/>
      <c r="AL1029" s="1783"/>
      <c r="AM1029" s="1783"/>
      <c r="AN1029" s="1783"/>
      <c r="AO1029" s="1783"/>
      <c r="AP1029" s="1783"/>
      <c r="AQ1029" s="1784"/>
      <c r="AR1029" s="68"/>
      <c r="AS1029" s="68"/>
      <c r="AT1029" s="68"/>
      <c r="AU1029" s="68"/>
      <c r="AV1029" s="68"/>
      <c r="AW1029" s="68"/>
      <c r="AX1029" s="68"/>
      <c r="AY1029" s="68"/>
    </row>
    <row r="1030" spans="1:51" ht="12.95" customHeight="1">
      <c r="A1030" s="14"/>
      <c r="B1030" s="77"/>
      <c r="C1030" s="74"/>
      <c r="D1030" s="1755"/>
      <c r="E1030" s="1756"/>
      <c r="F1030" s="1756"/>
      <c r="G1030" s="1756"/>
      <c r="H1030" s="1756"/>
      <c r="I1030" s="1756"/>
      <c r="J1030" s="1756"/>
      <c r="K1030" s="1756"/>
      <c r="L1030" s="1756"/>
      <c r="M1030" s="1756"/>
      <c r="N1030" s="1756"/>
      <c r="O1030" s="1756"/>
      <c r="P1030" s="1756"/>
      <c r="Q1030" s="1756"/>
      <c r="R1030" s="1756"/>
      <c r="S1030" s="1756"/>
      <c r="T1030" s="1756"/>
      <c r="U1030" s="1756"/>
      <c r="V1030" s="1756"/>
      <c r="W1030" s="1756"/>
      <c r="X1030" s="1756"/>
      <c r="Y1030" s="1756"/>
      <c r="Z1030" s="1756"/>
      <c r="AA1030" s="1756"/>
      <c r="AB1030" s="1756"/>
      <c r="AC1030" s="1756"/>
      <c r="AD1030" s="1756"/>
      <c r="AE1030" s="1757"/>
      <c r="AF1030" s="73"/>
      <c r="AG1030" s="14"/>
      <c r="AH1030" s="14"/>
      <c r="AI1030" s="83"/>
      <c r="AJ1030" s="1785"/>
      <c r="AK1030" s="1786"/>
      <c r="AL1030" s="1786"/>
      <c r="AM1030" s="1786"/>
      <c r="AN1030" s="1786"/>
      <c r="AO1030" s="1786"/>
      <c r="AP1030" s="1786"/>
      <c r="AQ1030" s="1787"/>
      <c r="AR1030" s="68"/>
      <c r="AS1030" s="68"/>
      <c r="AT1030" s="68"/>
      <c r="AU1030" s="68"/>
      <c r="AV1030" s="68"/>
      <c r="AW1030" s="68"/>
      <c r="AX1030" s="68"/>
      <c r="AY1030" s="68"/>
    </row>
    <row r="1031" spans="1:51" ht="12.95" customHeight="1">
      <c r="A1031" s="14"/>
      <c r="B1031" s="73"/>
      <c r="C1031" s="366" t="s">
        <v>697</v>
      </c>
      <c r="D1031" s="1739" t="s">
        <v>1875</v>
      </c>
      <c r="E1031" s="1740"/>
      <c r="F1031" s="1740"/>
      <c r="G1031" s="1740"/>
      <c r="H1031" s="1740"/>
      <c r="I1031" s="1740"/>
      <c r="J1031" s="1740"/>
      <c r="K1031" s="1740"/>
      <c r="L1031" s="1740"/>
      <c r="M1031" s="1740"/>
      <c r="N1031" s="1740"/>
      <c r="O1031" s="1740"/>
      <c r="P1031" s="1740"/>
      <c r="Q1031" s="1740"/>
      <c r="R1031" s="1740"/>
      <c r="S1031" s="1740"/>
      <c r="T1031" s="1740"/>
      <c r="U1031" s="1740"/>
      <c r="V1031" s="1740"/>
      <c r="W1031" s="1740"/>
      <c r="X1031" s="1740"/>
      <c r="Y1031" s="1740"/>
      <c r="Z1031" s="1740"/>
      <c r="AA1031" s="1740"/>
      <c r="AB1031" s="1740"/>
      <c r="AC1031" s="1740"/>
      <c r="AD1031" s="1740"/>
      <c r="AE1031" s="1741"/>
      <c r="AF1031" s="79"/>
      <c r="AG1031" s="1751" t="s">
        <v>678</v>
      </c>
      <c r="AH1031" s="1752"/>
      <c r="AI1031" s="87"/>
      <c r="AJ1031" s="1779">
        <f>ROUND(IF(AG1031="yes",(AJ991*0.15),0),0)</f>
        <v>0</v>
      </c>
      <c r="AK1031" s="1780"/>
      <c r="AL1031" s="1780"/>
      <c r="AM1031" s="1780"/>
      <c r="AN1031" s="1780"/>
      <c r="AO1031" s="1780"/>
      <c r="AP1031" s="1780"/>
      <c r="AQ1031" s="1781"/>
      <c r="AR1031" s="68"/>
      <c r="AS1031" s="68"/>
      <c r="AT1031" s="68"/>
      <c r="AU1031" s="68"/>
      <c r="AV1031" s="68"/>
      <c r="AW1031" s="68"/>
      <c r="AX1031" s="68"/>
      <c r="AY1031" s="68"/>
    </row>
    <row r="1032" spans="1:51" ht="12.95" customHeight="1">
      <c r="A1032" s="14"/>
      <c r="B1032" s="73"/>
      <c r="C1032" s="74"/>
      <c r="D1032" s="1791"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2"/>
      <c r="AF1032" s="949"/>
      <c r="AG1032" s="950"/>
      <c r="AH1032" s="950"/>
      <c r="AI1032" s="951"/>
      <c r="AJ1032" s="1782"/>
      <c r="AK1032" s="1783"/>
      <c r="AL1032" s="1783"/>
      <c r="AM1032" s="1783"/>
      <c r="AN1032" s="1783"/>
      <c r="AO1032" s="1783"/>
      <c r="AP1032" s="1783"/>
      <c r="AQ1032" s="1784"/>
      <c r="AR1032" s="68"/>
      <c r="AS1032" s="68"/>
      <c r="AT1032" s="68"/>
      <c r="AU1032" s="68"/>
      <c r="AV1032" s="68"/>
      <c r="AW1032" s="68"/>
      <c r="AX1032" s="68"/>
      <c r="AY1032" s="68"/>
    </row>
    <row r="1033" spans="1:51" ht="12.95" customHeight="1">
      <c r="A1033" s="14"/>
      <c r="B1033" s="73"/>
      <c r="C1033" s="74"/>
      <c r="D1033" s="1791"/>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2"/>
      <c r="AF1033" s="949"/>
      <c r="AG1033" s="950"/>
      <c r="AH1033" s="950"/>
      <c r="AI1033" s="951"/>
      <c r="AJ1033" s="1782"/>
      <c r="AK1033" s="1783"/>
      <c r="AL1033" s="1783"/>
      <c r="AM1033" s="1783"/>
      <c r="AN1033" s="1783"/>
      <c r="AO1033" s="1783"/>
      <c r="AP1033" s="1783"/>
      <c r="AQ1033" s="1784"/>
      <c r="AR1033" s="68"/>
      <c r="AS1033" s="68"/>
      <c r="AT1033" s="68"/>
      <c r="AU1033" s="68"/>
      <c r="AV1033" s="68"/>
      <c r="AW1033" s="68"/>
      <c r="AX1033" s="68"/>
      <c r="AY1033" s="68"/>
    </row>
    <row r="1034" spans="1:51" ht="12.95" customHeight="1">
      <c r="A1034" s="14"/>
      <c r="B1034" s="73"/>
      <c r="C1034" s="74"/>
      <c r="D1034" s="1793"/>
      <c r="E1034" s="1794"/>
      <c r="F1034" s="1794"/>
      <c r="G1034" s="1794"/>
      <c r="H1034" s="1794"/>
      <c r="I1034" s="1794"/>
      <c r="J1034" s="1794"/>
      <c r="K1034" s="1794"/>
      <c r="L1034" s="1794"/>
      <c r="M1034" s="1794"/>
      <c r="N1034" s="1794"/>
      <c r="O1034" s="1794"/>
      <c r="P1034" s="1794"/>
      <c r="Q1034" s="1794"/>
      <c r="R1034" s="1794"/>
      <c r="S1034" s="1794"/>
      <c r="T1034" s="1794"/>
      <c r="U1034" s="1794"/>
      <c r="V1034" s="1794"/>
      <c r="W1034" s="1794"/>
      <c r="X1034" s="1794"/>
      <c r="Y1034" s="1794"/>
      <c r="Z1034" s="1794"/>
      <c r="AA1034" s="1794"/>
      <c r="AB1034" s="1794"/>
      <c r="AC1034" s="1794"/>
      <c r="AD1034" s="1794"/>
      <c r="AE1034" s="1795"/>
      <c r="AF1034" s="952"/>
      <c r="AG1034" s="953"/>
      <c r="AH1034" s="953"/>
      <c r="AI1034" s="954"/>
      <c r="AJ1034" s="1785"/>
      <c r="AK1034" s="1786"/>
      <c r="AL1034" s="1786"/>
      <c r="AM1034" s="1786"/>
      <c r="AN1034" s="1786"/>
      <c r="AO1034" s="1786"/>
      <c r="AP1034" s="1786"/>
      <c r="AQ1034" s="1787"/>
      <c r="AR1034" s="68"/>
      <c r="AS1034" s="68"/>
      <c r="AT1034" s="68"/>
      <c r="AU1034" s="68"/>
      <c r="AV1034" s="68"/>
      <c r="AW1034" s="68"/>
      <c r="AX1034" s="68"/>
      <c r="AY1034" s="68"/>
    </row>
    <row r="1035" spans="1:51" ht="12.95" customHeight="1">
      <c r="A1035" s="14"/>
      <c r="B1035" s="73"/>
      <c r="C1035" s="366" t="s">
        <v>697</v>
      </c>
      <c r="D1035" s="1731" t="s">
        <v>1877</v>
      </c>
      <c r="E1035" s="1732"/>
      <c r="F1035" s="1732"/>
      <c r="G1035" s="1732"/>
      <c r="H1035" s="1732"/>
      <c r="I1035" s="1732"/>
      <c r="J1035" s="1732"/>
      <c r="K1035" s="1732"/>
      <c r="L1035" s="1732"/>
      <c r="M1035" s="1732"/>
      <c r="N1035" s="1732"/>
      <c r="O1035" s="1732"/>
      <c r="P1035" s="1732"/>
      <c r="Q1035" s="1732"/>
      <c r="R1035" s="1732"/>
      <c r="S1035" s="1732"/>
      <c r="T1035" s="1732"/>
      <c r="U1035" s="1732"/>
      <c r="V1035" s="1732"/>
      <c r="W1035" s="1732"/>
      <c r="X1035" s="1732"/>
      <c r="Y1035" s="1732"/>
      <c r="Z1035" s="1732"/>
      <c r="AA1035" s="1732"/>
      <c r="AB1035" s="1732"/>
      <c r="AC1035" s="1732"/>
      <c r="AD1035" s="1732"/>
      <c r="AE1035" s="1733"/>
      <c r="AF1035" s="73"/>
      <c r="AG1035" s="1753" t="s">
        <v>678</v>
      </c>
      <c r="AH1035" s="1754"/>
      <c r="AI1035" s="83"/>
      <c r="AJ1035" s="1779">
        <f>ROUND(IF(AND(AG1035="yes",AJ1031=0),(AJ991*0.1),0),0)</f>
        <v>0</v>
      </c>
      <c r="AK1035" s="1780"/>
      <c r="AL1035" s="1780"/>
      <c r="AM1035" s="1780"/>
      <c r="AN1035" s="1780"/>
      <c r="AO1035" s="1780"/>
      <c r="AP1035" s="1780"/>
      <c r="AQ1035" s="1781"/>
      <c r="AR1035" s="68"/>
      <c r="AS1035" s="68"/>
      <c r="AT1035" s="68"/>
      <c r="AU1035" s="68"/>
      <c r="AV1035" s="68"/>
      <c r="AW1035" s="68"/>
      <c r="AX1035" s="68"/>
      <c r="AY1035" s="68"/>
    </row>
    <row r="1036" spans="1:51" ht="12.95" customHeight="1">
      <c r="A1036" s="14"/>
      <c r="B1036" s="73"/>
      <c r="C1036" s="74"/>
      <c r="D1036" s="1791"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2"/>
      <c r="AF1036" s="73"/>
      <c r="AG1036" s="14"/>
      <c r="AH1036" s="14"/>
      <c r="AI1036" s="83"/>
      <c r="AJ1036" s="1782"/>
      <c r="AK1036" s="1783"/>
      <c r="AL1036" s="1783"/>
      <c r="AM1036" s="1783"/>
      <c r="AN1036" s="1783"/>
      <c r="AO1036" s="1783"/>
      <c r="AP1036" s="1783"/>
      <c r="AQ1036" s="1784"/>
      <c r="AR1036" s="68"/>
      <c r="AS1036" s="68"/>
      <c r="AT1036" s="68"/>
      <c r="AU1036" s="68"/>
      <c r="AV1036" s="68"/>
      <c r="AW1036" s="68"/>
      <c r="AX1036" s="68"/>
      <c r="AY1036" s="68"/>
    </row>
    <row r="1037" spans="1:51" ht="12.95" customHeight="1">
      <c r="A1037" s="14"/>
      <c r="B1037" s="73"/>
      <c r="C1037" s="74"/>
      <c r="D1037" s="1791"/>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2"/>
      <c r="AF1037" s="73"/>
      <c r="AG1037" s="14"/>
      <c r="AH1037" s="14"/>
      <c r="AI1037" s="83"/>
      <c r="AJ1037" s="1782"/>
      <c r="AK1037" s="1783"/>
      <c r="AL1037" s="1783"/>
      <c r="AM1037" s="1783"/>
      <c r="AN1037" s="1783"/>
      <c r="AO1037" s="1783"/>
      <c r="AP1037" s="1783"/>
      <c r="AQ1037" s="1784"/>
      <c r="AR1037" s="68"/>
      <c r="AS1037" s="68"/>
      <c r="AT1037" s="68"/>
      <c r="AU1037" s="68"/>
      <c r="AV1037" s="68"/>
      <c r="AW1037" s="68"/>
      <c r="AX1037" s="68"/>
      <c r="AY1037" s="68"/>
    </row>
    <row r="1038" spans="1:51" ht="12.95" customHeight="1">
      <c r="A1038" s="14"/>
      <c r="B1038" s="73"/>
      <c r="C1038" s="74"/>
      <c r="D1038" s="1791"/>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2"/>
      <c r="AF1038" s="73"/>
      <c r="AG1038" s="14"/>
      <c r="AH1038" s="14"/>
      <c r="AI1038" s="83"/>
      <c r="AJ1038" s="1782"/>
      <c r="AK1038" s="1783"/>
      <c r="AL1038" s="1783"/>
      <c r="AM1038" s="1783"/>
      <c r="AN1038" s="1783"/>
      <c r="AO1038" s="1783"/>
      <c r="AP1038" s="1783"/>
      <c r="AQ1038" s="1784"/>
      <c r="AR1038" s="68"/>
      <c r="AS1038" s="68"/>
      <c r="AT1038" s="68"/>
      <c r="AU1038" s="68"/>
      <c r="AV1038" s="68"/>
      <c r="AW1038" s="68"/>
      <c r="AX1038" s="68"/>
      <c r="AY1038" s="68"/>
    </row>
    <row r="1039" spans="1:51" ht="12.95" customHeight="1">
      <c r="A1039" s="14"/>
      <c r="B1039" s="73"/>
      <c r="C1039" s="74"/>
      <c r="D1039" s="1793"/>
      <c r="E1039" s="1794"/>
      <c r="F1039" s="1794"/>
      <c r="G1039" s="1794"/>
      <c r="H1039" s="1794"/>
      <c r="I1039" s="1794"/>
      <c r="J1039" s="1794"/>
      <c r="K1039" s="1794"/>
      <c r="L1039" s="1794"/>
      <c r="M1039" s="1794"/>
      <c r="N1039" s="1794"/>
      <c r="O1039" s="1794"/>
      <c r="P1039" s="1794"/>
      <c r="Q1039" s="1794"/>
      <c r="R1039" s="1794"/>
      <c r="S1039" s="1794"/>
      <c r="T1039" s="1794"/>
      <c r="U1039" s="1794"/>
      <c r="V1039" s="1794"/>
      <c r="W1039" s="1794"/>
      <c r="X1039" s="1794"/>
      <c r="Y1039" s="1794"/>
      <c r="Z1039" s="1794"/>
      <c r="AA1039" s="1794"/>
      <c r="AB1039" s="1794"/>
      <c r="AC1039" s="1794"/>
      <c r="AD1039" s="1794"/>
      <c r="AE1039" s="1795"/>
      <c r="AF1039" s="73"/>
      <c r="AG1039" s="14"/>
      <c r="AH1039" s="14"/>
      <c r="AI1039" s="83"/>
      <c r="AJ1039" s="1782"/>
      <c r="AK1039" s="1783"/>
      <c r="AL1039" s="1783"/>
      <c r="AM1039" s="1783"/>
      <c r="AN1039" s="1783"/>
      <c r="AO1039" s="1783"/>
      <c r="AP1039" s="1783"/>
      <c r="AQ1039" s="1784"/>
      <c r="AR1039" s="68"/>
      <c r="AS1039" s="68"/>
      <c r="AT1039" s="68"/>
      <c r="AU1039" s="68"/>
      <c r="AV1039" s="68"/>
      <c r="AW1039" s="68"/>
      <c r="AX1039" s="68"/>
      <c r="AY1039" s="68"/>
    </row>
    <row r="1040" spans="1:51" ht="12.95" customHeight="1">
      <c r="A1040" s="14"/>
      <c r="B1040" s="79"/>
      <c r="C1040" s="131" t="s">
        <v>1035</v>
      </c>
      <c r="D1040" s="1739" t="s">
        <v>1407</v>
      </c>
      <c r="E1040" s="1740"/>
      <c r="F1040" s="1740"/>
      <c r="G1040" s="1740"/>
      <c r="H1040" s="1740"/>
      <c r="I1040" s="1740"/>
      <c r="J1040" s="1740"/>
      <c r="K1040" s="1740"/>
      <c r="L1040" s="1740"/>
      <c r="M1040" s="1740"/>
      <c r="N1040" s="1740"/>
      <c r="O1040" s="1740"/>
      <c r="P1040" s="1740"/>
      <c r="Q1040" s="1740"/>
      <c r="R1040" s="1740"/>
      <c r="S1040" s="1740"/>
      <c r="T1040" s="1740"/>
      <c r="U1040" s="1740"/>
      <c r="V1040" s="1740"/>
      <c r="W1040" s="1740"/>
      <c r="X1040" s="1740"/>
      <c r="Y1040" s="1740"/>
      <c r="Z1040" s="1740"/>
      <c r="AA1040" s="1740"/>
      <c r="AB1040" s="1740"/>
      <c r="AC1040" s="1740"/>
      <c r="AD1040" s="1740"/>
      <c r="AE1040" s="1741"/>
      <c r="AF1040" s="79"/>
      <c r="AG1040" s="1751" t="s">
        <v>678</v>
      </c>
      <c r="AH1040" s="1752"/>
      <c r="AI1040" s="87"/>
      <c r="AJ1040" s="1779">
        <f>ROUND(IF(AG1040="yes",(AJ991*0.1),0),0)</f>
        <v>0</v>
      </c>
      <c r="AK1040" s="1780"/>
      <c r="AL1040" s="1780"/>
      <c r="AM1040" s="1780"/>
      <c r="AN1040" s="1780"/>
      <c r="AO1040" s="1780"/>
      <c r="AP1040" s="1780"/>
      <c r="AQ1040" s="1781"/>
      <c r="AR1040" s="68"/>
      <c r="AS1040" s="68"/>
      <c r="AT1040" s="68"/>
      <c r="AU1040" s="68"/>
      <c r="AV1040" s="68"/>
      <c r="AW1040" s="68"/>
      <c r="AX1040" s="68"/>
      <c r="AY1040" s="68"/>
    </row>
    <row r="1041" spans="1:51" ht="12.95" customHeight="1">
      <c r="A1041" s="14"/>
      <c r="B1041" s="73"/>
      <c r="C1041" s="74"/>
      <c r="D1041" s="1742" t="s">
        <v>2503</v>
      </c>
      <c r="E1041" s="1743"/>
      <c r="F1041" s="1743"/>
      <c r="G1041" s="1743"/>
      <c r="H1041" s="1743"/>
      <c r="I1041" s="1743"/>
      <c r="J1041" s="1743"/>
      <c r="K1041" s="1743"/>
      <c r="L1041" s="1743"/>
      <c r="M1041" s="1743"/>
      <c r="N1041" s="1743"/>
      <c r="O1041" s="1743"/>
      <c r="P1041" s="1743"/>
      <c r="Q1041" s="1743"/>
      <c r="R1041" s="1743"/>
      <c r="S1041" s="1743"/>
      <c r="T1041" s="1743"/>
      <c r="U1041" s="1743"/>
      <c r="V1041" s="1743"/>
      <c r="W1041" s="1743"/>
      <c r="X1041" s="1743"/>
      <c r="Y1041" s="1743"/>
      <c r="Z1041" s="1743"/>
      <c r="AA1041" s="1743"/>
      <c r="AB1041" s="1743"/>
      <c r="AC1041" s="1743"/>
      <c r="AD1041" s="1743"/>
      <c r="AE1041" s="1744"/>
      <c r="AF1041" s="73"/>
      <c r="AG1041" s="14"/>
      <c r="AH1041" s="14"/>
      <c r="AI1041" s="83"/>
      <c r="AJ1041" s="1782"/>
      <c r="AK1041" s="1783"/>
      <c r="AL1041" s="1783"/>
      <c r="AM1041" s="1783"/>
      <c r="AN1041" s="1783"/>
      <c r="AO1041" s="1783"/>
      <c r="AP1041" s="1783"/>
      <c r="AQ1041" s="1784"/>
      <c r="AR1041" s="68"/>
      <c r="AS1041" s="68"/>
      <c r="AT1041" s="68"/>
      <c r="AU1041" s="68"/>
      <c r="AV1041" s="68"/>
      <c r="AW1041" s="68"/>
      <c r="AX1041" s="68"/>
      <c r="AY1041" s="68"/>
    </row>
    <row r="1042" spans="1:51" ht="12.95" customHeight="1">
      <c r="A1042" s="14"/>
      <c r="B1042" s="73"/>
      <c r="C1042" s="74"/>
      <c r="D1042" s="1742"/>
      <c r="E1042" s="1743"/>
      <c r="F1042" s="1743"/>
      <c r="G1042" s="1743"/>
      <c r="H1042" s="1743"/>
      <c r="I1042" s="1743"/>
      <c r="J1042" s="1743"/>
      <c r="K1042" s="1743"/>
      <c r="L1042" s="1743"/>
      <c r="M1042" s="1743"/>
      <c r="N1042" s="1743"/>
      <c r="O1042" s="1743"/>
      <c r="P1042" s="1743"/>
      <c r="Q1042" s="1743"/>
      <c r="R1042" s="1743"/>
      <c r="S1042" s="1743"/>
      <c r="T1042" s="1743"/>
      <c r="U1042" s="1743"/>
      <c r="V1042" s="1743"/>
      <c r="W1042" s="1743"/>
      <c r="X1042" s="1743"/>
      <c r="Y1042" s="1743"/>
      <c r="Z1042" s="1743"/>
      <c r="AA1042" s="1743"/>
      <c r="AB1042" s="1743"/>
      <c r="AC1042" s="1743"/>
      <c r="AD1042" s="1743"/>
      <c r="AE1042" s="1744"/>
      <c r="AF1042" s="73"/>
      <c r="AG1042" s="14"/>
      <c r="AH1042" s="14"/>
      <c r="AI1042" s="83"/>
      <c r="AJ1042" s="1782"/>
      <c r="AK1042" s="1783"/>
      <c r="AL1042" s="1783"/>
      <c r="AM1042" s="1783"/>
      <c r="AN1042" s="1783"/>
      <c r="AO1042" s="1783"/>
      <c r="AP1042" s="1783"/>
      <c r="AQ1042" s="1784"/>
      <c r="AR1042" s="68"/>
      <c r="AS1042" s="68"/>
      <c r="AT1042" s="68"/>
      <c r="AU1042" s="68"/>
      <c r="AV1042" s="68"/>
      <c r="AW1042" s="68"/>
      <c r="AX1042" s="68"/>
      <c r="AY1042" s="68"/>
    </row>
    <row r="1043" spans="1:51" ht="12.95" customHeight="1">
      <c r="A1043" s="14"/>
      <c r="B1043" s="73"/>
      <c r="C1043" s="74"/>
      <c r="D1043" s="1755"/>
      <c r="E1043" s="1756"/>
      <c r="F1043" s="1756"/>
      <c r="G1043" s="1756"/>
      <c r="H1043" s="1756"/>
      <c r="I1043" s="1756"/>
      <c r="J1043" s="1756"/>
      <c r="K1043" s="1756"/>
      <c r="L1043" s="1756"/>
      <c r="M1043" s="1756"/>
      <c r="N1043" s="1756"/>
      <c r="O1043" s="1756"/>
      <c r="P1043" s="1756"/>
      <c r="Q1043" s="1756"/>
      <c r="R1043" s="1756"/>
      <c r="S1043" s="1756"/>
      <c r="T1043" s="1756"/>
      <c r="U1043" s="1756"/>
      <c r="V1043" s="1756"/>
      <c r="W1043" s="1756"/>
      <c r="X1043" s="1756"/>
      <c r="Y1043" s="1756"/>
      <c r="Z1043" s="1756"/>
      <c r="AA1043" s="1756"/>
      <c r="AB1043" s="1756"/>
      <c r="AC1043" s="1756"/>
      <c r="AD1043" s="1756"/>
      <c r="AE1043" s="1757"/>
      <c r="AF1043" s="73"/>
      <c r="AG1043" s="14"/>
      <c r="AH1043" s="14"/>
      <c r="AI1043" s="83"/>
      <c r="AJ1043" s="1785"/>
      <c r="AK1043" s="1786"/>
      <c r="AL1043" s="1786"/>
      <c r="AM1043" s="1786"/>
      <c r="AN1043" s="1786"/>
      <c r="AO1043" s="1786"/>
      <c r="AP1043" s="1786"/>
      <c r="AQ1043" s="1787"/>
      <c r="AR1043" s="68"/>
      <c r="AS1043" s="68"/>
      <c r="AT1043" s="68"/>
      <c r="AU1043" s="68"/>
      <c r="AV1043" s="68"/>
      <c r="AW1043" s="68"/>
      <c r="AX1043" s="68"/>
      <c r="AY1043" s="68"/>
    </row>
    <row r="1044" spans="1:51" ht="12.95" customHeight="1">
      <c r="A1044" s="14"/>
      <c r="B1044" s="79"/>
      <c r="C1044" s="131" t="s">
        <v>1873</v>
      </c>
      <c r="D1044" s="1731" t="s">
        <v>2055</v>
      </c>
      <c r="E1044" s="1732"/>
      <c r="F1044" s="1732"/>
      <c r="G1044" s="1732"/>
      <c r="H1044" s="1732"/>
      <c r="I1044" s="1732"/>
      <c r="J1044" s="1732"/>
      <c r="K1044" s="1732"/>
      <c r="L1044" s="1732"/>
      <c r="M1044" s="1732"/>
      <c r="N1044" s="1732"/>
      <c r="O1044" s="1732"/>
      <c r="P1044" s="1732"/>
      <c r="Q1044" s="1732"/>
      <c r="R1044" s="1732"/>
      <c r="S1044" s="1732"/>
      <c r="T1044" s="1732"/>
      <c r="U1044" s="1732"/>
      <c r="V1044" s="1732"/>
      <c r="W1044" s="1732"/>
      <c r="X1044" s="1732"/>
      <c r="Y1044" s="1732"/>
      <c r="Z1044" s="1732"/>
      <c r="AA1044" s="1732"/>
      <c r="AB1044" s="1732"/>
      <c r="AC1044" s="1732"/>
      <c r="AD1044" s="1732"/>
      <c r="AE1044" s="1733"/>
      <c r="AF1044" s="79"/>
      <c r="AG1044" s="1749" t="str">
        <f>IF(X1047&gt;0,"Yes","No")</f>
        <v>Yes</v>
      </c>
      <c r="AH1044" s="1750"/>
      <c r="AI1044" s="87"/>
      <c r="AJ1044" s="1779">
        <f>IF((X1047=0),0,AY1004*AJ991)</f>
        <v>29301150</v>
      </c>
      <c r="AK1044" s="1780"/>
      <c r="AL1044" s="1780"/>
      <c r="AM1044" s="1780"/>
      <c r="AN1044" s="1780"/>
      <c r="AO1044" s="1780"/>
      <c r="AP1044" s="1780"/>
      <c r="AQ1044" s="1781"/>
      <c r="AR1044" s="68"/>
      <c r="AS1044" s="68"/>
      <c r="AT1044" s="68"/>
      <c r="AU1044" s="68"/>
      <c r="AV1044" s="68"/>
      <c r="AW1044" s="68"/>
      <c r="AX1044" s="68"/>
      <c r="AY1044" s="68"/>
    </row>
    <row r="1045" spans="1:51" ht="12.95" customHeight="1">
      <c r="A1045" s="14"/>
      <c r="B1045" s="73"/>
      <c r="C1045" s="475"/>
      <c r="D1045" s="1742" t="s">
        <v>1409</v>
      </c>
      <c r="E1045" s="1743"/>
      <c r="F1045" s="1743"/>
      <c r="G1045" s="1743"/>
      <c r="H1045" s="1743"/>
      <c r="I1045" s="1743"/>
      <c r="J1045" s="1743"/>
      <c r="K1045" s="1743"/>
      <c r="L1045" s="1743"/>
      <c r="M1045" s="1743"/>
      <c r="N1045" s="1743"/>
      <c r="O1045" s="1743"/>
      <c r="P1045" s="1743"/>
      <c r="Q1045" s="1743"/>
      <c r="R1045" s="1743"/>
      <c r="S1045" s="1743"/>
      <c r="T1045" s="1743"/>
      <c r="U1045" s="1743"/>
      <c r="V1045" s="1743"/>
      <c r="W1045" s="1743"/>
      <c r="X1045" s="1743"/>
      <c r="Y1045" s="1743"/>
      <c r="Z1045" s="1743"/>
      <c r="AA1045" s="1743"/>
      <c r="AB1045" s="1743"/>
      <c r="AC1045" s="1743"/>
      <c r="AD1045" s="1743"/>
      <c r="AE1045" s="1744"/>
      <c r="AF1045" s="73"/>
      <c r="AG1045" s="476"/>
      <c r="AH1045" s="476"/>
      <c r="AI1045" s="83"/>
      <c r="AJ1045" s="1782"/>
      <c r="AK1045" s="1783"/>
      <c r="AL1045" s="1783"/>
      <c r="AM1045" s="1783"/>
      <c r="AN1045" s="1783"/>
      <c r="AO1045" s="1783"/>
      <c r="AP1045" s="1783"/>
      <c r="AQ1045" s="1784"/>
      <c r="AR1045" s="68"/>
      <c r="AS1045" s="68"/>
      <c r="AT1045" s="68"/>
      <c r="AU1045" s="13"/>
      <c r="AV1045" s="68"/>
      <c r="AW1045" s="68"/>
      <c r="AX1045" s="68"/>
      <c r="AY1045" s="68"/>
    </row>
    <row r="1046" spans="1:51" ht="12.95" customHeight="1">
      <c r="A1046" s="14"/>
      <c r="B1046" s="73"/>
      <c r="C1046" s="475"/>
      <c r="D1046" s="1742"/>
      <c r="E1046" s="1743"/>
      <c r="F1046" s="1743"/>
      <c r="G1046" s="1743"/>
      <c r="H1046" s="1743"/>
      <c r="I1046" s="1743"/>
      <c r="J1046" s="1743"/>
      <c r="K1046" s="1743"/>
      <c r="L1046" s="1743"/>
      <c r="M1046" s="1743"/>
      <c r="N1046" s="1743"/>
      <c r="O1046" s="1743"/>
      <c r="P1046" s="1743"/>
      <c r="Q1046" s="1743"/>
      <c r="R1046" s="1743"/>
      <c r="S1046" s="1743"/>
      <c r="T1046" s="1743"/>
      <c r="U1046" s="1743"/>
      <c r="V1046" s="1743"/>
      <c r="W1046" s="1743"/>
      <c r="X1046" s="1743"/>
      <c r="Y1046" s="1743"/>
      <c r="Z1046" s="1743"/>
      <c r="AA1046" s="1743"/>
      <c r="AB1046" s="1743"/>
      <c r="AC1046" s="1743"/>
      <c r="AD1046" s="1743"/>
      <c r="AE1046" s="1744"/>
      <c r="AF1046" s="73"/>
      <c r="AG1046" s="476"/>
      <c r="AH1046" s="476"/>
      <c r="AI1046" s="83"/>
      <c r="AJ1046" s="1782"/>
      <c r="AK1046" s="1783"/>
      <c r="AL1046" s="1783"/>
      <c r="AM1046" s="1783"/>
      <c r="AN1046" s="1783"/>
      <c r="AO1046" s="1783"/>
      <c r="AP1046" s="1783"/>
      <c r="AQ1046" s="1784"/>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47">
        <f>AY1002</f>
        <v>96</v>
      </c>
      <c r="J1047" s="1748"/>
      <c r="K1047" s="7"/>
      <c r="L1047" s="133"/>
      <c r="M1047" s="133"/>
      <c r="N1047" s="133"/>
      <c r="O1047" s="133"/>
      <c r="P1047" s="133"/>
      <c r="Q1047" s="133"/>
      <c r="R1047" s="133"/>
      <c r="S1047" s="133"/>
      <c r="T1047" s="133"/>
      <c r="U1047" s="133"/>
      <c r="V1047" s="134" t="s">
        <v>993</v>
      </c>
      <c r="W1047" s="48"/>
      <c r="X1047" s="1745">
        <f>BG632</f>
        <v>48</v>
      </c>
      <c r="Y1047" s="1746"/>
      <c r="Z1047" s="48"/>
      <c r="AA1047" s="48"/>
      <c r="AB1047" s="48"/>
      <c r="AC1047" s="48"/>
      <c r="AD1047" s="48"/>
      <c r="AE1047" s="49"/>
      <c r="AF1047" s="958"/>
      <c r="AG1047" s="959"/>
      <c r="AH1047" s="959"/>
      <c r="AI1047" s="960"/>
      <c r="AJ1047" s="1785"/>
      <c r="AK1047" s="1786"/>
      <c r="AL1047" s="1786"/>
      <c r="AM1047" s="1786"/>
      <c r="AN1047" s="1786"/>
      <c r="AO1047" s="1786"/>
      <c r="AP1047" s="1786"/>
      <c r="AQ1047" s="1787"/>
      <c r="AR1047" s="68"/>
      <c r="AS1047" s="68"/>
      <c r="AT1047" s="68"/>
      <c r="AU1047" s="14"/>
      <c r="AV1047" s="68"/>
      <c r="AW1047" s="68"/>
      <c r="AX1047" s="68"/>
      <c r="AY1047" s="68"/>
    </row>
    <row r="1048" spans="1:51" ht="12.95" customHeight="1">
      <c r="A1048" s="14"/>
      <c r="B1048" s="79"/>
      <c r="C1048" s="131" t="s">
        <v>1874</v>
      </c>
      <c r="D1048" s="1739" t="s">
        <v>2532</v>
      </c>
      <c r="E1048" s="1740"/>
      <c r="F1048" s="1740"/>
      <c r="G1048" s="1740"/>
      <c r="H1048" s="1740"/>
      <c r="I1048" s="1740"/>
      <c r="J1048" s="1740"/>
      <c r="K1048" s="1740"/>
      <c r="L1048" s="1740"/>
      <c r="M1048" s="1740"/>
      <c r="N1048" s="1740"/>
      <c r="O1048" s="1740"/>
      <c r="P1048" s="1740"/>
      <c r="Q1048" s="1740"/>
      <c r="R1048" s="1740"/>
      <c r="S1048" s="1740"/>
      <c r="T1048" s="1740"/>
      <c r="U1048" s="1740"/>
      <c r="V1048" s="1740"/>
      <c r="W1048" s="1740"/>
      <c r="X1048" s="1740"/>
      <c r="Y1048" s="1740"/>
      <c r="Z1048" s="1740"/>
      <c r="AA1048" s="1740"/>
      <c r="AB1048" s="1740"/>
      <c r="AC1048" s="1740"/>
      <c r="AD1048" s="1740"/>
      <c r="AE1048" s="1741"/>
      <c r="AF1048" s="73"/>
      <c r="AG1048" s="1749" t="str">
        <f>IF(X1051&gt;0,"Yes","No")</f>
        <v>Yes</v>
      </c>
      <c r="AH1048" s="1750"/>
      <c r="AI1048" s="83"/>
      <c r="AJ1048" s="1779">
        <f>IF((X1051=0),0,(2*AY1005)*AJ991)</f>
        <v>58602300</v>
      </c>
      <c r="AK1048" s="1780"/>
      <c r="AL1048" s="1780"/>
      <c r="AM1048" s="1780"/>
      <c r="AN1048" s="1780"/>
      <c r="AO1048" s="1780"/>
      <c r="AP1048" s="1780"/>
      <c r="AQ1048" s="1781"/>
      <c r="AR1048" s="68"/>
      <c r="AS1048" s="68"/>
      <c r="AT1048" s="68"/>
      <c r="AU1048" s="14"/>
      <c r="AV1048" s="68"/>
      <c r="AW1048" s="68"/>
      <c r="AX1048" s="68"/>
      <c r="AY1048" s="68"/>
    </row>
    <row r="1049" spans="1:51" ht="12.95" customHeight="1">
      <c r="A1049" s="14"/>
      <c r="B1049" s="73"/>
      <c r="C1049" s="475"/>
      <c r="D1049" s="1742" t="s">
        <v>1408</v>
      </c>
      <c r="E1049" s="1743"/>
      <c r="F1049" s="1743"/>
      <c r="G1049" s="1743"/>
      <c r="H1049" s="1743"/>
      <c r="I1049" s="1743"/>
      <c r="J1049" s="1743"/>
      <c r="K1049" s="1743"/>
      <c r="L1049" s="1743"/>
      <c r="M1049" s="1743"/>
      <c r="N1049" s="1743"/>
      <c r="O1049" s="1743"/>
      <c r="P1049" s="1743"/>
      <c r="Q1049" s="1743"/>
      <c r="R1049" s="1743"/>
      <c r="S1049" s="1743"/>
      <c r="T1049" s="1743"/>
      <c r="U1049" s="1743"/>
      <c r="V1049" s="1743"/>
      <c r="W1049" s="1743"/>
      <c r="X1049" s="1743"/>
      <c r="Y1049" s="1743"/>
      <c r="Z1049" s="1743"/>
      <c r="AA1049" s="1743"/>
      <c r="AB1049" s="1743"/>
      <c r="AC1049" s="1743"/>
      <c r="AD1049" s="1743"/>
      <c r="AE1049" s="1744"/>
      <c r="AF1049" s="73"/>
      <c r="AG1049" s="476"/>
      <c r="AH1049" s="476"/>
      <c r="AI1049" s="83"/>
      <c r="AJ1049" s="1782"/>
      <c r="AK1049" s="1783"/>
      <c r="AL1049" s="1783"/>
      <c r="AM1049" s="1783"/>
      <c r="AN1049" s="1783"/>
      <c r="AO1049" s="1783"/>
      <c r="AP1049" s="1783"/>
      <c r="AQ1049" s="1784"/>
      <c r="AR1049" s="68"/>
      <c r="AS1049" s="68"/>
      <c r="AT1049" s="68"/>
      <c r="AU1049" s="68"/>
      <c r="AV1049" s="68"/>
      <c r="AW1049" s="68"/>
      <c r="AX1049" s="68"/>
      <c r="AY1049" s="68"/>
    </row>
    <row r="1050" spans="1:51" ht="12.95" customHeight="1">
      <c r="A1050" s="14"/>
      <c r="B1050" s="73"/>
      <c r="C1050" s="83"/>
      <c r="D1050" s="1742"/>
      <c r="E1050" s="1743"/>
      <c r="F1050" s="1743"/>
      <c r="G1050" s="1743"/>
      <c r="H1050" s="1743"/>
      <c r="I1050" s="1743"/>
      <c r="J1050" s="1743"/>
      <c r="K1050" s="1743"/>
      <c r="L1050" s="1743"/>
      <c r="M1050" s="1743"/>
      <c r="N1050" s="1743"/>
      <c r="O1050" s="1743"/>
      <c r="P1050" s="1743"/>
      <c r="Q1050" s="1743"/>
      <c r="R1050" s="1743"/>
      <c r="S1050" s="1743"/>
      <c r="T1050" s="1743"/>
      <c r="U1050" s="1743"/>
      <c r="V1050" s="1743"/>
      <c r="W1050" s="1743"/>
      <c r="X1050" s="1743"/>
      <c r="Y1050" s="1743"/>
      <c r="Z1050" s="1743"/>
      <c r="AA1050" s="1743"/>
      <c r="AB1050" s="1743"/>
      <c r="AC1050" s="1743"/>
      <c r="AD1050" s="1743"/>
      <c r="AE1050" s="1744"/>
      <c r="AF1050" s="955"/>
      <c r="AG1050" s="956"/>
      <c r="AH1050" s="956"/>
      <c r="AI1050" s="957"/>
      <c r="AJ1050" s="1782"/>
      <c r="AK1050" s="1783"/>
      <c r="AL1050" s="1783"/>
      <c r="AM1050" s="1783"/>
      <c r="AN1050" s="1783"/>
      <c r="AO1050" s="1783"/>
      <c r="AP1050" s="1783"/>
      <c r="AQ1050" s="1784"/>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47">
        <f>AY1002</f>
        <v>96</v>
      </c>
      <c r="J1051" s="1748"/>
      <c r="K1051" s="14"/>
      <c r="L1051" s="133"/>
      <c r="M1051" s="133"/>
      <c r="N1051" s="133"/>
      <c r="O1051" s="133"/>
      <c r="P1051" s="133"/>
      <c r="Q1051" s="133"/>
      <c r="R1051" s="133"/>
      <c r="S1051" s="133"/>
      <c r="T1051" s="133"/>
      <c r="U1051" s="133"/>
      <c r="V1051" s="134" t="s">
        <v>994</v>
      </c>
      <c r="X1051" s="1745">
        <f>BK632</f>
        <v>48</v>
      </c>
      <c r="Y1051" s="1746"/>
      <c r="AF1051" s="958"/>
      <c r="AG1051" s="959"/>
      <c r="AH1051" s="959"/>
      <c r="AI1051" s="960"/>
      <c r="AJ1051" s="1785"/>
      <c r="AK1051" s="1786"/>
      <c r="AL1051" s="1786"/>
      <c r="AM1051" s="1786"/>
      <c r="AN1051" s="1786"/>
      <c r="AO1051" s="1786"/>
      <c r="AP1051" s="1786"/>
      <c r="AQ1051" s="1787"/>
      <c r="AR1051" s="68"/>
      <c r="AS1051" s="68"/>
      <c r="AT1051" s="68"/>
      <c r="AU1051" s="68"/>
      <c r="AV1051" s="68"/>
      <c r="AW1051" s="68"/>
      <c r="AX1051" s="68"/>
      <c r="AY1051" s="68"/>
    </row>
    <row r="1052" spans="1:51" ht="12.95" customHeight="1">
      <c r="A1052" s="14"/>
      <c r="B1052" s="102"/>
      <c r="C1052" s="103"/>
      <c r="D1052" s="1737" t="s">
        <v>522</v>
      </c>
      <c r="E1052" s="1737"/>
      <c r="F1052" s="1737"/>
      <c r="G1052" s="1737"/>
      <c r="H1052" s="1737"/>
      <c r="I1052" s="1737"/>
      <c r="J1052" s="1737"/>
      <c r="K1052" s="1737"/>
      <c r="L1052" s="1737"/>
      <c r="M1052" s="1737"/>
      <c r="N1052" s="1737"/>
      <c r="O1052" s="1737"/>
      <c r="P1052" s="1737"/>
      <c r="Q1052" s="1737"/>
      <c r="R1052" s="1737"/>
      <c r="S1052" s="1737"/>
      <c r="T1052" s="1737"/>
      <c r="U1052" s="1737"/>
      <c r="V1052" s="1737"/>
      <c r="W1052" s="1737"/>
      <c r="X1052" s="1737"/>
      <c r="Y1052" s="1737"/>
      <c r="Z1052" s="1737"/>
      <c r="AA1052" s="1737"/>
      <c r="AB1052" s="1737"/>
      <c r="AC1052" s="1737"/>
      <c r="AD1052" s="1737"/>
      <c r="AE1052" s="1737"/>
      <c r="AF1052" s="1737"/>
      <c r="AG1052" s="1737"/>
      <c r="AH1052" s="1737"/>
      <c r="AI1052" s="1738"/>
      <c r="AJ1052" s="1788">
        <f>SUM(AJ991:AQ1051)</f>
        <v>159516576</v>
      </c>
      <c r="AK1052" s="1789"/>
      <c r="AL1052" s="1789"/>
      <c r="AM1052" s="1789"/>
      <c r="AN1052" s="1789"/>
      <c r="AO1052" s="1789"/>
      <c r="AP1052" s="1789"/>
      <c r="AQ1052" s="179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1"/>
      <c r="E1058" s="891"/>
      <c r="F1058" s="891"/>
      <c r="G1058" s="891"/>
      <c r="H1058" s="891"/>
      <c r="I1058" s="891"/>
      <c r="J1058" s="891"/>
      <c r="K1058" s="891"/>
      <c r="L1058" s="891"/>
      <c r="M1058" s="891"/>
      <c r="N1058" s="891"/>
      <c r="O1058" s="891"/>
      <c r="P1058" s="891"/>
      <c r="Q1058" s="891"/>
      <c r="R1058" s="891"/>
      <c r="S1058" s="891"/>
      <c r="T1058" s="891"/>
      <c r="U1058" s="891"/>
      <c r="V1058" s="891"/>
      <c r="W1058" s="891"/>
      <c r="X1058" s="891"/>
      <c r="Y1058" s="891"/>
      <c r="Z1058" s="891"/>
      <c r="AA1058" s="891"/>
      <c r="AB1058" s="891"/>
      <c r="AC1058" s="891"/>
      <c r="AD1058" s="891"/>
      <c r="AE1058" s="891"/>
      <c r="AF1058" s="891"/>
      <c r="AG1058" s="891"/>
      <c r="AH1058" s="891"/>
      <c r="AI1058" s="891"/>
      <c r="AJ1058" s="891"/>
      <c r="AK1058" s="891"/>
      <c r="AL1058" s="68"/>
      <c r="AM1058" s="68"/>
      <c r="AN1058" s="68"/>
      <c r="AO1058" s="68"/>
      <c r="AP1058" s="68"/>
      <c r="AQ1058" s="68"/>
      <c r="AR1058" s="68"/>
      <c r="AS1058" s="68"/>
      <c r="AT1058" s="68"/>
      <c r="AU1058" s="68"/>
      <c r="AV1058" s="14"/>
      <c r="AW1058" s="14"/>
      <c r="AX1058" s="14"/>
      <c r="AY1058" s="14"/>
    </row>
    <row r="1059" spans="1:51" ht="12.95" customHeight="1">
      <c r="A1059" s="88"/>
      <c r="B1059" s="1860">
        <f>IF(ISNA(IF((AJ1019&gt;(AJ991*0.15)),"(f) cannot be greater than 15% of unadjusted eligible basis.",0)),"",(IF((AJ1019&gt;(AJ991*0.15)),"(f) cannot be greater than 15% of unadjusted eligible basis.",0)))</f>
        <v>0</v>
      </c>
      <c r="C1059" s="1860"/>
      <c r="D1059" s="1860"/>
      <c r="E1059" s="1860"/>
      <c r="F1059" s="1860"/>
      <c r="G1059" s="1860"/>
      <c r="H1059" s="1860"/>
      <c r="I1059" s="1860"/>
      <c r="J1059" s="1860"/>
      <c r="K1059" s="1860"/>
      <c r="L1059" s="1860"/>
      <c r="M1059" s="1860"/>
      <c r="N1059" s="1860"/>
      <c r="O1059" s="1860"/>
      <c r="P1059" s="1860"/>
      <c r="Q1059" s="1860"/>
      <c r="R1059" s="1860"/>
      <c r="S1059" s="1860"/>
      <c r="T1059" s="1860"/>
      <c r="U1059" s="1860"/>
      <c r="V1059" s="1860"/>
      <c r="W1059" s="1860"/>
      <c r="X1059" s="1860"/>
      <c r="Y1059" s="1860"/>
      <c r="Z1059" s="1860"/>
      <c r="AA1059" s="1860"/>
      <c r="AB1059" s="1860"/>
      <c r="AC1059" s="1860"/>
      <c r="AD1059" s="1860"/>
      <c r="AE1059" s="1860"/>
      <c r="AF1059" s="1860"/>
      <c r="AG1059" s="1860"/>
      <c r="AH1059" s="1860"/>
      <c r="AI1059" s="1860"/>
      <c r="AJ1059" s="1860"/>
      <c r="AK1059" s="1860"/>
      <c r="AL1059" s="1860"/>
      <c r="AM1059" s="1860"/>
      <c r="AN1059" s="1860"/>
      <c r="AO1059" s="1860"/>
      <c r="AP1059" s="1860"/>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5" t="s">
        <v>600</v>
      </c>
      <c r="B1064" s="1435"/>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35" t="s">
        <v>600</v>
      </c>
      <c r="B1070" s="1435"/>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35" t="s">
        <v>600</v>
      </c>
      <c r="B1076" s="1435"/>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35" t="s">
        <v>600</v>
      </c>
      <c r="B1083" s="1435"/>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35" t="s">
        <v>600</v>
      </c>
      <c r="B1086" s="1435"/>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35" t="s">
        <v>600</v>
      </c>
      <c r="B1091" s="1435"/>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35" t="s">
        <v>600</v>
      </c>
      <c r="B1094" s="1435"/>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35" t="s">
        <v>600</v>
      </c>
      <c r="B1098" s="1435"/>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600</v>
      </c>
      <c r="B1103" s="1435"/>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workbookViewId="0">
      <selection activeCell="G102" sqref="G102"/>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8" t="s">
        <v>630</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1)Perm Bond Proceeds</v>
      </c>
      <c r="G2" s="139" t="str">
        <f>Application!B628&amp;Application!C628</f>
        <v>2)City Land Reimbursement</v>
      </c>
      <c r="H2" s="139" t="str">
        <f>Application!B629&amp;Application!C629</f>
        <v>3)Impact Fee Waiver</v>
      </c>
      <c r="I2" s="139" t="str">
        <f>Application!B630&amp;Application!C630</f>
        <v>4)Deffered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850000</v>
      </c>
      <c r="C4" s="147">
        <v>850000</v>
      </c>
      <c r="D4" s="147"/>
      <c r="E4" s="147">
        <f>C4-SUM(F4:I4)</f>
        <v>0</v>
      </c>
      <c r="F4" s="147"/>
      <c r="G4" s="147">
        <f>G108</f>
        <v>850000</v>
      </c>
      <c r="H4" s="147"/>
      <c r="I4" s="147"/>
      <c r="J4" s="147"/>
      <c r="K4" s="147"/>
      <c r="L4" s="147"/>
      <c r="M4" s="147"/>
      <c r="N4" s="147"/>
      <c r="O4" s="147"/>
      <c r="P4" s="147"/>
      <c r="Q4" s="147"/>
      <c r="R4" s="549">
        <f>SUM(E4:Q4)</f>
        <v>850000</v>
      </c>
      <c r="S4" s="148"/>
      <c r="T4" s="148"/>
      <c r="U4" s="143"/>
    </row>
    <row r="5" spans="1:21" s="144" customFormat="1">
      <c r="A5" s="145" t="s">
        <v>28</v>
      </c>
      <c r="B5" s="146">
        <f>SUM(C5+D5)</f>
        <v>707898</v>
      </c>
      <c r="C5" s="147">
        <v>707898</v>
      </c>
      <c r="D5" s="147"/>
      <c r="E5" s="147">
        <f t="shared" ref="E5:E7" si="0">C5-SUM(F5:I5)</f>
        <v>707898</v>
      </c>
      <c r="F5" s="147"/>
      <c r="G5" s="147"/>
      <c r="H5" s="147"/>
      <c r="I5" s="147"/>
      <c r="J5" s="147"/>
      <c r="K5" s="147"/>
      <c r="L5" s="147"/>
      <c r="M5" s="147"/>
      <c r="N5" s="147"/>
      <c r="O5" s="147"/>
      <c r="P5" s="147"/>
      <c r="Q5" s="147"/>
      <c r="R5" s="549">
        <f>SUM(E5:Q5)</f>
        <v>707898</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49">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49">
        <f>SUM(E7:Q7)</f>
        <v>0</v>
      </c>
      <c r="S7" s="148"/>
      <c r="T7" s="148"/>
      <c r="U7" s="143"/>
    </row>
    <row r="8" spans="1:21" s="144" customFormat="1">
      <c r="A8" s="149" t="s">
        <v>602</v>
      </c>
      <c r="B8" s="146">
        <f>SUM(C8:D8)</f>
        <v>1557898</v>
      </c>
      <c r="C8" s="146">
        <f t="shared" ref="C8:Q8" si="1">SUM(C4:C7)</f>
        <v>1557898</v>
      </c>
      <c r="D8" s="146">
        <f t="shared" si="1"/>
        <v>0</v>
      </c>
      <c r="E8" s="146">
        <f t="shared" si="1"/>
        <v>707898</v>
      </c>
      <c r="F8" s="146">
        <f t="shared" si="1"/>
        <v>0</v>
      </c>
      <c r="G8" s="146">
        <f t="shared" si="1"/>
        <v>850000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69">
        <f>SUM(R4:R7)</f>
        <v>1557898</v>
      </c>
      <c r="S8" s="148"/>
      <c r="T8" s="148"/>
      <c r="U8" s="143"/>
    </row>
    <row r="9" spans="1:21" s="144" customFormat="1">
      <c r="A9" s="145" t="s">
        <v>603</v>
      </c>
      <c r="B9" s="146">
        <f>SUM(C9+D9)</f>
        <v>0</v>
      </c>
      <c r="C9" s="147"/>
      <c r="D9" s="147"/>
      <c r="E9" s="147">
        <f t="shared" ref="E9:E10" si="2">C9-SUM(F9:I9)</f>
        <v>0</v>
      </c>
      <c r="F9" s="147"/>
      <c r="G9" s="147"/>
      <c r="H9" s="147"/>
      <c r="I9" s="147"/>
      <c r="J9" s="147"/>
      <c r="K9" s="147"/>
      <c r="L9" s="147"/>
      <c r="M9" s="147"/>
      <c r="N9" s="147"/>
      <c r="O9" s="147"/>
      <c r="P9" s="147"/>
      <c r="Q9" s="147"/>
      <c r="R9" s="549">
        <f>SUM(E9:Q9)</f>
        <v>0</v>
      </c>
      <c r="S9" s="148"/>
      <c r="T9" s="147"/>
      <c r="U9" s="143"/>
    </row>
    <row r="10" spans="1:21" s="144" customFormat="1">
      <c r="A10" s="145" t="s">
        <v>604</v>
      </c>
      <c r="B10" s="146">
        <f>SUM(C10+D10)</f>
        <v>0</v>
      </c>
      <c r="C10" s="147"/>
      <c r="D10" s="147"/>
      <c r="E10" s="147">
        <f t="shared" si="2"/>
        <v>0</v>
      </c>
      <c r="F10" s="147"/>
      <c r="G10" s="147"/>
      <c r="H10" s="147"/>
      <c r="I10" s="147"/>
      <c r="J10" s="147"/>
      <c r="K10" s="147"/>
      <c r="L10" s="147"/>
      <c r="M10" s="147"/>
      <c r="N10" s="147"/>
      <c r="O10" s="147"/>
      <c r="P10" s="147"/>
      <c r="Q10" s="147"/>
      <c r="R10" s="549">
        <f>SUM(E10:Q10)</f>
        <v>0</v>
      </c>
      <c r="S10" s="147"/>
      <c r="T10" s="147"/>
      <c r="U10" s="143"/>
    </row>
    <row r="11" spans="1:21" s="144" customFormat="1">
      <c r="A11" s="149" t="s">
        <v>605</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69">
        <f>SUM(R9:R10)</f>
        <v>0</v>
      </c>
      <c r="S11" s="148"/>
      <c r="T11" s="150">
        <f>SUM(T9:T10)</f>
        <v>0</v>
      </c>
      <c r="U11" s="143"/>
    </row>
    <row r="12" spans="1:21" s="144" customFormat="1">
      <c r="A12" s="149" t="s">
        <v>84</v>
      </c>
      <c r="B12" s="146">
        <f t="shared" ref="B12:Q12" si="4">SUM(B8+B11)</f>
        <v>1557898</v>
      </c>
      <c r="C12" s="146">
        <f t="shared" si="4"/>
        <v>1557898</v>
      </c>
      <c r="D12" s="146">
        <f t="shared" si="4"/>
        <v>0</v>
      </c>
      <c r="E12" s="146">
        <f t="shared" si="4"/>
        <v>707898</v>
      </c>
      <c r="F12" s="146">
        <f t="shared" si="4"/>
        <v>0</v>
      </c>
      <c r="G12" s="146">
        <f t="shared" si="4"/>
        <v>850000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69">
        <f>SUM(R8+R11)</f>
        <v>1557898</v>
      </c>
      <c r="S12" s="148"/>
      <c r="T12" s="148"/>
      <c r="U12" s="143"/>
    </row>
    <row r="13" spans="1:21" s="144" customFormat="1">
      <c r="A13" s="308" t="s">
        <v>918</v>
      </c>
      <c r="B13" s="146">
        <f>SUM(C13+D13)</f>
        <v>0</v>
      </c>
      <c r="C13" s="147"/>
      <c r="D13" s="147"/>
      <c r="E13" s="147">
        <f t="shared" ref="E13:E15" si="5">C13-SUM(F13:I13)</f>
        <v>0</v>
      </c>
      <c r="F13" s="147"/>
      <c r="G13" s="147"/>
      <c r="H13" s="147"/>
      <c r="I13" s="147"/>
      <c r="J13" s="147"/>
      <c r="K13" s="147"/>
      <c r="L13" s="147"/>
      <c r="M13" s="147"/>
      <c r="N13" s="147"/>
      <c r="O13" s="147"/>
      <c r="P13" s="147"/>
      <c r="Q13" s="147"/>
      <c r="R13" s="549">
        <f>SUM(E13:Q13)</f>
        <v>0</v>
      </c>
      <c r="S13" s="147"/>
      <c r="T13" s="147"/>
      <c r="U13" s="143"/>
    </row>
    <row r="14" spans="1:21" s="144" customFormat="1" ht="24">
      <c r="A14" s="309" t="s">
        <v>1755</v>
      </c>
      <c r="B14" s="146">
        <f>SUM(C14+D14)</f>
        <v>0</v>
      </c>
      <c r="C14" s="147"/>
      <c r="D14" s="147"/>
      <c r="E14" s="147">
        <f t="shared" si="5"/>
        <v>0</v>
      </c>
      <c r="F14" s="147"/>
      <c r="G14" s="147"/>
      <c r="H14" s="147"/>
      <c r="I14" s="147"/>
      <c r="J14" s="147"/>
      <c r="K14" s="147"/>
      <c r="L14" s="147"/>
      <c r="M14" s="147"/>
      <c r="N14" s="147"/>
      <c r="O14" s="147"/>
      <c r="P14" s="147"/>
      <c r="Q14" s="147"/>
      <c r="R14" s="549">
        <f>SUM(E14:Q14)</f>
        <v>0</v>
      </c>
      <c r="S14" s="147"/>
      <c r="T14" s="147"/>
      <c r="U14" s="143"/>
    </row>
    <row r="15" spans="1:21" s="144" customFormat="1">
      <c r="A15" s="309" t="s">
        <v>1267</v>
      </c>
      <c r="B15" s="146">
        <f>SUM(C15+D15)</f>
        <v>0</v>
      </c>
      <c r="C15" s="147"/>
      <c r="D15" s="147"/>
      <c r="E15" s="147">
        <f t="shared" si="5"/>
        <v>0</v>
      </c>
      <c r="F15" s="147"/>
      <c r="G15" s="147"/>
      <c r="H15" s="147"/>
      <c r="I15" s="147"/>
      <c r="J15" s="147"/>
      <c r="K15" s="147"/>
      <c r="L15" s="147"/>
      <c r="M15" s="147"/>
      <c r="N15" s="147"/>
      <c r="O15" s="147"/>
      <c r="P15" s="147"/>
      <c r="Q15" s="147"/>
      <c r="R15" s="549">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6">SUM(C17+D17)</f>
        <v>0</v>
      </c>
      <c r="C17" s="147"/>
      <c r="D17" s="147"/>
      <c r="E17" s="147">
        <f t="shared" ref="E17:E25" si="7">C17-SUM(F17:I17)</f>
        <v>0</v>
      </c>
      <c r="F17" s="147"/>
      <c r="G17" s="147"/>
      <c r="H17" s="147"/>
      <c r="I17" s="147"/>
      <c r="J17" s="147"/>
      <c r="K17" s="147"/>
      <c r="L17" s="147"/>
      <c r="M17" s="147"/>
      <c r="N17" s="147"/>
      <c r="O17" s="147"/>
      <c r="P17" s="147"/>
      <c r="Q17" s="147"/>
      <c r="R17" s="549">
        <f>SUM(E17:Q17)</f>
        <v>0</v>
      </c>
      <c r="S17" s="147"/>
      <c r="T17" s="147"/>
      <c r="U17" s="143"/>
    </row>
    <row r="18" spans="1:21" s="144" customFormat="1">
      <c r="A18" s="145" t="s">
        <v>608</v>
      </c>
      <c r="B18" s="146">
        <f t="shared" si="6"/>
        <v>0</v>
      </c>
      <c r="C18" s="147"/>
      <c r="D18" s="147"/>
      <c r="E18" s="147">
        <f t="shared" si="7"/>
        <v>0</v>
      </c>
      <c r="F18" s="147"/>
      <c r="G18" s="147"/>
      <c r="H18" s="147"/>
      <c r="I18" s="147"/>
      <c r="J18" s="147"/>
      <c r="K18" s="147"/>
      <c r="L18" s="147"/>
      <c r="M18" s="147"/>
      <c r="N18" s="147"/>
      <c r="O18" s="147"/>
      <c r="P18" s="147"/>
      <c r="Q18" s="147"/>
      <c r="R18" s="549">
        <f>SUM(E18:Q18)</f>
        <v>0</v>
      </c>
      <c r="S18" s="147"/>
      <c r="T18" s="147"/>
      <c r="U18" s="143"/>
    </row>
    <row r="19" spans="1:21" s="144" customFormat="1">
      <c r="A19" s="145" t="s">
        <v>609</v>
      </c>
      <c r="B19" s="146">
        <f t="shared" si="6"/>
        <v>0</v>
      </c>
      <c r="C19" s="147"/>
      <c r="D19" s="147"/>
      <c r="E19" s="147">
        <f t="shared" si="7"/>
        <v>0</v>
      </c>
      <c r="F19" s="147"/>
      <c r="G19" s="147"/>
      <c r="H19" s="147"/>
      <c r="I19" s="147"/>
      <c r="J19" s="147"/>
      <c r="K19" s="147"/>
      <c r="L19" s="147"/>
      <c r="M19" s="147"/>
      <c r="N19" s="147"/>
      <c r="O19" s="147"/>
      <c r="P19" s="147"/>
      <c r="Q19" s="147"/>
      <c r="R19" s="549">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49">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49">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49">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49">
        <f t="shared" si="8"/>
        <v>0</v>
      </c>
      <c r="S23" s="147"/>
      <c r="T23" s="147"/>
      <c r="U23" s="143"/>
    </row>
    <row r="24" spans="1:21" s="144" customFormat="1">
      <c r="A24" s="541" t="s">
        <v>1752</v>
      </c>
      <c r="B24" s="146">
        <f t="shared" si="6"/>
        <v>0</v>
      </c>
      <c r="C24" s="147"/>
      <c r="D24" s="147"/>
      <c r="E24" s="147">
        <f t="shared" si="7"/>
        <v>0</v>
      </c>
      <c r="F24" s="147"/>
      <c r="G24" s="147"/>
      <c r="H24" s="147"/>
      <c r="I24" s="147"/>
      <c r="J24" s="147"/>
      <c r="K24" s="147"/>
      <c r="L24" s="147"/>
      <c r="M24" s="147"/>
      <c r="N24" s="147"/>
      <c r="O24" s="147"/>
      <c r="P24" s="147"/>
      <c r="Q24" s="147"/>
      <c r="R24" s="549">
        <f t="shared" si="8"/>
        <v>0</v>
      </c>
      <c r="S24" s="147"/>
      <c r="T24" s="147"/>
      <c r="U24" s="143"/>
    </row>
    <row r="25" spans="1:21" s="144" customFormat="1">
      <c r="A25" s="1192" t="s">
        <v>34</v>
      </c>
      <c r="B25" s="146">
        <f t="shared" si="6"/>
        <v>0</v>
      </c>
      <c r="C25" s="147"/>
      <c r="D25" s="147"/>
      <c r="E25" s="147">
        <f t="shared" si="7"/>
        <v>0</v>
      </c>
      <c r="F25" s="147"/>
      <c r="G25" s="147"/>
      <c r="H25" s="147"/>
      <c r="I25" s="147"/>
      <c r="J25" s="147"/>
      <c r="K25" s="147"/>
      <c r="L25" s="147"/>
      <c r="M25" s="147"/>
      <c r="N25" s="147"/>
      <c r="O25" s="147"/>
      <c r="P25" s="147"/>
      <c r="Q25" s="147"/>
      <c r="R25" s="549">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69">
        <f>SUM(R17:R25)</f>
        <v>0</v>
      </c>
      <c r="S26" s="150">
        <f>SUM(S17:S25)</f>
        <v>0</v>
      </c>
      <c r="T26" s="150">
        <f>SUM(T17:T25)</f>
        <v>0</v>
      </c>
      <c r="U26" s="143"/>
    </row>
    <row r="27" spans="1:21" s="144" customFormat="1">
      <c r="A27" s="149" t="s">
        <v>141</v>
      </c>
      <c r="B27" s="146">
        <f>SUM(C27:D27)</f>
        <v>3120000</v>
      </c>
      <c r="C27" s="147">
        <v>3120000</v>
      </c>
      <c r="D27" s="147"/>
      <c r="E27" s="147">
        <f>C27-SUM(F27:I27)</f>
        <v>3120000</v>
      </c>
      <c r="F27" s="147"/>
      <c r="G27" s="147"/>
      <c r="H27" s="147"/>
      <c r="I27" s="147"/>
      <c r="J27" s="147"/>
      <c r="K27" s="147"/>
      <c r="L27" s="147"/>
      <c r="M27" s="147"/>
      <c r="N27" s="147"/>
      <c r="O27" s="147"/>
      <c r="P27" s="147"/>
      <c r="Q27" s="147"/>
      <c r="R27" s="549">
        <f t="shared" si="8"/>
        <v>3120000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10">SUM(C29+D29)</f>
        <v>1550000</v>
      </c>
      <c r="C29" s="147">
        <v>1550000</v>
      </c>
      <c r="D29" s="147"/>
      <c r="E29" s="147">
        <f t="shared" ref="E29:E37" si="11">C29-SUM(F29:I29)</f>
        <v>1550000</v>
      </c>
      <c r="F29" s="147"/>
      <c r="G29" s="147"/>
      <c r="H29" s="147"/>
      <c r="I29" s="147"/>
      <c r="J29" s="147"/>
      <c r="K29" s="147"/>
      <c r="L29" s="147"/>
      <c r="M29" s="147"/>
      <c r="N29" s="147"/>
      <c r="O29" s="147"/>
      <c r="P29" s="147"/>
      <c r="Q29" s="147"/>
      <c r="R29" s="549">
        <f t="shared" ref="R29:R37" si="12">SUM(E29:Q29)</f>
        <v>1550000</v>
      </c>
      <c r="S29" s="147">
        <f>C29</f>
        <v>1550000</v>
      </c>
      <c r="T29" s="147"/>
      <c r="U29" s="143"/>
    </row>
    <row r="30" spans="1:21" s="144" customFormat="1">
      <c r="A30" s="145" t="s">
        <v>608</v>
      </c>
      <c r="B30" s="146">
        <f t="shared" si="10"/>
        <v>34404859</v>
      </c>
      <c r="C30" s="147">
        <f>35954859-C29</f>
        <v>34404859</v>
      </c>
      <c r="D30" s="147"/>
      <c r="E30" s="147">
        <f t="shared" si="11"/>
        <v>6072211</v>
      </c>
      <c r="F30" s="147">
        <f>F108</f>
        <v>28332648</v>
      </c>
      <c r="G30" s="147"/>
      <c r="H30" s="147"/>
      <c r="I30" s="147"/>
      <c r="J30" s="147"/>
      <c r="K30" s="147"/>
      <c r="L30" s="147"/>
      <c r="M30" s="147"/>
      <c r="N30" s="147"/>
      <c r="O30" s="147"/>
      <c r="P30" s="147"/>
      <c r="Q30" s="147"/>
      <c r="R30" s="549">
        <f t="shared" si="12"/>
        <v>34404859</v>
      </c>
      <c r="S30" s="147">
        <f t="shared" ref="S30:S37" si="13">C30</f>
        <v>34404859</v>
      </c>
      <c r="T30" s="147"/>
      <c r="U30" s="143"/>
    </row>
    <row r="31" spans="1:21" s="144" customFormat="1">
      <c r="A31" s="145" t="s">
        <v>609</v>
      </c>
      <c r="B31" s="146">
        <f t="shared" si="10"/>
        <v>1404378</v>
      </c>
      <c r="C31" s="147">
        <v>1404378</v>
      </c>
      <c r="D31" s="147"/>
      <c r="E31" s="147">
        <f t="shared" si="11"/>
        <v>1404378</v>
      </c>
      <c r="F31" s="147"/>
      <c r="G31" s="147"/>
      <c r="H31" s="147"/>
      <c r="I31" s="147"/>
      <c r="J31" s="147"/>
      <c r="K31" s="147"/>
      <c r="L31" s="147"/>
      <c r="M31" s="147"/>
      <c r="N31" s="147"/>
      <c r="O31" s="147"/>
      <c r="P31" s="147"/>
      <c r="Q31" s="147"/>
      <c r="R31" s="549">
        <f t="shared" si="12"/>
        <v>1404378</v>
      </c>
      <c r="S31" s="147">
        <f t="shared" si="13"/>
        <v>1404378</v>
      </c>
      <c r="T31" s="147"/>
      <c r="U31" s="143"/>
    </row>
    <row r="32" spans="1:21" s="144" customFormat="1">
      <c r="A32" s="145" t="s">
        <v>137</v>
      </c>
      <c r="B32" s="146">
        <f t="shared" si="10"/>
        <v>963267</v>
      </c>
      <c r="C32" s="147">
        <f>1926534/2</f>
        <v>963267</v>
      </c>
      <c r="D32" s="147"/>
      <c r="E32" s="147">
        <f t="shared" si="11"/>
        <v>963267</v>
      </c>
      <c r="F32" s="147"/>
      <c r="G32" s="147"/>
      <c r="H32" s="147"/>
      <c r="I32" s="147"/>
      <c r="J32" s="147"/>
      <c r="K32" s="147"/>
      <c r="L32" s="147"/>
      <c r="M32" s="147"/>
      <c r="N32" s="147"/>
      <c r="O32" s="147"/>
      <c r="P32" s="147"/>
      <c r="Q32" s="147"/>
      <c r="R32" s="549">
        <f t="shared" si="12"/>
        <v>963267</v>
      </c>
      <c r="S32" s="147">
        <f t="shared" si="13"/>
        <v>963267</v>
      </c>
      <c r="T32" s="147"/>
      <c r="U32" s="143"/>
    </row>
    <row r="33" spans="1:21" s="144" customFormat="1">
      <c r="A33" s="145" t="s">
        <v>138</v>
      </c>
      <c r="B33" s="146">
        <f t="shared" si="10"/>
        <v>963267</v>
      </c>
      <c r="C33" s="147">
        <f>1926534-C32</f>
        <v>963267</v>
      </c>
      <c r="D33" s="147"/>
      <c r="E33" s="147">
        <f t="shared" si="11"/>
        <v>963267</v>
      </c>
      <c r="F33" s="147"/>
      <c r="G33" s="147"/>
      <c r="H33" s="147"/>
      <c r="I33" s="147"/>
      <c r="J33" s="147"/>
      <c r="K33" s="147"/>
      <c r="L33" s="147"/>
      <c r="M33" s="147"/>
      <c r="N33" s="147"/>
      <c r="O33" s="147"/>
      <c r="P33" s="147"/>
      <c r="Q33" s="147"/>
      <c r="R33" s="549">
        <f t="shared" si="12"/>
        <v>963267</v>
      </c>
      <c r="S33" s="147">
        <f t="shared" si="13"/>
        <v>963267</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49">
        <f t="shared" si="12"/>
        <v>0</v>
      </c>
      <c r="S34" s="147">
        <f t="shared" si="13"/>
        <v>0</v>
      </c>
      <c r="T34" s="147"/>
      <c r="U34" s="143"/>
    </row>
    <row r="35" spans="1:21" s="144" customFormat="1">
      <c r="A35" s="145" t="s">
        <v>140</v>
      </c>
      <c r="B35" s="146">
        <f t="shared" si="10"/>
        <v>799873</v>
      </c>
      <c r="C35" s="147">
        <v>799873</v>
      </c>
      <c r="D35" s="147"/>
      <c r="E35" s="147">
        <f t="shared" si="11"/>
        <v>799873</v>
      </c>
      <c r="F35" s="147"/>
      <c r="G35" s="147"/>
      <c r="H35" s="147"/>
      <c r="I35" s="147"/>
      <c r="J35" s="147"/>
      <c r="K35" s="147"/>
      <c r="L35" s="147"/>
      <c r="M35" s="147"/>
      <c r="N35" s="147"/>
      <c r="O35" s="147"/>
      <c r="P35" s="147"/>
      <c r="Q35" s="147"/>
      <c r="R35" s="549">
        <f t="shared" si="12"/>
        <v>799873</v>
      </c>
      <c r="S35" s="147">
        <f t="shared" si="13"/>
        <v>799873</v>
      </c>
      <c r="T35" s="147"/>
      <c r="U35" s="143"/>
    </row>
    <row r="36" spans="1:21" s="144" customFormat="1">
      <c r="A36" s="303" t="s">
        <v>1752</v>
      </c>
      <c r="B36" s="146">
        <f t="shared" si="10"/>
        <v>250000</v>
      </c>
      <c r="C36" s="147">
        <v>250000</v>
      </c>
      <c r="D36" s="147"/>
      <c r="E36" s="147">
        <f t="shared" si="11"/>
        <v>250000</v>
      </c>
      <c r="F36" s="147"/>
      <c r="G36" s="147"/>
      <c r="H36" s="147"/>
      <c r="I36" s="147"/>
      <c r="J36" s="147"/>
      <c r="K36" s="147"/>
      <c r="L36" s="147"/>
      <c r="M36" s="147"/>
      <c r="N36" s="147"/>
      <c r="O36" s="147"/>
      <c r="P36" s="147"/>
      <c r="Q36" s="147"/>
      <c r="R36" s="549">
        <f t="shared" si="12"/>
        <v>250000</v>
      </c>
      <c r="S36" s="147">
        <f t="shared" si="13"/>
        <v>250000</v>
      </c>
      <c r="T36" s="147"/>
      <c r="U36" s="143"/>
    </row>
    <row r="37" spans="1:21" s="144" customFormat="1">
      <c r="A37" s="1192" t="s">
        <v>34</v>
      </c>
      <c r="B37" s="146">
        <f t="shared" si="10"/>
        <v>0</v>
      </c>
      <c r="C37" s="147"/>
      <c r="D37" s="147"/>
      <c r="E37" s="147">
        <f t="shared" si="11"/>
        <v>0</v>
      </c>
      <c r="F37" s="147"/>
      <c r="G37" s="147"/>
      <c r="H37" s="147"/>
      <c r="I37" s="147"/>
      <c r="J37" s="147"/>
      <c r="K37" s="147"/>
      <c r="L37" s="147"/>
      <c r="M37" s="147"/>
      <c r="N37" s="147"/>
      <c r="O37" s="147"/>
      <c r="P37" s="147"/>
      <c r="Q37" s="147"/>
      <c r="R37" s="549">
        <f t="shared" si="12"/>
        <v>0</v>
      </c>
      <c r="S37" s="147">
        <f t="shared" si="13"/>
        <v>0</v>
      </c>
      <c r="T37" s="147"/>
      <c r="U37" s="143"/>
    </row>
    <row r="38" spans="1:21" s="144" customFormat="1">
      <c r="A38" s="149" t="s">
        <v>143</v>
      </c>
      <c r="B38" s="146">
        <f t="shared" si="10"/>
        <v>40335644</v>
      </c>
      <c r="C38" s="146">
        <f>SUM(C29:C37)</f>
        <v>40335644</v>
      </c>
      <c r="D38" s="146">
        <f t="shared" ref="D38:Q38" si="14">SUM(D29:D37)</f>
        <v>0</v>
      </c>
      <c r="E38" s="146">
        <f t="shared" si="14"/>
        <v>12002996</v>
      </c>
      <c r="F38" s="146">
        <f t="shared" si="14"/>
        <v>28332648</v>
      </c>
      <c r="G38" s="146">
        <f t="shared" si="14"/>
        <v>0</v>
      </c>
      <c r="H38" s="146">
        <f t="shared" si="14"/>
        <v>0</v>
      </c>
      <c r="I38" s="146">
        <f t="shared" si="14"/>
        <v>0</v>
      </c>
      <c r="J38" s="146">
        <f t="shared" si="14"/>
        <v>0</v>
      </c>
      <c r="K38" s="146">
        <f t="shared" si="14"/>
        <v>0</v>
      </c>
      <c r="L38" s="146">
        <f t="shared" si="14"/>
        <v>0</v>
      </c>
      <c r="M38" s="146">
        <f t="shared" si="14"/>
        <v>0</v>
      </c>
      <c r="N38" s="146">
        <f t="shared" si="14"/>
        <v>0</v>
      </c>
      <c r="O38" s="146">
        <f t="shared" si="14"/>
        <v>0</v>
      </c>
      <c r="P38" s="146">
        <f t="shared" si="14"/>
        <v>0</v>
      </c>
      <c r="Q38" s="146">
        <f t="shared" si="14"/>
        <v>0</v>
      </c>
      <c r="R38" s="369">
        <f>SUM(R29:R37)</f>
        <v>40335644</v>
      </c>
      <c r="S38" s="150">
        <f>SUM(S29:S37)</f>
        <v>40335644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875000</v>
      </c>
      <c r="C40" s="147">
        <f>(750000+250000)-C41</f>
        <v>875000</v>
      </c>
      <c r="D40" s="147"/>
      <c r="E40" s="147">
        <f t="shared" ref="E40:E41" si="15">C40-SUM(F40:I40)</f>
        <v>875000</v>
      </c>
      <c r="F40" s="147"/>
      <c r="G40" s="147"/>
      <c r="H40" s="147"/>
      <c r="I40" s="147"/>
      <c r="J40" s="147"/>
      <c r="K40" s="147"/>
      <c r="L40" s="147"/>
      <c r="M40" s="147"/>
      <c r="N40" s="147"/>
      <c r="O40" s="147"/>
      <c r="P40" s="147"/>
      <c r="Q40" s="147"/>
      <c r="R40" s="549">
        <f>SUM(E40:Q40)</f>
        <v>875000</v>
      </c>
      <c r="S40" s="147">
        <f t="shared" ref="S40:S41" si="16">C40</f>
        <v>875000</v>
      </c>
      <c r="T40" s="147"/>
      <c r="U40" s="143"/>
    </row>
    <row r="41" spans="1:21" s="144" customFormat="1">
      <c r="A41" s="145" t="s">
        <v>146</v>
      </c>
      <c r="B41" s="146">
        <f>SUM(C41+D41)</f>
        <v>125000</v>
      </c>
      <c r="C41" s="147">
        <v>125000</v>
      </c>
      <c r="D41" s="147"/>
      <c r="E41" s="147">
        <f t="shared" si="15"/>
        <v>125000</v>
      </c>
      <c r="F41" s="147"/>
      <c r="G41" s="147"/>
      <c r="H41" s="147"/>
      <c r="I41" s="147"/>
      <c r="J41" s="147"/>
      <c r="K41" s="147"/>
      <c r="L41" s="147"/>
      <c r="M41" s="147"/>
      <c r="N41" s="147"/>
      <c r="O41" s="147"/>
      <c r="P41" s="147"/>
      <c r="Q41" s="147"/>
      <c r="R41" s="549">
        <f>SUM(E41:Q41)</f>
        <v>125000</v>
      </c>
      <c r="S41" s="147">
        <f t="shared" si="16"/>
        <v>125000</v>
      </c>
      <c r="T41" s="147"/>
      <c r="U41" s="143"/>
    </row>
    <row r="42" spans="1:21" s="144" customFormat="1">
      <c r="A42" s="149" t="s">
        <v>147</v>
      </c>
      <c r="B42" s="146">
        <f>SUM(C42:D42)</f>
        <v>1000000</v>
      </c>
      <c r="C42" s="146">
        <f>SUM(C39:C41)</f>
        <v>1000000</v>
      </c>
      <c r="D42" s="146">
        <f>SUM(D39:D41)</f>
        <v>0</v>
      </c>
      <c r="E42" s="146">
        <f t="shared" ref="E42:T42" si="17">SUM(E40:E41)</f>
        <v>1000000</v>
      </c>
      <c r="F42" s="146">
        <f t="shared" si="17"/>
        <v>0</v>
      </c>
      <c r="G42" s="146">
        <f t="shared" si="17"/>
        <v>0</v>
      </c>
      <c r="H42" s="146">
        <f t="shared" si="17"/>
        <v>0</v>
      </c>
      <c r="I42" s="146">
        <f t="shared" si="17"/>
        <v>0</v>
      </c>
      <c r="J42" s="146">
        <f t="shared" si="17"/>
        <v>0</v>
      </c>
      <c r="K42" s="146">
        <f t="shared" si="17"/>
        <v>0</v>
      </c>
      <c r="L42" s="146">
        <f t="shared" si="17"/>
        <v>0</v>
      </c>
      <c r="M42" s="146">
        <f t="shared" si="17"/>
        <v>0</v>
      </c>
      <c r="N42" s="146">
        <f t="shared" si="17"/>
        <v>0</v>
      </c>
      <c r="O42" s="146">
        <f t="shared" si="17"/>
        <v>0</v>
      </c>
      <c r="P42" s="146">
        <f t="shared" si="17"/>
        <v>0</v>
      </c>
      <c r="Q42" s="146">
        <f t="shared" si="17"/>
        <v>0</v>
      </c>
      <c r="R42" s="369">
        <f>SUM(R40:R41)</f>
        <v>1000000</v>
      </c>
      <c r="S42" s="150">
        <f t="shared" si="17"/>
        <v>1000000</v>
      </c>
      <c r="T42" s="150">
        <f t="shared" si="17"/>
        <v>0</v>
      </c>
      <c r="U42" s="143"/>
    </row>
    <row r="43" spans="1:21" s="144" customFormat="1">
      <c r="A43" s="149" t="s">
        <v>148</v>
      </c>
      <c r="B43" s="146">
        <f>SUM(C43:D43)</f>
        <v>0</v>
      </c>
      <c r="C43" s="147"/>
      <c r="D43" s="147"/>
      <c r="E43" s="147">
        <f>C43-SUM(F43:I43)</f>
        <v>0</v>
      </c>
      <c r="F43" s="147"/>
      <c r="G43" s="147"/>
      <c r="H43" s="147"/>
      <c r="I43" s="147"/>
      <c r="J43" s="147"/>
      <c r="K43" s="147"/>
      <c r="L43" s="147"/>
      <c r="M43" s="147"/>
      <c r="N43" s="147"/>
      <c r="O43" s="147"/>
      <c r="P43" s="147"/>
      <c r="Q43" s="147"/>
      <c r="R43" s="549">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8">SUM(C45+D45)</f>
        <v>4399858</v>
      </c>
      <c r="C45" s="147">
        <v>4399858</v>
      </c>
      <c r="D45" s="147"/>
      <c r="E45" s="147">
        <f t="shared" ref="E45:E53" si="19">C45-SUM(F45:I45)</f>
        <v>4399858</v>
      </c>
      <c r="F45" s="147"/>
      <c r="G45" s="147"/>
      <c r="H45" s="147"/>
      <c r="I45" s="147"/>
      <c r="J45" s="147"/>
      <c r="K45" s="147"/>
      <c r="L45" s="147"/>
      <c r="M45" s="147"/>
      <c r="N45" s="147"/>
      <c r="O45" s="147"/>
      <c r="P45" s="147"/>
      <c r="Q45" s="147"/>
      <c r="R45" s="549">
        <f t="shared" ref="R45:R53" si="20">SUM(E45:Q45)</f>
        <v>4399858</v>
      </c>
      <c r="S45" s="147">
        <f>2618433+1</f>
        <v>2618434</v>
      </c>
      <c r="T45" s="147"/>
      <c r="U45" s="143"/>
    </row>
    <row r="46" spans="1:21" s="144" customFormat="1">
      <c r="A46" s="145" t="s">
        <v>151</v>
      </c>
      <c r="B46" s="146">
        <f t="shared" si="18"/>
        <v>530373</v>
      </c>
      <c r="C46" s="147">
        <v>530373</v>
      </c>
      <c r="D46" s="147"/>
      <c r="E46" s="147">
        <f t="shared" si="19"/>
        <v>530373</v>
      </c>
      <c r="F46" s="147"/>
      <c r="G46" s="147"/>
      <c r="H46" s="147"/>
      <c r="I46" s="147"/>
      <c r="J46" s="147"/>
      <c r="K46" s="147"/>
      <c r="L46" s="147"/>
      <c r="M46" s="147"/>
      <c r="N46" s="147"/>
      <c r="O46" s="147"/>
      <c r="P46" s="147"/>
      <c r="Q46" s="147"/>
      <c r="R46" s="549">
        <f t="shared" si="20"/>
        <v>530373</v>
      </c>
      <c r="S46" s="147">
        <v>315634</v>
      </c>
      <c r="T46" s="147"/>
      <c r="U46" s="143"/>
    </row>
    <row r="47" spans="1:21" s="144" customFormat="1">
      <c r="A47" s="198" t="s">
        <v>152</v>
      </c>
      <c r="B47" s="146">
        <f t="shared" si="18"/>
        <v>0</v>
      </c>
      <c r="C47" s="147"/>
      <c r="D47" s="147"/>
      <c r="E47" s="147">
        <f t="shared" si="19"/>
        <v>0</v>
      </c>
      <c r="F47" s="147"/>
      <c r="G47" s="147"/>
      <c r="H47" s="147"/>
      <c r="I47" s="147"/>
      <c r="J47" s="147"/>
      <c r="K47" s="147"/>
      <c r="L47" s="147"/>
      <c r="M47" s="147"/>
      <c r="N47" s="147"/>
      <c r="O47" s="147"/>
      <c r="P47" s="147"/>
      <c r="Q47" s="147"/>
      <c r="R47" s="549">
        <f t="shared" si="20"/>
        <v>0</v>
      </c>
      <c r="S47" s="147"/>
      <c r="T47" s="147"/>
      <c r="U47" s="143"/>
    </row>
    <row r="48" spans="1:21" s="144" customFormat="1">
      <c r="A48" s="145" t="s">
        <v>153</v>
      </c>
      <c r="B48" s="146">
        <f t="shared" si="18"/>
        <v>191641</v>
      </c>
      <c r="C48" s="147">
        <v>191641</v>
      </c>
      <c r="D48" s="147"/>
      <c r="E48" s="147">
        <f t="shared" si="19"/>
        <v>191641</v>
      </c>
      <c r="F48" s="147"/>
      <c r="G48" s="147"/>
      <c r="H48" s="147"/>
      <c r="I48" s="147"/>
      <c r="J48" s="147"/>
      <c r="K48" s="147"/>
      <c r="L48" s="147"/>
      <c r="M48" s="147"/>
      <c r="N48" s="147"/>
      <c r="O48" s="147"/>
      <c r="P48" s="147"/>
      <c r="Q48" s="147"/>
      <c r="R48" s="549">
        <f t="shared" si="20"/>
        <v>191641</v>
      </c>
      <c r="S48" s="147">
        <f t="shared" ref="S48" si="21">C48</f>
        <v>191641</v>
      </c>
      <c r="T48" s="147"/>
      <c r="U48" s="143"/>
    </row>
    <row r="49" spans="1:21" s="144" customFormat="1">
      <c r="A49" s="145" t="s">
        <v>57</v>
      </c>
      <c r="B49" s="146">
        <f t="shared" si="18"/>
        <v>215000</v>
      </c>
      <c r="C49" s="147">
        <v>215000</v>
      </c>
      <c r="D49" s="147"/>
      <c r="E49" s="147">
        <f t="shared" si="19"/>
        <v>215000</v>
      </c>
      <c r="F49" s="147"/>
      <c r="G49" s="147"/>
      <c r="H49" s="147"/>
      <c r="I49" s="147"/>
      <c r="J49" s="147"/>
      <c r="K49" s="147"/>
      <c r="L49" s="147"/>
      <c r="M49" s="147"/>
      <c r="N49" s="147"/>
      <c r="O49" s="147"/>
      <c r="P49" s="147"/>
      <c r="Q49" s="147"/>
      <c r="R49" s="549">
        <f t="shared" si="20"/>
        <v>215000</v>
      </c>
      <c r="S49" s="147"/>
      <c r="T49" s="147"/>
      <c r="U49" s="143"/>
    </row>
    <row r="50" spans="1:21" s="144" customFormat="1">
      <c r="A50" s="145" t="s">
        <v>156</v>
      </c>
      <c r="B50" s="146">
        <f t="shared" si="18"/>
        <v>50000</v>
      </c>
      <c r="C50" s="147">
        <v>50000</v>
      </c>
      <c r="D50" s="147"/>
      <c r="E50" s="147">
        <f t="shared" si="19"/>
        <v>50000</v>
      </c>
      <c r="F50" s="147"/>
      <c r="G50" s="147"/>
      <c r="H50" s="147"/>
      <c r="I50" s="147"/>
      <c r="J50" s="147"/>
      <c r="K50" s="147"/>
      <c r="L50" s="147"/>
      <c r="M50" s="147"/>
      <c r="N50" s="147"/>
      <c r="O50" s="147"/>
      <c r="P50" s="147"/>
      <c r="Q50" s="147"/>
      <c r="R50" s="549">
        <f t="shared" si="20"/>
        <v>50000</v>
      </c>
      <c r="S50" s="147">
        <v>25000</v>
      </c>
      <c r="T50" s="147"/>
      <c r="U50" s="143"/>
    </row>
    <row r="51" spans="1:21" s="144" customFormat="1">
      <c r="A51" s="303" t="s">
        <v>154</v>
      </c>
      <c r="B51" s="146">
        <f t="shared" si="18"/>
        <v>0</v>
      </c>
      <c r="C51" s="147"/>
      <c r="D51" s="147"/>
      <c r="E51" s="147">
        <f t="shared" si="19"/>
        <v>0</v>
      </c>
      <c r="F51" s="147"/>
      <c r="G51" s="147"/>
      <c r="H51" s="147"/>
      <c r="I51" s="147"/>
      <c r="J51" s="147"/>
      <c r="K51" s="147"/>
      <c r="L51" s="147"/>
      <c r="M51" s="147"/>
      <c r="N51" s="147"/>
      <c r="O51" s="147"/>
      <c r="P51" s="147"/>
      <c r="Q51" s="147"/>
      <c r="R51" s="549">
        <f t="shared" si="20"/>
        <v>0</v>
      </c>
      <c r="S51" s="147"/>
      <c r="T51" s="147"/>
      <c r="U51" s="143"/>
    </row>
    <row r="52" spans="1:21" s="144" customFormat="1">
      <c r="A52" s="145" t="s">
        <v>155</v>
      </c>
      <c r="B52" s="146">
        <f t="shared" si="18"/>
        <v>0</v>
      </c>
      <c r="C52" s="147"/>
      <c r="D52" s="147"/>
      <c r="E52" s="147">
        <f t="shared" si="19"/>
        <v>0</v>
      </c>
      <c r="F52" s="147"/>
      <c r="G52" s="147"/>
      <c r="H52" s="147"/>
      <c r="I52" s="147"/>
      <c r="J52" s="147"/>
      <c r="K52" s="147"/>
      <c r="L52" s="147"/>
      <c r="M52" s="147"/>
      <c r="N52" s="147"/>
      <c r="O52" s="147"/>
      <c r="P52" s="147"/>
      <c r="Q52" s="147"/>
      <c r="R52" s="549">
        <f t="shared" si="20"/>
        <v>0</v>
      </c>
      <c r="S52" s="147"/>
      <c r="T52" s="147"/>
      <c r="U52" s="143"/>
    </row>
    <row r="53" spans="1:21" s="144" customFormat="1">
      <c r="A53" s="1192" t="s">
        <v>34</v>
      </c>
      <c r="B53" s="146">
        <f t="shared" si="18"/>
        <v>0</v>
      </c>
      <c r="C53" s="147"/>
      <c r="D53" s="147"/>
      <c r="E53" s="147">
        <f t="shared" si="19"/>
        <v>0</v>
      </c>
      <c r="F53" s="147"/>
      <c r="G53" s="147"/>
      <c r="H53" s="147"/>
      <c r="I53" s="147"/>
      <c r="J53" s="147"/>
      <c r="K53" s="147"/>
      <c r="L53" s="147"/>
      <c r="M53" s="147"/>
      <c r="N53" s="147"/>
      <c r="O53" s="147"/>
      <c r="P53" s="147"/>
      <c r="Q53" s="147"/>
      <c r="R53" s="549">
        <f t="shared" si="20"/>
        <v>0</v>
      </c>
      <c r="S53" s="147"/>
      <c r="T53" s="147"/>
      <c r="U53" s="143"/>
    </row>
    <row r="54" spans="1:21" s="153" customFormat="1">
      <c r="A54" s="149" t="s">
        <v>157</v>
      </c>
      <c r="B54" s="150">
        <f>SUM(C54:D54)</f>
        <v>5386872</v>
      </c>
      <c r="C54" s="150">
        <f t="shared" ref="C54:T54" si="22">SUM(C45:C53)</f>
        <v>5386872</v>
      </c>
      <c r="D54" s="150">
        <f t="shared" si="22"/>
        <v>0</v>
      </c>
      <c r="E54" s="150">
        <f t="shared" si="22"/>
        <v>5386872</v>
      </c>
      <c r="F54" s="150">
        <f t="shared" si="22"/>
        <v>0</v>
      </c>
      <c r="G54" s="150">
        <f t="shared" si="22"/>
        <v>0</v>
      </c>
      <c r="H54" s="150">
        <f t="shared" si="22"/>
        <v>0</v>
      </c>
      <c r="I54" s="150">
        <f t="shared" si="22"/>
        <v>0</v>
      </c>
      <c r="J54" s="150">
        <f t="shared" si="22"/>
        <v>0</v>
      </c>
      <c r="K54" s="150">
        <f t="shared" si="22"/>
        <v>0</v>
      </c>
      <c r="L54" s="150">
        <f t="shared" si="22"/>
        <v>0</v>
      </c>
      <c r="M54" s="150">
        <f t="shared" si="22"/>
        <v>0</v>
      </c>
      <c r="N54" s="150">
        <f t="shared" si="22"/>
        <v>0</v>
      </c>
      <c r="O54" s="150">
        <f t="shared" si="22"/>
        <v>0</v>
      </c>
      <c r="P54" s="150">
        <f t="shared" si="22"/>
        <v>0</v>
      </c>
      <c r="Q54" s="150">
        <f t="shared" si="22"/>
        <v>0</v>
      </c>
      <c r="R54" s="369">
        <f t="shared" si="22"/>
        <v>5386872</v>
      </c>
      <c r="S54" s="150">
        <f t="shared" si="22"/>
        <v>3150709</v>
      </c>
      <c r="T54" s="150">
        <f t="shared" si="2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3">SUM(C56+D56)</f>
        <v>283326</v>
      </c>
      <c r="C56" s="147">
        <v>283326</v>
      </c>
      <c r="D56" s="147"/>
      <c r="E56" s="147">
        <f t="shared" ref="E56:E61" si="24">C56-SUM(F56:I56)</f>
        <v>283326</v>
      </c>
      <c r="F56" s="147"/>
      <c r="G56" s="147"/>
      <c r="H56" s="147"/>
      <c r="I56" s="147"/>
      <c r="J56" s="147"/>
      <c r="K56" s="147"/>
      <c r="L56" s="147"/>
      <c r="M56" s="147"/>
      <c r="N56" s="147"/>
      <c r="O56" s="147"/>
      <c r="P56" s="147"/>
      <c r="Q56" s="147"/>
      <c r="R56" s="549">
        <f t="shared" ref="R56:R61" si="25">SUM(E56:Q56)</f>
        <v>283326</v>
      </c>
      <c r="S56" s="148"/>
      <c r="T56" s="148"/>
      <c r="U56" s="143"/>
    </row>
    <row r="57" spans="1:21" s="204" customFormat="1">
      <c r="A57" s="198" t="s">
        <v>152</v>
      </c>
      <c r="B57" s="205">
        <f t="shared" si="23"/>
        <v>0</v>
      </c>
      <c r="C57" s="202"/>
      <c r="D57" s="202"/>
      <c r="E57" s="202">
        <f t="shared" si="24"/>
        <v>0</v>
      </c>
      <c r="F57" s="202"/>
      <c r="G57" s="202"/>
      <c r="H57" s="202"/>
      <c r="I57" s="202"/>
      <c r="J57" s="202"/>
      <c r="K57" s="202"/>
      <c r="L57" s="202"/>
      <c r="M57" s="202"/>
      <c r="N57" s="202"/>
      <c r="O57" s="202"/>
      <c r="P57" s="202"/>
      <c r="Q57" s="202"/>
      <c r="R57" s="549">
        <f t="shared" si="25"/>
        <v>0</v>
      </c>
      <c r="S57" s="206"/>
      <c r="T57" s="206"/>
      <c r="U57" s="203"/>
    </row>
    <row r="58" spans="1:21" s="144" customFormat="1">
      <c r="A58" s="145" t="s">
        <v>156</v>
      </c>
      <c r="B58" s="146">
        <f t="shared" si="23"/>
        <v>10000</v>
      </c>
      <c r="C58" s="147">
        <f>60000-C50</f>
        <v>10000</v>
      </c>
      <c r="D58" s="147"/>
      <c r="E58" s="147">
        <f t="shared" si="24"/>
        <v>10000</v>
      </c>
      <c r="F58" s="147"/>
      <c r="G58" s="147"/>
      <c r="H58" s="147"/>
      <c r="I58" s="147"/>
      <c r="J58" s="147"/>
      <c r="K58" s="147"/>
      <c r="L58" s="147"/>
      <c r="M58" s="147"/>
      <c r="N58" s="147"/>
      <c r="O58" s="147"/>
      <c r="P58" s="147"/>
      <c r="Q58" s="147"/>
      <c r="R58" s="549">
        <f t="shared" si="25"/>
        <v>10000</v>
      </c>
      <c r="S58" s="148"/>
      <c r="T58" s="148"/>
      <c r="U58" s="143"/>
    </row>
    <row r="59" spans="1:21" s="144" customFormat="1">
      <c r="A59" s="303" t="s">
        <v>154</v>
      </c>
      <c r="B59" s="146">
        <f t="shared" si="23"/>
        <v>0</v>
      </c>
      <c r="C59" s="147"/>
      <c r="D59" s="147"/>
      <c r="E59" s="147">
        <f t="shared" si="24"/>
        <v>0</v>
      </c>
      <c r="F59" s="147"/>
      <c r="G59" s="147"/>
      <c r="H59" s="147"/>
      <c r="I59" s="147"/>
      <c r="J59" s="147"/>
      <c r="K59" s="147"/>
      <c r="L59" s="147"/>
      <c r="M59" s="147"/>
      <c r="N59" s="147"/>
      <c r="O59" s="147"/>
      <c r="P59" s="147"/>
      <c r="Q59" s="147"/>
      <c r="R59" s="549">
        <f t="shared" si="25"/>
        <v>0</v>
      </c>
      <c r="S59" s="148"/>
      <c r="T59" s="148"/>
      <c r="U59" s="143"/>
    </row>
    <row r="60" spans="1:21" s="144" customFormat="1">
      <c r="A60" s="145" t="s">
        <v>155</v>
      </c>
      <c r="B60" s="146">
        <f t="shared" si="23"/>
        <v>0</v>
      </c>
      <c r="C60" s="147"/>
      <c r="D60" s="147"/>
      <c r="E60" s="147">
        <f t="shared" si="24"/>
        <v>0</v>
      </c>
      <c r="F60" s="147"/>
      <c r="G60" s="147"/>
      <c r="H60" s="147"/>
      <c r="I60" s="147"/>
      <c r="J60" s="147"/>
      <c r="K60" s="147"/>
      <c r="L60" s="147"/>
      <c r="M60" s="147"/>
      <c r="N60" s="147"/>
      <c r="O60" s="147"/>
      <c r="P60" s="147"/>
      <c r="Q60" s="147"/>
      <c r="R60" s="549">
        <f t="shared" si="25"/>
        <v>0</v>
      </c>
      <c r="S60" s="148"/>
      <c r="T60" s="148"/>
      <c r="U60" s="143"/>
    </row>
    <row r="61" spans="1:21" s="144" customFormat="1">
      <c r="A61" s="1192" t="s">
        <v>34</v>
      </c>
      <c r="B61" s="146">
        <f t="shared" si="23"/>
        <v>0</v>
      </c>
      <c r="C61" s="147"/>
      <c r="D61" s="147"/>
      <c r="E61" s="147">
        <f t="shared" si="24"/>
        <v>0</v>
      </c>
      <c r="F61" s="147"/>
      <c r="G61" s="147"/>
      <c r="H61" s="147"/>
      <c r="I61" s="147"/>
      <c r="J61" s="147"/>
      <c r="K61" s="147"/>
      <c r="L61" s="147"/>
      <c r="M61" s="147"/>
      <c r="N61" s="147"/>
      <c r="O61" s="147"/>
      <c r="P61" s="147"/>
      <c r="Q61" s="147"/>
      <c r="R61" s="549">
        <f t="shared" si="25"/>
        <v>0</v>
      </c>
      <c r="S61" s="148"/>
      <c r="T61" s="148"/>
      <c r="U61" s="143"/>
    </row>
    <row r="62" spans="1:21" s="144" customFormat="1" ht="13.7" customHeight="1">
      <c r="A62" s="149" t="s">
        <v>302</v>
      </c>
      <c r="B62" s="146">
        <f>SUM(C62:D62)</f>
        <v>293326</v>
      </c>
      <c r="C62" s="146">
        <f t="shared" ref="C62:R62" si="26">SUM(C56:C61)</f>
        <v>293326</v>
      </c>
      <c r="D62" s="146">
        <f t="shared" si="26"/>
        <v>0</v>
      </c>
      <c r="E62" s="146">
        <f t="shared" si="26"/>
        <v>293326</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69">
        <f t="shared" si="26"/>
        <v>293326</v>
      </c>
      <c r="S62" s="148"/>
      <c r="T62" s="148"/>
      <c r="U62" s="143"/>
    </row>
    <row r="63" spans="1:21" s="144" customFormat="1">
      <c r="A63" s="154" t="s">
        <v>303</v>
      </c>
      <c r="B63" s="146">
        <f t="shared" ref="B63:R63" si="27">SUM(B8+B11+B13+B14+B15+B26+B27+B38+B42+B43+B54+B62)</f>
        <v>51693740</v>
      </c>
      <c r="C63" s="146">
        <f t="shared" si="27"/>
        <v>51693740</v>
      </c>
      <c r="D63" s="146">
        <f t="shared" si="27"/>
        <v>0</v>
      </c>
      <c r="E63" s="146">
        <f t="shared" si="27"/>
        <v>22511092</v>
      </c>
      <c r="F63" s="146">
        <f t="shared" si="27"/>
        <v>28332648</v>
      </c>
      <c r="G63" s="146">
        <f t="shared" si="27"/>
        <v>850000</v>
      </c>
      <c r="H63" s="146">
        <f t="shared" si="27"/>
        <v>0</v>
      </c>
      <c r="I63" s="146">
        <f t="shared" si="27"/>
        <v>0</v>
      </c>
      <c r="J63" s="146">
        <f t="shared" si="27"/>
        <v>0</v>
      </c>
      <c r="K63" s="146">
        <f t="shared" si="27"/>
        <v>0</v>
      </c>
      <c r="L63" s="146">
        <f t="shared" si="27"/>
        <v>0</v>
      </c>
      <c r="M63" s="146">
        <f t="shared" si="27"/>
        <v>0</v>
      </c>
      <c r="N63" s="146">
        <f t="shared" si="27"/>
        <v>0</v>
      </c>
      <c r="O63" s="146">
        <f t="shared" si="27"/>
        <v>0</v>
      </c>
      <c r="P63" s="146">
        <f t="shared" si="27"/>
        <v>0</v>
      </c>
      <c r="Q63" s="146">
        <f t="shared" si="27"/>
        <v>0</v>
      </c>
      <c r="R63" s="369">
        <f t="shared" si="27"/>
        <v>51693740</v>
      </c>
      <c r="S63" s="146">
        <f>SUM(S10+S13+S14+S15+S26+S27+S38+S42+S43+S54)</f>
        <v>44486353</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 t="shared" ref="E65:E69" si="28">C65-SUM(F65:I65)</f>
        <v>100000</v>
      </c>
      <c r="F65" s="147"/>
      <c r="G65" s="147"/>
      <c r="H65" s="147"/>
      <c r="I65" s="147"/>
      <c r="J65" s="147"/>
      <c r="K65" s="147"/>
      <c r="L65" s="147"/>
      <c r="M65" s="147"/>
      <c r="N65" s="147"/>
      <c r="O65" s="147"/>
      <c r="P65" s="147"/>
      <c r="Q65" s="147"/>
      <c r="R65" s="549">
        <f>SUM(E65:Q65)</f>
        <v>100000</v>
      </c>
      <c r="S65" s="147">
        <v>55000</v>
      </c>
      <c r="T65" s="147"/>
      <c r="U65" s="143"/>
    </row>
    <row r="66" spans="1:21" s="144" customFormat="1" ht="24" customHeight="1">
      <c r="A66" s="303" t="s">
        <v>1753</v>
      </c>
      <c r="B66" s="146">
        <f>SUM(C66+D66)</f>
        <v>250000</v>
      </c>
      <c r="C66" s="147">
        <v>250000</v>
      </c>
      <c r="D66" s="147"/>
      <c r="E66" s="147">
        <f t="shared" si="28"/>
        <v>250000</v>
      </c>
      <c r="F66" s="147"/>
      <c r="G66" s="147"/>
      <c r="H66" s="147"/>
      <c r="I66" s="147"/>
      <c r="J66" s="147"/>
      <c r="K66" s="147"/>
      <c r="L66" s="147"/>
      <c r="M66" s="147"/>
      <c r="N66" s="147"/>
      <c r="O66" s="147"/>
      <c r="P66" s="147"/>
      <c r="Q66" s="147"/>
      <c r="R66" s="549">
        <f>SUM(E66:Q66)</f>
        <v>250000</v>
      </c>
      <c r="S66" s="147">
        <f t="shared" ref="S66" si="29">C66</f>
        <v>250000</v>
      </c>
      <c r="T66" s="147"/>
      <c r="U66" s="143"/>
    </row>
    <row r="67" spans="1:21" s="144" customFormat="1" ht="24" customHeight="1">
      <c r="A67" s="303" t="s">
        <v>1754</v>
      </c>
      <c r="B67" s="146">
        <f>SUM(C67+D67)</f>
        <v>0</v>
      </c>
      <c r="C67" s="147"/>
      <c r="D67" s="147"/>
      <c r="E67" s="147">
        <f t="shared" si="28"/>
        <v>0</v>
      </c>
      <c r="F67" s="147"/>
      <c r="G67" s="147"/>
      <c r="H67" s="147"/>
      <c r="I67" s="147"/>
      <c r="J67" s="147"/>
      <c r="K67" s="147"/>
      <c r="L67" s="147"/>
      <c r="M67" s="147"/>
      <c r="N67" s="147"/>
      <c r="O67" s="147"/>
      <c r="P67" s="147"/>
      <c r="Q67" s="147"/>
      <c r="R67" s="549">
        <f>SUM(E67:Q67)</f>
        <v>0</v>
      </c>
      <c r="S67" s="147"/>
      <c r="T67" s="147"/>
      <c r="U67" s="143"/>
    </row>
    <row r="68" spans="1:21" s="144" customFormat="1" ht="12" customHeight="1">
      <c r="A68" s="303" t="s">
        <v>1760</v>
      </c>
      <c r="B68" s="146">
        <f>SUM(C68+D68)</f>
        <v>0</v>
      </c>
      <c r="C68" s="147"/>
      <c r="D68" s="147"/>
      <c r="E68" s="147">
        <f t="shared" si="28"/>
        <v>0</v>
      </c>
      <c r="F68" s="147"/>
      <c r="G68" s="147"/>
      <c r="H68" s="147"/>
      <c r="I68" s="147"/>
      <c r="J68" s="147"/>
      <c r="K68" s="147"/>
      <c r="L68" s="147"/>
      <c r="M68" s="147"/>
      <c r="N68" s="147"/>
      <c r="O68" s="147"/>
      <c r="P68" s="147"/>
      <c r="Q68" s="147"/>
      <c r="R68" s="549">
        <f>SUM(E68:Q68)</f>
        <v>0</v>
      </c>
      <c r="S68" s="147"/>
      <c r="T68" s="147"/>
      <c r="U68" s="143"/>
    </row>
    <row r="69" spans="1:21" s="144" customFormat="1">
      <c r="A69" s="1192" t="s">
        <v>34</v>
      </c>
      <c r="B69" s="146">
        <f>SUM(C69+D69)</f>
        <v>0</v>
      </c>
      <c r="C69" s="147"/>
      <c r="D69" s="147"/>
      <c r="E69" s="147">
        <f t="shared" si="28"/>
        <v>0</v>
      </c>
      <c r="F69" s="147"/>
      <c r="G69" s="147"/>
      <c r="H69" s="147"/>
      <c r="I69" s="147"/>
      <c r="J69" s="147"/>
      <c r="K69" s="147"/>
      <c r="L69" s="147"/>
      <c r="M69" s="147"/>
      <c r="N69" s="147"/>
      <c r="O69" s="147"/>
      <c r="P69" s="147"/>
      <c r="Q69" s="147"/>
      <c r="R69" s="549">
        <f>SUM(E69:Q69)</f>
        <v>0</v>
      </c>
      <c r="S69" s="147"/>
      <c r="T69" s="147"/>
      <c r="U69" s="143"/>
    </row>
    <row r="70" spans="1:21" s="144" customFormat="1">
      <c r="A70" s="149" t="s">
        <v>1757</v>
      </c>
      <c r="B70" s="146">
        <f>SUM(C70:D70)</f>
        <v>350000</v>
      </c>
      <c r="C70" s="146">
        <f>SUM(C65:C69)</f>
        <v>350000</v>
      </c>
      <c r="D70" s="146">
        <f>SUM(D65:D69)</f>
        <v>0</v>
      </c>
      <c r="E70" s="146">
        <f t="shared" ref="E70:T70" si="30">SUM(E65:E69)</f>
        <v>350000</v>
      </c>
      <c r="F70" s="146">
        <f t="shared" si="30"/>
        <v>0</v>
      </c>
      <c r="G70" s="146">
        <f t="shared" si="30"/>
        <v>0</v>
      </c>
      <c r="H70" s="146">
        <f t="shared" si="30"/>
        <v>0</v>
      </c>
      <c r="I70" s="146">
        <f t="shared" si="30"/>
        <v>0</v>
      </c>
      <c r="J70" s="146">
        <f t="shared" si="30"/>
        <v>0</v>
      </c>
      <c r="K70" s="146">
        <f t="shared" si="30"/>
        <v>0</v>
      </c>
      <c r="L70" s="146">
        <f t="shared" si="30"/>
        <v>0</v>
      </c>
      <c r="M70" s="146">
        <f t="shared" si="30"/>
        <v>0</v>
      </c>
      <c r="N70" s="146">
        <f t="shared" si="30"/>
        <v>0</v>
      </c>
      <c r="O70" s="146">
        <f t="shared" si="30"/>
        <v>0</v>
      </c>
      <c r="P70" s="146">
        <f t="shared" si="30"/>
        <v>0</v>
      </c>
      <c r="Q70" s="146">
        <f t="shared" si="30"/>
        <v>0</v>
      </c>
      <c r="R70" s="369">
        <f t="shared" si="30"/>
        <v>350000</v>
      </c>
      <c r="S70" s="150">
        <f t="shared" si="30"/>
        <v>305000</v>
      </c>
      <c r="T70" s="150">
        <f t="shared" si="30"/>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31">C72-SUM(F72:I72)</f>
        <v>0</v>
      </c>
      <c r="F72" s="147"/>
      <c r="G72" s="147"/>
      <c r="H72" s="147"/>
      <c r="I72" s="147"/>
      <c r="J72" s="147"/>
      <c r="K72" s="147"/>
      <c r="L72" s="147"/>
      <c r="M72" s="147"/>
      <c r="N72" s="147"/>
      <c r="O72" s="147"/>
      <c r="P72" s="147"/>
      <c r="Q72" s="147"/>
      <c r="R72" s="549">
        <f>SUM(E72:Q72)</f>
        <v>0</v>
      </c>
      <c r="S72" s="148"/>
      <c r="T72" s="148"/>
      <c r="U72" s="143"/>
    </row>
    <row r="73" spans="1:21" s="144" customFormat="1">
      <c r="A73" s="145" t="s">
        <v>613</v>
      </c>
      <c r="B73" s="146">
        <f>SUM(C73+D73)</f>
        <v>0</v>
      </c>
      <c r="C73" s="147"/>
      <c r="D73" s="147"/>
      <c r="E73" s="147">
        <f t="shared" si="31"/>
        <v>0</v>
      </c>
      <c r="F73" s="147"/>
      <c r="G73" s="147"/>
      <c r="H73" s="147"/>
      <c r="I73" s="147"/>
      <c r="J73" s="147"/>
      <c r="K73" s="147"/>
      <c r="L73" s="147"/>
      <c r="M73" s="147"/>
      <c r="N73" s="147"/>
      <c r="O73" s="147"/>
      <c r="P73" s="147"/>
      <c r="Q73" s="147"/>
      <c r="R73" s="549">
        <f>SUM(E73:Q73)</f>
        <v>0</v>
      </c>
      <c r="S73" s="148"/>
      <c r="T73" s="148"/>
      <c r="U73" s="143"/>
    </row>
    <row r="74" spans="1:21" s="144" customFormat="1">
      <c r="A74" s="483" t="s">
        <v>1008</v>
      </c>
      <c r="B74" s="146">
        <f>SUM(C74+D74)</f>
        <v>0</v>
      </c>
      <c r="C74" s="147"/>
      <c r="D74" s="147"/>
      <c r="E74" s="147">
        <f t="shared" si="31"/>
        <v>0</v>
      </c>
      <c r="F74" s="147"/>
      <c r="G74" s="147"/>
      <c r="H74" s="147"/>
      <c r="I74" s="147"/>
      <c r="J74" s="147"/>
      <c r="K74" s="147"/>
      <c r="L74" s="147"/>
      <c r="M74" s="147"/>
      <c r="N74" s="147"/>
      <c r="O74" s="147"/>
      <c r="P74" s="147"/>
      <c r="Q74" s="147"/>
      <c r="R74" s="549">
        <f>SUM(E74:Q74)</f>
        <v>0</v>
      </c>
      <c r="S74" s="148"/>
      <c r="T74" s="148"/>
      <c r="U74" s="143"/>
    </row>
    <row r="75" spans="1:21" s="144" customFormat="1">
      <c r="A75" s="145" t="s">
        <v>614</v>
      </c>
      <c r="B75" s="146">
        <f>SUM(C75+D75)</f>
        <v>682325</v>
      </c>
      <c r="C75" s="147">
        <v>682325</v>
      </c>
      <c r="D75" s="147"/>
      <c r="E75" s="147">
        <f t="shared" si="31"/>
        <v>682325</v>
      </c>
      <c r="F75" s="147"/>
      <c r="G75" s="147"/>
      <c r="H75" s="147"/>
      <c r="I75" s="147"/>
      <c r="J75" s="147"/>
      <c r="K75" s="147"/>
      <c r="L75" s="147"/>
      <c r="M75" s="147"/>
      <c r="N75" s="147"/>
      <c r="O75" s="147"/>
      <c r="P75" s="147"/>
      <c r="Q75" s="147"/>
      <c r="R75" s="549">
        <f>SUM(E75:Q75)</f>
        <v>682325</v>
      </c>
      <c r="S75" s="148"/>
      <c r="T75" s="148"/>
      <c r="U75" s="143"/>
    </row>
    <row r="76" spans="1:21" s="144" customFormat="1">
      <c r="A76" s="1192" t="s">
        <v>34</v>
      </c>
      <c r="B76" s="146">
        <f>SUM(C76+D76)</f>
        <v>0</v>
      </c>
      <c r="C76" s="147"/>
      <c r="D76" s="147"/>
      <c r="E76" s="147">
        <f t="shared" si="31"/>
        <v>0</v>
      </c>
      <c r="F76" s="147"/>
      <c r="G76" s="147"/>
      <c r="H76" s="147"/>
      <c r="I76" s="147"/>
      <c r="J76" s="147"/>
      <c r="K76" s="147"/>
      <c r="L76" s="147"/>
      <c r="M76" s="147"/>
      <c r="N76" s="147"/>
      <c r="O76" s="147"/>
      <c r="P76" s="147"/>
      <c r="Q76" s="147"/>
      <c r="R76" s="549">
        <f>SUM(E76:Q76)</f>
        <v>0</v>
      </c>
      <c r="S76" s="148"/>
      <c r="T76" s="148"/>
      <c r="U76" s="143"/>
    </row>
    <row r="77" spans="1:21" s="144" customFormat="1">
      <c r="A77" s="149" t="s">
        <v>615</v>
      </c>
      <c r="B77" s="146">
        <f>SUM(C77:D77)</f>
        <v>682325</v>
      </c>
      <c r="C77" s="146">
        <f>SUM(C72:C76)</f>
        <v>682325</v>
      </c>
      <c r="D77" s="146">
        <f>SUM(D72:D76)</f>
        <v>0</v>
      </c>
      <c r="E77" s="146">
        <f t="shared" ref="E77:Q77" si="32">SUM(E72:E76)</f>
        <v>682325</v>
      </c>
      <c r="F77" s="146">
        <f t="shared" si="32"/>
        <v>0</v>
      </c>
      <c r="G77" s="146">
        <f t="shared" si="32"/>
        <v>0</v>
      </c>
      <c r="H77" s="146">
        <f t="shared" si="32"/>
        <v>0</v>
      </c>
      <c r="I77" s="146">
        <f t="shared" si="32"/>
        <v>0</v>
      </c>
      <c r="J77" s="146">
        <f t="shared" si="32"/>
        <v>0</v>
      </c>
      <c r="K77" s="146">
        <f t="shared" si="32"/>
        <v>0</v>
      </c>
      <c r="L77" s="146">
        <f t="shared" si="32"/>
        <v>0</v>
      </c>
      <c r="M77" s="146">
        <f t="shared" si="32"/>
        <v>0</v>
      </c>
      <c r="N77" s="146">
        <f t="shared" si="32"/>
        <v>0</v>
      </c>
      <c r="O77" s="146">
        <f t="shared" si="32"/>
        <v>0</v>
      </c>
      <c r="P77" s="146">
        <f t="shared" si="32"/>
        <v>0</v>
      </c>
      <c r="Q77" s="146">
        <f t="shared" si="32"/>
        <v>0</v>
      </c>
      <c r="R77" s="369">
        <f>SUM(R72:R76)</f>
        <v>682325</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0"/>
      <c r="S78" s="151"/>
      <c r="T78" s="151"/>
      <c r="U78" s="143"/>
    </row>
    <row r="79" spans="1:21" s="144" customFormat="1">
      <c r="A79" s="303" t="s">
        <v>1319</v>
      </c>
      <c r="B79" s="146">
        <f>SUM(C79:D79)</f>
        <v>2009265</v>
      </c>
      <c r="C79" s="147">
        <v>2009265</v>
      </c>
      <c r="D79" s="147"/>
      <c r="E79" s="147">
        <f t="shared" ref="E79:E80" si="33">C79-SUM(F79:I79)</f>
        <v>2009265</v>
      </c>
      <c r="F79" s="147"/>
      <c r="G79" s="147"/>
      <c r="H79" s="147"/>
      <c r="I79" s="147"/>
      <c r="J79" s="147"/>
      <c r="K79" s="147"/>
      <c r="L79" s="147"/>
      <c r="M79" s="147"/>
      <c r="N79" s="147"/>
      <c r="O79" s="147"/>
      <c r="P79" s="147"/>
      <c r="Q79" s="147"/>
      <c r="R79" s="549">
        <f>SUM(E79:Q79)</f>
        <v>2009265</v>
      </c>
      <c r="S79" s="147">
        <f t="shared" ref="S79" si="34">C79</f>
        <v>2009265</v>
      </c>
      <c r="T79" s="147"/>
      <c r="U79" s="143"/>
    </row>
    <row r="80" spans="1:21" s="144" customFormat="1">
      <c r="A80" s="303" t="s">
        <v>58</v>
      </c>
      <c r="B80" s="146">
        <f>SUM(C80:D80)</f>
        <v>500000</v>
      </c>
      <c r="C80" s="147">
        <v>500000</v>
      </c>
      <c r="D80" s="147"/>
      <c r="E80" s="147">
        <f t="shared" si="33"/>
        <v>500000</v>
      </c>
      <c r="F80" s="147"/>
      <c r="G80" s="147"/>
      <c r="H80" s="147"/>
      <c r="I80" s="147"/>
      <c r="J80" s="147"/>
      <c r="K80" s="147"/>
      <c r="L80" s="147"/>
      <c r="M80" s="147"/>
      <c r="N80" s="147"/>
      <c r="O80" s="147"/>
      <c r="P80" s="147"/>
      <c r="Q80" s="147"/>
      <c r="R80" s="549">
        <f>SUM(E80:Q80)</f>
        <v>500000</v>
      </c>
      <c r="S80" s="147">
        <v>250000</v>
      </c>
      <c r="T80" s="147"/>
      <c r="U80" s="143"/>
    </row>
    <row r="81" spans="1:21" s="144" customFormat="1">
      <c r="A81" s="149" t="s">
        <v>1316</v>
      </c>
      <c r="B81" s="146">
        <f>SUM(C81:D81)</f>
        <v>2509265</v>
      </c>
      <c r="C81" s="542">
        <f>SUM(C79:C80)</f>
        <v>2509265</v>
      </c>
      <c r="D81" s="542">
        <f t="shared" ref="D81:T81" si="35">SUM(D79:D80)</f>
        <v>0</v>
      </c>
      <c r="E81" s="542">
        <f t="shared" si="35"/>
        <v>2509265</v>
      </c>
      <c r="F81" s="542">
        <f t="shared" si="35"/>
        <v>0</v>
      </c>
      <c r="G81" s="542">
        <f t="shared" si="35"/>
        <v>0</v>
      </c>
      <c r="H81" s="542">
        <f t="shared" si="35"/>
        <v>0</v>
      </c>
      <c r="I81" s="542">
        <f t="shared" si="35"/>
        <v>0</v>
      </c>
      <c r="J81" s="542">
        <f t="shared" si="35"/>
        <v>0</v>
      </c>
      <c r="K81" s="542">
        <f t="shared" si="35"/>
        <v>0</v>
      </c>
      <c r="L81" s="542">
        <f t="shared" si="35"/>
        <v>0</v>
      </c>
      <c r="M81" s="542">
        <f t="shared" si="35"/>
        <v>0</v>
      </c>
      <c r="N81" s="542">
        <f t="shared" si="35"/>
        <v>0</v>
      </c>
      <c r="O81" s="542">
        <f t="shared" si="35"/>
        <v>0</v>
      </c>
      <c r="P81" s="542">
        <f t="shared" si="35"/>
        <v>0</v>
      </c>
      <c r="Q81" s="542">
        <f t="shared" si="35"/>
        <v>0</v>
      </c>
      <c r="R81" s="542">
        <f t="shared" si="35"/>
        <v>2509265</v>
      </c>
      <c r="S81" s="542">
        <f t="shared" si="35"/>
        <v>2259265</v>
      </c>
      <c r="T81" s="542">
        <f t="shared" si="35"/>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0"/>
      <c r="S82" s="151"/>
      <c r="T82" s="151"/>
      <c r="U82" s="143"/>
    </row>
    <row r="83" spans="1:21" s="144" customFormat="1" ht="13.7" customHeight="1">
      <c r="A83" s="145" t="s">
        <v>2410</v>
      </c>
      <c r="B83" s="146">
        <f t="shared" ref="B83:B95" si="36">SUM(C83+D83)</f>
        <v>208476</v>
      </c>
      <c r="C83" s="147">
        <f>133846-35967+110597</f>
        <v>208476</v>
      </c>
      <c r="D83" s="147"/>
      <c r="E83" s="147">
        <f t="shared" ref="E83:E95" si="37">C83-SUM(F83:I83)</f>
        <v>208476</v>
      </c>
      <c r="F83" s="147"/>
      <c r="G83" s="147"/>
      <c r="H83" s="147"/>
      <c r="I83" s="147"/>
      <c r="J83" s="147"/>
      <c r="K83" s="147"/>
      <c r="L83" s="147"/>
      <c r="M83" s="147"/>
      <c r="N83" s="147"/>
      <c r="O83" s="147"/>
      <c r="P83" s="147"/>
      <c r="Q83" s="147"/>
      <c r="R83" s="549">
        <f t="shared" ref="R83:R95" si="38">SUM(E83:Q83)</f>
        <v>208476</v>
      </c>
      <c r="S83" s="148"/>
      <c r="T83" s="148"/>
      <c r="U83" s="143"/>
    </row>
    <row r="84" spans="1:21" s="144" customFormat="1">
      <c r="A84" s="145" t="s">
        <v>777</v>
      </c>
      <c r="B84" s="146">
        <f t="shared" si="36"/>
        <v>0</v>
      </c>
      <c r="C84" s="147"/>
      <c r="D84" s="147"/>
      <c r="E84" s="147">
        <f t="shared" si="37"/>
        <v>0</v>
      </c>
      <c r="F84" s="147"/>
      <c r="G84" s="147"/>
      <c r="H84" s="147"/>
      <c r="I84" s="147"/>
      <c r="J84" s="147"/>
      <c r="K84" s="147"/>
      <c r="L84" s="147"/>
      <c r="M84" s="147"/>
      <c r="N84" s="147"/>
      <c r="O84" s="147"/>
      <c r="P84" s="147"/>
      <c r="Q84" s="147"/>
      <c r="R84" s="549">
        <f t="shared" si="38"/>
        <v>0</v>
      </c>
      <c r="S84" s="147"/>
      <c r="T84" s="147"/>
      <c r="U84" s="143"/>
    </row>
    <row r="85" spans="1:21" s="144" customFormat="1">
      <c r="A85" s="145" t="s">
        <v>778</v>
      </c>
      <c r="B85" s="146">
        <f t="shared" si="36"/>
        <v>2826247</v>
      </c>
      <c r="C85" s="147">
        <v>2826247</v>
      </c>
      <c r="D85" s="147"/>
      <c r="E85" s="147">
        <f t="shared" si="37"/>
        <v>1290366</v>
      </c>
      <c r="F85" s="147"/>
      <c r="G85" s="147"/>
      <c r="H85" s="147">
        <f>H108</f>
        <v>1535881</v>
      </c>
      <c r="I85" s="147"/>
      <c r="J85" s="147"/>
      <c r="K85" s="147"/>
      <c r="L85" s="147"/>
      <c r="M85" s="147"/>
      <c r="N85" s="147"/>
      <c r="O85" s="147"/>
      <c r="P85" s="147"/>
      <c r="Q85" s="147"/>
      <c r="R85" s="549">
        <f t="shared" si="38"/>
        <v>2826247</v>
      </c>
      <c r="S85" s="147">
        <f>C85-H85</f>
        <v>1290366</v>
      </c>
      <c r="T85" s="147"/>
      <c r="U85" s="143"/>
    </row>
    <row r="86" spans="1:21" s="144" customFormat="1">
      <c r="A86" s="145" t="s">
        <v>779</v>
      </c>
      <c r="B86" s="146">
        <f t="shared" si="36"/>
        <v>332000</v>
      </c>
      <c r="C86" s="147">
        <v>332000</v>
      </c>
      <c r="D86" s="147"/>
      <c r="E86" s="147">
        <f t="shared" si="37"/>
        <v>332000</v>
      </c>
      <c r="F86" s="147"/>
      <c r="G86" s="147"/>
      <c r="H86" s="147"/>
      <c r="I86" s="147"/>
      <c r="J86" s="147"/>
      <c r="K86" s="147"/>
      <c r="L86" s="147"/>
      <c r="M86" s="147"/>
      <c r="N86" s="147"/>
      <c r="O86" s="147"/>
      <c r="P86" s="147"/>
      <c r="Q86" s="147"/>
      <c r="R86" s="549">
        <f t="shared" si="38"/>
        <v>332000</v>
      </c>
      <c r="S86" s="147">
        <f t="shared" ref="S86" si="39">C86</f>
        <v>332000</v>
      </c>
      <c r="T86" s="147"/>
      <c r="U86" s="143"/>
    </row>
    <row r="87" spans="1:21" s="144" customFormat="1">
      <c r="A87" s="145" t="s">
        <v>780</v>
      </c>
      <c r="B87" s="146">
        <f t="shared" si="36"/>
        <v>0</v>
      </c>
      <c r="C87" s="147"/>
      <c r="D87" s="147"/>
      <c r="E87" s="147">
        <f t="shared" si="37"/>
        <v>0</v>
      </c>
      <c r="F87" s="147"/>
      <c r="G87" s="147"/>
      <c r="H87" s="147"/>
      <c r="I87" s="147"/>
      <c r="J87" s="147"/>
      <c r="K87" s="147"/>
      <c r="L87" s="147"/>
      <c r="M87" s="147"/>
      <c r="N87" s="147"/>
      <c r="O87" s="147"/>
      <c r="P87" s="147"/>
      <c r="Q87" s="147"/>
      <c r="R87" s="549">
        <f t="shared" si="38"/>
        <v>0</v>
      </c>
      <c r="S87" s="147"/>
      <c r="T87" s="147"/>
      <c r="U87" s="143"/>
    </row>
    <row r="88" spans="1:21" s="144" customFormat="1">
      <c r="A88" s="145" t="s">
        <v>781</v>
      </c>
      <c r="B88" s="146">
        <f t="shared" si="36"/>
        <v>50000</v>
      </c>
      <c r="C88" s="147">
        <v>50000</v>
      </c>
      <c r="D88" s="147"/>
      <c r="E88" s="147">
        <f t="shared" si="37"/>
        <v>50000</v>
      </c>
      <c r="F88" s="147"/>
      <c r="G88" s="147"/>
      <c r="H88" s="147"/>
      <c r="I88" s="147"/>
      <c r="J88" s="147"/>
      <c r="K88" s="147"/>
      <c r="L88" s="147"/>
      <c r="M88" s="147"/>
      <c r="N88" s="147"/>
      <c r="O88" s="147"/>
      <c r="P88" s="147"/>
      <c r="Q88" s="147"/>
      <c r="R88" s="549">
        <f t="shared" si="38"/>
        <v>50000</v>
      </c>
      <c r="S88" s="148"/>
      <c r="T88" s="148"/>
      <c r="U88" s="143"/>
    </row>
    <row r="89" spans="1:21" s="144" customFormat="1">
      <c r="A89" s="145" t="s">
        <v>782</v>
      </c>
      <c r="B89" s="146">
        <f t="shared" si="36"/>
        <v>70000</v>
      </c>
      <c r="C89" s="147">
        <v>70000</v>
      </c>
      <c r="D89" s="147"/>
      <c r="E89" s="147">
        <f t="shared" si="37"/>
        <v>70000</v>
      </c>
      <c r="F89" s="147"/>
      <c r="G89" s="147"/>
      <c r="H89" s="147"/>
      <c r="I89" s="147"/>
      <c r="J89" s="147"/>
      <c r="K89" s="147"/>
      <c r="L89" s="147"/>
      <c r="M89" s="147"/>
      <c r="N89" s="147"/>
      <c r="O89" s="147"/>
      <c r="P89" s="147"/>
      <c r="Q89" s="147"/>
      <c r="R89" s="549">
        <f t="shared" si="38"/>
        <v>70000</v>
      </c>
      <c r="S89" s="147">
        <f t="shared" ref="S89:S90" si="40">C89</f>
        <v>70000</v>
      </c>
      <c r="T89" s="147"/>
      <c r="U89" s="143"/>
    </row>
    <row r="90" spans="1:21" s="144" customFormat="1">
      <c r="A90" s="145" t="s">
        <v>783</v>
      </c>
      <c r="B90" s="146">
        <f t="shared" si="36"/>
        <v>15000</v>
      </c>
      <c r="C90" s="147">
        <v>15000</v>
      </c>
      <c r="D90" s="147"/>
      <c r="E90" s="147">
        <f t="shared" si="37"/>
        <v>15000</v>
      </c>
      <c r="F90" s="147"/>
      <c r="G90" s="147"/>
      <c r="H90" s="147"/>
      <c r="I90" s="147"/>
      <c r="J90" s="147"/>
      <c r="K90" s="147"/>
      <c r="L90" s="147"/>
      <c r="M90" s="147"/>
      <c r="N90" s="147"/>
      <c r="O90" s="147"/>
      <c r="P90" s="147"/>
      <c r="Q90" s="147"/>
      <c r="R90" s="549">
        <f t="shared" si="38"/>
        <v>15000</v>
      </c>
      <c r="S90" s="147">
        <f t="shared" si="40"/>
        <v>15000</v>
      </c>
      <c r="T90" s="147"/>
      <c r="U90" s="143"/>
    </row>
    <row r="91" spans="1:21" s="144" customFormat="1">
      <c r="A91" s="145" t="s">
        <v>373</v>
      </c>
      <c r="B91" s="146">
        <f t="shared" si="36"/>
        <v>55000</v>
      </c>
      <c r="C91" s="147">
        <v>55000</v>
      </c>
      <c r="D91" s="147"/>
      <c r="E91" s="147">
        <f t="shared" si="37"/>
        <v>55000</v>
      </c>
      <c r="F91" s="147"/>
      <c r="G91" s="147"/>
      <c r="H91" s="147"/>
      <c r="I91" s="147"/>
      <c r="J91" s="147"/>
      <c r="K91" s="147"/>
      <c r="L91" s="147"/>
      <c r="M91" s="147"/>
      <c r="N91" s="147"/>
      <c r="O91" s="147"/>
      <c r="P91" s="147"/>
      <c r="Q91" s="147"/>
      <c r="R91" s="549">
        <f t="shared" si="38"/>
        <v>55000</v>
      </c>
      <c r="S91" s="147">
        <v>35000</v>
      </c>
      <c r="T91" s="147"/>
      <c r="U91" s="143"/>
    </row>
    <row r="92" spans="1:21" s="144" customFormat="1">
      <c r="A92" s="303" t="s">
        <v>1318</v>
      </c>
      <c r="B92" s="146">
        <f t="shared" si="36"/>
        <v>15000</v>
      </c>
      <c r="C92" s="147">
        <v>15000</v>
      </c>
      <c r="D92" s="147"/>
      <c r="E92" s="147">
        <f t="shared" si="37"/>
        <v>15000</v>
      </c>
      <c r="F92" s="147"/>
      <c r="G92" s="147"/>
      <c r="H92" s="147"/>
      <c r="I92" s="147"/>
      <c r="J92" s="147"/>
      <c r="K92" s="147"/>
      <c r="L92" s="147"/>
      <c r="M92" s="147"/>
      <c r="N92" s="147"/>
      <c r="O92" s="147"/>
      <c r="P92" s="147"/>
      <c r="Q92" s="147"/>
      <c r="R92" s="549">
        <f t="shared" si="38"/>
        <v>15000</v>
      </c>
      <c r="S92" s="147"/>
      <c r="T92" s="147"/>
      <c r="U92" s="143"/>
    </row>
    <row r="93" spans="1:21" s="144" customFormat="1">
      <c r="A93" s="1192" t="s">
        <v>34</v>
      </c>
      <c r="B93" s="146">
        <f t="shared" si="36"/>
        <v>0</v>
      </c>
      <c r="C93" s="147"/>
      <c r="D93" s="147"/>
      <c r="E93" s="147">
        <f t="shared" si="37"/>
        <v>0</v>
      </c>
      <c r="F93" s="147"/>
      <c r="G93" s="147"/>
      <c r="H93" s="147"/>
      <c r="I93" s="147"/>
      <c r="J93" s="147"/>
      <c r="K93" s="147"/>
      <c r="L93" s="147"/>
      <c r="M93" s="147"/>
      <c r="N93" s="147"/>
      <c r="O93" s="147"/>
      <c r="P93" s="147"/>
      <c r="Q93" s="147"/>
      <c r="R93" s="549">
        <f t="shared" si="38"/>
        <v>0</v>
      </c>
      <c r="S93" s="147"/>
      <c r="T93" s="147"/>
      <c r="U93" s="143"/>
    </row>
    <row r="94" spans="1:21" s="144" customFormat="1">
      <c r="A94" s="1192" t="s">
        <v>34</v>
      </c>
      <c r="B94" s="146">
        <f t="shared" si="36"/>
        <v>0</v>
      </c>
      <c r="C94" s="147"/>
      <c r="D94" s="147"/>
      <c r="E94" s="147">
        <f t="shared" si="37"/>
        <v>0</v>
      </c>
      <c r="F94" s="147"/>
      <c r="G94" s="147"/>
      <c r="H94" s="147"/>
      <c r="I94" s="147"/>
      <c r="J94" s="147"/>
      <c r="K94" s="147"/>
      <c r="L94" s="147"/>
      <c r="M94" s="147"/>
      <c r="N94" s="147"/>
      <c r="O94" s="147"/>
      <c r="P94" s="147"/>
      <c r="Q94" s="147"/>
      <c r="R94" s="549">
        <f t="shared" si="38"/>
        <v>0</v>
      </c>
      <c r="S94" s="147"/>
      <c r="T94" s="147"/>
      <c r="U94" s="143"/>
    </row>
    <row r="95" spans="1:21" s="144" customFormat="1">
      <c r="A95" s="1192" t="s">
        <v>34</v>
      </c>
      <c r="B95" s="146">
        <f t="shared" si="36"/>
        <v>0</v>
      </c>
      <c r="C95" s="147"/>
      <c r="D95" s="147"/>
      <c r="E95" s="147">
        <f t="shared" si="37"/>
        <v>0</v>
      </c>
      <c r="F95" s="147"/>
      <c r="G95" s="147"/>
      <c r="H95" s="147"/>
      <c r="I95" s="147"/>
      <c r="J95" s="147"/>
      <c r="K95" s="147"/>
      <c r="L95" s="147"/>
      <c r="M95" s="147"/>
      <c r="N95" s="147"/>
      <c r="O95" s="147"/>
      <c r="P95" s="147"/>
      <c r="Q95" s="147"/>
      <c r="R95" s="549">
        <f t="shared" si="38"/>
        <v>0</v>
      </c>
      <c r="S95" s="147"/>
      <c r="T95" s="147"/>
      <c r="U95" s="143"/>
    </row>
    <row r="96" spans="1:21" s="144" customFormat="1">
      <c r="A96" s="149" t="s">
        <v>784</v>
      </c>
      <c r="B96" s="146">
        <f>SUM(C96:D96)</f>
        <v>3571723</v>
      </c>
      <c r="C96" s="146">
        <f t="shared" ref="C96:R96" si="41">SUM(C83:C95)</f>
        <v>3571723</v>
      </c>
      <c r="D96" s="146">
        <f t="shared" si="41"/>
        <v>0</v>
      </c>
      <c r="E96" s="146">
        <f t="shared" si="41"/>
        <v>2035842</v>
      </c>
      <c r="F96" s="146">
        <f t="shared" si="41"/>
        <v>0</v>
      </c>
      <c r="G96" s="146">
        <f t="shared" si="41"/>
        <v>0</v>
      </c>
      <c r="H96" s="146">
        <f t="shared" si="41"/>
        <v>1535881</v>
      </c>
      <c r="I96" s="146">
        <f t="shared" si="41"/>
        <v>0</v>
      </c>
      <c r="J96" s="146">
        <f t="shared" si="41"/>
        <v>0</v>
      </c>
      <c r="K96" s="146">
        <f t="shared" si="41"/>
        <v>0</v>
      </c>
      <c r="L96" s="146">
        <f t="shared" si="41"/>
        <v>0</v>
      </c>
      <c r="M96" s="146">
        <f t="shared" si="41"/>
        <v>0</v>
      </c>
      <c r="N96" s="146">
        <f t="shared" si="41"/>
        <v>0</v>
      </c>
      <c r="O96" s="146">
        <f t="shared" si="41"/>
        <v>0</v>
      </c>
      <c r="P96" s="146">
        <f t="shared" si="41"/>
        <v>0</v>
      </c>
      <c r="Q96" s="146">
        <f t="shared" si="41"/>
        <v>0</v>
      </c>
      <c r="R96" s="369">
        <f t="shared" si="41"/>
        <v>3571723</v>
      </c>
      <c r="S96" s="150">
        <f>SUM(S84:S87,S89:S95)</f>
        <v>1742366</v>
      </c>
      <c r="T96" s="146">
        <f>SUM(T84:T87,T89:T95)</f>
        <v>0</v>
      </c>
      <c r="U96" s="143"/>
    </row>
    <row r="97" spans="1:21" s="144" customFormat="1">
      <c r="A97" s="149" t="s">
        <v>785</v>
      </c>
      <c r="B97" s="146">
        <f>SUM(C97:D97)</f>
        <v>58807053</v>
      </c>
      <c r="C97" s="146">
        <f t="shared" ref="C97:R97" si="42">SUM(C63+C70+C77+C81+C96)</f>
        <v>58807053</v>
      </c>
      <c r="D97" s="146">
        <f t="shared" si="42"/>
        <v>0</v>
      </c>
      <c r="E97" s="146">
        <f t="shared" si="42"/>
        <v>28088524</v>
      </c>
      <c r="F97" s="146">
        <f t="shared" si="42"/>
        <v>28332648</v>
      </c>
      <c r="G97" s="146">
        <f t="shared" si="42"/>
        <v>850000</v>
      </c>
      <c r="H97" s="146">
        <f t="shared" si="42"/>
        <v>1535881</v>
      </c>
      <c r="I97" s="146">
        <f t="shared" si="42"/>
        <v>0</v>
      </c>
      <c r="J97" s="146">
        <f t="shared" si="42"/>
        <v>0</v>
      </c>
      <c r="K97" s="146">
        <f t="shared" si="42"/>
        <v>0</v>
      </c>
      <c r="L97" s="146">
        <f t="shared" si="42"/>
        <v>0</v>
      </c>
      <c r="M97" s="146">
        <f t="shared" si="42"/>
        <v>0</v>
      </c>
      <c r="N97" s="146">
        <f t="shared" si="42"/>
        <v>0</v>
      </c>
      <c r="O97" s="146">
        <f t="shared" si="42"/>
        <v>0</v>
      </c>
      <c r="P97" s="146">
        <f t="shared" si="42"/>
        <v>0</v>
      </c>
      <c r="Q97" s="146">
        <f t="shared" si="42"/>
        <v>0</v>
      </c>
      <c r="R97" s="146">
        <f t="shared" si="42"/>
        <v>58807053</v>
      </c>
      <c r="S97" s="146">
        <f>SUM(S63+S70+S81+S96)</f>
        <v>48792984</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7318947</v>
      </c>
      <c r="C99" s="1013">
        <v>7318947</v>
      </c>
      <c r="D99" s="1013"/>
      <c r="E99" s="1013">
        <f t="shared" ref="E99:E103" si="43">C99-SUM(F99:I99)</f>
        <v>2037162</v>
      </c>
      <c r="F99" s="147"/>
      <c r="G99" s="147"/>
      <c r="H99" s="147"/>
      <c r="I99" s="147">
        <f>I108</f>
        <v>5281785</v>
      </c>
      <c r="J99" s="147"/>
      <c r="K99" s="147"/>
      <c r="L99" s="147"/>
      <c r="M99" s="147"/>
      <c r="N99" s="147"/>
      <c r="O99" s="147"/>
      <c r="P99" s="147"/>
      <c r="Q99" s="147"/>
      <c r="R99" s="549">
        <f>SUM(E99:Q99)</f>
        <v>7318947</v>
      </c>
      <c r="S99" s="147">
        <f>C99</f>
        <v>7318947</v>
      </c>
      <c r="T99" s="147"/>
      <c r="U99" s="143"/>
    </row>
    <row r="100" spans="1:21" s="144" customFormat="1">
      <c r="A100" s="303" t="s">
        <v>1758</v>
      </c>
      <c r="B100" s="146">
        <f>SUM(C100+D100)</f>
        <v>0</v>
      </c>
      <c r="C100" s="147"/>
      <c r="D100" s="147"/>
      <c r="E100" s="147">
        <f t="shared" si="43"/>
        <v>0</v>
      </c>
      <c r="F100" s="147"/>
      <c r="G100" s="147"/>
      <c r="H100" s="147"/>
      <c r="I100" s="147"/>
      <c r="J100" s="147"/>
      <c r="K100" s="147"/>
      <c r="L100" s="147"/>
      <c r="M100" s="147"/>
      <c r="N100" s="147"/>
      <c r="O100" s="147"/>
      <c r="P100" s="147"/>
      <c r="Q100" s="147"/>
      <c r="R100" s="549">
        <f>SUM(E100:Q100)</f>
        <v>0</v>
      </c>
      <c r="S100" s="147"/>
      <c r="T100" s="147"/>
      <c r="U100" s="143"/>
    </row>
    <row r="101" spans="1:21" s="144" customFormat="1" ht="12" customHeight="1">
      <c r="A101" s="145" t="s">
        <v>788</v>
      </c>
      <c r="B101" s="146">
        <f>SUM(C101+D101)</f>
        <v>0</v>
      </c>
      <c r="C101" s="147"/>
      <c r="D101" s="147"/>
      <c r="E101" s="147">
        <f t="shared" si="43"/>
        <v>0</v>
      </c>
      <c r="F101" s="147"/>
      <c r="G101" s="147"/>
      <c r="H101" s="147"/>
      <c r="I101" s="147"/>
      <c r="J101" s="147"/>
      <c r="K101" s="147"/>
      <c r="L101" s="147"/>
      <c r="M101" s="147"/>
      <c r="N101" s="147"/>
      <c r="O101" s="147"/>
      <c r="P101" s="147"/>
      <c r="Q101" s="147"/>
      <c r="R101" s="549">
        <f>SUM(E101:Q101)</f>
        <v>0</v>
      </c>
      <c r="S101" s="147"/>
      <c r="T101" s="147"/>
      <c r="U101" s="143"/>
    </row>
    <row r="102" spans="1:21" s="144" customFormat="1">
      <c r="A102" s="303" t="s">
        <v>1759</v>
      </c>
      <c r="B102" s="146">
        <f>SUM(C102+D102)</f>
        <v>0</v>
      </c>
      <c r="C102" s="147"/>
      <c r="D102" s="147"/>
      <c r="E102" s="147">
        <f t="shared" si="43"/>
        <v>0</v>
      </c>
      <c r="F102" s="147"/>
      <c r="G102" s="147"/>
      <c r="H102" s="147"/>
      <c r="I102" s="147"/>
      <c r="J102" s="147"/>
      <c r="K102" s="147"/>
      <c r="L102" s="147"/>
      <c r="M102" s="147"/>
      <c r="N102" s="147"/>
      <c r="O102" s="147"/>
      <c r="P102" s="147"/>
      <c r="Q102" s="147"/>
      <c r="R102" s="549">
        <f>SUM(E102:Q102)</f>
        <v>0</v>
      </c>
      <c r="S102" s="147"/>
      <c r="T102" s="147"/>
      <c r="U102" s="143"/>
    </row>
    <row r="103" spans="1:21" s="144" customFormat="1">
      <c r="A103" s="1192" t="s">
        <v>34</v>
      </c>
      <c r="B103" s="146">
        <f>SUM(C103+D103)</f>
        <v>0</v>
      </c>
      <c r="C103" s="147"/>
      <c r="D103" s="147"/>
      <c r="E103" s="147">
        <f t="shared" si="43"/>
        <v>0</v>
      </c>
      <c r="F103" s="147"/>
      <c r="G103" s="147"/>
      <c r="H103" s="147"/>
      <c r="I103" s="147"/>
      <c r="J103" s="147"/>
      <c r="K103" s="147"/>
      <c r="L103" s="147"/>
      <c r="M103" s="147"/>
      <c r="N103" s="147"/>
      <c r="O103" s="147"/>
      <c r="P103" s="147"/>
      <c r="Q103" s="147"/>
      <c r="R103" s="549">
        <f>SUM(E103:Q103)</f>
        <v>0</v>
      </c>
      <c r="S103" s="147"/>
      <c r="T103" s="147"/>
      <c r="U103" s="143"/>
    </row>
    <row r="104" spans="1:21" s="144" customFormat="1">
      <c r="A104" s="149" t="s">
        <v>789</v>
      </c>
      <c r="B104" s="146">
        <f>SUM(C104:D104)</f>
        <v>7318947</v>
      </c>
      <c r="C104" s="146">
        <f>SUM(C99:C103)</f>
        <v>7318947</v>
      </c>
      <c r="D104" s="146">
        <f t="shared" ref="D104:T104" si="44">SUM(D99:D103)</f>
        <v>0</v>
      </c>
      <c r="E104" s="146">
        <f t="shared" si="44"/>
        <v>2037162</v>
      </c>
      <c r="F104" s="146">
        <f t="shared" si="44"/>
        <v>0</v>
      </c>
      <c r="G104" s="146">
        <f t="shared" si="44"/>
        <v>0</v>
      </c>
      <c r="H104" s="146">
        <f t="shared" si="44"/>
        <v>0</v>
      </c>
      <c r="I104" s="146">
        <f t="shared" si="44"/>
        <v>5281785</v>
      </c>
      <c r="J104" s="146">
        <f t="shared" si="44"/>
        <v>0</v>
      </c>
      <c r="K104" s="146">
        <f t="shared" si="44"/>
        <v>0</v>
      </c>
      <c r="L104" s="146">
        <f t="shared" si="44"/>
        <v>0</v>
      </c>
      <c r="M104" s="146">
        <f t="shared" si="44"/>
        <v>0</v>
      </c>
      <c r="N104" s="146">
        <f t="shared" si="44"/>
        <v>0</v>
      </c>
      <c r="O104" s="146">
        <f t="shared" si="44"/>
        <v>0</v>
      </c>
      <c r="P104" s="146">
        <f t="shared" si="44"/>
        <v>0</v>
      </c>
      <c r="Q104" s="146">
        <f t="shared" si="44"/>
        <v>0</v>
      </c>
      <c r="R104" s="369">
        <f t="shared" si="44"/>
        <v>7318947</v>
      </c>
      <c r="S104" s="150">
        <f t="shared" si="44"/>
        <v>7318947</v>
      </c>
      <c r="T104" s="150">
        <f t="shared" si="44"/>
        <v>0</v>
      </c>
      <c r="U104" s="143"/>
    </row>
    <row r="105" spans="1:21" s="144" customFormat="1">
      <c r="A105" s="149" t="s">
        <v>790</v>
      </c>
      <c r="B105" s="150">
        <f>SUM(C105:D105)</f>
        <v>66126000</v>
      </c>
      <c r="C105" s="150">
        <f t="shared" ref="C105:R105" si="45">SUM(C97+C104)</f>
        <v>66126000</v>
      </c>
      <c r="D105" s="150">
        <f t="shared" si="45"/>
        <v>0</v>
      </c>
      <c r="E105" s="150">
        <f t="shared" si="45"/>
        <v>30125686</v>
      </c>
      <c r="F105" s="150">
        <f t="shared" si="45"/>
        <v>28332648</v>
      </c>
      <c r="G105" s="150">
        <f t="shared" si="45"/>
        <v>850000</v>
      </c>
      <c r="H105" s="150">
        <f t="shared" si="45"/>
        <v>1535881</v>
      </c>
      <c r="I105" s="150">
        <f t="shared" si="45"/>
        <v>5281785</v>
      </c>
      <c r="J105" s="150">
        <f t="shared" si="45"/>
        <v>0</v>
      </c>
      <c r="K105" s="150">
        <f t="shared" si="45"/>
        <v>0</v>
      </c>
      <c r="L105" s="150">
        <f t="shared" si="45"/>
        <v>0</v>
      </c>
      <c r="M105" s="150">
        <f t="shared" si="45"/>
        <v>0</v>
      </c>
      <c r="N105" s="150">
        <f t="shared" si="45"/>
        <v>0</v>
      </c>
      <c r="O105" s="150">
        <f t="shared" si="45"/>
        <v>0</v>
      </c>
      <c r="P105" s="150">
        <f t="shared" si="45"/>
        <v>0</v>
      </c>
      <c r="Q105" s="150">
        <f t="shared" si="45"/>
        <v>0</v>
      </c>
      <c r="R105" s="369">
        <f t="shared" si="45"/>
        <v>66126000</v>
      </c>
      <c r="S105" s="150">
        <f>S97+S104</f>
        <v>56111931</v>
      </c>
      <c r="T105" s="150">
        <f>T97+T104</f>
        <v>0</v>
      </c>
      <c r="U105" s="143"/>
    </row>
    <row r="106" spans="1:21">
      <c r="A106" s="547"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56111931</v>
      </c>
      <c r="T107" s="150">
        <f>T105+T106</f>
        <v>0</v>
      </c>
    </row>
    <row r="108" spans="1:21" s="201" customFormat="1">
      <c r="A108" s="162" t="s">
        <v>892</v>
      </c>
      <c r="B108" s="157"/>
      <c r="C108" s="157"/>
      <c r="D108" s="157"/>
      <c r="E108" s="322">
        <f>Application!AO640</f>
        <v>30125686</v>
      </c>
      <c r="F108" s="322">
        <f>Application!AO627</f>
        <v>28332648</v>
      </c>
      <c r="G108" s="322">
        <f>Application!AO628</f>
        <v>850000</v>
      </c>
      <c r="H108" s="322">
        <f>Application!AO629</f>
        <v>1535881</v>
      </c>
      <c r="I108" s="322">
        <f>Application!AO630</f>
        <v>5281785</v>
      </c>
      <c r="J108" s="322">
        <f>Application!AO631</f>
        <v>0</v>
      </c>
      <c r="K108" s="322">
        <f>Application!AO632</f>
        <v>0</v>
      </c>
      <c r="L108" s="322">
        <f>Application!AO633</f>
        <v>0</v>
      </c>
      <c r="M108" s="322">
        <f>Application!AO634</f>
        <v>0</v>
      </c>
      <c r="N108" s="322">
        <f>Application!AO635</f>
        <v>0</v>
      </c>
      <c r="O108" s="322">
        <f>Application!AO636</f>
        <v>0</v>
      </c>
      <c r="P108" s="322">
        <f>Application!AO637</f>
        <v>0</v>
      </c>
      <c r="Q108" s="322">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5"/>
      <c r="B112" s="157"/>
      <c r="C112" s="157"/>
      <c r="D112" s="157"/>
    </row>
    <row r="113" spans="1:21">
      <c r="A113" s="156" t="s">
        <v>1044</v>
      </c>
      <c r="B113" s="157"/>
      <c r="C113" s="157"/>
      <c r="D113" s="157"/>
    </row>
    <row r="114" spans="1:21">
      <c r="A114" s="156" t="s">
        <v>2411</v>
      </c>
      <c r="B114" s="157"/>
      <c r="C114" s="157"/>
      <c r="D114" s="157"/>
    </row>
    <row r="115" spans="1:21" ht="12" customHeight="1">
      <c r="A115" s="335"/>
      <c r="B115" s="157"/>
      <c r="C115" s="157"/>
      <c r="D115" s="157"/>
    </row>
    <row r="116" spans="1:21">
      <c r="A116" s="372" t="s">
        <v>1047</v>
      </c>
      <c r="B116" s="157"/>
      <c r="C116" s="157"/>
      <c r="D116" s="157"/>
    </row>
    <row r="117" spans="1:21">
      <c r="A117" s="372" t="s">
        <v>1331</v>
      </c>
      <c r="B117" s="157"/>
      <c r="C117" s="157"/>
      <c r="D117" s="157"/>
    </row>
    <row r="118" spans="1:21">
      <c r="A118" s="372" t="s">
        <v>1046</v>
      </c>
      <c r="B118" s="157"/>
      <c r="C118" s="157"/>
      <c r="D118" s="157"/>
    </row>
    <row r="119" spans="1:21">
      <c r="A119" s="372" t="s">
        <v>1048</v>
      </c>
      <c r="B119" s="157"/>
      <c r="C119" s="157"/>
      <c r="D119" s="157"/>
    </row>
    <row r="120" spans="1:21" ht="12" customHeight="1">
      <c r="A120" s="371"/>
      <c r="B120" s="157"/>
      <c r="C120" s="157"/>
      <c r="D120" s="157"/>
    </row>
    <row r="121" spans="1:21" ht="15.75">
      <c r="A121" s="365" t="s">
        <v>1030</v>
      </c>
      <c r="B121" s="157"/>
      <c r="C121" s="157"/>
      <c r="D121" s="157"/>
    </row>
    <row r="122" spans="1:21">
      <c r="A122" s="352" t="s">
        <v>1014</v>
      </c>
      <c r="B122" s="351"/>
      <c r="C122" s="351"/>
      <c r="D122" s="1872" t="s">
        <v>1015</v>
      </c>
      <c r="E122" s="1872"/>
      <c r="F122" s="1872"/>
      <c r="G122" s="351"/>
      <c r="H122" s="351"/>
      <c r="I122" s="351"/>
      <c r="J122" s="351"/>
      <c r="K122" s="351"/>
      <c r="L122" s="351"/>
      <c r="M122" s="351"/>
      <c r="N122" s="351"/>
      <c r="O122" s="351"/>
      <c r="P122" s="351"/>
      <c r="Q122" s="351"/>
      <c r="R122" s="351"/>
      <c r="S122" s="351"/>
      <c r="T122" s="351"/>
      <c r="U122" s="353"/>
    </row>
    <row r="123" spans="1:21">
      <c r="A123" s="351" t="s">
        <v>1016</v>
      </c>
      <c r="B123" s="360"/>
      <c r="C123" s="351"/>
      <c r="D123" s="1864" t="s">
        <v>1332</v>
      </c>
      <c r="E123" s="1555"/>
      <c r="F123" s="1555"/>
      <c r="G123" s="1555"/>
      <c r="H123" s="1555"/>
      <c r="I123" s="1555"/>
      <c r="J123" s="1555"/>
      <c r="K123" s="1555"/>
      <c r="L123" s="1555"/>
      <c r="M123" s="1555"/>
      <c r="N123" s="1555"/>
      <c r="O123" s="1555"/>
      <c r="P123" s="1555"/>
      <c r="Q123" s="1555"/>
      <c r="R123" s="1555"/>
      <c r="S123" s="1555"/>
      <c r="T123" s="351"/>
      <c r="U123" s="353"/>
    </row>
    <row r="124" spans="1:21" ht="12.75">
      <c r="A124" s="117" t="s">
        <v>1017</v>
      </c>
      <c r="B124" s="360"/>
      <c r="C124" s="117"/>
      <c r="D124" s="1555"/>
      <c r="E124" s="1555"/>
      <c r="F124" s="1555"/>
      <c r="G124" s="1555"/>
      <c r="H124" s="1555"/>
      <c r="I124" s="1555"/>
      <c r="J124" s="1555"/>
      <c r="K124" s="1555"/>
      <c r="L124" s="1555"/>
      <c r="M124" s="1555"/>
      <c r="N124" s="1555"/>
      <c r="O124" s="1555"/>
      <c r="P124" s="1555"/>
      <c r="Q124" s="1555"/>
      <c r="R124" s="1555"/>
      <c r="S124" s="1555"/>
      <c r="T124" s="351"/>
      <c r="U124" s="353"/>
    </row>
    <row r="125" spans="1:21" ht="12.75">
      <c r="A125" s="117" t="s">
        <v>1018</v>
      </c>
      <c r="B125" s="360"/>
      <c r="C125" s="117"/>
      <c r="D125" s="1555"/>
      <c r="E125" s="1555"/>
      <c r="F125" s="1555"/>
      <c r="G125" s="1555"/>
      <c r="H125" s="1555"/>
      <c r="I125" s="1555"/>
      <c r="J125" s="1555"/>
      <c r="K125" s="1555"/>
      <c r="L125" s="1555"/>
      <c r="M125" s="1555"/>
      <c r="N125" s="1555"/>
      <c r="O125" s="1555"/>
      <c r="P125" s="1555"/>
      <c r="Q125" s="1555"/>
      <c r="R125" s="1555"/>
      <c r="S125" s="1555"/>
      <c r="T125" s="351"/>
      <c r="U125" s="353"/>
    </row>
    <row r="126" spans="1:21" ht="12.75">
      <c r="A126" s="117" t="s">
        <v>1019</v>
      </c>
      <c r="B126" s="360"/>
      <c r="C126" s="117"/>
      <c r="D126" s="116"/>
      <c r="E126" s="116"/>
      <c r="F126" s="116"/>
      <c r="G126" s="116"/>
      <c r="H126" s="116"/>
      <c r="I126" s="116"/>
      <c r="J126" s="116"/>
      <c r="K126" s="116"/>
      <c r="L126" s="116"/>
      <c r="M126" s="116"/>
      <c r="N126" s="116"/>
      <c r="O126" s="117"/>
      <c r="P126" s="117"/>
      <c r="Q126" s="117"/>
      <c r="R126" s="117"/>
      <c r="S126" s="117"/>
      <c r="T126" s="351"/>
      <c r="U126" s="353"/>
    </row>
    <row r="127" spans="1:21" ht="12.75">
      <c r="A127" s="117" t="s">
        <v>1020</v>
      </c>
      <c r="B127" s="360"/>
      <c r="C127" s="117"/>
      <c r="D127" s="116"/>
      <c r="E127" s="116"/>
      <c r="F127" s="116"/>
      <c r="G127" s="116"/>
      <c r="H127" s="116"/>
      <c r="I127" s="116"/>
      <c r="J127" s="116"/>
      <c r="K127" s="116"/>
      <c r="L127" s="116"/>
      <c r="M127" s="116"/>
      <c r="N127" s="116"/>
      <c r="O127" s="117"/>
      <c r="P127" s="117"/>
      <c r="Q127" s="117"/>
      <c r="R127" s="117"/>
      <c r="S127" s="117"/>
      <c r="T127" s="351"/>
      <c r="U127" s="353"/>
    </row>
    <row r="128" spans="1:21" ht="12.75">
      <c r="A128" s="117" t="s">
        <v>1021</v>
      </c>
      <c r="B128" s="360"/>
      <c r="C128" s="117"/>
      <c r="D128" s="1867"/>
      <c r="E128" s="1867"/>
      <c r="F128" s="1867"/>
      <c r="G128" s="1867"/>
      <c r="H128" s="1867"/>
      <c r="I128" s="117"/>
      <c r="J128" s="1863"/>
      <c r="K128" s="1863"/>
      <c r="L128" s="117"/>
      <c r="M128" s="117"/>
      <c r="N128" s="117"/>
      <c r="O128" s="117"/>
      <c r="P128" s="117"/>
      <c r="Q128" s="117"/>
      <c r="R128" s="117"/>
      <c r="S128" s="117"/>
      <c r="T128" s="351"/>
      <c r="U128" s="353"/>
    </row>
    <row r="129" spans="1:21" ht="12.75">
      <c r="A129" s="117" t="s">
        <v>301</v>
      </c>
      <c r="B129" s="360"/>
      <c r="C129" s="117"/>
      <c r="D129" s="1871" t="s">
        <v>1022</v>
      </c>
      <c r="E129" s="1871"/>
      <c r="F129" s="1871"/>
      <c r="G129" s="1871"/>
      <c r="H129" s="1871"/>
      <c r="I129" s="117"/>
      <c r="J129" s="117" t="s">
        <v>1023</v>
      </c>
      <c r="K129" s="117"/>
      <c r="L129" s="117"/>
      <c r="M129" s="117"/>
      <c r="N129" s="117"/>
      <c r="O129" s="117"/>
      <c r="P129" s="117"/>
      <c r="Q129" s="117"/>
      <c r="R129" s="117"/>
      <c r="S129" s="117"/>
      <c r="T129" s="351"/>
      <c r="U129" s="353"/>
    </row>
    <row r="130" spans="1:21" ht="12" customHeight="1">
      <c r="A130" s="117"/>
      <c r="B130" s="359"/>
      <c r="C130" s="117"/>
      <c r="D130" s="117"/>
      <c r="E130" s="117"/>
      <c r="F130" s="117"/>
      <c r="G130" s="117"/>
      <c r="H130" s="117"/>
      <c r="I130" s="117"/>
      <c r="J130" s="117"/>
      <c r="K130" s="117"/>
      <c r="L130" s="117"/>
      <c r="M130" s="117"/>
      <c r="N130" s="117"/>
      <c r="O130" s="117"/>
      <c r="P130" s="117"/>
      <c r="Q130" s="117"/>
      <c r="R130" s="117"/>
      <c r="S130" s="117"/>
      <c r="T130" s="351"/>
      <c r="U130" s="353"/>
    </row>
    <row r="131" spans="1:21" ht="12.75">
      <c r="A131" s="362" t="s">
        <v>1024</v>
      </c>
      <c r="B131" s="361">
        <f>SUM(B123:B129)</f>
        <v>0</v>
      </c>
      <c r="C131" s="117"/>
      <c r="D131" s="1471"/>
      <c r="E131" s="1471"/>
      <c r="F131" s="1471"/>
      <c r="G131" s="1471"/>
      <c r="H131" s="1471"/>
      <c r="I131" s="117"/>
      <c r="J131" s="1471"/>
      <c r="K131" s="1471"/>
      <c r="L131" s="1471"/>
      <c r="M131" s="1471"/>
      <c r="N131" s="117"/>
      <c r="O131" s="117"/>
      <c r="P131" s="117"/>
      <c r="Q131" s="117"/>
      <c r="R131" s="117"/>
      <c r="S131" s="117"/>
      <c r="T131" s="351"/>
      <c r="U131" s="353"/>
    </row>
    <row r="132" spans="1:21" ht="12" customHeight="1">
      <c r="A132" s="363"/>
      <c r="B132" s="117"/>
      <c r="C132" s="117"/>
      <c r="D132" s="1865" t="s">
        <v>1025</v>
      </c>
      <c r="E132" s="1865"/>
      <c r="F132" s="1865"/>
      <c r="G132" s="1865"/>
      <c r="H132" s="1865"/>
      <c r="I132" s="117"/>
      <c r="J132" s="1865" t="s">
        <v>1026</v>
      </c>
      <c r="K132" s="1865"/>
      <c r="L132" s="1865"/>
      <c r="M132" s="1865"/>
      <c r="N132" s="117"/>
      <c r="O132" s="117"/>
      <c r="P132" s="117"/>
      <c r="Q132" s="117"/>
      <c r="R132" s="117"/>
      <c r="S132" s="117"/>
      <c r="T132" s="351"/>
      <c r="U132" s="353"/>
    </row>
    <row r="133" spans="1:21" ht="12" customHeight="1">
      <c r="A133" s="363"/>
      <c r="B133" s="117"/>
      <c r="C133" s="117"/>
      <c r="D133" s="117"/>
      <c r="E133" s="117"/>
      <c r="F133" s="117"/>
      <c r="G133" s="117"/>
      <c r="H133" s="117"/>
      <c r="I133" s="117"/>
      <c r="J133" s="117"/>
      <c r="K133" s="117"/>
      <c r="L133" s="117"/>
      <c r="M133" s="117"/>
      <c r="N133" s="117"/>
      <c r="O133" s="117"/>
      <c r="P133" s="117"/>
      <c r="Q133" s="117"/>
      <c r="R133" s="117"/>
      <c r="S133" s="117"/>
      <c r="T133" s="351"/>
      <c r="U133" s="353"/>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1"/>
      <c r="U134" s="353"/>
    </row>
    <row r="135" spans="1:21" ht="12.75">
      <c r="A135" s="335" t="s">
        <v>1028</v>
      </c>
      <c r="B135" s="117"/>
      <c r="C135" s="117"/>
      <c r="D135" s="117"/>
      <c r="E135" s="117"/>
      <c r="F135" s="117"/>
      <c r="G135" s="117"/>
      <c r="H135" s="117"/>
      <c r="I135" s="117"/>
      <c r="J135" s="117"/>
      <c r="K135" s="117"/>
      <c r="L135" s="117"/>
      <c r="M135" s="117"/>
      <c r="N135" s="364"/>
      <c r="O135" s="117"/>
      <c r="P135" s="117"/>
      <c r="Q135" s="117"/>
      <c r="R135" s="117"/>
      <c r="S135" s="117"/>
      <c r="T135" s="351"/>
      <c r="U135" s="353"/>
    </row>
    <row r="136" spans="1:21" ht="12" customHeight="1">
      <c r="A136" s="363"/>
      <c r="B136" s="117"/>
      <c r="C136" s="117"/>
      <c r="D136" s="117"/>
      <c r="E136" s="117"/>
      <c r="F136" s="117"/>
      <c r="G136" s="117"/>
      <c r="H136" s="117"/>
      <c r="I136" s="117"/>
      <c r="J136" s="117"/>
      <c r="K136" s="117"/>
      <c r="L136" s="117"/>
      <c r="M136" s="117"/>
      <c r="N136" s="117"/>
      <c r="O136" s="117"/>
      <c r="P136" s="117"/>
      <c r="Q136" s="117"/>
      <c r="R136" s="117"/>
      <c r="S136" s="117"/>
      <c r="T136" s="357"/>
      <c r="U136" s="358"/>
    </row>
    <row r="137" spans="1:21" ht="12.75">
      <c r="A137" s="363"/>
      <c r="B137" s="117"/>
      <c r="C137" s="117"/>
      <c r="D137" s="117"/>
      <c r="E137" s="117"/>
      <c r="F137" s="117"/>
      <c r="G137" s="117"/>
      <c r="H137" s="117"/>
      <c r="I137" s="117"/>
      <c r="J137" s="117"/>
      <c r="K137" s="117"/>
      <c r="L137" s="117"/>
      <c r="M137" s="117"/>
      <c r="N137" s="117"/>
      <c r="O137" s="117"/>
      <c r="P137" s="117"/>
      <c r="Q137" s="117"/>
      <c r="R137" s="117"/>
      <c r="S137" s="117"/>
      <c r="T137" s="357"/>
      <c r="U137" s="358"/>
    </row>
    <row r="138" spans="1:21" ht="12" customHeight="1">
      <c r="A138" s="1866"/>
      <c r="B138" s="1867"/>
      <c r="C138" s="1867"/>
      <c r="D138" s="355"/>
      <c r="E138" s="1863"/>
      <c r="F138" s="1863"/>
      <c r="G138" s="117"/>
      <c r="H138" s="117"/>
      <c r="I138" s="117"/>
      <c r="J138" s="117"/>
      <c r="K138" s="117"/>
      <c r="L138" s="117"/>
      <c r="M138" s="117"/>
      <c r="N138" s="117"/>
      <c r="O138" s="117"/>
      <c r="P138" s="117"/>
      <c r="Q138" s="117"/>
      <c r="R138" s="117"/>
      <c r="S138" s="117"/>
      <c r="T138" s="357"/>
      <c r="U138" s="358"/>
    </row>
    <row r="139" spans="1:21" ht="12.75">
      <c r="A139" s="1862" t="s">
        <v>1029</v>
      </c>
      <c r="B139" s="1862"/>
      <c r="C139" s="1862"/>
      <c r="D139" s="355"/>
      <c r="E139" s="117" t="s">
        <v>1023</v>
      </c>
      <c r="F139" s="117"/>
      <c r="G139" s="117"/>
      <c r="H139" s="117"/>
      <c r="I139" s="117"/>
      <c r="J139" s="117"/>
      <c r="K139" s="117"/>
      <c r="L139" s="117"/>
      <c r="M139" s="117"/>
      <c r="N139" s="117"/>
      <c r="O139" s="117"/>
      <c r="P139" s="117"/>
      <c r="Q139" s="117"/>
      <c r="R139" s="117"/>
      <c r="S139" s="117"/>
      <c r="T139" s="357"/>
      <c r="U139" s="358"/>
    </row>
    <row r="140" spans="1:21" ht="12.75">
      <c r="A140" s="363"/>
      <c r="B140" s="117"/>
      <c r="C140" s="117"/>
      <c r="D140" s="355"/>
      <c r="E140" s="117"/>
      <c r="F140" s="117"/>
      <c r="G140" s="117"/>
      <c r="H140" s="117"/>
      <c r="I140" s="117"/>
      <c r="J140" s="117"/>
      <c r="K140" s="117"/>
      <c r="L140" s="117"/>
      <c r="M140" s="117"/>
      <c r="N140" s="117"/>
      <c r="O140" s="117"/>
      <c r="P140" s="117"/>
      <c r="Q140" s="117"/>
      <c r="R140" s="117"/>
      <c r="S140" s="117"/>
      <c r="T140" s="354"/>
      <c r="U140" s="356"/>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7" customWidth="1"/>
    <col min="2" max="3" width="12.140625" style="423" customWidth="1"/>
    <col min="4" max="6" width="12.85546875" style="423" customWidth="1"/>
    <col min="7" max="9" width="12.140625" style="423" customWidth="1"/>
    <col min="10" max="10" width="12.140625" style="424" customWidth="1"/>
    <col min="11" max="11" width="8.85546875" style="425" hidden="1" customWidth="1"/>
    <col min="12" max="21" width="8.85546875" style="423" hidden="1" customWidth="1"/>
    <col min="22" max="23" width="0" style="423" hidden="1"/>
    <col min="24" max="256" width="8.85546875" style="423" hidden="1"/>
    <col min="257" max="257" width="32.7109375" style="423" hidden="1" customWidth="1"/>
    <col min="258" max="259" width="12.140625" style="423" hidden="1" customWidth="1"/>
    <col min="260" max="260" width="12.85546875" style="423" hidden="1" customWidth="1"/>
    <col min="261" max="266" width="12.140625" style="423" hidden="1" customWidth="1"/>
    <col min="267" max="277" width="8.85546875" style="423" hidden="1" customWidth="1"/>
    <col min="278" max="512" width="8.85546875" style="423" hidden="1"/>
    <col min="513" max="513" width="32.7109375" style="423" hidden="1" customWidth="1"/>
    <col min="514" max="515" width="12.140625" style="423" hidden="1" customWidth="1"/>
    <col min="516" max="516" width="12.85546875" style="423" hidden="1" customWidth="1"/>
    <col min="517" max="522" width="12.140625" style="423" hidden="1" customWidth="1"/>
    <col min="523" max="533" width="8.85546875" style="423" hidden="1" customWidth="1"/>
    <col min="534" max="768" width="8.85546875" style="423" hidden="1"/>
    <col min="769" max="769" width="32.7109375" style="423" hidden="1" customWidth="1"/>
    <col min="770" max="771" width="12.140625" style="423" hidden="1" customWidth="1"/>
    <col min="772" max="772" width="12.85546875" style="423" hidden="1" customWidth="1"/>
    <col min="773" max="778" width="12.140625" style="423" hidden="1" customWidth="1"/>
    <col min="779" max="789" width="8.85546875" style="423" hidden="1" customWidth="1"/>
    <col min="790" max="1024" width="8.85546875" style="423" hidden="1"/>
    <col min="1025" max="1025" width="32.7109375" style="423" hidden="1" customWidth="1"/>
    <col min="1026" max="1027" width="12.140625" style="423" hidden="1" customWidth="1"/>
    <col min="1028" max="1028" width="12.85546875" style="423" hidden="1" customWidth="1"/>
    <col min="1029" max="1034" width="12.140625" style="423" hidden="1" customWidth="1"/>
    <col min="1035" max="1045" width="8.85546875" style="423" hidden="1" customWidth="1"/>
    <col min="1046" max="1280" width="8.85546875" style="423" hidden="1"/>
    <col min="1281" max="1281" width="32.7109375" style="423" hidden="1" customWidth="1"/>
    <col min="1282" max="1283" width="12.140625" style="423" hidden="1" customWidth="1"/>
    <col min="1284" max="1284" width="12.85546875" style="423" hidden="1" customWidth="1"/>
    <col min="1285" max="1290" width="12.140625" style="423" hidden="1" customWidth="1"/>
    <col min="1291" max="1301" width="8.85546875" style="423" hidden="1" customWidth="1"/>
    <col min="1302" max="1536" width="8.85546875" style="423" hidden="1"/>
    <col min="1537" max="1537" width="32.7109375" style="423" hidden="1" customWidth="1"/>
    <col min="1538" max="1539" width="12.140625" style="423" hidden="1" customWidth="1"/>
    <col min="1540" max="1540" width="12.85546875" style="423" hidden="1" customWidth="1"/>
    <col min="1541" max="1546" width="12.140625" style="423" hidden="1" customWidth="1"/>
    <col min="1547" max="1557" width="8.85546875" style="423" hidden="1" customWidth="1"/>
    <col min="1558" max="1792" width="8.85546875" style="423" hidden="1"/>
    <col min="1793" max="1793" width="32.7109375" style="423" hidden="1" customWidth="1"/>
    <col min="1794" max="1795" width="12.140625" style="423" hidden="1" customWidth="1"/>
    <col min="1796" max="1796" width="12.85546875" style="423" hidden="1" customWidth="1"/>
    <col min="1797" max="1802" width="12.140625" style="423" hidden="1" customWidth="1"/>
    <col min="1803" max="1813" width="8.85546875" style="423" hidden="1" customWidth="1"/>
    <col min="1814" max="2048" width="8.85546875" style="423" hidden="1"/>
    <col min="2049" max="2049" width="32.7109375" style="423" hidden="1" customWidth="1"/>
    <col min="2050" max="2051" width="12.140625" style="423" hidden="1" customWidth="1"/>
    <col min="2052" max="2052" width="12.85546875" style="423" hidden="1" customWidth="1"/>
    <col min="2053" max="2058" width="12.140625" style="423" hidden="1" customWidth="1"/>
    <col min="2059" max="2069" width="8.85546875" style="423" hidden="1" customWidth="1"/>
    <col min="2070" max="2304" width="8.85546875" style="423" hidden="1"/>
    <col min="2305" max="2305" width="32.7109375" style="423" hidden="1" customWidth="1"/>
    <col min="2306" max="2307" width="12.140625" style="423" hidden="1" customWidth="1"/>
    <col min="2308" max="2308" width="12.85546875" style="423" hidden="1" customWidth="1"/>
    <col min="2309" max="2314" width="12.140625" style="423" hidden="1" customWidth="1"/>
    <col min="2315" max="2325" width="8.85546875" style="423" hidden="1" customWidth="1"/>
    <col min="2326" max="2560" width="8.85546875" style="423" hidden="1"/>
    <col min="2561" max="2561" width="32.7109375" style="423" hidden="1" customWidth="1"/>
    <col min="2562" max="2563" width="12.140625" style="423" hidden="1" customWidth="1"/>
    <col min="2564" max="2564" width="12.85546875" style="423" hidden="1" customWidth="1"/>
    <col min="2565" max="2570" width="12.140625" style="423" hidden="1" customWidth="1"/>
    <col min="2571" max="2581" width="8.85546875" style="423" hidden="1" customWidth="1"/>
    <col min="2582" max="2816" width="8.85546875" style="423" hidden="1"/>
    <col min="2817" max="2817" width="32.7109375" style="423" hidden="1" customWidth="1"/>
    <col min="2818" max="2819" width="12.140625" style="423" hidden="1" customWidth="1"/>
    <col min="2820" max="2820" width="12.85546875" style="423" hidden="1" customWidth="1"/>
    <col min="2821" max="2826" width="12.140625" style="423" hidden="1" customWidth="1"/>
    <col min="2827" max="2837" width="8.85546875" style="423" hidden="1" customWidth="1"/>
    <col min="2838" max="3072" width="8.85546875" style="423" hidden="1"/>
    <col min="3073" max="3073" width="32.7109375" style="423" hidden="1" customWidth="1"/>
    <col min="3074" max="3075" width="12.140625" style="423" hidden="1" customWidth="1"/>
    <col min="3076" max="3076" width="12.85546875" style="423" hidden="1" customWidth="1"/>
    <col min="3077" max="3082" width="12.140625" style="423" hidden="1" customWidth="1"/>
    <col min="3083" max="3093" width="8.85546875" style="423" hidden="1" customWidth="1"/>
    <col min="3094" max="3328" width="8.85546875" style="423" hidden="1"/>
    <col min="3329" max="3329" width="32.7109375" style="423" hidden="1" customWidth="1"/>
    <col min="3330" max="3331" width="12.140625" style="423" hidden="1" customWidth="1"/>
    <col min="3332" max="3332" width="12.85546875" style="423" hidden="1" customWidth="1"/>
    <col min="3333" max="3338" width="12.140625" style="423" hidden="1" customWidth="1"/>
    <col min="3339" max="3349" width="8.85546875" style="423" hidden="1" customWidth="1"/>
    <col min="3350" max="3584" width="8.85546875" style="423" hidden="1"/>
    <col min="3585" max="3585" width="32.7109375" style="423" hidden="1" customWidth="1"/>
    <col min="3586" max="3587" width="12.140625" style="423" hidden="1" customWidth="1"/>
    <col min="3588" max="3588" width="12.85546875" style="423" hidden="1" customWidth="1"/>
    <col min="3589" max="3594" width="12.140625" style="423" hidden="1" customWidth="1"/>
    <col min="3595" max="3605" width="8.85546875" style="423" hidden="1" customWidth="1"/>
    <col min="3606" max="3840" width="8.85546875" style="423" hidden="1"/>
    <col min="3841" max="3841" width="32.7109375" style="423" hidden="1" customWidth="1"/>
    <col min="3842" max="3843" width="12.140625" style="423" hidden="1" customWidth="1"/>
    <col min="3844" max="3844" width="12.85546875" style="423" hidden="1" customWidth="1"/>
    <col min="3845" max="3850" width="12.140625" style="423" hidden="1" customWidth="1"/>
    <col min="3851" max="3861" width="8.85546875" style="423" hidden="1" customWidth="1"/>
    <col min="3862" max="4096" width="8.85546875" style="423" hidden="1"/>
    <col min="4097" max="4097" width="32.7109375" style="423" hidden="1" customWidth="1"/>
    <col min="4098" max="4099" width="12.140625" style="423" hidden="1" customWidth="1"/>
    <col min="4100" max="4100" width="12.85546875" style="423" hidden="1" customWidth="1"/>
    <col min="4101" max="4106" width="12.140625" style="423" hidden="1" customWidth="1"/>
    <col min="4107" max="4117" width="8.85546875" style="423" hidden="1" customWidth="1"/>
    <col min="4118" max="4352" width="8.85546875" style="423" hidden="1"/>
    <col min="4353" max="4353" width="32.7109375" style="423" hidden="1" customWidth="1"/>
    <col min="4354" max="4355" width="12.140625" style="423" hidden="1" customWidth="1"/>
    <col min="4356" max="4356" width="12.85546875" style="423" hidden="1" customWidth="1"/>
    <col min="4357" max="4362" width="12.140625" style="423" hidden="1" customWidth="1"/>
    <col min="4363" max="4373" width="8.85546875" style="423" hidden="1" customWidth="1"/>
    <col min="4374" max="4608" width="8.85546875" style="423" hidden="1"/>
    <col min="4609" max="4609" width="32.7109375" style="423" hidden="1" customWidth="1"/>
    <col min="4610" max="4611" width="12.140625" style="423" hidden="1" customWidth="1"/>
    <col min="4612" max="4612" width="12.85546875" style="423" hidden="1" customWidth="1"/>
    <col min="4613" max="4618" width="12.140625" style="423" hidden="1" customWidth="1"/>
    <col min="4619" max="4629" width="8.85546875" style="423" hidden="1" customWidth="1"/>
    <col min="4630" max="4864" width="8.85546875" style="423" hidden="1"/>
    <col min="4865" max="4865" width="32.7109375" style="423" hidden="1" customWidth="1"/>
    <col min="4866" max="4867" width="12.140625" style="423" hidden="1" customWidth="1"/>
    <col min="4868" max="4868" width="12.85546875" style="423" hidden="1" customWidth="1"/>
    <col min="4869" max="4874" width="12.140625" style="423" hidden="1" customWidth="1"/>
    <col min="4875" max="4885" width="8.85546875" style="423" hidden="1" customWidth="1"/>
    <col min="4886" max="5120" width="8.85546875" style="423" hidden="1"/>
    <col min="5121" max="5121" width="32.7109375" style="423" hidden="1" customWidth="1"/>
    <col min="5122" max="5123" width="12.140625" style="423" hidden="1" customWidth="1"/>
    <col min="5124" max="5124" width="12.85546875" style="423" hidden="1" customWidth="1"/>
    <col min="5125" max="5130" width="12.140625" style="423" hidden="1" customWidth="1"/>
    <col min="5131" max="5141" width="8.85546875" style="423" hidden="1" customWidth="1"/>
    <col min="5142" max="5376" width="8.85546875" style="423" hidden="1"/>
    <col min="5377" max="5377" width="32.7109375" style="423" hidden="1" customWidth="1"/>
    <col min="5378" max="5379" width="12.140625" style="423" hidden="1" customWidth="1"/>
    <col min="5380" max="5380" width="12.85546875" style="423" hidden="1" customWidth="1"/>
    <col min="5381" max="5386" width="12.140625" style="423" hidden="1" customWidth="1"/>
    <col min="5387" max="5397" width="8.85546875" style="423" hidden="1" customWidth="1"/>
    <col min="5398" max="5632" width="8.85546875" style="423" hidden="1"/>
    <col min="5633" max="5633" width="32.7109375" style="423" hidden="1" customWidth="1"/>
    <col min="5634" max="5635" width="12.140625" style="423" hidden="1" customWidth="1"/>
    <col min="5636" max="5636" width="12.85546875" style="423" hidden="1" customWidth="1"/>
    <col min="5637" max="5642" width="12.140625" style="423" hidden="1" customWidth="1"/>
    <col min="5643" max="5653" width="8.85546875" style="423" hidden="1" customWidth="1"/>
    <col min="5654" max="5888" width="8.85546875" style="423" hidden="1"/>
    <col min="5889" max="5889" width="32.7109375" style="423" hidden="1" customWidth="1"/>
    <col min="5890" max="5891" width="12.140625" style="423" hidden="1" customWidth="1"/>
    <col min="5892" max="5892" width="12.85546875" style="423" hidden="1" customWidth="1"/>
    <col min="5893" max="5898" width="12.140625" style="423" hidden="1" customWidth="1"/>
    <col min="5899" max="5909" width="8.85546875" style="423" hidden="1" customWidth="1"/>
    <col min="5910" max="6144" width="8.85546875" style="423" hidden="1"/>
    <col min="6145" max="6145" width="32.7109375" style="423" hidden="1" customWidth="1"/>
    <col min="6146" max="6147" width="12.140625" style="423" hidden="1" customWidth="1"/>
    <col min="6148" max="6148" width="12.85546875" style="423" hidden="1" customWidth="1"/>
    <col min="6149" max="6154" width="12.140625" style="423" hidden="1" customWidth="1"/>
    <col min="6155" max="6165" width="8.85546875" style="423" hidden="1" customWidth="1"/>
    <col min="6166" max="6400" width="8.85546875" style="423" hidden="1"/>
    <col min="6401" max="6401" width="32.7109375" style="423" hidden="1" customWidth="1"/>
    <col min="6402" max="6403" width="12.140625" style="423" hidden="1" customWidth="1"/>
    <col min="6404" max="6404" width="12.85546875" style="423" hidden="1" customWidth="1"/>
    <col min="6405" max="6410" width="12.140625" style="423" hidden="1" customWidth="1"/>
    <col min="6411" max="6421" width="8.85546875" style="423" hidden="1" customWidth="1"/>
    <col min="6422" max="6656" width="8.85546875" style="423" hidden="1"/>
    <col min="6657" max="6657" width="32.7109375" style="423" hidden="1" customWidth="1"/>
    <col min="6658" max="6659" width="12.140625" style="423" hidden="1" customWidth="1"/>
    <col min="6660" max="6660" width="12.85546875" style="423" hidden="1" customWidth="1"/>
    <col min="6661" max="6666" width="12.140625" style="423" hidden="1" customWidth="1"/>
    <col min="6667" max="6677" width="8.85546875" style="423" hidden="1" customWidth="1"/>
    <col min="6678" max="6912" width="8.85546875" style="423" hidden="1"/>
    <col min="6913" max="6913" width="32.7109375" style="423" hidden="1" customWidth="1"/>
    <col min="6914" max="6915" width="12.140625" style="423" hidden="1" customWidth="1"/>
    <col min="6916" max="6916" width="12.85546875" style="423" hidden="1" customWidth="1"/>
    <col min="6917" max="6922" width="12.140625" style="423" hidden="1" customWidth="1"/>
    <col min="6923" max="6933" width="8.85546875" style="423" hidden="1" customWidth="1"/>
    <col min="6934" max="7168" width="8.85546875" style="423" hidden="1"/>
    <col min="7169" max="7169" width="32.7109375" style="423" hidden="1" customWidth="1"/>
    <col min="7170" max="7171" width="12.140625" style="423" hidden="1" customWidth="1"/>
    <col min="7172" max="7172" width="12.85546875" style="423" hidden="1" customWidth="1"/>
    <col min="7173" max="7178" width="12.140625" style="423" hidden="1" customWidth="1"/>
    <col min="7179" max="7189" width="8.85546875" style="423" hidden="1" customWidth="1"/>
    <col min="7190" max="7424" width="8.85546875" style="423" hidden="1"/>
    <col min="7425" max="7425" width="32.7109375" style="423" hidden="1" customWidth="1"/>
    <col min="7426" max="7427" width="12.140625" style="423" hidden="1" customWidth="1"/>
    <col min="7428" max="7428" width="12.85546875" style="423" hidden="1" customWidth="1"/>
    <col min="7429" max="7434" width="12.140625" style="423" hidden="1" customWidth="1"/>
    <col min="7435" max="7445" width="8.85546875" style="423" hidden="1" customWidth="1"/>
    <col min="7446" max="7680" width="8.85546875" style="423" hidden="1"/>
    <col min="7681" max="7681" width="32.7109375" style="423" hidden="1" customWidth="1"/>
    <col min="7682" max="7683" width="12.140625" style="423" hidden="1" customWidth="1"/>
    <col min="7684" max="7684" width="12.85546875" style="423" hidden="1" customWidth="1"/>
    <col min="7685" max="7690" width="12.140625" style="423" hidden="1" customWidth="1"/>
    <col min="7691" max="7701" width="8.85546875" style="423" hidden="1" customWidth="1"/>
    <col min="7702" max="7936" width="8.85546875" style="423" hidden="1"/>
    <col min="7937" max="7937" width="32.7109375" style="423" hidden="1" customWidth="1"/>
    <col min="7938" max="7939" width="12.140625" style="423" hidden="1" customWidth="1"/>
    <col min="7940" max="7940" width="12.85546875" style="423" hidden="1" customWidth="1"/>
    <col min="7941" max="7946" width="12.140625" style="423" hidden="1" customWidth="1"/>
    <col min="7947" max="7957" width="8.85546875" style="423" hidden="1" customWidth="1"/>
    <col min="7958" max="8192" width="8.85546875" style="423" hidden="1"/>
    <col min="8193" max="8193" width="32.7109375" style="423" hidden="1" customWidth="1"/>
    <col min="8194" max="8195" width="12.140625" style="423" hidden="1" customWidth="1"/>
    <col min="8196" max="8196" width="12.85546875" style="423" hidden="1" customWidth="1"/>
    <col min="8197" max="8202" width="12.140625" style="423" hidden="1" customWidth="1"/>
    <col min="8203" max="8213" width="8.85546875" style="423" hidden="1" customWidth="1"/>
    <col min="8214" max="8448" width="8.85546875" style="423" hidden="1"/>
    <col min="8449" max="8449" width="32.7109375" style="423" hidden="1" customWidth="1"/>
    <col min="8450" max="8451" width="12.140625" style="423" hidden="1" customWidth="1"/>
    <col min="8452" max="8452" width="12.85546875" style="423" hidden="1" customWidth="1"/>
    <col min="8453" max="8458" width="12.140625" style="423" hidden="1" customWidth="1"/>
    <col min="8459" max="8469" width="8.85546875" style="423" hidden="1" customWidth="1"/>
    <col min="8470" max="8704" width="8.85546875" style="423" hidden="1"/>
    <col min="8705" max="8705" width="32.7109375" style="423" hidden="1" customWidth="1"/>
    <col min="8706" max="8707" width="12.140625" style="423" hidden="1" customWidth="1"/>
    <col min="8708" max="8708" width="12.85546875" style="423" hidden="1" customWidth="1"/>
    <col min="8709" max="8714" width="12.140625" style="423" hidden="1" customWidth="1"/>
    <col min="8715" max="8725" width="8.85546875" style="423" hidden="1" customWidth="1"/>
    <col min="8726" max="8960" width="8.85546875" style="423" hidden="1"/>
    <col min="8961" max="8961" width="32.7109375" style="423" hidden="1" customWidth="1"/>
    <col min="8962" max="8963" width="12.140625" style="423" hidden="1" customWidth="1"/>
    <col min="8964" max="8964" width="12.85546875" style="423" hidden="1" customWidth="1"/>
    <col min="8965" max="8970" width="12.140625" style="423" hidden="1" customWidth="1"/>
    <col min="8971" max="8981" width="8.85546875" style="423" hidden="1" customWidth="1"/>
    <col min="8982" max="9216" width="8.85546875" style="423" hidden="1"/>
    <col min="9217" max="9217" width="32.7109375" style="423" hidden="1" customWidth="1"/>
    <col min="9218" max="9219" width="12.140625" style="423" hidden="1" customWidth="1"/>
    <col min="9220" max="9220" width="12.85546875" style="423" hidden="1" customWidth="1"/>
    <col min="9221" max="9226" width="12.140625" style="423" hidden="1" customWidth="1"/>
    <col min="9227" max="9237" width="8.85546875" style="423" hidden="1" customWidth="1"/>
    <col min="9238" max="9472" width="8.85546875" style="423" hidden="1"/>
    <col min="9473" max="9473" width="32.7109375" style="423" hidden="1" customWidth="1"/>
    <col min="9474" max="9475" width="12.140625" style="423" hidden="1" customWidth="1"/>
    <col min="9476" max="9476" width="12.85546875" style="423" hidden="1" customWidth="1"/>
    <col min="9477" max="9482" width="12.140625" style="423" hidden="1" customWidth="1"/>
    <col min="9483" max="9493" width="8.85546875" style="423" hidden="1" customWidth="1"/>
    <col min="9494" max="9728" width="8.85546875" style="423" hidden="1"/>
    <col min="9729" max="9729" width="32.7109375" style="423" hidden="1" customWidth="1"/>
    <col min="9730" max="9731" width="12.140625" style="423" hidden="1" customWidth="1"/>
    <col min="9732" max="9732" width="12.85546875" style="423" hidden="1" customWidth="1"/>
    <col min="9733" max="9738" width="12.140625" style="423" hidden="1" customWidth="1"/>
    <col min="9739" max="9749" width="8.85546875" style="423" hidden="1" customWidth="1"/>
    <col min="9750" max="9984" width="8.85546875" style="423" hidden="1"/>
    <col min="9985" max="9985" width="32.7109375" style="423" hidden="1" customWidth="1"/>
    <col min="9986" max="9987" width="12.140625" style="423" hidden="1" customWidth="1"/>
    <col min="9988" max="9988" width="12.85546875" style="423" hidden="1" customWidth="1"/>
    <col min="9989" max="9994" width="12.140625" style="423" hidden="1" customWidth="1"/>
    <col min="9995" max="10005" width="8.85546875" style="423" hidden="1" customWidth="1"/>
    <col min="10006" max="10240" width="8.85546875" style="423" hidden="1"/>
    <col min="10241" max="10241" width="32.7109375" style="423" hidden="1" customWidth="1"/>
    <col min="10242" max="10243" width="12.140625" style="423" hidden="1" customWidth="1"/>
    <col min="10244" max="10244" width="12.85546875" style="423" hidden="1" customWidth="1"/>
    <col min="10245" max="10250" width="12.140625" style="423" hidden="1" customWidth="1"/>
    <col min="10251" max="10261" width="8.85546875" style="423" hidden="1" customWidth="1"/>
    <col min="10262" max="10496" width="8.85546875" style="423" hidden="1"/>
    <col min="10497" max="10497" width="32.7109375" style="423" hidden="1" customWidth="1"/>
    <col min="10498" max="10499" width="12.140625" style="423" hidden="1" customWidth="1"/>
    <col min="10500" max="10500" width="12.85546875" style="423" hidden="1" customWidth="1"/>
    <col min="10501" max="10506" width="12.140625" style="423" hidden="1" customWidth="1"/>
    <col min="10507" max="10517" width="8.85546875" style="423" hidden="1" customWidth="1"/>
    <col min="10518" max="10752" width="8.85546875" style="423" hidden="1"/>
    <col min="10753" max="10753" width="32.7109375" style="423" hidden="1" customWidth="1"/>
    <col min="10754" max="10755" width="12.140625" style="423" hidden="1" customWidth="1"/>
    <col min="10756" max="10756" width="12.85546875" style="423" hidden="1" customWidth="1"/>
    <col min="10757" max="10762" width="12.140625" style="423" hidden="1" customWidth="1"/>
    <col min="10763" max="10773" width="8.85546875" style="423" hidden="1" customWidth="1"/>
    <col min="10774" max="11008" width="8.85546875" style="423" hidden="1"/>
    <col min="11009" max="11009" width="32.7109375" style="423" hidden="1" customWidth="1"/>
    <col min="11010" max="11011" width="12.140625" style="423" hidden="1" customWidth="1"/>
    <col min="11012" max="11012" width="12.85546875" style="423" hidden="1" customWidth="1"/>
    <col min="11013" max="11018" width="12.140625" style="423" hidden="1" customWidth="1"/>
    <col min="11019" max="11029" width="8.85546875" style="423" hidden="1" customWidth="1"/>
    <col min="11030" max="11264" width="8.85546875" style="423" hidden="1"/>
    <col min="11265" max="11265" width="32.7109375" style="423" hidden="1" customWidth="1"/>
    <col min="11266" max="11267" width="12.140625" style="423" hidden="1" customWidth="1"/>
    <col min="11268" max="11268" width="12.85546875" style="423" hidden="1" customWidth="1"/>
    <col min="11269" max="11274" width="12.140625" style="423" hidden="1" customWidth="1"/>
    <col min="11275" max="11285" width="8.85546875" style="423" hidden="1" customWidth="1"/>
    <col min="11286" max="11520" width="8.85546875" style="423" hidden="1"/>
    <col min="11521" max="11521" width="32.7109375" style="423" hidden="1" customWidth="1"/>
    <col min="11522" max="11523" width="12.140625" style="423" hidden="1" customWidth="1"/>
    <col min="11524" max="11524" width="12.85546875" style="423" hidden="1" customWidth="1"/>
    <col min="11525" max="11530" width="12.140625" style="423" hidden="1" customWidth="1"/>
    <col min="11531" max="11541" width="8.85546875" style="423" hidden="1" customWidth="1"/>
    <col min="11542" max="11776" width="8.85546875" style="423" hidden="1"/>
    <col min="11777" max="11777" width="32.7109375" style="423" hidden="1" customWidth="1"/>
    <col min="11778" max="11779" width="12.140625" style="423" hidden="1" customWidth="1"/>
    <col min="11780" max="11780" width="12.85546875" style="423" hidden="1" customWidth="1"/>
    <col min="11781" max="11786" width="12.140625" style="423" hidden="1" customWidth="1"/>
    <col min="11787" max="11797" width="8.85546875" style="423" hidden="1" customWidth="1"/>
    <col min="11798" max="12032" width="8.85546875" style="423" hidden="1"/>
    <col min="12033" max="12033" width="32.7109375" style="423" hidden="1" customWidth="1"/>
    <col min="12034" max="12035" width="12.140625" style="423" hidden="1" customWidth="1"/>
    <col min="12036" max="12036" width="12.85546875" style="423" hidden="1" customWidth="1"/>
    <col min="12037" max="12042" width="12.140625" style="423" hidden="1" customWidth="1"/>
    <col min="12043" max="12053" width="8.85546875" style="423" hidden="1" customWidth="1"/>
    <col min="12054" max="12288" width="8.85546875" style="423" hidden="1"/>
    <col min="12289" max="12289" width="32.7109375" style="423" hidden="1" customWidth="1"/>
    <col min="12290" max="12291" width="12.140625" style="423" hidden="1" customWidth="1"/>
    <col min="12292" max="12292" width="12.85546875" style="423" hidden="1" customWidth="1"/>
    <col min="12293" max="12298" width="12.140625" style="423" hidden="1" customWidth="1"/>
    <col min="12299" max="12309" width="8.85546875" style="423" hidden="1" customWidth="1"/>
    <col min="12310" max="12544" width="8.85546875" style="423" hidden="1"/>
    <col min="12545" max="12545" width="32.7109375" style="423" hidden="1" customWidth="1"/>
    <col min="12546" max="12547" width="12.140625" style="423" hidden="1" customWidth="1"/>
    <col min="12548" max="12548" width="12.85546875" style="423" hidden="1" customWidth="1"/>
    <col min="12549" max="12554" width="12.140625" style="423" hidden="1" customWidth="1"/>
    <col min="12555" max="12565" width="8.85546875" style="423" hidden="1" customWidth="1"/>
    <col min="12566" max="12800" width="8.85546875" style="423" hidden="1"/>
    <col min="12801" max="12801" width="32.7109375" style="423" hidden="1" customWidth="1"/>
    <col min="12802" max="12803" width="12.140625" style="423" hidden="1" customWidth="1"/>
    <col min="12804" max="12804" width="12.85546875" style="423" hidden="1" customWidth="1"/>
    <col min="12805" max="12810" width="12.140625" style="423" hidden="1" customWidth="1"/>
    <col min="12811" max="12821" width="8.85546875" style="423" hidden="1" customWidth="1"/>
    <col min="12822" max="13056" width="8.85546875" style="423" hidden="1"/>
    <col min="13057" max="13057" width="32.7109375" style="423" hidden="1" customWidth="1"/>
    <col min="13058" max="13059" width="12.140625" style="423" hidden="1" customWidth="1"/>
    <col min="13060" max="13060" width="12.85546875" style="423" hidden="1" customWidth="1"/>
    <col min="13061" max="13066" width="12.140625" style="423" hidden="1" customWidth="1"/>
    <col min="13067" max="13077" width="8.85546875" style="423" hidden="1" customWidth="1"/>
    <col min="13078" max="13312" width="8.85546875" style="423" hidden="1"/>
    <col min="13313" max="13313" width="32.7109375" style="423" hidden="1" customWidth="1"/>
    <col min="13314" max="13315" width="12.140625" style="423" hidden="1" customWidth="1"/>
    <col min="13316" max="13316" width="12.85546875" style="423" hidden="1" customWidth="1"/>
    <col min="13317" max="13322" width="12.140625" style="423" hidden="1" customWidth="1"/>
    <col min="13323" max="13333" width="8.85546875" style="423" hidden="1" customWidth="1"/>
    <col min="13334" max="13568" width="8.85546875" style="423" hidden="1"/>
    <col min="13569" max="13569" width="32.7109375" style="423" hidden="1" customWidth="1"/>
    <col min="13570" max="13571" width="12.140625" style="423" hidden="1" customWidth="1"/>
    <col min="13572" max="13572" width="12.85546875" style="423" hidden="1" customWidth="1"/>
    <col min="13573" max="13578" width="12.140625" style="423" hidden="1" customWidth="1"/>
    <col min="13579" max="13589" width="8.85546875" style="423" hidden="1" customWidth="1"/>
    <col min="13590" max="13824" width="8.85546875" style="423" hidden="1"/>
    <col min="13825" max="13825" width="32.7109375" style="423" hidden="1" customWidth="1"/>
    <col min="13826" max="13827" width="12.140625" style="423" hidden="1" customWidth="1"/>
    <col min="13828" max="13828" width="12.85546875" style="423" hidden="1" customWidth="1"/>
    <col min="13829" max="13834" width="12.140625" style="423" hidden="1" customWidth="1"/>
    <col min="13835" max="13845" width="8.85546875" style="423" hidden="1" customWidth="1"/>
    <col min="13846" max="14080" width="8.85546875" style="423" hidden="1"/>
    <col min="14081" max="14081" width="32.7109375" style="423" hidden="1" customWidth="1"/>
    <col min="14082" max="14083" width="12.140625" style="423" hidden="1" customWidth="1"/>
    <col min="14084" max="14084" width="12.85546875" style="423" hidden="1" customWidth="1"/>
    <col min="14085" max="14090" width="12.140625" style="423" hidden="1" customWidth="1"/>
    <col min="14091" max="14101" width="8.85546875" style="423" hidden="1" customWidth="1"/>
    <col min="14102" max="14336" width="8.85546875" style="423" hidden="1"/>
    <col min="14337" max="14337" width="32.7109375" style="423" hidden="1" customWidth="1"/>
    <col min="14338" max="14339" width="12.140625" style="423" hidden="1" customWidth="1"/>
    <col min="14340" max="14340" width="12.85546875" style="423" hidden="1" customWidth="1"/>
    <col min="14341" max="14346" width="12.140625" style="423" hidden="1" customWidth="1"/>
    <col min="14347" max="14357" width="8.85546875" style="423" hidden="1" customWidth="1"/>
    <col min="14358" max="14592" width="8.85546875" style="423" hidden="1"/>
    <col min="14593" max="14593" width="32.7109375" style="423" hidden="1" customWidth="1"/>
    <col min="14594" max="14595" width="12.140625" style="423" hidden="1" customWidth="1"/>
    <col min="14596" max="14596" width="12.85546875" style="423" hidden="1" customWidth="1"/>
    <col min="14597" max="14602" width="12.140625" style="423" hidden="1" customWidth="1"/>
    <col min="14603" max="14613" width="8.85546875" style="423" hidden="1" customWidth="1"/>
    <col min="14614" max="14848" width="8.85546875" style="423" hidden="1"/>
    <col min="14849" max="14849" width="32.7109375" style="423" hidden="1" customWidth="1"/>
    <col min="14850" max="14851" width="12.140625" style="423" hidden="1" customWidth="1"/>
    <col min="14852" max="14852" width="12.85546875" style="423" hidden="1" customWidth="1"/>
    <col min="14853" max="14858" width="12.140625" style="423" hidden="1" customWidth="1"/>
    <col min="14859" max="14869" width="8.85546875" style="423" hidden="1" customWidth="1"/>
    <col min="14870" max="15104" width="8.85546875" style="423" hidden="1"/>
    <col min="15105" max="15105" width="32.7109375" style="423" hidden="1" customWidth="1"/>
    <col min="15106" max="15107" width="12.140625" style="423" hidden="1" customWidth="1"/>
    <col min="15108" max="15108" width="12.85546875" style="423" hidden="1" customWidth="1"/>
    <col min="15109" max="15114" width="12.140625" style="423" hidden="1" customWidth="1"/>
    <col min="15115" max="15125" width="8.85546875" style="423" hidden="1" customWidth="1"/>
    <col min="15126" max="15360" width="8.85546875" style="423" hidden="1"/>
    <col min="15361" max="15361" width="32.7109375" style="423" hidden="1" customWidth="1"/>
    <col min="15362" max="15363" width="12.140625" style="423" hidden="1" customWidth="1"/>
    <col min="15364" max="15364" width="12.85546875" style="423" hidden="1" customWidth="1"/>
    <col min="15365" max="15370" width="12.140625" style="423" hidden="1" customWidth="1"/>
    <col min="15371" max="15381" width="8.85546875" style="423" hidden="1" customWidth="1"/>
    <col min="15382" max="15616" width="8.85546875" style="423" hidden="1"/>
    <col min="15617" max="15617" width="32.7109375" style="423" hidden="1" customWidth="1"/>
    <col min="15618" max="15619" width="12.140625" style="423" hidden="1" customWidth="1"/>
    <col min="15620" max="15620" width="12.85546875" style="423" hidden="1" customWidth="1"/>
    <col min="15621" max="15626" width="12.140625" style="423" hidden="1" customWidth="1"/>
    <col min="15627" max="15637" width="8.85546875" style="423" hidden="1" customWidth="1"/>
    <col min="15638" max="15872" width="8.85546875" style="423" hidden="1"/>
    <col min="15873" max="15873" width="32.7109375" style="423" hidden="1" customWidth="1"/>
    <col min="15874" max="15875" width="12.140625" style="423" hidden="1" customWidth="1"/>
    <col min="15876" max="15876" width="12.85546875" style="423" hidden="1" customWidth="1"/>
    <col min="15877" max="15882" width="12.140625" style="423" hidden="1" customWidth="1"/>
    <col min="15883" max="15893" width="8.85546875" style="423" hidden="1" customWidth="1"/>
    <col min="15894" max="16128" width="8.85546875" style="423" hidden="1"/>
    <col min="16129" max="16129" width="32.7109375" style="423" hidden="1" customWidth="1"/>
    <col min="16130" max="16131" width="12.140625" style="423" hidden="1" customWidth="1"/>
    <col min="16132" max="16132" width="12.85546875" style="423" hidden="1" customWidth="1"/>
    <col min="16133" max="16138" width="12.140625" style="423" hidden="1" customWidth="1"/>
    <col min="16139" max="16149" width="8.85546875" style="423" hidden="1" customWidth="1"/>
    <col min="16150" max="16384" width="8.85546875" style="423" hidden="1"/>
  </cols>
  <sheetData>
    <row r="1" spans="1:11" s="386" customFormat="1" ht="12.75">
      <c r="A1" s="1875" t="s">
        <v>1335</v>
      </c>
      <c r="B1" s="1876"/>
      <c r="C1" s="1876"/>
      <c r="D1" s="1876"/>
      <c r="E1" s="1876"/>
      <c r="F1" s="1876"/>
      <c r="G1" s="1876"/>
      <c r="H1" s="1876"/>
      <c r="I1" s="1876"/>
      <c r="J1" s="1877"/>
      <c r="K1" s="385"/>
    </row>
    <row r="2" spans="1:11" s="431" customFormat="1" ht="72">
      <c r="A2" s="428"/>
      <c r="B2" s="429" t="s">
        <v>1052</v>
      </c>
      <c r="C2" s="429" t="s">
        <v>1337</v>
      </c>
      <c r="D2" s="429" t="s">
        <v>1338</v>
      </c>
      <c r="E2" s="429" t="s">
        <v>1263</v>
      </c>
      <c r="F2" s="429" t="s">
        <v>1339</v>
      </c>
      <c r="G2" s="429" t="s">
        <v>1340</v>
      </c>
      <c r="H2" s="429" t="s">
        <v>1053</v>
      </c>
      <c r="I2" s="429" t="s">
        <v>1341</v>
      </c>
      <c r="J2" s="429" t="s">
        <v>1342</v>
      </c>
      <c r="K2" s="430"/>
    </row>
    <row r="3" spans="1:11" s="390" customFormat="1">
      <c r="A3" s="387" t="s">
        <v>26</v>
      </c>
      <c r="B3" s="388"/>
      <c r="C3" s="388"/>
      <c r="D3" s="388"/>
      <c r="E3" s="388"/>
      <c r="F3" s="388"/>
      <c r="G3" s="388"/>
      <c r="H3" s="388"/>
      <c r="I3" s="388"/>
      <c r="J3" s="388"/>
      <c r="K3" s="389"/>
    </row>
    <row r="4" spans="1:11" s="390" customFormat="1">
      <c r="A4" s="394" t="s">
        <v>27</v>
      </c>
      <c r="B4" s="391">
        <f>'Sources and Uses Budget'!C4</f>
        <v>850000</v>
      </c>
      <c r="C4" s="392"/>
      <c r="D4" s="392"/>
      <c r="E4" s="393"/>
      <c r="F4" s="393"/>
      <c r="G4" s="393"/>
      <c r="H4" s="393"/>
      <c r="I4" s="393"/>
      <c r="J4" s="393"/>
      <c r="K4" s="389"/>
    </row>
    <row r="5" spans="1:11" s="390" customFormat="1">
      <c r="A5" s="394" t="s">
        <v>28</v>
      </c>
      <c r="B5" s="391">
        <f>'Sources and Uses Budget'!C5</f>
        <v>707898</v>
      </c>
      <c r="C5" s="392"/>
      <c r="D5" s="392"/>
      <c r="E5" s="393"/>
      <c r="F5" s="393"/>
      <c r="G5" s="393"/>
      <c r="H5" s="393"/>
      <c r="I5" s="393"/>
      <c r="J5" s="393"/>
      <c r="K5" s="389"/>
    </row>
    <row r="6" spans="1:11" s="390" customFormat="1">
      <c r="A6" s="394" t="s">
        <v>29</v>
      </c>
      <c r="B6" s="391">
        <f>'Sources and Uses Budget'!C6</f>
        <v>0</v>
      </c>
      <c r="C6" s="392"/>
      <c r="D6" s="392"/>
      <c r="E6" s="393"/>
      <c r="F6" s="393"/>
      <c r="G6" s="393"/>
      <c r="H6" s="393"/>
      <c r="I6" s="393"/>
      <c r="J6" s="393"/>
      <c r="K6" s="389"/>
    </row>
    <row r="7" spans="1:11" s="390" customFormat="1">
      <c r="A7" s="394" t="s">
        <v>97</v>
      </c>
      <c r="B7" s="391">
        <f>'Sources and Uses Budget'!C7</f>
        <v>0</v>
      </c>
      <c r="C7" s="392"/>
      <c r="D7" s="392"/>
      <c r="E7" s="393"/>
      <c r="F7" s="393"/>
      <c r="G7" s="393"/>
      <c r="H7" s="393"/>
      <c r="I7" s="393"/>
      <c r="J7" s="393"/>
      <c r="K7" s="389"/>
    </row>
    <row r="8" spans="1:11" s="390" customFormat="1">
      <c r="A8" s="395" t="s">
        <v>602</v>
      </c>
      <c r="B8" s="391">
        <f>'Sources and Uses Budget'!C8</f>
        <v>1557898</v>
      </c>
      <c r="C8" s="391">
        <f>SUM(C4:C7)</f>
        <v>0</v>
      </c>
      <c r="D8" s="391">
        <f>SUM(D4:D7)</f>
        <v>0</v>
      </c>
      <c r="E8" s="393"/>
      <c r="F8" s="393"/>
      <c r="G8" s="393"/>
      <c r="H8" s="393"/>
      <c r="I8" s="393"/>
      <c r="J8" s="393"/>
      <c r="K8" s="389"/>
    </row>
    <row r="9" spans="1:11" s="390" customFormat="1">
      <c r="A9" s="394" t="s">
        <v>603</v>
      </c>
      <c r="B9" s="391">
        <f>'Sources and Uses Budget'!C9</f>
        <v>0</v>
      </c>
      <c r="C9" s="392"/>
      <c r="D9" s="392"/>
      <c r="E9" s="393"/>
      <c r="F9" s="393"/>
      <c r="G9" s="393"/>
      <c r="H9" s="391">
        <f>'Sources and Uses Budget'!T9</f>
        <v>0</v>
      </c>
      <c r="I9" s="392"/>
      <c r="J9" s="392"/>
      <c r="K9" s="389"/>
    </row>
    <row r="10" spans="1:11" s="390" customFormat="1">
      <c r="A10" s="394" t="s">
        <v>604</v>
      </c>
      <c r="B10" s="391">
        <f>'Sources and Uses Budget'!C10</f>
        <v>0</v>
      </c>
      <c r="C10" s="392"/>
      <c r="D10" s="392"/>
      <c r="E10" s="391">
        <f>'Sources and Uses Budget'!S10</f>
        <v>0</v>
      </c>
      <c r="F10" s="392"/>
      <c r="G10" s="392"/>
      <c r="H10" s="391">
        <f>'Sources and Uses Budget'!T10</f>
        <v>0</v>
      </c>
      <c r="I10" s="392"/>
      <c r="J10" s="392"/>
      <c r="K10" s="389"/>
    </row>
    <row r="11" spans="1:11" s="390" customFormat="1">
      <c r="A11" s="395" t="s">
        <v>605</v>
      </c>
      <c r="B11" s="391">
        <f>'Sources and Uses Budget'!C11</f>
        <v>0</v>
      </c>
      <c r="C11" s="391">
        <f>SUM(C9:C10)</f>
        <v>0</v>
      </c>
      <c r="D11" s="391">
        <f>SUM(D9:D10)</f>
        <v>0</v>
      </c>
      <c r="E11" s="393"/>
      <c r="F11" s="393"/>
      <c r="G11" s="393"/>
      <c r="H11" s="391">
        <f>'Sources and Uses Budget'!T11</f>
        <v>0</v>
      </c>
      <c r="I11" s="391">
        <f>SUM(I9:I10)</f>
        <v>0</v>
      </c>
      <c r="J11" s="391">
        <f>SUM(J9:J10)</f>
        <v>0</v>
      </c>
      <c r="K11" s="389"/>
    </row>
    <row r="12" spans="1:11" s="390" customFormat="1">
      <c r="A12" s="395" t="s">
        <v>84</v>
      </c>
      <c r="B12" s="391">
        <f>'Sources and Uses Budget'!C12</f>
        <v>1557898</v>
      </c>
      <c r="C12" s="391">
        <f>SUM(C8+C11)</f>
        <v>0</v>
      </c>
      <c r="D12" s="391">
        <f>SUM(D8+D11)</f>
        <v>0</v>
      </c>
      <c r="E12" s="393"/>
      <c r="F12" s="393"/>
      <c r="G12" s="393"/>
      <c r="H12" s="393"/>
      <c r="I12" s="393"/>
      <c r="J12" s="393"/>
      <c r="K12" s="389"/>
    </row>
    <row r="13" spans="1:11" s="390" customFormat="1">
      <c r="A13" s="396" t="s">
        <v>918</v>
      </c>
      <c r="B13" s="391">
        <f>'Sources and Uses Budget'!C13</f>
        <v>0</v>
      </c>
      <c r="C13" s="392"/>
      <c r="D13" s="392"/>
      <c r="E13" s="391">
        <f>'Sources and Uses Budget'!S13</f>
        <v>0</v>
      </c>
      <c r="F13" s="392"/>
      <c r="G13" s="392"/>
      <c r="H13" s="391">
        <f>'Sources and Uses Budget'!T13</f>
        <v>0</v>
      </c>
      <c r="I13" s="392"/>
      <c r="J13" s="392"/>
      <c r="K13" s="389"/>
    </row>
    <row r="14" spans="1:11" s="390" customFormat="1" ht="24">
      <c r="A14" s="394" t="s">
        <v>919</v>
      </c>
      <c r="B14" s="391">
        <f>'Sources and Uses Budget'!C14</f>
        <v>0</v>
      </c>
      <c r="C14" s="392"/>
      <c r="D14" s="392"/>
      <c r="E14" s="391">
        <f>'Sources and Uses Budget'!S14</f>
        <v>0</v>
      </c>
      <c r="F14" s="392"/>
      <c r="G14" s="392"/>
      <c r="H14" s="391">
        <f>'Sources and Uses Budget'!T14</f>
        <v>0</v>
      </c>
      <c r="I14" s="392"/>
      <c r="J14" s="392"/>
      <c r="K14" s="389"/>
    </row>
    <row r="15" spans="1:11" s="390" customFormat="1">
      <c r="A15" s="394" t="s">
        <v>1267</v>
      </c>
      <c r="B15" s="391">
        <f>'Sources and Uses Budget'!C15</f>
        <v>0</v>
      </c>
      <c r="C15" s="392"/>
      <c r="D15" s="392"/>
      <c r="E15" s="393">
        <f>'Sources and Uses Budget'!S15</f>
        <v>0</v>
      </c>
      <c r="F15" s="393"/>
      <c r="G15" s="393"/>
      <c r="H15" s="393">
        <f>'Sources and Uses Budget'!T15</f>
        <v>0</v>
      </c>
      <c r="I15" s="393"/>
      <c r="J15" s="393"/>
      <c r="K15" s="389"/>
    </row>
    <row r="16" spans="1:11" s="390" customFormat="1">
      <c r="A16" s="387" t="s">
        <v>606</v>
      </c>
      <c r="B16" s="388"/>
      <c r="C16" s="388"/>
      <c r="D16" s="388"/>
      <c r="E16" s="388"/>
      <c r="F16" s="388"/>
      <c r="G16" s="388"/>
      <c r="H16" s="388"/>
      <c r="I16" s="388"/>
      <c r="J16" s="388"/>
      <c r="K16" s="389"/>
    </row>
    <row r="17" spans="1:11" s="390" customFormat="1">
      <c r="A17" s="394" t="s">
        <v>607</v>
      </c>
      <c r="B17" s="391">
        <f>'Sources and Uses Budget'!C17</f>
        <v>0</v>
      </c>
      <c r="C17" s="392"/>
      <c r="D17" s="392"/>
      <c r="E17" s="391">
        <f>'Sources and Uses Budget'!S17</f>
        <v>0</v>
      </c>
      <c r="F17" s="392"/>
      <c r="G17" s="392"/>
      <c r="H17" s="391">
        <f>'Sources and Uses Budget'!T17</f>
        <v>0</v>
      </c>
      <c r="I17" s="392"/>
      <c r="J17" s="392"/>
      <c r="K17" s="389"/>
    </row>
    <row r="18" spans="1:11" s="390" customFormat="1">
      <c r="A18" s="394" t="s">
        <v>608</v>
      </c>
      <c r="B18" s="391">
        <f>'Sources and Uses Budget'!C18</f>
        <v>0</v>
      </c>
      <c r="C18" s="392"/>
      <c r="D18" s="392"/>
      <c r="E18" s="391">
        <f>'Sources and Uses Budget'!S18</f>
        <v>0</v>
      </c>
      <c r="F18" s="392"/>
      <c r="G18" s="392"/>
      <c r="H18" s="391">
        <f>'Sources and Uses Budget'!T18</f>
        <v>0</v>
      </c>
      <c r="I18" s="392"/>
      <c r="J18" s="392"/>
      <c r="K18" s="389"/>
    </row>
    <row r="19" spans="1:11" s="390" customFormat="1">
      <c r="A19" s="394" t="s">
        <v>609</v>
      </c>
      <c r="B19" s="391">
        <f>'Sources and Uses Budget'!C19</f>
        <v>0</v>
      </c>
      <c r="C19" s="392"/>
      <c r="D19" s="392"/>
      <c r="E19" s="391">
        <f>'Sources and Uses Budget'!S19</f>
        <v>0</v>
      </c>
      <c r="F19" s="392"/>
      <c r="G19" s="392"/>
      <c r="H19" s="391">
        <f>'Sources and Uses Budget'!T19</f>
        <v>0</v>
      </c>
      <c r="I19" s="392"/>
      <c r="J19" s="392"/>
      <c r="K19" s="389"/>
    </row>
    <row r="20" spans="1:11" s="390" customFormat="1">
      <c r="A20" s="394" t="s">
        <v>137</v>
      </c>
      <c r="B20" s="391">
        <f>'Sources and Uses Budget'!C20</f>
        <v>0</v>
      </c>
      <c r="C20" s="392"/>
      <c r="D20" s="392"/>
      <c r="E20" s="391">
        <f>'Sources and Uses Budget'!S20</f>
        <v>0</v>
      </c>
      <c r="F20" s="392"/>
      <c r="G20" s="392"/>
      <c r="H20" s="391">
        <f>'Sources and Uses Budget'!T20</f>
        <v>0</v>
      </c>
      <c r="I20" s="392"/>
      <c r="J20" s="392"/>
      <c r="K20" s="389"/>
    </row>
    <row r="21" spans="1:11" s="390" customFormat="1">
      <c r="A21" s="394" t="s">
        <v>138</v>
      </c>
      <c r="B21" s="391">
        <f>'Sources and Uses Budget'!C21</f>
        <v>0</v>
      </c>
      <c r="C21" s="392"/>
      <c r="D21" s="392"/>
      <c r="E21" s="391">
        <f>'Sources and Uses Budget'!S21</f>
        <v>0</v>
      </c>
      <c r="F21" s="392"/>
      <c r="G21" s="392"/>
      <c r="H21" s="391">
        <f>'Sources and Uses Budget'!T21</f>
        <v>0</v>
      </c>
      <c r="I21" s="392"/>
      <c r="J21" s="392"/>
      <c r="K21" s="389"/>
    </row>
    <row r="22" spans="1:11" s="390" customFormat="1">
      <c r="A22" s="394" t="s">
        <v>139</v>
      </c>
      <c r="B22" s="391">
        <f>'Sources and Uses Budget'!C22</f>
        <v>0</v>
      </c>
      <c r="C22" s="392"/>
      <c r="D22" s="392"/>
      <c r="E22" s="391">
        <f>'Sources and Uses Budget'!S22</f>
        <v>0</v>
      </c>
      <c r="F22" s="392"/>
      <c r="G22" s="392"/>
      <c r="H22" s="391">
        <f>'Sources and Uses Budget'!T22</f>
        <v>0</v>
      </c>
      <c r="I22" s="392"/>
      <c r="J22" s="392"/>
      <c r="K22" s="389"/>
    </row>
    <row r="23" spans="1:11" s="390" customFormat="1">
      <c r="A23" s="394" t="s">
        <v>140</v>
      </c>
      <c r="B23" s="391">
        <f>'Sources and Uses Budget'!C23</f>
        <v>0</v>
      </c>
      <c r="C23" s="392"/>
      <c r="D23" s="392"/>
      <c r="E23" s="391">
        <f>'Sources and Uses Budget'!S23</f>
        <v>0</v>
      </c>
      <c r="F23" s="392"/>
      <c r="G23" s="392"/>
      <c r="H23" s="391">
        <f>'Sources and Uses Budget'!T23</f>
        <v>0</v>
      </c>
      <c r="I23" s="392"/>
      <c r="J23" s="392"/>
      <c r="K23" s="389"/>
    </row>
    <row r="24" spans="1:11" s="390" customFormat="1">
      <c r="A24" s="541" t="s">
        <v>1752</v>
      </c>
      <c r="B24" s="391">
        <f>'Sources and Uses Budget'!C24</f>
        <v>0</v>
      </c>
      <c r="C24" s="392"/>
      <c r="D24" s="392"/>
      <c r="E24" s="391">
        <f>'Sources and Uses Budget'!S24</f>
        <v>0</v>
      </c>
      <c r="F24" s="392"/>
      <c r="G24" s="392"/>
      <c r="H24" s="391">
        <f>'Sources and Uses Budget'!T24</f>
        <v>0</v>
      </c>
      <c r="I24" s="392"/>
      <c r="J24" s="392"/>
      <c r="K24" s="389"/>
    </row>
    <row r="25" spans="1:11" s="390" customFormat="1">
      <c r="A25" s="394" t="str">
        <f>'Sources and Uses Budget'!$A25</f>
        <v>Other: (Specify)</v>
      </c>
      <c r="B25" s="391">
        <f>'Sources and Uses Budget'!C25</f>
        <v>0</v>
      </c>
      <c r="C25" s="392"/>
      <c r="D25" s="392"/>
      <c r="E25" s="391">
        <f>'Sources and Uses Budget'!S25</f>
        <v>0</v>
      </c>
      <c r="F25" s="392"/>
      <c r="G25" s="392"/>
      <c r="H25" s="391">
        <f>'Sources and Uses Budget'!T25</f>
        <v>0</v>
      </c>
      <c r="I25" s="392"/>
      <c r="J25" s="392"/>
      <c r="K25" s="389"/>
    </row>
    <row r="26" spans="1:11" s="390" customFormat="1">
      <c r="A26" s="395" t="s">
        <v>133</v>
      </c>
      <c r="B26" s="391">
        <f>'Sources and Uses Budget'!C26</f>
        <v>0</v>
      </c>
      <c r="C26" s="391">
        <f>SUM(C17:C25)</f>
        <v>0</v>
      </c>
      <c r="D26" s="391">
        <f>SUM(D17:D25)</f>
        <v>0</v>
      </c>
      <c r="E26" s="391">
        <f>'Sources and Uses Budget'!S26</f>
        <v>0</v>
      </c>
      <c r="F26" s="397">
        <f>SUM(F17:F25)</f>
        <v>0</v>
      </c>
      <c r="G26" s="397">
        <f>SUM(G17:G25)</f>
        <v>0</v>
      </c>
      <c r="H26" s="391">
        <f>'Sources and Uses Budget'!T26</f>
        <v>0</v>
      </c>
      <c r="I26" s="397">
        <f>SUM(I17:I25)</f>
        <v>0</v>
      </c>
      <c r="J26" s="397">
        <f>SUM(J17:J25)</f>
        <v>0</v>
      </c>
      <c r="K26" s="389"/>
    </row>
    <row r="27" spans="1:11" s="390" customFormat="1">
      <c r="A27" s="395" t="s">
        <v>141</v>
      </c>
      <c r="B27" s="391">
        <f>'Sources and Uses Budget'!C27</f>
        <v>3120000</v>
      </c>
      <c r="C27" s="392"/>
      <c r="D27" s="392"/>
      <c r="E27" s="391">
        <f>'Sources and Uses Budget'!S27</f>
        <v>0</v>
      </c>
      <c r="F27" s="392"/>
      <c r="G27" s="392"/>
      <c r="H27" s="391">
        <f>'Sources and Uses Budget'!T27</f>
        <v>0</v>
      </c>
      <c r="I27" s="392"/>
      <c r="J27" s="392"/>
      <c r="K27" s="389"/>
    </row>
    <row r="28" spans="1:11" s="390" customFormat="1">
      <c r="A28" s="387" t="s">
        <v>142</v>
      </c>
      <c r="B28" s="388"/>
      <c r="C28" s="388"/>
      <c r="D28" s="388"/>
      <c r="E28" s="388"/>
      <c r="F28" s="388"/>
      <c r="G28" s="388"/>
      <c r="H28" s="388"/>
      <c r="I28" s="388"/>
      <c r="J28" s="388"/>
      <c r="K28" s="389"/>
    </row>
    <row r="29" spans="1:11" s="390" customFormat="1">
      <c r="A29" s="145" t="s">
        <v>607</v>
      </c>
      <c r="B29" s="391">
        <f>'Sources and Uses Budget'!C29</f>
        <v>1550000</v>
      </c>
      <c r="C29" s="392"/>
      <c r="D29" s="392"/>
      <c r="E29" s="391">
        <f>'Sources and Uses Budget'!S29</f>
        <v>1550000</v>
      </c>
      <c r="F29" s="392"/>
      <c r="G29" s="392"/>
      <c r="H29" s="391">
        <f>'Sources and Uses Budget'!T29</f>
        <v>0</v>
      </c>
      <c r="I29" s="392"/>
      <c r="J29" s="392"/>
      <c r="K29" s="389"/>
    </row>
    <row r="30" spans="1:11" s="390" customFormat="1">
      <c r="A30" s="145" t="s">
        <v>608</v>
      </c>
      <c r="B30" s="391">
        <f>'Sources and Uses Budget'!C30</f>
        <v>34404859</v>
      </c>
      <c r="C30" s="392"/>
      <c r="D30" s="392"/>
      <c r="E30" s="391">
        <f>'Sources and Uses Budget'!S30</f>
        <v>34404859</v>
      </c>
      <c r="F30" s="392"/>
      <c r="G30" s="392"/>
      <c r="H30" s="391">
        <f>'Sources and Uses Budget'!T30</f>
        <v>0</v>
      </c>
      <c r="I30" s="392"/>
      <c r="J30" s="392"/>
      <c r="K30" s="389"/>
    </row>
    <row r="31" spans="1:11" s="390" customFormat="1">
      <c r="A31" s="145" t="s">
        <v>609</v>
      </c>
      <c r="B31" s="391">
        <f>'Sources and Uses Budget'!C31</f>
        <v>1404378</v>
      </c>
      <c r="C31" s="392"/>
      <c r="D31" s="392"/>
      <c r="E31" s="391">
        <f>'Sources and Uses Budget'!S31</f>
        <v>1404378</v>
      </c>
      <c r="F31" s="392"/>
      <c r="G31" s="392"/>
      <c r="H31" s="391">
        <f>'Sources and Uses Budget'!T31</f>
        <v>0</v>
      </c>
      <c r="I31" s="392"/>
      <c r="J31" s="392"/>
      <c r="K31" s="389"/>
    </row>
    <row r="32" spans="1:11" s="390" customFormat="1">
      <c r="A32" s="145" t="s">
        <v>137</v>
      </c>
      <c r="B32" s="391">
        <f>'Sources and Uses Budget'!C32</f>
        <v>963267</v>
      </c>
      <c r="C32" s="392"/>
      <c r="D32" s="392"/>
      <c r="E32" s="391">
        <f>'Sources and Uses Budget'!S32</f>
        <v>963267</v>
      </c>
      <c r="F32" s="392"/>
      <c r="G32" s="392"/>
      <c r="H32" s="391">
        <f>'Sources and Uses Budget'!T32</f>
        <v>0</v>
      </c>
      <c r="I32" s="392"/>
      <c r="J32" s="392"/>
      <c r="K32" s="389"/>
    </row>
    <row r="33" spans="1:11" s="390" customFormat="1">
      <c r="A33" s="145" t="s">
        <v>138</v>
      </c>
      <c r="B33" s="391">
        <f>'Sources and Uses Budget'!C33</f>
        <v>963267</v>
      </c>
      <c r="C33" s="392"/>
      <c r="D33" s="392"/>
      <c r="E33" s="391">
        <f>'Sources and Uses Budget'!S33</f>
        <v>963267</v>
      </c>
      <c r="F33" s="392"/>
      <c r="G33" s="392"/>
      <c r="H33" s="391">
        <f>'Sources and Uses Budget'!T33</f>
        <v>0</v>
      </c>
      <c r="I33" s="392"/>
      <c r="J33" s="392"/>
      <c r="K33" s="389"/>
    </row>
    <row r="34" spans="1:11" s="390" customFormat="1">
      <c r="A34" s="145" t="s">
        <v>139</v>
      </c>
      <c r="B34" s="391">
        <f>'Sources and Uses Budget'!C34</f>
        <v>0</v>
      </c>
      <c r="C34" s="392"/>
      <c r="D34" s="392"/>
      <c r="E34" s="391">
        <f>'Sources and Uses Budget'!S34</f>
        <v>0</v>
      </c>
      <c r="F34" s="392"/>
      <c r="G34" s="392"/>
      <c r="H34" s="391">
        <f>'Sources and Uses Budget'!T34</f>
        <v>0</v>
      </c>
      <c r="I34" s="392"/>
      <c r="J34" s="392"/>
      <c r="K34" s="389"/>
    </row>
    <row r="35" spans="1:11" s="390" customFormat="1">
      <c r="A35" s="145" t="s">
        <v>140</v>
      </c>
      <c r="B35" s="391">
        <f>'Sources and Uses Budget'!C35</f>
        <v>799873</v>
      </c>
      <c r="C35" s="392"/>
      <c r="D35" s="392"/>
      <c r="E35" s="391">
        <f>'Sources and Uses Budget'!S35</f>
        <v>799873</v>
      </c>
      <c r="F35" s="392"/>
      <c r="G35" s="392"/>
      <c r="H35" s="391">
        <f>'Sources and Uses Budget'!T35</f>
        <v>0</v>
      </c>
      <c r="I35" s="392"/>
      <c r="J35" s="392"/>
      <c r="K35" s="389"/>
    </row>
    <row r="36" spans="1:11" s="390" customFormat="1">
      <c r="A36" s="541" t="s">
        <v>1752</v>
      </c>
      <c r="B36" s="391">
        <f>'Sources and Uses Budget'!C36</f>
        <v>250000</v>
      </c>
      <c r="C36" s="392"/>
      <c r="D36" s="392"/>
      <c r="E36" s="391">
        <f>'Sources and Uses Budget'!S36</f>
        <v>250000</v>
      </c>
      <c r="F36" s="392"/>
      <c r="G36" s="392"/>
      <c r="H36" s="391">
        <f>'Sources and Uses Budget'!T36</f>
        <v>0</v>
      </c>
      <c r="I36" s="392"/>
      <c r="J36" s="392"/>
      <c r="K36" s="389"/>
    </row>
    <row r="37" spans="1:11" s="390" customFormat="1">
      <c r="A37" s="394" t="str">
        <f>'Sources and Uses Budget'!$A37</f>
        <v>Other: (Specify)</v>
      </c>
      <c r="B37" s="391">
        <f>'Sources and Uses Budget'!C37</f>
        <v>0</v>
      </c>
      <c r="C37" s="392"/>
      <c r="D37" s="392"/>
      <c r="E37" s="391">
        <f>'Sources and Uses Budget'!S37</f>
        <v>0</v>
      </c>
      <c r="F37" s="392"/>
      <c r="G37" s="392"/>
      <c r="H37" s="391">
        <f>'Sources and Uses Budget'!T37</f>
        <v>0</v>
      </c>
      <c r="I37" s="392"/>
      <c r="J37" s="392"/>
      <c r="K37" s="389"/>
    </row>
    <row r="38" spans="1:11" s="390" customFormat="1">
      <c r="A38" s="395" t="s">
        <v>143</v>
      </c>
      <c r="B38" s="391">
        <f>'Sources and Uses Budget'!C38</f>
        <v>40335644</v>
      </c>
      <c r="C38" s="391">
        <f>SUM(C29:C37)</f>
        <v>0</v>
      </c>
      <c r="D38" s="391">
        <f>SUM(D29:D37)</f>
        <v>0</v>
      </c>
      <c r="E38" s="391">
        <f>'Sources and Uses Budget'!S38</f>
        <v>40335644</v>
      </c>
      <c r="F38" s="397">
        <f>SUM(F29:F37)</f>
        <v>0</v>
      </c>
      <c r="G38" s="397">
        <f>SUM(G29:G37)</f>
        <v>0</v>
      </c>
      <c r="H38" s="391">
        <f>'Sources and Uses Budget'!T38</f>
        <v>0</v>
      </c>
      <c r="I38" s="397">
        <f>SUM(I29:I37)</f>
        <v>0</v>
      </c>
      <c r="J38" s="397">
        <f>SUM(J29:J37)</f>
        <v>0</v>
      </c>
      <c r="K38" s="389"/>
    </row>
    <row r="39" spans="1:11" s="390" customFormat="1">
      <c r="A39" s="387" t="s">
        <v>144</v>
      </c>
      <c r="B39" s="388"/>
      <c r="C39" s="388"/>
      <c r="D39" s="388"/>
      <c r="E39" s="388"/>
      <c r="F39" s="388"/>
      <c r="G39" s="388"/>
      <c r="H39" s="388"/>
      <c r="I39" s="388"/>
      <c r="J39" s="388"/>
      <c r="K39" s="389"/>
    </row>
    <row r="40" spans="1:11" s="390" customFormat="1">
      <c r="A40" s="394" t="s">
        <v>145</v>
      </c>
      <c r="B40" s="391">
        <f>'Sources and Uses Budget'!C40</f>
        <v>875000</v>
      </c>
      <c r="C40" s="392"/>
      <c r="D40" s="392"/>
      <c r="E40" s="391">
        <f>'Sources and Uses Budget'!S40</f>
        <v>875000</v>
      </c>
      <c r="F40" s="392"/>
      <c r="G40" s="392"/>
      <c r="H40" s="391">
        <f>'Sources and Uses Budget'!T40</f>
        <v>0</v>
      </c>
      <c r="I40" s="392"/>
      <c r="J40" s="392"/>
      <c r="K40" s="389"/>
    </row>
    <row r="41" spans="1:11" s="390" customFormat="1">
      <c r="A41" s="394" t="s">
        <v>146</v>
      </c>
      <c r="B41" s="391">
        <f>'Sources and Uses Budget'!C41</f>
        <v>125000</v>
      </c>
      <c r="C41" s="392"/>
      <c r="D41" s="392"/>
      <c r="E41" s="391">
        <f>'Sources and Uses Budget'!S41</f>
        <v>125000</v>
      </c>
      <c r="F41" s="392"/>
      <c r="G41" s="392"/>
      <c r="H41" s="391">
        <f>'Sources and Uses Budget'!T41</f>
        <v>0</v>
      </c>
      <c r="I41" s="392"/>
      <c r="J41" s="392"/>
      <c r="K41" s="389"/>
    </row>
    <row r="42" spans="1:11" s="390" customFormat="1">
      <c r="A42" s="395" t="s">
        <v>147</v>
      </c>
      <c r="B42" s="391">
        <f>'Sources and Uses Budget'!C42</f>
        <v>1000000</v>
      </c>
      <c r="C42" s="391">
        <f>SUM(C39:C41)</f>
        <v>0</v>
      </c>
      <c r="D42" s="391">
        <f>SUM(D39:D41)</f>
        <v>0</v>
      </c>
      <c r="E42" s="391">
        <f>'Sources and Uses Budget'!S42</f>
        <v>1000000</v>
      </c>
      <c r="F42" s="397">
        <f>SUM(F40:F41)</f>
        <v>0</v>
      </c>
      <c r="G42" s="397">
        <f>SUM(G40:G41)</f>
        <v>0</v>
      </c>
      <c r="H42" s="391">
        <f>'Sources and Uses Budget'!T42</f>
        <v>0</v>
      </c>
      <c r="I42" s="397">
        <f>SUM(I40:I41)</f>
        <v>0</v>
      </c>
      <c r="J42" s="397">
        <f>SUM(J40:J41)</f>
        <v>0</v>
      </c>
      <c r="K42" s="389"/>
    </row>
    <row r="43" spans="1:11" s="390" customFormat="1">
      <c r="A43" s="395" t="s">
        <v>148</v>
      </c>
      <c r="B43" s="391">
        <f>'Sources and Uses Budget'!C43</f>
        <v>0</v>
      </c>
      <c r="C43" s="392"/>
      <c r="D43" s="392"/>
      <c r="E43" s="391">
        <f>'Sources and Uses Budget'!S43</f>
        <v>0</v>
      </c>
      <c r="F43" s="392"/>
      <c r="G43" s="392"/>
      <c r="H43" s="391">
        <f>'Sources and Uses Budget'!T43</f>
        <v>0</v>
      </c>
      <c r="I43" s="392"/>
      <c r="J43" s="392"/>
      <c r="K43" s="389"/>
    </row>
    <row r="44" spans="1:11" s="390" customFormat="1">
      <c r="A44" s="387" t="s">
        <v>149</v>
      </c>
      <c r="B44" s="388"/>
      <c r="C44" s="388"/>
      <c r="D44" s="388"/>
      <c r="E44" s="388"/>
      <c r="F44" s="388"/>
      <c r="G44" s="388"/>
      <c r="H44" s="388"/>
      <c r="I44" s="388"/>
      <c r="J44" s="388"/>
      <c r="K44" s="389"/>
    </row>
    <row r="45" spans="1:11" s="390" customFormat="1">
      <c r="A45" s="394" t="s">
        <v>150</v>
      </c>
      <c r="B45" s="391">
        <f>'Sources and Uses Budget'!C45</f>
        <v>4399858</v>
      </c>
      <c r="C45" s="392"/>
      <c r="D45" s="392"/>
      <c r="E45" s="391">
        <f>'Sources and Uses Budget'!S45</f>
        <v>2618434</v>
      </c>
      <c r="F45" s="392"/>
      <c r="G45" s="392"/>
      <c r="H45" s="391">
        <f>'Sources and Uses Budget'!T45</f>
        <v>0</v>
      </c>
      <c r="I45" s="392"/>
      <c r="J45" s="392"/>
      <c r="K45" s="389"/>
    </row>
    <row r="46" spans="1:11" s="390" customFormat="1">
      <c r="A46" s="394" t="s">
        <v>151</v>
      </c>
      <c r="B46" s="391">
        <f>'Sources and Uses Budget'!C46</f>
        <v>530373</v>
      </c>
      <c r="C46" s="392"/>
      <c r="D46" s="392"/>
      <c r="E46" s="391">
        <f>'Sources and Uses Budget'!S46</f>
        <v>315634</v>
      </c>
      <c r="F46" s="392"/>
      <c r="G46" s="392"/>
      <c r="H46" s="391">
        <f>'Sources and Uses Budget'!T46</f>
        <v>0</v>
      </c>
      <c r="I46" s="392"/>
      <c r="J46" s="392"/>
      <c r="K46" s="389"/>
    </row>
    <row r="47" spans="1:11" s="390" customFormat="1" ht="12" customHeight="1">
      <c r="A47" s="394" t="s">
        <v>152</v>
      </c>
      <c r="B47" s="391">
        <f>'Sources and Uses Budget'!C47</f>
        <v>0</v>
      </c>
      <c r="C47" s="392"/>
      <c r="D47" s="392"/>
      <c r="E47" s="391">
        <f>'Sources and Uses Budget'!S47</f>
        <v>0</v>
      </c>
      <c r="F47" s="392"/>
      <c r="G47" s="392"/>
      <c r="H47" s="391">
        <f>'Sources and Uses Budget'!T47</f>
        <v>0</v>
      </c>
      <c r="I47" s="392"/>
      <c r="J47" s="392"/>
      <c r="K47" s="389"/>
    </row>
    <row r="48" spans="1:11" s="390" customFormat="1">
      <c r="A48" s="394" t="s">
        <v>153</v>
      </c>
      <c r="B48" s="391">
        <f>'Sources and Uses Budget'!C48</f>
        <v>191641</v>
      </c>
      <c r="C48" s="392"/>
      <c r="D48" s="392"/>
      <c r="E48" s="391">
        <f>'Sources and Uses Budget'!S48</f>
        <v>191641</v>
      </c>
      <c r="F48" s="392"/>
      <c r="G48" s="392"/>
      <c r="H48" s="391">
        <f>'Sources and Uses Budget'!T48</f>
        <v>0</v>
      </c>
      <c r="I48" s="392"/>
      <c r="J48" s="392"/>
      <c r="K48" s="389"/>
    </row>
    <row r="49" spans="1:11" s="390" customFormat="1">
      <c r="A49" s="303" t="s">
        <v>57</v>
      </c>
      <c r="B49" s="391">
        <f>'Sources and Uses Budget'!C49</f>
        <v>215000</v>
      </c>
      <c r="C49" s="392"/>
      <c r="D49" s="392"/>
      <c r="E49" s="391">
        <f>'Sources and Uses Budget'!S49</f>
        <v>0</v>
      </c>
      <c r="F49" s="392"/>
      <c r="G49" s="392"/>
      <c r="H49" s="391">
        <f>'Sources and Uses Budget'!T49</f>
        <v>0</v>
      </c>
      <c r="I49" s="392"/>
      <c r="J49" s="392"/>
      <c r="K49" s="389"/>
    </row>
    <row r="50" spans="1:11" s="390" customFormat="1">
      <c r="A50" s="394" t="s">
        <v>156</v>
      </c>
      <c r="B50" s="391">
        <f>'Sources and Uses Budget'!C50</f>
        <v>50000</v>
      </c>
      <c r="C50" s="392"/>
      <c r="D50" s="392"/>
      <c r="E50" s="391">
        <f>'Sources and Uses Budget'!S50</f>
        <v>25000</v>
      </c>
      <c r="F50" s="392"/>
      <c r="G50" s="392"/>
      <c r="H50" s="391">
        <f>'Sources and Uses Budget'!T50</f>
        <v>0</v>
      </c>
      <c r="I50" s="392"/>
      <c r="J50" s="392"/>
      <c r="K50" s="389"/>
    </row>
    <row r="51" spans="1:11" s="390" customFormat="1">
      <c r="A51" s="394" t="s">
        <v>154</v>
      </c>
      <c r="B51" s="391">
        <f>'Sources and Uses Budget'!C51</f>
        <v>0</v>
      </c>
      <c r="C51" s="392"/>
      <c r="D51" s="392"/>
      <c r="E51" s="391">
        <f>'Sources and Uses Budget'!S51</f>
        <v>0</v>
      </c>
      <c r="F51" s="392"/>
      <c r="G51" s="392"/>
      <c r="H51" s="391">
        <f>'Sources and Uses Budget'!T51</f>
        <v>0</v>
      </c>
      <c r="I51" s="392"/>
      <c r="J51" s="392"/>
      <c r="K51" s="389"/>
    </row>
    <row r="52" spans="1:11" s="390" customFormat="1">
      <c r="A52" s="394" t="s">
        <v>155</v>
      </c>
      <c r="B52" s="391">
        <f>'Sources and Uses Budget'!C52</f>
        <v>0</v>
      </c>
      <c r="C52" s="392"/>
      <c r="D52" s="392"/>
      <c r="E52" s="391">
        <f>'Sources and Uses Budget'!S52</f>
        <v>0</v>
      </c>
      <c r="F52" s="392"/>
      <c r="G52" s="392"/>
      <c r="H52" s="391">
        <f>'Sources and Uses Budget'!T52</f>
        <v>0</v>
      </c>
      <c r="I52" s="392"/>
      <c r="J52" s="392"/>
      <c r="K52" s="389"/>
    </row>
    <row r="53" spans="1:11" s="390" customFormat="1">
      <c r="A53" s="394" t="str">
        <f>'Sources and Uses Budget'!$A53</f>
        <v>Other: (Specify)</v>
      </c>
      <c r="B53" s="391">
        <f>'Sources and Uses Budget'!C53</f>
        <v>0</v>
      </c>
      <c r="C53" s="392"/>
      <c r="D53" s="392"/>
      <c r="E53" s="391">
        <f>'Sources and Uses Budget'!S53</f>
        <v>0</v>
      </c>
      <c r="F53" s="392"/>
      <c r="G53" s="392"/>
      <c r="H53" s="391">
        <f>'Sources and Uses Budget'!T53</f>
        <v>0</v>
      </c>
      <c r="I53" s="392"/>
      <c r="J53" s="392"/>
      <c r="K53" s="389"/>
    </row>
    <row r="54" spans="1:11" s="399" customFormat="1">
      <c r="A54" s="395" t="s">
        <v>157</v>
      </c>
      <c r="B54" s="391">
        <f>'Sources and Uses Budget'!C54</f>
        <v>5386872</v>
      </c>
      <c r="C54" s="397">
        <f>SUM(C45:C53)</f>
        <v>0</v>
      </c>
      <c r="D54" s="397">
        <f>SUM(D45:D53)</f>
        <v>0</v>
      </c>
      <c r="E54" s="391">
        <f>'Sources and Uses Budget'!S54</f>
        <v>3150709</v>
      </c>
      <c r="F54" s="397">
        <f>SUM(F45:F53)</f>
        <v>0</v>
      </c>
      <c r="G54" s="397">
        <f>SUM(G45:G53)</f>
        <v>0</v>
      </c>
      <c r="H54" s="391">
        <f>'Sources and Uses Budget'!T54</f>
        <v>0</v>
      </c>
      <c r="I54" s="397">
        <f>SUM(I45:I53)</f>
        <v>0</v>
      </c>
      <c r="J54" s="397">
        <f>SUM(J45:J53)</f>
        <v>0</v>
      </c>
      <c r="K54" s="398"/>
    </row>
    <row r="55" spans="1:11" s="390" customFormat="1">
      <c r="A55" s="387" t="s">
        <v>419</v>
      </c>
      <c r="B55" s="388"/>
      <c r="C55" s="388"/>
      <c r="D55" s="388"/>
      <c r="E55" s="388"/>
      <c r="F55" s="388"/>
      <c r="G55" s="388"/>
      <c r="H55" s="388"/>
      <c r="I55" s="388"/>
      <c r="J55" s="388"/>
      <c r="K55" s="389"/>
    </row>
    <row r="56" spans="1:11" s="390" customFormat="1">
      <c r="A56" s="394" t="s">
        <v>158</v>
      </c>
      <c r="B56" s="391">
        <f>'Sources and Uses Budget'!C56</f>
        <v>283326</v>
      </c>
      <c r="C56" s="392"/>
      <c r="D56" s="392"/>
      <c r="E56" s="393"/>
      <c r="F56" s="393"/>
      <c r="G56" s="393"/>
      <c r="H56" s="393"/>
      <c r="I56" s="393"/>
      <c r="J56" s="393"/>
      <c r="K56" s="389"/>
    </row>
    <row r="57" spans="1:11" s="390" customFormat="1" ht="12" customHeight="1">
      <c r="A57" s="394" t="s">
        <v>152</v>
      </c>
      <c r="B57" s="391">
        <f>'Sources and Uses Budget'!C57</f>
        <v>0</v>
      </c>
      <c r="C57" s="392"/>
      <c r="D57" s="392"/>
      <c r="E57" s="393"/>
      <c r="F57" s="393"/>
      <c r="G57" s="393"/>
      <c r="H57" s="393"/>
      <c r="I57" s="393"/>
      <c r="J57" s="393"/>
      <c r="K57" s="389"/>
    </row>
    <row r="58" spans="1:11" s="390" customFormat="1">
      <c r="A58" s="394" t="s">
        <v>156</v>
      </c>
      <c r="B58" s="391">
        <f>'Sources and Uses Budget'!C58</f>
        <v>10000</v>
      </c>
      <c r="C58" s="392"/>
      <c r="D58" s="392"/>
      <c r="E58" s="393"/>
      <c r="F58" s="393"/>
      <c r="G58" s="393"/>
      <c r="H58" s="393"/>
      <c r="I58" s="393"/>
      <c r="J58" s="393"/>
      <c r="K58" s="389"/>
    </row>
    <row r="59" spans="1:11" s="390" customFormat="1">
      <c r="A59" s="394" t="s">
        <v>154</v>
      </c>
      <c r="B59" s="391">
        <f>'Sources and Uses Budget'!C59</f>
        <v>0</v>
      </c>
      <c r="C59" s="392"/>
      <c r="D59" s="392"/>
      <c r="E59" s="393"/>
      <c r="F59" s="393"/>
      <c r="G59" s="393"/>
      <c r="H59" s="393"/>
      <c r="I59" s="393"/>
      <c r="J59" s="393"/>
      <c r="K59" s="389"/>
    </row>
    <row r="60" spans="1:11" s="390" customFormat="1">
      <c r="A60" s="394" t="s">
        <v>155</v>
      </c>
      <c r="B60" s="391">
        <f>'Sources and Uses Budget'!C60</f>
        <v>0</v>
      </c>
      <c r="C60" s="392"/>
      <c r="D60" s="392"/>
      <c r="E60" s="393"/>
      <c r="F60" s="393"/>
      <c r="G60" s="393"/>
      <c r="H60" s="393"/>
      <c r="I60" s="393"/>
      <c r="J60" s="393"/>
      <c r="K60" s="389"/>
    </row>
    <row r="61" spans="1:11" s="390" customFormat="1">
      <c r="A61" s="394" t="str">
        <f>'Sources and Uses Budget'!$A61</f>
        <v>Other: (Specify)</v>
      </c>
      <c r="B61" s="391">
        <f>'Sources and Uses Budget'!C61</f>
        <v>0</v>
      </c>
      <c r="C61" s="392"/>
      <c r="D61" s="392"/>
      <c r="E61" s="393"/>
      <c r="F61" s="393"/>
      <c r="G61" s="393"/>
      <c r="H61" s="393"/>
      <c r="I61" s="393"/>
      <c r="J61" s="393"/>
      <c r="K61" s="389"/>
    </row>
    <row r="62" spans="1:11" s="390" customFormat="1" ht="13.7" customHeight="1">
      <c r="A62" s="395" t="s">
        <v>302</v>
      </c>
      <c r="B62" s="391">
        <f>'Sources and Uses Budget'!C62</f>
        <v>293326</v>
      </c>
      <c r="C62" s="391">
        <f>SUM(C56:C61)</f>
        <v>0</v>
      </c>
      <c r="D62" s="391">
        <f>SUM(D56:D61)</f>
        <v>0</v>
      </c>
      <c r="E62" s="393"/>
      <c r="F62" s="393"/>
      <c r="G62" s="393"/>
      <c r="H62" s="393"/>
      <c r="I62" s="393"/>
      <c r="J62" s="393"/>
      <c r="K62" s="389"/>
    </row>
    <row r="63" spans="1:11" s="390" customFormat="1">
      <c r="A63" s="400" t="s">
        <v>303</v>
      </c>
      <c r="B63" s="391">
        <f>'Sources and Uses Budget'!C63</f>
        <v>51693740</v>
      </c>
      <c r="C63" s="391">
        <f>SUM(C8+C11+C13+C14+C15+C26+C27+C38+C42+C43+C54+C62)</f>
        <v>0</v>
      </c>
      <c r="D63" s="391">
        <f>SUM(D8+D11+D13+D14+D15+D26+D27+D38+D42+D43+D54+D62)</f>
        <v>0</v>
      </c>
      <c r="E63" s="391">
        <f>'Sources and Uses Budget'!S63</f>
        <v>44486353</v>
      </c>
      <c r="F63" s="391">
        <f>SUM(F10+F13+F14+F15+F26+F27+F38+F42+F43+F54)</f>
        <v>0</v>
      </c>
      <c r="G63" s="391">
        <f>SUM(G10+G13+G14+G15+G26+G27+G38+G42+G43+G54)</f>
        <v>0</v>
      </c>
      <c r="H63" s="391">
        <f>'Sources and Uses Budget'!T63</f>
        <v>0</v>
      </c>
      <c r="I63" s="391">
        <f>SUM(I11+I13+I14+I15+I26+I27+I38+I42+I43+I54)</f>
        <v>0</v>
      </c>
      <c r="J63" s="391">
        <f>SUM(J11+J13+J14+J15+J26+J27+J38+J42+J43+J54)</f>
        <v>0</v>
      </c>
      <c r="K63" s="389"/>
    </row>
    <row r="64" spans="1:11" s="390" customFormat="1" ht="24">
      <c r="A64" s="141" t="s">
        <v>1756</v>
      </c>
      <c r="B64" s="388"/>
      <c r="C64" s="388"/>
      <c r="D64" s="388"/>
      <c r="E64" s="388"/>
      <c r="F64" s="388"/>
      <c r="G64" s="388"/>
      <c r="H64" s="388"/>
      <c r="I64" s="388"/>
      <c r="J64" s="388"/>
      <c r="K64" s="389"/>
    </row>
    <row r="65" spans="1:11" s="390" customFormat="1">
      <c r="A65" s="145" t="s">
        <v>171</v>
      </c>
      <c r="B65" s="391">
        <f>'Sources and Uses Budget'!C65</f>
        <v>100000</v>
      </c>
      <c r="C65" s="392"/>
      <c r="D65" s="392"/>
      <c r="E65" s="391">
        <f>'Sources and Uses Budget'!S65</f>
        <v>55000</v>
      </c>
      <c r="F65" s="392"/>
      <c r="G65" s="392"/>
      <c r="H65" s="391">
        <f>'Sources and Uses Budget'!T65</f>
        <v>0</v>
      </c>
      <c r="I65" s="392"/>
      <c r="J65" s="392"/>
      <c r="K65" s="389"/>
    </row>
    <row r="66" spans="1:11" s="390" customFormat="1" ht="24">
      <c r="A66" s="303" t="s">
        <v>1753</v>
      </c>
      <c r="B66" s="391">
        <f>'Sources and Uses Budget'!C66</f>
        <v>250000</v>
      </c>
      <c r="C66" s="392"/>
      <c r="D66" s="392"/>
      <c r="E66" s="391">
        <f>'Sources and Uses Budget'!S66</f>
        <v>250000</v>
      </c>
      <c r="F66" s="392"/>
      <c r="G66" s="392"/>
      <c r="H66" s="391">
        <f>'Sources and Uses Budget'!T66</f>
        <v>0</v>
      </c>
      <c r="I66" s="392"/>
      <c r="J66" s="392"/>
      <c r="K66" s="389"/>
    </row>
    <row r="67" spans="1:11" s="390" customFormat="1" ht="24">
      <c r="A67" s="303" t="s">
        <v>1754</v>
      </c>
      <c r="B67" s="391">
        <f>'Sources and Uses Budget'!C67</f>
        <v>0</v>
      </c>
      <c r="C67" s="392"/>
      <c r="D67" s="392"/>
      <c r="E67" s="391">
        <f>'Sources and Uses Budget'!S67</f>
        <v>0</v>
      </c>
      <c r="F67" s="392"/>
      <c r="G67" s="392"/>
      <c r="H67" s="391">
        <f>'Sources and Uses Budget'!T67</f>
        <v>0</v>
      </c>
      <c r="I67" s="392"/>
      <c r="J67" s="392"/>
      <c r="K67" s="389"/>
    </row>
    <row r="68" spans="1:11" s="390" customFormat="1">
      <c r="A68" s="303" t="s">
        <v>1760</v>
      </c>
      <c r="B68" s="391">
        <f>'Sources and Uses Budget'!C68</f>
        <v>0</v>
      </c>
      <c r="C68" s="392"/>
      <c r="D68" s="392"/>
      <c r="E68" s="391">
        <f>'Sources and Uses Budget'!S68</f>
        <v>0</v>
      </c>
      <c r="F68" s="392"/>
      <c r="G68" s="392"/>
      <c r="H68" s="391">
        <f>'Sources and Uses Budget'!T68</f>
        <v>0</v>
      </c>
      <c r="I68" s="392"/>
      <c r="J68" s="392"/>
      <c r="K68" s="389"/>
    </row>
    <row r="69" spans="1:11" s="390" customFormat="1">
      <c r="A69" s="394" t="str">
        <f>'Sources and Uses Budget'!$A69</f>
        <v>Other: (Specify)</v>
      </c>
      <c r="B69" s="391">
        <f>'Sources and Uses Budget'!C69</f>
        <v>0</v>
      </c>
      <c r="C69" s="392"/>
      <c r="D69" s="392"/>
      <c r="E69" s="391">
        <f>'Sources and Uses Budget'!S69</f>
        <v>0</v>
      </c>
      <c r="F69" s="392"/>
      <c r="G69" s="392"/>
      <c r="H69" s="391">
        <f>'Sources and Uses Budget'!T69</f>
        <v>0</v>
      </c>
      <c r="I69" s="392"/>
      <c r="J69" s="392"/>
      <c r="K69" s="389"/>
    </row>
    <row r="70" spans="1:11" s="390" customFormat="1">
      <c r="A70" s="395" t="s">
        <v>610</v>
      </c>
      <c r="B70" s="391">
        <f>'Sources and Uses Budget'!C70</f>
        <v>350000</v>
      </c>
      <c r="C70" s="391">
        <f>SUM(C64:C69)</f>
        <v>0</v>
      </c>
      <c r="D70" s="391">
        <f>SUM(D64:D69)</f>
        <v>0</v>
      </c>
      <c r="E70" s="391">
        <f>'Sources and Uses Budget'!S70</f>
        <v>305000</v>
      </c>
      <c r="F70" s="397">
        <f>SUM(F65:F69)</f>
        <v>0</v>
      </c>
      <c r="G70" s="397">
        <f>SUM(G65:G69)</f>
        <v>0</v>
      </c>
      <c r="H70" s="391">
        <f>'Sources and Uses Budget'!T70</f>
        <v>0</v>
      </c>
      <c r="I70" s="397">
        <f>SUM(I65:I69)</f>
        <v>0</v>
      </c>
      <c r="J70" s="397">
        <f>SUM(J65:J69)</f>
        <v>0</v>
      </c>
      <c r="K70" s="389"/>
    </row>
    <row r="71" spans="1:11" s="390" customFormat="1">
      <c r="A71" s="387" t="s">
        <v>611</v>
      </c>
      <c r="B71" s="388"/>
      <c r="C71" s="388"/>
      <c r="D71" s="388"/>
      <c r="E71" s="388"/>
      <c r="F71" s="388"/>
      <c r="G71" s="388"/>
      <c r="H71" s="388"/>
      <c r="I71" s="388"/>
      <c r="J71" s="388"/>
      <c r="K71" s="389"/>
    </row>
    <row r="72" spans="1:11" s="390" customFormat="1">
      <c r="A72" s="394" t="s">
        <v>612</v>
      </c>
      <c r="B72" s="391">
        <f>'Sources and Uses Budget'!C72</f>
        <v>0</v>
      </c>
      <c r="C72" s="392"/>
      <c r="D72" s="392"/>
      <c r="E72" s="393"/>
      <c r="F72" s="393"/>
      <c r="G72" s="393"/>
      <c r="H72" s="393"/>
      <c r="I72" s="393"/>
      <c r="J72" s="393"/>
      <c r="K72" s="389"/>
    </row>
    <row r="73" spans="1:11" s="390" customFormat="1">
      <c r="A73" s="394" t="s">
        <v>613</v>
      </c>
      <c r="B73" s="391">
        <f>'Sources and Uses Budget'!C73</f>
        <v>0</v>
      </c>
      <c r="C73" s="392"/>
      <c r="D73" s="392"/>
      <c r="E73" s="393"/>
      <c r="F73" s="393"/>
      <c r="G73" s="393"/>
      <c r="H73" s="393"/>
      <c r="I73" s="393"/>
      <c r="J73" s="393"/>
      <c r="K73" s="389"/>
    </row>
    <row r="74" spans="1:11" s="390" customFormat="1">
      <c r="A74" s="396" t="s">
        <v>1008</v>
      </c>
      <c r="B74" s="391">
        <f>'Sources and Uses Budget'!C74</f>
        <v>0</v>
      </c>
      <c r="C74" s="392"/>
      <c r="D74" s="392"/>
      <c r="E74" s="393"/>
      <c r="F74" s="393"/>
      <c r="G74" s="393"/>
      <c r="H74" s="393"/>
      <c r="I74" s="393"/>
      <c r="J74" s="393"/>
      <c r="K74" s="389"/>
    </row>
    <row r="75" spans="1:11" s="390" customFormat="1">
      <c r="A75" s="394" t="s">
        <v>614</v>
      </c>
      <c r="B75" s="391">
        <f>'Sources and Uses Budget'!C75</f>
        <v>682325</v>
      </c>
      <c r="C75" s="392"/>
      <c r="D75" s="392"/>
      <c r="E75" s="393"/>
      <c r="F75" s="393"/>
      <c r="G75" s="393"/>
      <c r="H75" s="393"/>
      <c r="I75" s="393"/>
      <c r="J75" s="393"/>
      <c r="K75" s="389"/>
    </row>
    <row r="76" spans="1:11" s="390" customFormat="1">
      <c r="A76" s="394" t="str">
        <f>'Sources and Uses Budget'!$A76</f>
        <v>Other: (Specify)</v>
      </c>
      <c r="B76" s="391">
        <f>'Sources and Uses Budget'!C76</f>
        <v>0</v>
      </c>
      <c r="C76" s="392"/>
      <c r="D76" s="392"/>
      <c r="E76" s="393"/>
      <c r="F76" s="393"/>
      <c r="G76" s="393"/>
      <c r="H76" s="393"/>
      <c r="I76" s="393"/>
      <c r="J76" s="393"/>
      <c r="K76" s="389"/>
    </row>
    <row r="77" spans="1:11" s="390" customFormat="1">
      <c r="A77" s="395" t="s">
        <v>615</v>
      </c>
      <c r="B77" s="391">
        <f>'Sources and Uses Budget'!C77</f>
        <v>682325</v>
      </c>
      <c r="C77" s="391">
        <f>SUM(C72:C76)</f>
        <v>0</v>
      </c>
      <c r="D77" s="391">
        <f>SUM(D72:D76)</f>
        <v>0</v>
      </c>
      <c r="E77" s="393"/>
      <c r="F77" s="393"/>
      <c r="G77" s="393"/>
      <c r="H77" s="393"/>
      <c r="I77" s="393"/>
      <c r="J77" s="393"/>
      <c r="K77" s="389"/>
    </row>
    <row r="78" spans="1:11" s="390" customFormat="1">
      <c r="A78" s="387" t="s">
        <v>1317</v>
      </c>
      <c r="B78" s="388"/>
      <c r="C78" s="388"/>
      <c r="D78" s="388"/>
      <c r="E78" s="388"/>
      <c r="F78" s="388"/>
      <c r="G78" s="388"/>
      <c r="H78" s="388"/>
      <c r="I78" s="388"/>
      <c r="J78" s="388"/>
      <c r="K78" s="389"/>
    </row>
    <row r="79" spans="1:11" s="390" customFormat="1">
      <c r="A79" s="394" t="s">
        <v>1319</v>
      </c>
      <c r="B79" s="391">
        <f>'Sources and Uses Budget'!C79</f>
        <v>2009265</v>
      </c>
      <c r="C79" s="392"/>
      <c r="D79" s="392"/>
      <c r="E79" s="391">
        <f>'Sources and Uses Budget'!S79</f>
        <v>2009265</v>
      </c>
      <c r="F79" s="392"/>
      <c r="G79" s="392"/>
      <c r="H79" s="391">
        <f>'Sources and Uses Budget'!T79</f>
        <v>0</v>
      </c>
      <c r="I79" s="392"/>
      <c r="J79" s="392"/>
      <c r="K79" s="389"/>
    </row>
    <row r="80" spans="1:11" s="390" customFormat="1">
      <c r="A80" s="394" t="s">
        <v>58</v>
      </c>
      <c r="B80" s="391">
        <f>'Sources and Uses Budget'!C80</f>
        <v>500000</v>
      </c>
      <c r="C80" s="392"/>
      <c r="D80" s="392"/>
      <c r="E80" s="391">
        <f>'Sources and Uses Budget'!S80</f>
        <v>250000</v>
      </c>
      <c r="F80" s="392"/>
      <c r="G80" s="392"/>
      <c r="H80" s="391">
        <f>'Sources and Uses Budget'!T80</f>
        <v>0</v>
      </c>
      <c r="I80" s="392"/>
      <c r="J80" s="392"/>
      <c r="K80" s="389"/>
    </row>
    <row r="81" spans="1:11" s="390" customFormat="1">
      <c r="A81" s="395" t="s">
        <v>1316</v>
      </c>
      <c r="B81" s="391">
        <f>'Sources and Uses Budget'!C81</f>
        <v>2509265</v>
      </c>
      <c r="C81" s="391">
        <f>SUM(C79:C80)</f>
        <v>0</v>
      </c>
      <c r="D81" s="391">
        <f>SUM(D79:D80)</f>
        <v>0</v>
      </c>
      <c r="E81" s="391">
        <f>'Sources and Uses Budget'!S81</f>
        <v>2259265</v>
      </c>
      <c r="F81" s="391">
        <f>SUM(F79:F80)</f>
        <v>0</v>
      </c>
      <c r="G81" s="391">
        <f>SUM(G79:G80)</f>
        <v>0</v>
      </c>
      <c r="H81" s="391">
        <f>'Sources and Uses Budget'!T81</f>
        <v>0</v>
      </c>
      <c r="I81" s="391">
        <f>SUM(I79:I80)</f>
        <v>0</v>
      </c>
      <c r="J81" s="391">
        <f>SUM(J79:J80)</f>
        <v>0</v>
      </c>
      <c r="K81" s="389"/>
    </row>
    <row r="82" spans="1:11" s="390" customFormat="1">
      <c r="A82" s="387" t="s">
        <v>775</v>
      </c>
      <c r="B82" s="388"/>
      <c r="C82" s="388"/>
      <c r="D82" s="388"/>
      <c r="E82" s="388"/>
      <c r="F82" s="388"/>
      <c r="G82" s="388"/>
      <c r="H82" s="388"/>
      <c r="I82" s="388"/>
      <c r="J82" s="388"/>
      <c r="K82" s="389"/>
    </row>
    <row r="83" spans="1:11" s="390" customFormat="1" ht="13.7" customHeight="1">
      <c r="A83" s="145" t="s">
        <v>2410</v>
      </c>
      <c r="B83" s="391">
        <f>'Sources and Uses Budget'!C83</f>
        <v>208476</v>
      </c>
      <c r="C83" s="392"/>
      <c r="D83" s="392"/>
      <c r="E83" s="393"/>
      <c r="F83" s="393"/>
      <c r="G83" s="393"/>
      <c r="H83" s="393"/>
      <c r="I83" s="393"/>
      <c r="J83" s="393"/>
      <c r="K83" s="389"/>
    </row>
    <row r="84" spans="1:11" s="390" customFormat="1">
      <c r="A84" s="145" t="s">
        <v>777</v>
      </c>
      <c r="B84" s="391">
        <f>'Sources and Uses Budget'!C84</f>
        <v>0</v>
      </c>
      <c r="C84" s="392"/>
      <c r="D84" s="392"/>
      <c r="E84" s="391">
        <f>'Sources and Uses Budget'!S84</f>
        <v>0</v>
      </c>
      <c r="F84" s="392"/>
      <c r="G84" s="392"/>
      <c r="H84" s="391">
        <f>'Sources and Uses Budget'!T84</f>
        <v>0</v>
      </c>
      <c r="I84" s="392"/>
      <c r="J84" s="392"/>
      <c r="K84" s="389"/>
    </row>
    <row r="85" spans="1:11" s="390" customFormat="1">
      <c r="A85" s="145" t="s">
        <v>778</v>
      </c>
      <c r="B85" s="391">
        <f>'Sources and Uses Budget'!C85</f>
        <v>2826247</v>
      </c>
      <c r="C85" s="392"/>
      <c r="D85" s="392"/>
      <c r="E85" s="391">
        <f>'Sources and Uses Budget'!S85</f>
        <v>1290366</v>
      </c>
      <c r="F85" s="392"/>
      <c r="G85" s="392"/>
      <c r="H85" s="391">
        <f>'Sources and Uses Budget'!T85</f>
        <v>0</v>
      </c>
      <c r="I85" s="392"/>
      <c r="J85" s="392"/>
      <c r="K85" s="389"/>
    </row>
    <row r="86" spans="1:11" s="390" customFormat="1">
      <c r="A86" s="145" t="s">
        <v>779</v>
      </c>
      <c r="B86" s="391">
        <f>'Sources and Uses Budget'!C86</f>
        <v>332000</v>
      </c>
      <c r="C86" s="392"/>
      <c r="D86" s="392"/>
      <c r="E86" s="391">
        <f>'Sources and Uses Budget'!S86</f>
        <v>332000</v>
      </c>
      <c r="F86" s="392"/>
      <c r="G86" s="392"/>
      <c r="H86" s="391">
        <f>'Sources and Uses Budget'!T86</f>
        <v>0</v>
      </c>
      <c r="I86" s="392"/>
      <c r="J86" s="392"/>
      <c r="K86" s="389"/>
    </row>
    <row r="87" spans="1:11" s="390" customFormat="1">
      <c r="A87" s="145" t="s">
        <v>780</v>
      </c>
      <c r="B87" s="391">
        <f>'Sources and Uses Budget'!C87</f>
        <v>0</v>
      </c>
      <c r="C87" s="392"/>
      <c r="D87" s="392"/>
      <c r="E87" s="391">
        <f>'Sources and Uses Budget'!S87</f>
        <v>0</v>
      </c>
      <c r="F87" s="392"/>
      <c r="G87" s="392"/>
      <c r="H87" s="391">
        <f>'Sources and Uses Budget'!T87</f>
        <v>0</v>
      </c>
      <c r="I87" s="392"/>
      <c r="J87" s="392"/>
      <c r="K87" s="389"/>
    </row>
    <row r="88" spans="1:11" s="390" customFormat="1">
      <c r="A88" s="145" t="s">
        <v>781</v>
      </c>
      <c r="B88" s="391">
        <f>'Sources and Uses Budget'!C88</f>
        <v>50000</v>
      </c>
      <c r="C88" s="392"/>
      <c r="D88" s="392"/>
      <c r="E88" s="393"/>
      <c r="F88" s="393"/>
      <c r="G88" s="393"/>
      <c r="H88" s="393"/>
      <c r="I88" s="393"/>
      <c r="J88" s="393"/>
      <c r="K88" s="389"/>
    </row>
    <row r="89" spans="1:11" s="390" customFormat="1">
      <c r="A89" s="145" t="s">
        <v>782</v>
      </c>
      <c r="B89" s="391">
        <f>'Sources and Uses Budget'!C89</f>
        <v>70000</v>
      </c>
      <c r="C89" s="392"/>
      <c r="D89" s="392"/>
      <c r="E89" s="391">
        <f>'Sources and Uses Budget'!S89</f>
        <v>70000</v>
      </c>
      <c r="F89" s="392"/>
      <c r="G89" s="392"/>
      <c r="H89" s="391">
        <f>'Sources and Uses Budget'!T89</f>
        <v>0</v>
      </c>
      <c r="I89" s="392"/>
      <c r="J89" s="392"/>
      <c r="K89" s="389"/>
    </row>
    <row r="90" spans="1:11" s="390" customFormat="1">
      <c r="A90" s="145" t="s">
        <v>783</v>
      </c>
      <c r="B90" s="391">
        <f>'Sources and Uses Budget'!C90</f>
        <v>15000</v>
      </c>
      <c r="C90" s="392"/>
      <c r="D90" s="392"/>
      <c r="E90" s="391">
        <f>'Sources and Uses Budget'!S90</f>
        <v>15000</v>
      </c>
      <c r="F90" s="392"/>
      <c r="G90" s="392"/>
      <c r="H90" s="391">
        <f>'Sources and Uses Budget'!T90</f>
        <v>0</v>
      </c>
      <c r="I90" s="392"/>
      <c r="J90" s="392"/>
      <c r="K90" s="389"/>
    </row>
    <row r="91" spans="1:11" s="390" customFormat="1">
      <c r="A91" s="155" t="s">
        <v>373</v>
      </c>
      <c r="B91" s="391">
        <f>'Sources and Uses Budget'!C91</f>
        <v>55000</v>
      </c>
      <c r="C91" s="392"/>
      <c r="D91" s="392"/>
      <c r="E91" s="391">
        <f>'Sources and Uses Budget'!S91</f>
        <v>35000</v>
      </c>
      <c r="F91" s="392"/>
      <c r="G91" s="392"/>
      <c r="H91" s="391">
        <f>'Sources and Uses Budget'!T91</f>
        <v>0</v>
      </c>
      <c r="I91" s="392"/>
      <c r="J91" s="392"/>
      <c r="K91" s="389"/>
    </row>
    <row r="92" spans="1:11" s="390" customFormat="1">
      <c r="A92" s="541" t="s">
        <v>1318</v>
      </c>
      <c r="B92" s="391">
        <f>'Sources and Uses Budget'!C92</f>
        <v>15000</v>
      </c>
      <c r="C92" s="392"/>
      <c r="D92" s="392"/>
      <c r="E92" s="391">
        <f>'Sources and Uses Budget'!S92</f>
        <v>0</v>
      </c>
      <c r="F92" s="392"/>
      <c r="G92" s="392"/>
      <c r="H92" s="391">
        <f>'Sources and Uses Budget'!T92</f>
        <v>0</v>
      </c>
      <c r="I92" s="392"/>
      <c r="J92" s="392"/>
      <c r="K92" s="389"/>
    </row>
    <row r="93" spans="1:11" s="390" customFormat="1">
      <c r="A93" s="394" t="str">
        <f>'Sources and Uses Budget'!$A93</f>
        <v>Other: (Specify)</v>
      </c>
      <c r="B93" s="391">
        <f>'Sources and Uses Budget'!C93</f>
        <v>0</v>
      </c>
      <c r="C93" s="392"/>
      <c r="D93" s="392"/>
      <c r="E93" s="391">
        <f>'Sources and Uses Budget'!S93</f>
        <v>0</v>
      </c>
      <c r="F93" s="392"/>
      <c r="G93" s="392"/>
      <c r="H93" s="391">
        <f>'Sources and Uses Budget'!T93</f>
        <v>0</v>
      </c>
      <c r="I93" s="392"/>
      <c r="J93" s="392"/>
      <c r="K93" s="389"/>
    </row>
    <row r="94" spans="1:11" s="390" customFormat="1">
      <c r="A94" s="394" t="str">
        <f>'Sources and Uses Budget'!$A94</f>
        <v>Other: (Specify)</v>
      </c>
      <c r="B94" s="391">
        <f>'Sources and Uses Budget'!C94</f>
        <v>0</v>
      </c>
      <c r="C94" s="392"/>
      <c r="D94" s="392"/>
      <c r="E94" s="391">
        <f>'Sources and Uses Budget'!S94</f>
        <v>0</v>
      </c>
      <c r="F94" s="392"/>
      <c r="G94" s="392"/>
      <c r="H94" s="391">
        <f>'Sources and Uses Budget'!T94</f>
        <v>0</v>
      </c>
      <c r="I94" s="392"/>
      <c r="J94" s="392"/>
      <c r="K94" s="389"/>
    </row>
    <row r="95" spans="1:11" s="390" customFormat="1">
      <c r="A95" s="394" t="str">
        <f>'Sources and Uses Budget'!$A95</f>
        <v>Other: (Specify)</v>
      </c>
      <c r="B95" s="391">
        <f>'Sources and Uses Budget'!C95</f>
        <v>0</v>
      </c>
      <c r="C95" s="392"/>
      <c r="D95" s="392"/>
      <c r="E95" s="391">
        <f>'Sources and Uses Budget'!S95</f>
        <v>0</v>
      </c>
      <c r="F95" s="392"/>
      <c r="G95" s="392"/>
      <c r="H95" s="391">
        <f>'Sources and Uses Budget'!T95</f>
        <v>0</v>
      </c>
      <c r="I95" s="392"/>
      <c r="J95" s="392"/>
      <c r="K95" s="389"/>
    </row>
    <row r="96" spans="1:11" s="390" customFormat="1">
      <c r="A96" s="395" t="s">
        <v>784</v>
      </c>
      <c r="B96" s="391">
        <f>'Sources and Uses Budget'!C96</f>
        <v>3571723</v>
      </c>
      <c r="C96" s="391">
        <f>SUM(C83:C95)</f>
        <v>0</v>
      </c>
      <c r="D96" s="391">
        <f>SUM(D83:D95)</f>
        <v>0</v>
      </c>
      <c r="E96" s="391">
        <f>'Sources and Uses Budget'!S96</f>
        <v>1742366</v>
      </c>
      <c r="F96" s="397">
        <f>SUM(F84:F87,F89:F95)</f>
        <v>0</v>
      </c>
      <c r="G96" s="397">
        <f>SUM(G84:G87,G89:G95)</f>
        <v>0</v>
      </c>
      <c r="H96" s="391">
        <f>'Sources and Uses Budget'!T96</f>
        <v>0</v>
      </c>
      <c r="I96" s="391">
        <f>SUM(I84:I87,I89:I95)</f>
        <v>0</v>
      </c>
      <c r="J96" s="391">
        <f>SUM(J84:J87,J89:J95)</f>
        <v>0</v>
      </c>
      <c r="K96" s="389"/>
    </row>
    <row r="97" spans="1:11" s="390" customFormat="1">
      <c r="A97" s="395" t="s">
        <v>1054</v>
      </c>
      <c r="B97" s="391">
        <f>'Sources and Uses Budget'!C97</f>
        <v>58807053</v>
      </c>
      <c r="C97" s="391">
        <f>SUM(C63+C70+C77+C81+C96)</f>
        <v>0</v>
      </c>
      <c r="D97" s="391">
        <f>SUM(D63+D70+D77+D81+D96)</f>
        <v>0</v>
      </c>
      <c r="E97" s="391">
        <f>'Sources and Uses Budget'!S97</f>
        <v>48792984</v>
      </c>
      <c r="F97" s="397">
        <f>SUM(+F63+F70+F81+F96)</f>
        <v>0</v>
      </c>
      <c r="G97" s="397">
        <f>SUM(+G63+G70+G81+G96)</f>
        <v>0</v>
      </c>
      <c r="H97" s="391">
        <f>'Sources and Uses Budget'!T97</f>
        <v>0</v>
      </c>
      <c r="I97" s="397">
        <f>SUM(I63+I70+I81+I96)</f>
        <v>0</v>
      </c>
      <c r="J97" s="397">
        <f>SUM(J63+J70+J81+J96)</f>
        <v>0</v>
      </c>
      <c r="K97" s="389"/>
    </row>
    <row r="98" spans="1:11" s="390" customFormat="1">
      <c r="A98" s="387" t="s">
        <v>786</v>
      </c>
      <c r="B98" s="388"/>
      <c r="C98" s="388"/>
      <c r="D98" s="388"/>
      <c r="E98" s="388"/>
      <c r="F98" s="388"/>
      <c r="G98" s="388"/>
      <c r="H98" s="388"/>
      <c r="I98" s="388"/>
      <c r="J98" s="388"/>
      <c r="K98" s="389"/>
    </row>
    <row r="99" spans="1:11" s="390" customFormat="1">
      <c r="A99" s="145" t="s">
        <v>787</v>
      </c>
      <c r="B99" s="391">
        <f>'Sources and Uses Budget'!C99</f>
        <v>7318947</v>
      </c>
      <c r="C99" s="392"/>
      <c r="D99" s="392"/>
      <c r="E99" s="391">
        <f>'Sources and Uses Budget'!S99</f>
        <v>7318947</v>
      </c>
      <c r="F99" s="392"/>
      <c r="G99" s="392"/>
      <c r="H99" s="391">
        <f>'Sources and Uses Budget'!T99</f>
        <v>0</v>
      </c>
      <c r="I99" s="392"/>
      <c r="J99" s="392"/>
      <c r="K99" s="389"/>
    </row>
    <row r="100" spans="1:11" s="390" customFormat="1">
      <c r="A100" s="303" t="s">
        <v>1758</v>
      </c>
      <c r="B100" s="391">
        <f>'Sources and Uses Budget'!C100</f>
        <v>0</v>
      </c>
      <c r="C100" s="392"/>
      <c r="D100" s="392"/>
      <c r="E100" s="391">
        <f>'Sources and Uses Budget'!S100</f>
        <v>0</v>
      </c>
      <c r="F100" s="392"/>
      <c r="G100" s="392"/>
      <c r="H100" s="391">
        <f>'Sources and Uses Budget'!T100</f>
        <v>0</v>
      </c>
      <c r="I100" s="392"/>
      <c r="J100" s="392"/>
      <c r="K100" s="389"/>
    </row>
    <row r="101" spans="1:11" s="390" customFormat="1">
      <c r="A101" s="145" t="s">
        <v>788</v>
      </c>
      <c r="B101" s="391">
        <f>'Sources and Uses Budget'!C101</f>
        <v>0</v>
      </c>
      <c r="C101" s="392"/>
      <c r="D101" s="392"/>
      <c r="E101" s="391">
        <f>'Sources and Uses Budget'!S101</f>
        <v>0</v>
      </c>
      <c r="F101" s="392"/>
      <c r="G101" s="392"/>
      <c r="H101" s="391">
        <f>'Sources and Uses Budget'!T101</f>
        <v>0</v>
      </c>
      <c r="I101" s="392"/>
      <c r="J101" s="392"/>
      <c r="K101" s="389"/>
    </row>
    <row r="102" spans="1:11" s="390" customFormat="1" ht="12" customHeight="1">
      <c r="A102" s="303" t="s">
        <v>1759</v>
      </c>
      <c r="B102" s="391">
        <f>'Sources and Uses Budget'!C102</f>
        <v>0</v>
      </c>
      <c r="C102" s="392"/>
      <c r="D102" s="392"/>
      <c r="E102" s="391">
        <f>'Sources and Uses Budget'!S102</f>
        <v>0</v>
      </c>
      <c r="F102" s="392"/>
      <c r="G102" s="392"/>
      <c r="H102" s="391">
        <f>'Sources and Uses Budget'!T102</f>
        <v>0</v>
      </c>
      <c r="I102" s="392"/>
      <c r="J102" s="392"/>
      <c r="K102" s="389"/>
    </row>
    <row r="103" spans="1:11" s="390" customFormat="1">
      <c r="A103" s="394" t="str">
        <f>'Sources and Uses Budget'!$A103</f>
        <v>Other: (Specify)</v>
      </c>
      <c r="B103" s="391">
        <f>'Sources and Uses Budget'!C103</f>
        <v>0</v>
      </c>
      <c r="C103" s="392"/>
      <c r="D103" s="392"/>
      <c r="E103" s="391">
        <f>'Sources and Uses Budget'!S103</f>
        <v>0</v>
      </c>
      <c r="F103" s="392"/>
      <c r="G103" s="392"/>
      <c r="H103" s="391">
        <f>'Sources and Uses Budget'!T103</f>
        <v>0</v>
      </c>
      <c r="I103" s="392"/>
      <c r="J103" s="392"/>
      <c r="K103" s="389"/>
    </row>
    <row r="104" spans="1:11" s="390" customFormat="1">
      <c r="A104" s="395" t="s">
        <v>789</v>
      </c>
      <c r="B104" s="391">
        <f>'Sources and Uses Budget'!C104</f>
        <v>7318947</v>
      </c>
      <c r="C104" s="391">
        <f>SUM(C99:C103)</f>
        <v>0</v>
      </c>
      <c r="D104" s="391">
        <f>SUM(D99:D103)</f>
        <v>0</v>
      </c>
      <c r="E104" s="391">
        <f>'Sources and Uses Budget'!S104</f>
        <v>7318947</v>
      </c>
      <c r="F104" s="397">
        <f>SUM(F99:F103)</f>
        <v>0</v>
      </c>
      <c r="G104" s="397">
        <f>SUM(G99:G103)</f>
        <v>0</v>
      </c>
      <c r="H104" s="391">
        <f>'Sources and Uses Budget'!T104</f>
        <v>0</v>
      </c>
      <c r="I104" s="397">
        <f>SUM(I99:I103)</f>
        <v>0</v>
      </c>
      <c r="J104" s="397">
        <f>SUM(J99:J103)</f>
        <v>0</v>
      </c>
      <c r="K104" s="389"/>
    </row>
    <row r="105" spans="1:11" s="390" customFormat="1">
      <c r="A105" s="395" t="s">
        <v>1055</v>
      </c>
      <c r="B105" s="391">
        <f>'Sources and Uses Budget'!C105</f>
        <v>66126000</v>
      </c>
      <c r="C105" s="397">
        <f>SUM(C97+C104)</f>
        <v>0</v>
      </c>
      <c r="D105" s="397">
        <f>SUM(D97+D104)</f>
        <v>0</v>
      </c>
      <c r="E105" s="391">
        <f>'Sources and Uses Budget'!S105</f>
        <v>56111931</v>
      </c>
      <c r="F105" s="397">
        <f>F97+F104</f>
        <v>0</v>
      </c>
      <c r="G105" s="397">
        <f>G97+G104</f>
        <v>0</v>
      </c>
      <c r="H105" s="391">
        <f>'Sources and Uses Budget'!T105</f>
        <v>0</v>
      </c>
      <c r="I105" s="397">
        <f>I97+I104</f>
        <v>0</v>
      </c>
      <c r="J105" s="397">
        <f>J97+J104</f>
        <v>0</v>
      </c>
      <c r="K105" s="389"/>
    </row>
    <row r="106" spans="1:11" s="390" customFormat="1">
      <c r="A106" s="401"/>
      <c r="B106" s="402"/>
      <c r="C106" s="402"/>
      <c r="D106" s="402"/>
      <c r="E106" s="391">
        <f>'Sources and Uses Budget'!S106</f>
        <v>0</v>
      </c>
      <c r="F106" s="392"/>
      <c r="G106" s="392"/>
      <c r="H106" s="391">
        <f>'Sources and Uses Budget'!T106</f>
        <v>0</v>
      </c>
      <c r="I106" s="392"/>
      <c r="J106" s="392"/>
      <c r="K106" s="389"/>
    </row>
    <row r="107" spans="1:11" s="390" customFormat="1">
      <c r="A107" s="403"/>
      <c r="B107" s="404"/>
      <c r="C107" s="402"/>
      <c r="D107" s="487" t="s">
        <v>376</v>
      </c>
      <c r="E107" s="391">
        <f>'Sources and Uses Budget'!S107</f>
        <v>56111931</v>
      </c>
      <c r="F107" s="397">
        <f>F105+F106</f>
        <v>0</v>
      </c>
      <c r="G107" s="397">
        <f>G105+G106</f>
        <v>0</v>
      </c>
      <c r="H107" s="391">
        <f>'Sources and Uses Budget'!T107</f>
        <v>0</v>
      </c>
      <c r="I107" s="397">
        <f>I105+I106</f>
        <v>0</v>
      </c>
      <c r="J107" s="397">
        <f>J105+J106</f>
        <v>0</v>
      </c>
      <c r="K107" s="389"/>
    </row>
    <row r="108" spans="1:11" s="390" customFormat="1">
      <c r="A108" s="403"/>
      <c r="B108" s="405"/>
      <c r="C108" s="405"/>
      <c r="D108" s="405"/>
      <c r="J108" s="406"/>
      <c r="K108" s="389"/>
    </row>
    <row r="109" spans="1:11" s="390" customFormat="1">
      <c r="A109" s="403"/>
      <c r="B109" s="405"/>
      <c r="C109" s="405"/>
      <c r="D109" s="405"/>
      <c r="J109" s="406"/>
      <c r="K109" s="389"/>
    </row>
    <row r="110" spans="1:11" s="390" customFormat="1">
      <c r="A110" s="403"/>
      <c r="B110" s="405"/>
      <c r="C110" s="405"/>
      <c r="D110" s="405"/>
      <c r="J110" s="406"/>
      <c r="K110" s="389"/>
    </row>
    <row r="111" spans="1:11" s="390" customFormat="1" ht="12.75">
      <c r="A111" s="407"/>
      <c r="B111" s="405"/>
      <c r="C111" s="405"/>
      <c r="D111" s="405"/>
      <c r="J111" s="406"/>
      <c r="K111" s="389"/>
    </row>
    <row r="112" spans="1:11" s="390" customFormat="1" ht="12.75">
      <c r="A112" s="407"/>
      <c r="B112" s="405"/>
      <c r="C112" s="405"/>
      <c r="D112" s="405"/>
      <c r="J112" s="406"/>
      <c r="K112" s="389"/>
    </row>
    <row r="113" spans="1:11" s="390" customFormat="1" ht="14.25">
      <c r="A113" s="408"/>
      <c r="B113" s="405"/>
      <c r="C113" s="405"/>
      <c r="D113" s="405"/>
      <c r="J113" s="406"/>
      <c r="K113" s="389"/>
    </row>
    <row r="114" spans="1:11" s="390" customFormat="1" ht="12.75">
      <c r="A114" s="407"/>
      <c r="J114" s="406"/>
      <c r="K114" s="389"/>
    </row>
    <row r="115" spans="1:11" s="390" customFormat="1" ht="14.25">
      <c r="A115" s="408"/>
      <c r="J115" s="406"/>
      <c r="K115" s="389"/>
    </row>
    <row r="116" spans="1:11" s="390" customFormat="1" ht="14.25">
      <c r="A116" s="408"/>
      <c r="J116" s="406"/>
      <c r="K116" s="389"/>
    </row>
    <row r="117" spans="1:11" s="390" customFormat="1">
      <c r="B117" s="405"/>
      <c r="C117" s="405"/>
      <c r="D117" s="405"/>
      <c r="J117" s="406"/>
      <c r="K117" s="389"/>
    </row>
    <row r="118" spans="1:11" s="390" customFormat="1">
      <c r="J118" s="406"/>
      <c r="K118" s="389"/>
    </row>
    <row r="119" spans="1:11" s="390" customFormat="1">
      <c r="J119" s="406"/>
      <c r="K119" s="389"/>
    </row>
    <row r="120" spans="1:11" s="390" customFormat="1">
      <c r="J120" s="406"/>
      <c r="K120" s="389"/>
    </row>
    <row r="121" spans="1:11" s="390" customFormat="1" ht="14.25">
      <c r="A121" s="408"/>
      <c r="J121" s="406"/>
      <c r="K121" s="389"/>
    </row>
    <row r="122" spans="1:11" s="410" customFormat="1" ht="15.75">
      <c r="A122" s="409"/>
      <c r="J122" s="411"/>
      <c r="K122" s="412"/>
    </row>
    <row r="123" spans="1:11" s="390" customFormat="1">
      <c r="A123" s="413"/>
      <c r="J123" s="406"/>
      <c r="K123" s="389"/>
    </row>
    <row r="124" spans="1:11" s="390" customFormat="1">
      <c r="B124" s="414"/>
      <c r="D124" s="1873"/>
      <c r="E124" s="1342"/>
      <c r="F124" s="1342"/>
      <c r="G124" s="1342"/>
      <c r="H124" s="1342"/>
      <c r="I124" s="1342"/>
      <c r="J124" s="406"/>
      <c r="K124" s="389"/>
    </row>
    <row r="125" spans="1:11" s="390" customFormat="1" ht="12.75">
      <c r="A125" s="415"/>
      <c r="B125" s="414"/>
      <c r="C125" s="415"/>
      <c r="D125" s="1342"/>
      <c r="E125" s="1342"/>
      <c r="F125" s="1342"/>
      <c r="G125" s="1342"/>
      <c r="H125" s="1342"/>
      <c r="I125" s="1342"/>
      <c r="J125" s="406"/>
      <c r="K125" s="389"/>
    </row>
    <row r="126" spans="1:11" s="390" customFormat="1" ht="12.75">
      <c r="A126" s="415"/>
      <c r="B126" s="414"/>
      <c r="C126" s="415"/>
      <c r="D126" s="1342"/>
      <c r="E126" s="1342"/>
      <c r="F126" s="1342"/>
      <c r="G126" s="1342"/>
      <c r="H126" s="1342"/>
      <c r="I126" s="1342"/>
      <c r="J126" s="406"/>
      <c r="K126" s="389"/>
    </row>
    <row r="127" spans="1:11" s="390" customFormat="1" ht="12.75">
      <c r="A127" s="415"/>
      <c r="B127" s="414"/>
      <c r="C127" s="415"/>
      <c r="D127" s="416"/>
      <c r="E127" s="415"/>
      <c r="F127" s="415"/>
      <c r="G127" s="415"/>
      <c r="J127" s="406"/>
      <c r="K127" s="389"/>
    </row>
    <row r="128" spans="1:11" s="390" customFormat="1" ht="12.75">
      <c r="A128" s="415"/>
      <c r="B128" s="414"/>
      <c r="C128" s="415"/>
      <c r="D128" s="416"/>
      <c r="E128" s="415"/>
      <c r="F128" s="415"/>
      <c r="G128" s="415"/>
      <c r="J128" s="406"/>
      <c r="K128" s="389"/>
    </row>
    <row r="129" spans="1:11" s="390" customFormat="1" ht="12.75">
      <c r="A129" s="415"/>
      <c r="B129" s="414"/>
      <c r="C129" s="415"/>
      <c r="D129" s="415"/>
      <c r="E129" s="415"/>
      <c r="F129" s="415"/>
      <c r="G129" s="415"/>
      <c r="J129" s="406"/>
      <c r="K129" s="389"/>
    </row>
    <row r="130" spans="1:11" s="390" customFormat="1" ht="12.75">
      <c r="A130" s="415"/>
      <c r="B130" s="414"/>
      <c r="C130" s="415"/>
      <c r="D130" s="415"/>
      <c r="E130" s="415"/>
      <c r="F130" s="415"/>
      <c r="G130" s="415"/>
      <c r="J130" s="406"/>
      <c r="K130" s="389"/>
    </row>
    <row r="131" spans="1:11" s="390" customFormat="1" ht="12.75">
      <c r="A131" s="415"/>
      <c r="B131" s="417"/>
      <c r="C131" s="415"/>
      <c r="D131" s="415"/>
      <c r="E131" s="415"/>
      <c r="F131" s="415"/>
      <c r="G131" s="415"/>
      <c r="J131" s="406"/>
      <c r="K131" s="389"/>
    </row>
    <row r="132" spans="1:11" s="390" customFormat="1" ht="12.75">
      <c r="A132" s="418"/>
      <c r="B132" s="419"/>
      <c r="C132" s="415"/>
      <c r="D132" s="420"/>
      <c r="E132" s="415"/>
      <c r="F132" s="415"/>
      <c r="G132" s="415"/>
      <c r="J132" s="406"/>
      <c r="K132" s="389"/>
    </row>
    <row r="133" spans="1:11" s="390" customFormat="1" ht="12.75">
      <c r="A133" s="421"/>
      <c r="B133" s="415"/>
      <c r="C133" s="415"/>
      <c r="D133" s="415"/>
      <c r="E133" s="415"/>
      <c r="F133" s="415"/>
      <c r="G133" s="415"/>
      <c r="J133" s="406"/>
      <c r="K133" s="389"/>
    </row>
    <row r="134" spans="1:11" s="390" customFormat="1" ht="12.75">
      <c r="A134" s="421"/>
      <c r="B134" s="415"/>
      <c r="C134" s="415"/>
      <c r="D134" s="415"/>
      <c r="E134" s="415"/>
      <c r="F134" s="415"/>
      <c r="G134" s="415"/>
      <c r="J134" s="406"/>
      <c r="K134" s="389"/>
    </row>
    <row r="135" spans="1:11" s="390" customFormat="1" ht="12.75">
      <c r="A135" s="422"/>
      <c r="B135" s="415"/>
      <c r="C135" s="415"/>
      <c r="D135" s="415"/>
      <c r="E135" s="415"/>
      <c r="F135" s="415"/>
      <c r="G135" s="415"/>
      <c r="J135" s="406"/>
      <c r="K135" s="389"/>
    </row>
    <row r="136" spans="1:11" s="390" customFormat="1" ht="12.75">
      <c r="A136" s="407"/>
      <c r="B136" s="415"/>
      <c r="C136" s="415"/>
      <c r="D136" s="415"/>
      <c r="E136" s="415"/>
      <c r="F136" s="415"/>
      <c r="G136" s="415"/>
      <c r="J136" s="406"/>
      <c r="K136" s="389"/>
    </row>
    <row r="137" spans="1:11" ht="12.75">
      <c r="A137" s="421"/>
      <c r="B137" s="415"/>
      <c r="C137" s="415"/>
      <c r="D137" s="415"/>
      <c r="E137" s="415"/>
      <c r="F137" s="415"/>
      <c r="G137" s="415"/>
    </row>
    <row r="138" spans="1:11" ht="12" customHeight="1">
      <c r="A138" s="421"/>
      <c r="B138" s="415"/>
      <c r="C138" s="415"/>
      <c r="D138" s="415"/>
      <c r="E138" s="415"/>
      <c r="F138" s="415"/>
      <c r="G138" s="415"/>
    </row>
    <row r="139" spans="1:11" ht="12" customHeight="1">
      <c r="A139" s="1874"/>
      <c r="B139" s="1342"/>
      <c r="C139" s="1342"/>
      <c r="D139" s="386"/>
      <c r="E139" s="415"/>
      <c r="F139" s="415"/>
      <c r="G139" s="415"/>
    </row>
    <row r="140" spans="1:11" ht="12" customHeight="1">
      <c r="A140" s="1279"/>
      <c r="B140" s="1279"/>
      <c r="C140" s="1279"/>
      <c r="D140" s="386"/>
      <c r="E140" s="415"/>
      <c r="F140" s="415"/>
      <c r="G140" s="415"/>
    </row>
    <row r="141" spans="1:11" ht="12" customHeight="1">
      <c r="A141" s="421"/>
      <c r="B141" s="415"/>
      <c r="C141" s="415"/>
      <c r="D141" s="386"/>
      <c r="E141" s="415"/>
      <c r="F141" s="415"/>
      <c r="G141" s="415"/>
      <c r="H141" s="424"/>
      <c r="I141" s="424"/>
    </row>
    <row r="142" spans="1:11" ht="12" customHeight="1">
      <c r="A142" s="426"/>
      <c r="B142" s="386"/>
      <c r="C142" s="386"/>
      <c r="D142" s="386"/>
      <c r="E142" s="415"/>
      <c r="F142" s="415"/>
      <c r="G142" s="415"/>
      <c r="H142" s="424"/>
      <c r="I142" s="42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7" zoomScaleNormal="100" workbookViewId="0">
      <selection activeCell="AJ219" sqref="AJ21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7"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7" t="s">
        <v>1410</v>
      </c>
      <c r="B1" s="2107"/>
      <c r="C1" s="2107"/>
      <c r="D1" s="2107"/>
      <c r="E1" s="2107"/>
      <c r="F1" s="2107"/>
      <c r="G1" s="2107"/>
      <c r="H1" s="2107"/>
      <c r="I1" s="2107"/>
      <c r="J1" s="2107"/>
      <c r="K1" s="2107"/>
      <c r="L1" s="2107"/>
      <c r="M1" s="2107"/>
      <c r="N1" s="2107"/>
      <c r="O1" s="2107"/>
      <c r="P1" s="2107"/>
      <c r="Q1" s="2107"/>
      <c r="R1" s="2107"/>
      <c r="S1" s="2107"/>
      <c r="T1" s="2107"/>
      <c r="U1" s="2107"/>
      <c r="V1" s="2107"/>
      <c r="W1" s="2107"/>
      <c r="X1" s="2107"/>
      <c r="Y1" s="2107"/>
      <c r="Z1" s="2107"/>
      <c r="AA1" s="2107"/>
      <c r="AB1" s="2107"/>
      <c r="AC1" s="2107"/>
      <c r="AD1" s="2107"/>
      <c r="AE1" s="2107"/>
      <c r="AF1" s="2107"/>
      <c r="AG1" s="2107"/>
      <c r="AH1" s="2107"/>
      <c r="AI1" s="2107"/>
      <c r="AJ1" s="2107"/>
      <c r="AK1" s="2107"/>
      <c r="AL1" s="2107"/>
      <c r="AM1" s="2107"/>
    </row>
    <row r="2" spans="1:42" s="569" customFormat="1" ht="12.75" customHeight="1" thickBot="1">
      <c r="A2" s="2108"/>
      <c r="B2" s="2108"/>
      <c r="C2" s="2108"/>
      <c r="D2" s="2108"/>
      <c r="E2" s="2108"/>
      <c r="F2" s="2108"/>
      <c r="G2" s="2108"/>
      <c r="H2" s="2108"/>
      <c r="I2" s="2108"/>
      <c r="J2" s="2108"/>
      <c r="K2" s="2108"/>
      <c r="L2" s="2108"/>
      <c r="M2" s="2108"/>
      <c r="N2" s="2108"/>
      <c r="O2" s="2108"/>
      <c r="P2" s="2108"/>
      <c r="Q2" s="2108"/>
      <c r="R2" s="2108"/>
      <c r="S2" s="2108"/>
      <c r="T2" s="2108"/>
      <c r="U2" s="2108"/>
      <c r="V2" s="2108"/>
      <c r="W2" s="2108"/>
      <c r="X2" s="2108"/>
      <c r="Y2" s="2108"/>
      <c r="Z2" s="2108"/>
      <c r="AA2" s="2108"/>
      <c r="AB2" s="2108"/>
      <c r="AC2" s="2108"/>
      <c r="AD2" s="2108"/>
      <c r="AE2" s="2108"/>
      <c r="AF2" s="2108"/>
      <c r="AG2" s="2108"/>
      <c r="AH2" s="2108"/>
      <c r="AI2" s="2108"/>
      <c r="AJ2" s="2108"/>
      <c r="AK2" s="2108"/>
      <c r="AL2" s="2108"/>
      <c r="AM2" s="2108"/>
      <c r="AN2" s="568"/>
    </row>
    <row r="3" spans="1:42" s="569" customFormat="1" ht="12.75" customHeight="1" thickTop="1">
      <c r="A3" s="570"/>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68"/>
    </row>
    <row r="4" spans="1:42" s="569" customFormat="1" ht="12.75" customHeight="1">
      <c r="A4" s="571" t="s">
        <v>1411</v>
      </c>
      <c r="B4" s="572" t="s">
        <v>1412</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68"/>
    </row>
    <row r="5" spans="1:42" s="569" customFormat="1" ht="12.75" customHeight="1" thickBot="1">
      <c r="A5" s="571"/>
      <c r="B5" s="572"/>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68"/>
    </row>
    <row r="6" spans="1:42" s="569" customFormat="1" ht="12.75" customHeight="1" thickTop="1">
      <c r="A6" s="574"/>
      <c r="B6" s="57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5"/>
      <c r="AN6" s="568"/>
    </row>
    <row r="7" spans="1:42" s="569" customFormat="1" ht="12.75" customHeight="1">
      <c r="A7" s="571" t="s">
        <v>1413</v>
      </c>
      <c r="B7" s="572" t="s">
        <v>1414</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1918" t="s">
        <v>1415</v>
      </c>
      <c r="AF7" s="1918"/>
      <c r="AG7" s="1918"/>
      <c r="AH7" s="1918"/>
      <c r="AI7" s="1918"/>
      <c r="AJ7" s="1918"/>
      <c r="AK7" s="1918"/>
      <c r="AL7" s="573"/>
      <c r="AM7" s="573"/>
      <c r="AN7" s="568"/>
    </row>
    <row r="8" spans="1:42" s="569" customFormat="1" ht="12.75" customHeight="1">
      <c r="A8" s="571"/>
      <c r="B8" s="572" t="s">
        <v>1918</v>
      </c>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6"/>
      <c r="AF8" s="576"/>
      <c r="AG8" s="576"/>
      <c r="AH8" s="576"/>
      <c r="AI8" s="576"/>
      <c r="AJ8" s="576"/>
      <c r="AK8" s="576"/>
      <c r="AL8" s="573"/>
      <c r="AM8" s="573"/>
      <c r="AN8" s="568"/>
    </row>
    <row r="9" spans="1:42" s="569" customFormat="1" ht="12.75" customHeight="1">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6"/>
      <c r="AF9" s="576"/>
      <c r="AG9" s="576"/>
      <c r="AH9" s="576"/>
      <c r="AI9" s="576"/>
      <c r="AJ9" s="576"/>
      <c r="AK9" s="576"/>
      <c r="AL9" s="573"/>
      <c r="AM9" s="573"/>
      <c r="AN9" s="568"/>
    </row>
    <row r="10" spans="1:42" s="569" customFormat="1" ht="12.75" customHeight="1">
      <c r="A10" s="571"/>
      <c r="B10" s="572" t="s">
        <v>2323</v>
      </c>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6"/>
      <c r="AF10" s="576"/>
      <c r="AG10" s="576"/>
      <c r="AH10" s="576"/>
      <c r="AI10" s="576"/>
      <c r="AJ10" s="576"/>
      <c r="AK10" s="576"/>
      <c r="AL10" s="573"/>
      <c r="AM10" s="573"/>
      <c r="AN10" s="568"/>
    </row>
    <row r="11" spans="1:42" s="569" customFormat="1" ht="12.75" customHeight="1">
      <c r="A11" s="573"/>
      <c r="C11" s="1184" t="s">
        <v>2317</v>
      </c>
      <c r="D11" s="1184"/>
      <c r="E11" s="1184"/>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573"/>
      <c r="AL11" s="573"/>
      <c r="AM11" s="573"/>
      <c r="AN11" s="568"/>
      <c r="AO11" s="480"/>
      <c r="AP11" s="578"/>
    </row>
    <row r="12" spans="1:42" s="569" customFormat="1" ht="12.75" customHeight="1">
      <c r="A12" s="573"/>
      <c r="B12" s="579"/>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68"/>
      <c r="AP12" s="14"/>
    </row>
    <row r="13" spans="1:42" s="569" customFormat="1" ht="12.75" customHeight="1">
      <c r="A13" s="573"/>
      <c r="B13" s="2101" t="s">
        <v>600</v>
      </c>
      <c r="C13" s="2101"/>
      <c r="D13" s="580"/>
      <c r="E13" s="581" t="s">
        <v>1416</v>
      </c>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2109"/>
      <c r="AH13" s="2109"/>
      <c r="AI13" s="2109"/>
      <c r="AJ13" s="2110"/>
      <c r="AK13" s="573"/>
      <c r="AL13" s="573"/>
      <c r="AM13" s="573"/>
      <c r="AN13" s="568"/>
      <c r="AO13" s="583">
        <f>IF($B13="yes",20,0)</f>
        <v>0</v>
      </c>
      <c r="AP13" s="14"/>
    </row>
    <row r="14" spans="1:42" s="569" customFormat="1" ht="12.75" customHeight="1">
      <c r="A14" s="573"/>
      <c r="B14" s="573"/>
      <c r="C14" s="573"/>
      <c r="D14" s="14"/>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68"/>
      <c r="AO14" s="583">
        <f>IF(AND($B16="yes",E20&gt;0),20,0)</f>
        <v>0</v>
      </c>
      <c r="AP14" s="14"/>
    </row>
    <row r="15" spans="1:42" s="569" customFormat="1" ht="12.75" customHeight="1">
      <c r="A15" s="573"/>
      <c r="B15" s="573"/>
      <c r="C15" s="573"/>
      <c r="D15" s="58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68"/>
      <c r="AO15" s="583">
        <f>IF($B22="yes",20,0)</f>
        <v>0</v>
      </c>
      <c r="AP15" s="14"/>
    </row>
    <row r="16" spans="1:42" s="569" customFormat="1" ht="12.75" customHeight="1">
      <c r="A16" s="573"/>
      <c r="B16" s="2101" t="s">
        <v>600</v>
      </c>
      <c r="C16" s="2101"/>
      <c r="D16" s="580"/>
      <c r="E16" s="2093" t="s">
        <v>1417</v>
      </c>
      <c r="F16" s="2094"/>
      <c r="G16" s="2094"/>
      <c r="H16" s="2094"/>
      <c r="I16" s="2094"/>
      <c r="J16" s="2094"/>
      <c r="K16" s="2094"/>
      <c r="L16" s="2094"/>
      <c r="M16" s="2094"/>
      <c r="N16" s="2094"/>
      <c r="O16" s="2094"/>
      <c r="P16" s="2094"/>
      <c r="Q16" s="2094"/>
      <c r="R16" s="2094"/>
      <c r="S16" s="2094"/>
      <c r="T16" s="2094"/>
      <c r="U16" s="2094"/>
      <c r="V16" s="2094"/>
      <c r="W16" s="2094"/>
      <c r="X16" s="2094"/>
      <c r="Y16" s="2094"/>
      <c r="Z16" s="2094"/>
      <c r="AA16" s="2094"/>
      <c r="AB16" s="2094"/>
      <c r="AC16" s="2094"/>
      <c r="AD16" s="2094"/>
      <c r="AE16" s="2094"/>
      <c r="AF16" s="2094"/>
      <c r="AG16" s="2094"/>
      <c r="AH16" s="2094"/>
      <c r="AI16" s="2094"/>
      <c r="AJ16" s="2095"/>
      <c r="AK16" s="573"/>
      <c r="AL16" s="573"/>
      <c r="AM16" s="573"/>
      <c r="AN16" s="568"/>
      <c r="AO16" s="583">
        <f>IF($B25="yes",20,0)</f>
        <v>0</v>
      </c>
      <c r="AP16" s="14"/>
    </row>
    <row r="17" spans="1:42" s="569" customFormat="1" ht="12.75" customHeight="1">
      <c r="A17" s="573"/>
      <c r="B17" s="573"/>
      <c r="C17" s="573"/>
      <c r="D17" s="584"/>
      <c r="E17" s="2096"/>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8"/>
      <c r="AK17" s="573"/>
      <c r="AL17" s="573"/>
      <c r="AM17" s="573"/>
      <c r="AN17" s="568"/>
      <c r="AO17" s="569">
        <f>IF(SUM(AO13:AO16)&gt;20,20,(SUM(AO13:AO16)))</f>
        <v>0</v>
      </c>
      <c r="AP17" s="569" t="s">
        <v>1418</v>
      </c>
    </row>
    <row r="18" spans="1:42" s="569" customFormat="1" ht="12.75" customHeight="1">
      <c r="A18" s="573"/>
      <c r="B18" s="573"/>
      <c r="C18" s="573"/>
      <c r="D18" s="584"/>
      <c r="E18" s="2096"/>
      <c r="F18" s="2097"/>
      <c r="G18" s="2097"/>
      <c r="H18" s="2097"/>
      <c r="I18" s="2097"/>
      <c r="J18" s="2097"/>
      <c r="K18" s="2097"/>
      <c r="L18" s="2097"/>
      <c r="M18" s="2097"/>
      <c r="N18" s="2097"/>
      <c r="O18" s="2097"/>
      <c r="P18" s="2097"/>
      <c r="Q18" s="2097"/>
      <c r="R18" s="2097"/>
      <c r="S18" s="2097"/>
      <c r="T18" s="2097"/>
      <c r="U18" s="2097"/>
      <c r="V18" s="2097"/>
      <c r="W18" s="2097"/>
      <c r="X18" s="2097"/>
      <c r="Y18" s="2097"/>
      <c r="Z18" s="2097"/>
      <c r="AA18" s="2097"/>
      <c r="AB18" s="2097"/>
      <c r="AC18" s="2097"/>
      <c r="AD18" s="2097"/>
      <c r="AE18" s="2097"/>
      <c r="AF18" s="2097"/>
      <c r="AG18" s="2097"/>
      <c r="AH18" s="2097"/>
      <c r="AI18" s="2097"/>
      <c r="AJ18" s="2098"/>
      <c r="AK18" s="573"/>
      <c r="AL18" s="573"/>
      <c r="AM18" s="573"/>
      <c r="AN18" s="568"/>
    </row>
    <row r="19" spans="1:42" s="569" customFormat="1" ht="12.75" customHeight="1">
      <c r="A19" s="573"/>
      <c r="B19" s="573"/>
      <c r="C19" s="573"/>
      <c r="D19" s="584"/>
      <c r="E19" s="585" t="s">
        <v>1419</v>
      </c>
      <c r="F19" s="586"/>
      <c r="G19" s="586"/>
      <c r="H19" s="586"/>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586"/>
      <c r="AJ19" s="587"/>
      <c r="AK19" s="573"/>
      <c r="AL19" s="573"/>
      <c r="AM19" s="573"/>
      <c r="AN19" s="568"/>
    </row>
    <row r="20" spans="1:42" s="569" customFormat="1" ht="12.75" customHeight="1">
      <c r="A20" s="573"/>
      <c r="B20" s="573"/>
      <c r="C20" s="573"/>
      <c r="D20" s="584"/>
      <c r="E20" s="2117"/>
      <c r="F20" s="2118"/>
      <c r="G20" s="2118"/>
      <c r="H20" s="2118"/>
      <c r="I20" s="2118"/>
      <c r="J20" s="2118"/>
      <c r="K20" s="2118"/>
      <c r="L20" s="2118"/>
      <c r="M20" s="2118"/>
      <c r="N20" s="2118"/>
      <c r="O20" s="2118"/>
      <c r="P20" s="2118"/>
      <c r="Q20" s="2118"/>
      <c r="R20" s="2118"/>
      <c r="S20" s="2118"/>
      <c r="T20" s="2118"/>
      <c r="U20" s="2118"/>
      <c r="V20" s="2118"/>
      <c r="W20" s="2118"/>
      <c r="X20" s="2118"/>
      <c r="Y20" s="2118"/>
      <c r="Z20" s="2118"/>
      <c r="AA20" s="2118"/>
      <c r="AB20" s="2118"/>
      <c r="AC20" s="2118"/>
      <c r="AD20" s="2118"/>
      <c r="AE20" s="2118"/>
      <c r="AF20" s="2118"/>
      <c r="AG20" s="2118"/>
      <c r="AH20" s="2118"/>
      <c r="AI20" s="2118"/>
      <c r="AJ20" s="2119"/>
      <c r="AK20" s="573"/>
      <c r="AL20" s="573"/>
      <c r="AM20" s="573"/>
      <c r="AN20" s="568"/>
      <c r="AO20" s="583">
        <f>IF($B30="yes",14,0)</f>
        <v>0</v>
      </c>
    </row>
    <row r="21" spans="1:42" s="569" customFormat="1" ht="12.75" customHeight="1">
      <c r="A21" s="573"/>
      <c r="B21" s="573"/>
      <c r="C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68"/>
      <c r="AO21" s="583">
        <f>IF($B33="yes",14,0)</f>
        <v>0</v>
      </c>
      <c r="AP21" s="14"/>
    </row>
    <row r="22" spans="1:42" s="569" customFormat="1" ht="12.75" customHeight="1">
      <c r="A22" s="573"/>
      <c r="B22" s="2101" t="s">
        <v>600</v>
      </c>
      <c r="C22" s="2101"/>
      <c r="D22" s="580"/>
      <c r="E22" s="2111" t="s">
        <v>1420</v>
      </c>
      <c r="F22" s="2112"/>
      <c r="G22" s="2112"/>
      <c r="H22" s="2112"/>
      <c r="I22" s="2112"/>
      <c r="J22" s="2112"/>
      <c r="K22" s="2112"/>
      <c r="L22" s="2112"/>
      <c r="M22" s="2112"/>
      <c r="N22" s="2112"/>
      <c r="O22" s="2112"/>
      <c r="P22" s="2112"/>
      <c r="Q22" s="2112"/>
      <c r="R22" s="2112"/>
      <c r="S22" s="2112"/>
      <c r="T22" s="2112"/>
      <c r="U22" s="2112"/>
      <c r="V22" s="2112"/>
      <c r="W22" s="2112"/>
      <c r="X22" s="2112"/>
      <c r="Y22" s="2112"/>
      <c r="Z22" s="2112"/>
      <c r="AA22" s="2112"/>
      <c r="AB22" s="2112"/>
      <c r="AC22" s="2112"/>
      <c r="AD22" s="2112"/>
      <c r="AE22" s="2112"/>
      <c r="AF22" s="2112"/>
      <c r="AG22" s="2112"/>
      <c r="AH22" s="2112"/>
      <c r="AI22" s="2112"/>
      <c r="AJ22" s="2113"/>
      <c r="AK22" s="573"/>
      <c r="AL22" s="573"/>
      <c r="AM22" s="573"/>
      <c r="AN22" s="568"/>
      <c r="AO22" s="569">
        <f>IF(SUM(AO20:AO21)&gt;14,14,SUM(AO20:AO21))</f>
        <v>0</v>
      </c>
      <c r="AP22" s="569" t="s">
        <v>1418</v>
      </c>
    </row>
    <row r="23" spans="1:42" s="569" customFormat="1" ht="12.75" customHeight="1">
      <c r="A23" s="573"/>
      <c r="B23" s="573"/>
      <c r="C23" s="573"/>
      <c r="D23" s="583"/>
      <c r="E23" s="2114"/>
      <c r="F23" s="2115"/>
      <c r="G23" s="2115"/>
      <c r="H23" s="2115"/>
      <c r="I23" s="2115"/>
      <c r="J23" s="2115"/>
      <c r="K23" s="2115"/>
      <c r="L23" s="2115"/>
      <c r="M23" s="2115"/>
      <c r="N23" s="2115"/>
      <c r="O23" s="2115"/>
      <c r="P23" s="2115"/>
      <c r="Q23" s="2115"/>
      <c r="R23" s="2115"/>
      <c r="S23" s="2115"/>
      <c r="T23" s="2115"/>
      <c r="U23" s="2115"/>
      <c r="V23" s="2115"/>
      <c r="W23" s="2115"/>
      <c r="X23" s="2115"/>
      <c r="Y23" s="2115"/>
      <c r="Z23" s="2115"/>
      <c r="AA23" s="2115"/>
      <c r="AB23" s="2115"/>
      <c r="AC23" s="2115"/>
      <c r="AD23" s="2115"/>
      <c r="AE23" s="2115"/>
      <c r="AF23" s="2115"/>
      <c r="AG23" s="2115"/>
      <c r="AH23" s="2115"/>
      <c r="AI23" s="2115"/>
      <c r="AJ23" s="2116"/>
      <c r="AK23" s="573"/>
      <c r="AL23" s="573"/>
      <c r="AM23" s="573"/>
      <c r="AN23" s="568"/>
    </row>
    <row r="24" spans="1:42" s="569" customFormat="1" ht="12.75" customHeight="1">
      <c r="A24" s="573"/>
      <c r="B24" s="573"/>
      <c r="C24" s="573"/>
      <c r="D24" s="584"/>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68"/>
      <c r="AO24" s="583">
        <f>IF($B39="yes",6,0)</f>
        <v>0</v>
      </c>
    </row>
    <row r="25" spans="1:42" s="569" customFormat="1" ht="12.75" customHeight="1">
      <c r="A25" s="573"/>
      <c r="B25" s="2101" t="s">
        <v>600</v>
      </c>
      <c r="C25" s="2101"/>
      <c r="D25" s="580"/>
      <c r="E25" s="2028" t="s">
        <v>2347</v>
      </c>
      <c r="F25" s="2029"/>
      <c r="G25" s="2029"/>
      <c r="H25" s="2029"/>
      <c r="I25" s="2029"/>
      <c r="J25" s="2029"/>
      <c r="K25" s="2029"/>
      <c r="L25" s="2029"/>
      <c r="M25" s="2029"/>
      <c r="N25" s="2029"/>
      <c r="O25" s="2029"/>
      <c r="P25" s="2029"/>
      <c r="Q25" s="2029"/>
      <c r="R25" s="2029"/>
      <c r="S25" s="2029"/>
      <c r="T25" s="2029"/>
      <c r="U25" s="2029"/>
      <c r="V25" s="2029"/>
      <c r="W25" s="2029"/>
      <c r="X25" s="2029"/>
      <c r="Y25" s="2029"/>
      <c r="Z25" s="2029"/>
      <c r="AA25" s="2029"/>
      <c r="AB25" s="2029"/>
      <c r="AC25" s="2029"/>
      <c r="AD25" s="2029"/>
      <c r="AE25" s="2029"/>
      <c r="AF25" s="2029"/>
      <c r="AG25" s="2029"/>
      <c r="AH25" s="2029"/>
      <c r="AI25" s="2029"/>
      <c r="AJ25" s="2030"/>
      <c r="AK25" s="573"/>
      <c r="AL25" s="573"/>
      <c r="AM25" s="573"/>
      <c r="AN25" s="568"/>
      <c r="AO25" s="569">
        <f>IF(AO24&gt;6,6,AO24)</f>
        <v>0</v>
      </c>
      <c r="AP25" s="569" t="s">
        <v>1418</v>
      </c>
    </row>
    <row r="26" spans="1:42" s="569" customFormat="1" ht="12.75" customHeight="1">
      <c r="A26" s="573"/>
      <c r="B26" s="573"/>
      <c r="C26" s="573"/>
      <c r="D26" s="583"/>
      <c r="E26" s="2053"/>
      <c r="F26" s="2054"/>
      <c r="G26" s="2054"/>
      <c r="H26" s="2054"/>
      <c r="I26" s="2054"/>
      <c r="J26" s="2054"/>
      <c r="K26" s="2054"/>
      <c r="L26" s="2054"/>
      <c r="M26" s="2054"/>
      <c r="N26" s="2054"/>
      <c r="O26" s="2054"/>
      <c r="P26" s="2054"/>
      <c r="Q26" s="2054"/>
      <c r="R26" s="2054"/>
      <c r="S26" s="2054"/>
      <c r="T26" s="2054"/>
      <c r="U26" s="2054"/>
      <c r="V26" s="2054"/>
      <c r="W26" s="2054"/>
      <c r="X26" s="2054"/>
      <c r="Y26" s="2054"/>
      <c r="Z26" s="2054"/>
      <c r="AA26" s="2054"/>
      <c r="AB26" s="2054"/>
      <c r="AC26" s="2054"/>
      <c r="AD26" s="2054"/>
      <c r="AE26" s="2054"/>
      <c r="AF26" s="2054"/>
      <c r="AG26" s="2054"/>
      <c r="AH26" s="2054"/>
      <c r="AI26" s="2054"/>
      <c r="AJ26" s="2055"/>
      <c r="AK26" s="573"/>
      <c r="AL26" s="573"/>
      <c r="AM26" s="573"/>
      <c r="AN26" s="568"/>
      <c r="AO26" s="583"/>
    </row>
    <row r="27" spans="1:42" s="569" customFormat="1" ht="12.75" customHeight="1">
      <c r="A27" s="573"/>
      <c r="B27" s="573"/>
      <c r="C27" s="573"/>
      <c r="D27" s="58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68"/>
      <c r="AO27" s="583"/>
    </row>
    <row r="28" spans="1:42" s="569" customFormat="1" ht="12.75" customHeight="1">
      <c r="A28" s="573"/>
      <c r="C28" s="577" t="s">
        <v>2318</v>
      </c>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68"/>
      <c r="AO28" s="583">
        <f>IF(AND(B46="Yes",B50="Yes",B52="Yes"),20,0)</f>
        <v>0</v>
      </c>
    </row>
    <row r="29" spans="1:42" s="569" customFormat="1" ht="12.75" customHeight="1">
      <c r="A29" s="573"/>
      <c r="B29" s="573"/>
      <c r="C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68"/>
      <c r="AO29" s="569">
        <f>IF(AO28&gt;20,20,AO28)</f>
        <v>0</v>
      </c>
      <c r="AP29" s="569" t="s">
        <v>1418</v>
      </c>
    </row>
    <row r="30" spans="1:42" s="569" customFormat="1" ht="12.75" customHeight="1">
      <c r="A30" s="573"/>
      <c r="B30" s="2101" t="s">
        <v>600</v>
      </c>
      <c r="C30" s="2101"/>
      <c r="D30" s="580"/>
      <c r="E30" s="2111" t="s">
        <v>2319</v>
      </c>
      <c r="F30" s="2112"/>
      <c r="G30" s="2112"/>
      <c r="H30" s="2112"/>
      <c r="I30" s="2112"/>
      <c r="J30" s="2112"/>
      <c r="K30" s="2112"/>
      <c r="L30" s="2112"/>
      <c r="M30" s="2112"/>
      <c r="N30" s="2112"/>
      <c r="O30" s="2112"/>
      <c r="P30" s="2112"/>
      <c r="Q30" s="2112"/>
      <c r="R30" s="2112"/>
      <c r="S30" s="2112"/>
      <c r="T30" s="2112"/>
      <c r="U30" s="2112"/>
      <c r="V30" s="2112"/>
      <c r="W30" s="2112"/>
      <c r="X30" s="2112"/>
      <c r="Y30" s="2112"/>
      <c r="Z30" s="2112"/>
      <c r="AA30" s="2112"/>
      <c r="AB30" s="2112"/>
      <c r="AC30" s="2112"/>
      <c r="AD30" s="2112"/>
      <c r="AE30" s="2112"/>
      <c r="AF30" s="2112"/>
      <c r="AG30" s="2112"/>
      <c r="AH30" s="2112"/>
      <c r="AI30" s="2112"/>
      <c r="AJ30" s="2113"/>
      <c r="AK30" s="573"/>
      <c r="AL30" s="573"/>
      <c r="AM30" s="573"/>
      <c r="AN30" s="568"/>
      <c r="AO30" s="583"/>
    </row>
    <row r="31" spans="1:42" s="569" customFormat="1" ht="12.75" customHeight="1">
      <c r="A31" s="573"/>
      <c r="B31" s="573"/>
      <c r="C31" s="573"/>
      <c r="E31" s="2114"/>
      <c r="F31" s="2115"/>
      <c r="G31" s="2115"/>
      <c r="H31" s="2115"/>
      <c r="I31" s="2115"/>
      <c r="J31" s="2115"/>
      <c r="K31" s="2115"/>
      <c r="L31" s="2115"/>
      <c r="M31" s="2115"/>
      <c r="N31" s="2115"/>
      <c r="O31" s="2115"/>
      <c r="P31" s="2115"/>
      <c r="Q31" s="2115"/>
      <c r="R31" s="2115"/>
      <c r="S31" s="2115"/>
      <c r="T31" s="2115"/>
      <c r="U31" s="2115"/>
      <c r="V31" s="2115"/>
      <c r="W31" s="2115"/>
      <c r="X31" s="2115"/>
      <c r="Y31" s="2115"/>
      <c r="Z31" s="2115"/>
      <c r="AA31" s="2115"/>
      <c r="AB31" s="2115"/>
      <c r="AC31" s="2115"/>
      <c r="AD31" s="2115"/>
      <c r="AE31" s="2115"/>
      <c r="AF31" s="2115"/>
      <c r="AG31" s="2115"/>
      <c r="AH31" s="2115"/>
      <c r="AI31" s="2115"/>
      <c r="AJ31" s="2116"/>
      <c r="AK31" s="573"/>
      <c r="AL31" s="573"/>
      <c r="AM31" s="573"/>
      <c r="AN31" s="568"/>
    </row>
    <row r="32" spans="1:42" s="569" customFormat="1" ht="12.75" customHeight="1">
      <c r="A32" s="573"/>
      <c r="B32" s="573"/>
      <c r="C32" s="573"/>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573"/>
      <c r="AL32" s="573"/>
      <c r="AM32" s="573"/>
      <c r="AN32" s="568"/>
    </row>
    <row r="33" spans="1:41" s="569" customFormat="1" ht="12.75" customHeight="1">
      <c r="A33" s="573"/>
      <c r="B33" s="2101" t="s">
        <v>600</v>
      </c>
      <c r="C33" s="2101"/>
      <c r="D33" s="580"/>
      <c r="E33" s="2028" t="s">
        <v>2320</v>
      </c>
      <c r="F33" s="2029"/>
      <c r="G33" s="2029"/>
      <c r="H33" s="2029"/>
      <c r="I33" s="2029"/>
      <c r="J33" s="2029"/>
      <c r="K33" s="2029"/>
      <c r="L33" s="2029"/>
      <c r="M33" s="2029"/>
      <c r="N33" s="2029"/>
      <c r="O33" s="2029"/>
      <c r="P33" s="2029"/>
      <c r="Q33" s="2029"/>
      <c r="R33" s="2029"/>
      <c r="S33" s="2029"/>
      <c r="T33" s="2029"/>
      <c r="U33" s="2029"/>
      <c r="V33" s="2029"/>
      <c r="W33" s="2029"/>
      <c r="X33" s="2029"/>
      <c r="Y33" s="2029"/>
      <c r="Z33" s="2029"/>
      <c r="AA33" s="2029"/>
      <c r="AB33" s="2029"/>
      <c r="AC33" s="2029"/>
      <c r="AD33" s="2029"/>
      <c r="AE33" s="2029"/>
      <c r="AF33" s="2029"/>
      <c r="AG33" s="2029"/>
      <c r="AH33" s="2029"/>
      <c r="AI33" s="2029"/>
      <c r="AJ33" s="2030"/>
      <c r="AK33" s="573"/>
      <c r="AL33" s="573"/>
      <c r="AM33" s="573"/>
      <c r="AN33" s="568"/>
    </row>
    <row r="34" spans="1:41" s="569" customFormat="1" ht="12.75" customHeight="1">
      <c r="A34" s="573"/>
      <c r="B34" s="573"/>
      <c r="C34" s="573"/>
      <c r="E34" s="2031"/>
      <c r="F34" s="2032"/>
      <c r="G34" s="2032"/>
      <c r="H34" s="2032"/>
      <c r="I34" s="2032"/>
      <c r="J34" s="2032"/>
      <c r="K34" s="2032"/>
      <c r="L34" s="2032"/>
      <c r="M34" s="2032"/>
      <c r="N34" s="2032"/>
      <c r="O34" s="2032"/>
      <c r="P34" s="2032"/>
      <c r="Q34" s="2032"/>
      <c r="R34" s="2032"/>
      <c r="S34" s="2032"/>
      <c r="T34" s="2032"/>
      <c r="U34" s="2032"/>
      <c r="V34" s="2032"/>
      <c r="W34" s="2032"/>
      <c r="X34" s="2032"/>
      <c r="Y34" s="2032"/>
      <c r="Z34" s="2032"/>
      <c r="AA34" s="2032"/>
      <c r="AB34" s="2032"/>
      <c r="AC34" s="2032"/>
      <c r="AD34" s="2032"/>
      <c r="AE34" s="2032"/>
      <c r="AF34" s="2032"/>
      <c r="AG34" s="2032"/>
      <c r="AH34" s="2032"/>
      <c r="AI34" s="2032"/>
      <c r="AJ34" s="2033"/>
      <c r="AK34" s="573"/>
      <c r="AL34" s="573"/>
      <c r="AM34" s="573"/>
      <c r="AN34" s="568"/>
    </row>
    <row r="35" spans="1:41" s="569" customFormat="1" ht="12.75" customHeight="1">
      <c r="A35" s="573"/>
      <c r="B35" s="573"/>
      <c r="C35" s="573"/>
      <c r="E35" s="2053"/>
      <c r="F35" s="2054"/>
      <c r="G35" s="2054"/>
      <c r="H35" s="2054"/>
      <c r="I35" s="2054"/>
      <c r="J35" s="2054"/>
      <c r="K35" s="2054"/>
      <c r="L35" s="2054"/>
      <c r="M35" s="2054"/>
      <c r="N35" s="2054"/>
      <c r="O35" s="2054"/>
      <c r="P35" s="2054"/>
      <c r="Q35" s="2054"/>
      <c r="R35" s="2054"/>
      <c r="S35" s="2054"/>
      <c r="T35" s="2054"/>
      <c r="U35" s="2054"/>
      <c r="V35" s="2054"/>
      <c r="W35" s="2054"/>
      <c r="X35" s="2054"/>
      <c r="Y35" s="2054"/>
      <c r="Z35" s="2054"/>
      <c r="AA35" s="2054"/>
      <c r="AB35" s="2054"/>
      <c r="AC35" s="2054"/>
      <c r="AD35" s="2054"/>
      <c r="AE35" s="2054"/>
      <c r="AF35" s="2054"/>
      <c r="AG35" s="2054"/>
      <c r="AH35" s="2054"/>
      <c r="AI35" s="2054"/>
      <c r="AJ35" s="2055"/>
      <c r="AK35" s="573"/>
      <c r="AL35" s="573"/>
      <c r="AM35" s="573"/>
      <c r="AN35" s="568"/>
    </row>
    <row r="36" spans="1:41" s="569" customFormat="1" ht="12.75" customHeight="1">
      <c r="A36" s="573"/>
      <c r="B36" s="573"/>
      <c r="C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68"/>
      <c r="AO36" s="569">
        <f>MAX(AO17,AO22,AO25,AO29)</f>
        <v>0</v>
      </c>
    </row>
    <row r="37" spans="1:41" s="569" customFormat="1" ht="12.75" customHeight="1">
      <c r="A37" s="573"/>
      <c r="C37" s="577" t="s">
        <v>2322</v>
      </c>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68"/>
    </row>
    <row r="38" spans="1:41" s="569" customFormat="1" ht="12.75" customHeight="1">
      <c r="A38" s="573"/>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573"/>
      <c r="AM38" s="573"/>
      <c r="AN38" s="568"/>
    </row>
    <row r="39" spans="1:41" s="569" customFormat="1" ht="12.75" customHeight="1">
      <c r="A39" s="573"/>
      <c r="B39" s="2101" t="s">
        <v>600</v>
      </c>
      <c r="C39" s="2101"/>
      <c r="D39" s="1185"/>
      <c r="E39" s="2028" t="s">
        <v>2321</v>
      </c>
      <c r="F39" s="2029"/>
      <c r="G39" s="2029"/>
      <c r="H39" s="2029"/>
      <c r="I39" s="2029"/>
      <c r="J39" s="2029"/>
      <c r="K39" s="2029"/>
      <c r="L39" s="2029"/>
      <c r="M39" s="2029"/>
      <c r="N39" s="2029"/>
      <c r="O39" s="2029"/>
      <c r="P39" s="2029"/>
      <c r="Q39" s="2029"/>
      <c r="R39" s="2029"/>
      <c r="S39" s="2029"/>
      <c r="T39" s="2029"/>
      <c r="U39" s="2029"/>
      <c r="V39" s="2029"/>
      <c r="W39" s="2029"/>
      <c r="X39" s="2029"/>
      <c r="Y39" s="2029"/>
      <c r="Z39" s="2029"/>
      <c r="AA39" s="2029"/>
      <c r="AB39" s="2029"/>
      <c r="AC39" s="2029"/>
      <c r="AD39" s="2029"/>
      <c r="AE39" s="2029"/>
      <c r="AF39" s="2029"/>
      <c r="AG39" s="2029"/>
      <c r="AH39" s="2029"/>
      <c r="AI39" s="2029"/>
      <c r="AJ39" s="2030"/>
      <c r="AK39" s="1185"/>
      <c r="AL39" s="573"/>
      <c r="AM39" s="573"/>
      <c r="AN39" s="568"/>
    </row>
    <row r="40" spans="1:41" s="569" customFormat="1" ht="12.75" customHeight="1">
      <c r="A40" s="573"/>
      <c r="B40" s="573"/>
      <c r="C40" s="573"/>
      <c r="E40" s="2031"/>
      <c r="F40" s="2032"/>
      <c r="G40" s="2032"/>
      <c r="H40" s="2032"/>
      <c r="I40" s="2032"/>
      <c r="J40" s="2032"/>
      <c r="K40" s="2032"/>
      <c r="L40" s="2032"/>
      <c r="M40" s="2032"/>
      <c r="N40" s="2032"/>
      <c r="O40" s="2032"/>
      <c r="P40" s="2032"/>
      <c r="Q40" s="2032"/>
      <c r="R40" s="2032"/>
      <c r="S40" s="2032"/>
      <c r="T40" s="2032"/>
      <c r="U40" s="2032"/>
      <c r="V40" s="2032"/>
      <c r="W40" s="2032"/>
      <c r="X40" s="2032"/>
      <c r="Y40" s="2032"/>
      <c r="Z40" s="2032"/>
      <c r="AA40" s="2032"/>
      <c r="AB40" s="2032"/>
      <c r="AC40" s="2032"/>
      <c r="AD40" s="2032"/>
      <c r="AE40" s="2032"/>
      <c r="AF40" s="2032"/>
      <c r="AG40" s="2032"/>
      <c r="AH40" s="2032"/>
      <c r="AI40" s="2032"/>
      <c r="AJ40" s="2033"/>
      <c r="AK40" s="573"/>
      <c r="AL40" s="573"/>
      <c r="AM40" s="573"/>
      <c r="AN40" s="568"/>
    </row>
    <row r="41" spans="1:41" s="569" customFormat="1" ht="12.75" customHeight="1">
      <c r="A41" s="573"/>
      <c r="D41" s="580"/>
      <c r="E41" s="2053"/>
      <c r="F41" s="2054"/>
      <c r="G41" s="2054"/>
      <c r="H41" s="2054"/>
      <c r="I41" s="2054"/>
      <c r="J41" s="2054"/>
      <c r="K41" s="2054"/>
      <c r="L41" s="2054"/>
      <c r="M41" s="2054"/>
      <c r="N41" s="2054"/>
      <c r="O41" s="2054"/>
      <c r="P41" s="2054"/>
      <c r="Q41" s="2054"/>
      <c r="R41" s="2054"/>
      <c r="S41" s="2054"/>
      <c r="T41" s="2054"/>
      <c r="U41" s="2054"/>
      <c r="V41" s="2054"/>
      <c r="W41" s="2054"/>
      <c r="X41" s="2054"/>
      <c r="Y41" s="2054"/>
      <c r="Z41" s="2054"/>
      <c r="AA41" s="2054"/>
      <c r="AB41" s="2054"/>
      <c r="AC41" s="2054"/>
      <c r="AD41" s="2054"/>
      <c r="AE41" s="2054"/>
      <c r="AF41" s="2054"/>
      <c r="AG41" s="2054"/>
      <c r="AH41" s="2054"/>
      <c r="AI41" s="2054"/>
      <c r="AJ41" s="2055"/>
      <c r="AK41" s="573"/>
      <c r="AL41" s="573"/>
      <c r="AM41" s="573"/>
      <c r="AN41" s="568"/>
      <c r="AO41" s="589"/>
    </row>
    <row r="42" spans="1:41" s="569" customFormat="1" ht="12.75" customHeight="1">
      <c r="A42" s="573"/>
      <c r="B42" s="573"/>
      <c r="C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68"/>
      <c r="AO42" s="589"/>
    </row>
    <row r="43" spans="1:41" s="569" customFormat="1" ht="12.75" customHeight="1">
      <c r="A43" s="572"/>
      <c r="B43" s="572" t="s">
        <v>2324</v>
      </c>
      <c r="C43" s="580"/>
      <c r="D43" s="580"/>
      <c r="E43" s="59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68"/>
      <c r="AO43" s="589"/>
    </row>
    <row r="44" spans="1:41" s="569" customFormat="1" ht="12.75" customHeight="1">
      <c r="A44" s="573"/>
      <c r="B44" s="573"/>
      <c r="C44" s="1184" t="s">
        <v>2325</v>
      </c>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68"/>
      <c r="AO44" s="589"/>
    </row>
    <row r="45" spans="1:41" s="569" customFormat="1" ht="12.75" customHeight="1">
      <c r="A45" s="580"/>
      <c r="B45" s="580"/>
      <c r="C45" s="580"/>
      <c r="D45" s="580"/>
      <c r="E45" s="591"/>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68"/>
      <c r="AO45" s="589"/>
    </row>
    <row r="46" spans="1:41" s="569" customFormat="1" ht="12.75" customHeight="1">
      <c r="A46" s="573"/>
      <c r="B46" s="2101" t="s">
        <v>600</v>
      </c>
      <c r="C46" s="2101"/>
      <c r="D46" s="573"/>
      <c r="E46" s="2028" t="s">
        <v>2326</v>
      </c>
      <c r="F46" s="2029"/>
      <c r="G46" s="2029"/>
      <c r="H46" s="2029"/>
      <c r="I46" s="2029"/>
      <c r="J46" s="2029"/>
      <c r="K46" s="2029"/>
      <c r="L46" s="2029"/>
      <c r="M46" s="2029"/>
      <c r="N46" s="2029"/>
      <c r="O46" s="2029"/>
      <c r="P46" s="2029"/>
      <c r="Q46" s="2029"/>
      <c r="R46" s="2029"/>
      <c r="S46" s="2029"/>
      <c r="T46" s="2029"/>
      <c r="U46" s="2029"/>
      <c r="V46" s="2029"/>
      <c r="W46" s="2029"/>
      <c r="X46" s="2029"/>
      <c r="Y46" s="2029"/>
      <c r="Z46" s="2029"/>
      <c r="AA46" s="2029"/>
      <c r="AB46" s="2029"/>
      <c r="AC46" s="2029"/>
      <c r="AD46" s="2029"/>
      <c r="AE46" s="2029"/>
      <c r="AF46" s="2029"/>
      <c r="AG46" s="2029"/>
      <c r="AH46" s="2029"/>
      <c r="AI46" s="2029"/>
      <c r="AJ46" s="2030"/>
      <c r="AK46" s="573"/>
      <c r="AL46" s="573"/>
      <c r="AM46" s="573"/>
      <c r="AN46" s="568"/>
      <c r="AO46" s="592"/>
    </row>
    <row r="47" spans="1:41" s="569" customFormat="1" ht="12.75" customHeight="1">
      <c r="A47" s="573"/>
      <c r="D47" s="580"/>
      <c r="E47" s="2031"/>
      <c r="F47" s="2032"/>
      <c r="G47" s="2032"/>
      <c r="H47" s="2032"/>
      <c r="I47" s="2032"/>
      <c r="J47" s="2032"/>
      <c r="K47" s="2032"/>
      <c r="L47" s="2032"/>
      <c r="M47" s="2032"/>
      <c r="N47" s="2032"/>
      <c r="O47" s="2032"/>
      <c r="P47" s="2032"/>
      <c r="Q47" s="2032"/>
      <c r="R47" s="2032"/>
      <c r="S47" s="2032"/>
      <c r="T47" s="2032"/>
      <c r="U47" s="2032"/>
      <c r="V47" s="2032"/>
      <c r="W47" s="2032"/>
      <c r="X47" s="2032"/>
      <c r="Y47" s="2032"/>
      <c r="Z47" s="2032"/>
      <c r="AA47" s="2032"/>
      <c r="AB47" s="2032"/>
      <c r="AC47" s="2032"/>
      <c r="AD47" s="2032"/>
      <c r="AE47" s="2032"/>
      <c r="AF47" s="2032"/>
      <c r="AG47" s="2032"/>
      <c r="AH47" s="2032"/>
      <c r="AI47" s="2032"/>
      <c r="AJ47" s="2033"/>
      <c r="AK47" s="573"/>
      <c r="AL47" s="573"/>
      <c r="AM47" s="573"/>
      <c r="AN47" s="568"/>
      <c r="AO47" s="592"/>
    </row>
    <row r="48" spans="1:41" s="569" customFormat="1" ht="12.75" customHeight="1">
      <c r="A48" s="573"/>
      <c r="D48" s="573"/>
      <c r="E48" s="2053"/>
      <c r="F48" s="2054"/>
      <c r="G48" s="2054"/>
      <c r="H48" s="2054"/>
      <c r="I48" s="2054"/>
      <c r="J48" s="2054"/>
      <c r="K48" s="2054"/>
      <c r="L48" s="2054"/>
      <c r="M48" s="2054"/>
      <c r="N48" s="2054"/>
      <c r="O48" s="2054"/>
      <c r="P48" s="2054"/>
      <c r="Q48" s="2054"/>
      <c r="R48" s="2054"/>
      <c r="S48" s="2054"/>
      <c r="T48" s="2054"/>
      <c r="U48" s="2054"/>
      <c r="V48" s="2054"/>
      <c r="W48" s="2054"/>
      <c r="X48" s="2054"/>
      <c r="Y48" s="2054"/>
      <c r="Z48" s="2054"/>
      <c r="AA48" s="2054"/>
      <c r="AB48" s="2054"/>
      <c r="AC48" s="2054"/>
      <c r="AD48" s="2054"/>
      <c r="AE48" s="2054"/>
      <c r="AF48" s="2054"/>
      <c r="AG48" s="2054"/>
      <c r="AH48" s="2054"/>
      <c r="AI48" s="2054"/>
      <c r="AJ48" s="2055"/>
      <c r="AK48" s="573"/>
      <c r="AL48" s="573"/>
      <c r="AM48" s="573"/>
      <c r="AN48" s="568"/>
    </row>
    <row r="49" spans="1:50" s="569" customFormat="1" ht="12.75" customHeight="1">
      <c r="A49" s="573"/>
      <c r="B49" s="573"/>
      <c r="C49" s="573"/>
      <c r="D49" s="580"/>
      <c r="E49" s="591"/>
      <c r="F49" s="589"/>
      <c r="G49" s="589"/>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68"/>
    </row>
    <row r="50" spans="1:50" s="569" customFormat="1" ht="12.75" customHeight="1">
      <c r="A50" s="573"/>
      <c r="B50" s="2101" t="s">
        <v>600</v>
      </c>
      <c r="C50" s="2101"/>
      <c r="D50" s="573"/>
      <c r="E50" s="2127" t="s">
        <v>2327</v>
      </c>
      <c r="F50" s="2128"/>
      <c r="G50" s="2128"/>
      <c r="H50" s="2128"/>
      <c r="I50" s="2128"/>
      <c r="J50" s="2128"/>
      <c r="K50" s="2128"/>
      <c r="L50" s="2128"/>
      <c r="M50" s="2128"/>
      <c r="N50" s="2128"/>
      <c r="O50" s="2128"/>
      <c r="P50" s="2128"/>
      <c r="Q50" s="2128"/>
      <c r="R50" s="2128"/>
      <c r="S50" s="2128"/>
      <c r="T50" s="2128"/>
      <c r="U50" s="2128"/>
      <c r="V50" s="2128"/>
      <c r="W50" s="2128"/>
      <c r="X50" s="2128"/>
      <c r="Y50" s="2128"/>
      <c r="Z50" s="2128"/>
      <c r="AA50" s="2128"/>
      <c r="AB50" s="2128"/>
      <c r="AC50" s="2128"/>
      <c r="AD50" s="2128"/>
      <c r="AE50" s="2128"/>
      <c r="AF50" s="2128"/>
      <c r="AG50" s="2128"/>
      <c r="AH50" s="2128"/>
      <c r="AI50" s="2128"/>
      <c r="AJ50" s="2129"/>
      <c r="AK50" s="573"/>
      <c r="AL50" s="573"/>
      <c r="AM50" s="573"/>
      <c r="AN50" s="568"/>
    </row>
    <row r="51" spans="1:50" s="569" customFormat="1" ht="12.75" customHeight="1">
      <c r="A51" s="573"/>
      <c r="B51" s="573"/>
      <c r="C51" s="573"/>
      <c r="D51" s="580"/>
      <c r="E51" s="593"/>
      <c r="F51" s="589"/>
      <c r="G51" s="589"/>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68"/>
    </row>
    <row r="52" spans="1:50" s="569" customFormat="1" ht="12.75" customHeight="1">
      <c r="A52" s="573"/>
      <c r="B52" s="2101" t="s">
        <v>600</v>
      </c>
      <c r="C52" s="2101"/>
      <c r="D52" s="573"/>
      <c r="E52" s="2028" t="s">
        <v>2328</v>
      </c>
      <c r="F52" s="2029"/>
      <c r="G52" s="2029"/>
      <c r="H52" s="2029"/>
      <c r="I52" s="2029"/>
      <c r="J52" s="2029"/>
      <c r="K52" s="2029"/>
      <c r="L52" s="2029"/>
      <c r="M52" s="2029"/>
      <c r="N52" s="2029"/>
      <c r="O52" s="2029"/>
      <c r="P52" s="2029"/>
      <c r="Q52" s="2029"/>
      <c r="R52" s="2029"/>
      <c r="S52" s="2029"/>
      <c r="T52" s="2029"/>
      <c r="U52" s="2029"/>
      <c r="V52" s="2029"/>
      <c r="W52" s="2029"/>
      <c r="X52" s="2029"/>
      <c r="Y52" s="2029"/>
      <c r="Z52" s="2029"/>
      <c r="AA52" s="2029"/>
      <c r="AB52" s="2029"/>
      <c r="AC52" s="2029"/>
      <c r="AD52" s="2029"/>
      <c r="AE52" s="2029"/>
      <c r="AF52" s="2029"/>
      <c r="AG52" s="2029"/>
      <c r="AH52" s="2029"/>
      <c r="AI52" s="2029"/>
      <c r="AJ52" s="2030"/>
      <c r="AK52" s="573"/>
      <c r="AL52" s="573"/>
      <c r="AM52" s="573"/>
      <c r="AN52" s="568"/>
    </row>
    <row r="53" spans="1:50" s="569" customFormat="1" ht="12.75" customHeight="1">
      <c r="A53" s="573"/>
      <c r="B53" s="580"/>
      <c r="C53" s="580"/>
      <c r="D53" s="580"/>
      <c r="E53" s="2053"/>
      <c r="F53" s="2054"/>
      <c r="G53" s="2054"/>
      <c r="H53" s="2054"/>
      <c r="I53" s="2054"/>
      <c r="J53" s="2054"/>
      <c r="K53" s="2054"/>
      <c r="L53" s="2054"/>
      <c r="M53" s="2054"/>
      <c r="N53" s="2054"/>
      <c r="O53" s="2054"/>
      <c r="P53" s="2054"/>
      <c r="Q53" s="2054"/>
      <c r="R53" s="2054"/>
      <c r="S53" s="2054"/>
      <c r="T53" s="2054"/>
      <c r="U53" s="2054"/>
      <c r="V53" s="2054"/>
      <c r="W53" s="2054"/>
      <c r="X53" s="2054"/>
      <c r="Y53" s="2054"/>
      <c r="Z53" s="2054"/>
      <c r="AA53" s="2054"/>
      <c r="AB53" s="2054"/>
      <c r="AC53" s="2054"/>
      <c r="AD53" s="2054"/>
      <c r="AE53" s="2054"/>
      <c r="AF53" s="2054"/>
      <c r="AG53" s="2054"/>
      <c r="AH53" s="2054"/>
      <c r="AI53" s="2054"/>
      <c r="AJ53" s="2055"/>
      <c r="AK53" s="573"/>
      <c r="AL53" s="573"/>
      <c r="AM53" s="573"/>
      <c r="AN53" s="568"/>
      <c r="AX53" s="572"/>
    </row>
    <row r="54" spans="1:50" s="569" customFormat="1" ht="12.75" customHeight="1">
      <c r="A54" s="573"/>
      <c r="B54" s="580"/>
      <c r="C54" s="580"/>
      <c r="D54" s="580"/>
      <c r="E54" s="59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68"/>
      <c r="AX54" s="572"/>
    </row>
    <row r="55" spans="1:50" s="569" customFormat="1" ht="12.75" customHeight="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68"/>
    </row>
    <row r="56" spans="1:50" s="569" customFormat="1" ht="12.75" customHeight="1">
      <c r="A56" s="594"/>
      <c r="B56" s="595"/>
      <c r="C56" s="595"/>
      <c r="D56" s="595"/>
      <c r="E56" s="595"/>
      <c r="F56" s="595"/>
      <c r="G56" s="596"/>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8"/>
      <c r="AJ56" s="598" t="s">
        <v>1421</v>
      </c>
      <c r="AK56" s="2074">
        <f>AO36</f>
        <v>0</v>
      </c>
      <c r="AL56" s="2075"/>
      <c r="AM56" s="2076"/>
      <c r="AN56" s="568"/>
    </row>
    <row r="57" spans="1:50" s="569" customFormat="1" ht="12.75" customHeight="1" thickBot="1">
      <c r="A57" s="599"/>
      <c r="B57" s="600"/>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2"/>
      <c r="AN57" s="568"/>
    </row>
    <row r="58" spans="1:50" s="569" customFormat="1" ht="12.75" customHeight="1" thickTop="1">
      <c r="A58" s="603"/>
      <c r="B58" s="604"/>
      <c r="C58" s="605"/>
      <c r="D58" s="605"/>
      <c r="E58" s="605"/>
      <c r="F58" s="605"/>
      <c r="G58" s="605"/>
      <c r="H58" s="605"/>
      <c r="I58" s="606"/>
      <c r="J58" s="606"/>
      <c r="K58" s="606"/>
      <c r="L58" s="606"/>
      <c r="M58" s="606"/>
      <c r="N58" s="606"/>
      <c r="O58" s="606"/>
      <c r="P58" s="606"/>
      <c r="Q58" s="606"/>
      <c r="R58" s="603"/>
      <c r="S58" s="572"/>
      <c r="T58" s="572"/>
      <c r="U58" s="572"/>
      <c r="V58" s="572"/>
      <c r="W58" s="572"/>
      <c r="X58" s="572"/>
      <c r="Y58" s="572"/>
      <c r="Z58" s="572"/>
      <c r="AA58" s="572"/>
      <c r="AB58" s="572"/>
      <c r="AC58" s="572"/>
      <c r="AD58" s="572"/>
      <c r="AE58" s="572"/>
      <c r="AF58" s="603"/>
      <c r="AG58" s="572"/>
      <c r="AH58" s="572"/>
      <c r="AI58" s="572"/>
      <c r="AJ58" s="572"/>
      <c r="AK58" s="583"/>
      <c r="AL58" s="583"/>
      <c r="AM58" s="583"/>
      <c r="AN58" s="568"/>
    </row>
    <row r="59" spans="1:50" s="569" customFormat="1" ht="12.75" customHeight="1">
      <c r="A59" s="571" t="s">
        <v>1422</v>
      </c>
      <c r="B59" s="572" t="s">
        <v>1423</v>
      </c>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1918" t="s">
        <v>1424</v>
      </c>
      <c r="AF59" s="1918"/>
      <c r="AG59" s="1918"/>
      <c r="AH59" s="1918"/>
      <c r="AI59" s="1918"/>
      <c r="AJ59" s="1918"/>
      <c r="AK59" s="1918"/>
      <c r="AL59" s="573"/>
      <c r="AM59" s="573"/>
      <c r="AN59" s="568"/>
    </row>
    <row r="60" spans="1:50" s="569" customFormat="1" ht="12.75" customHeight="1">
      <c r="A60" s="571"/>
      <c r="B60" s="572" t="s">
        <v>1917</v>
      </c>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6"/>
      <c r="AF60" s="576"/>
      <c r="AG60" s="576"/>
      <c r="AH60" s="576"/>
      <c r="AI60" s="576"/>
      <c r="AJ60" s="576"/>
      <c r="AK60" s="576"/>
      <c r="AL60" s="573"/>
      <c r="AM60" s="573"/>
      <c r="AN60" s="568"/>
    </row>
    <row r="61" spans="1:50" s="569" customFormat="1" ht="12.75" customHeight="1">
      <c r="A61" s="571"/>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6"/>
      <c r="AF61" s="576"/>
      <c r="AG61" s="576"/>
      <c r="AH61" s="576"/>
      <c r="AI61" s="576"/>
      <c r="AJ61" s="576"/>
      <c r="AK61" s="576"/>
      <c r="AL61" s="573"/>
      <c r="AM61" s="573"/>
      <c r="AN61" s="568"/>
    </row>
    <row r="62" spans="1:50" s="569" customFormat="1" ht="12.75" customHeight="1">
      <c r="A62" s="571"/>
      <c r="B62" s="2101" t="s">
        <v>554</v>
      </c>
      <c r="C62" s="2101"/>
      <c r="D62" s="580" t="s">
        <v>1425</v>
      </c>
      <c r="E62" s="2093" t="s">
        <v>2329</v>
      </c>
      <c r="F62" s="2094"/>
      <c r="G62" s="2094"/>
      <c r="H62" s="2094"/>
      <c r="I62" s="2094"/>
      <c r="J62" s="2094"/>
      <c r="K62" s="2094"/>
      <c r="L62" s="2094"/>
      <c r="M62" s="2094"/>
      <c r="N62" s="2094"/>
      <c r="O62" s="2094"/>
      <c r="P62" s="2094"/>
      <c r="Q62" s="2094"/>
      <c r="R62" s="2094"/>
      <c r="S62" s="2094"/>
      <c r="T62" s="2094"/>
      <c r="U62" s="2094"/>
      <c r="V62" s="2094"/>
      <c r="W62" s="2094"/>
      <c r="X62" s="2094"/>
      <c r="Y62" s="2094"/>
      <c r="Z62" s="2094"/>
      <c r="AA62" s="2094"/>
      <c r="AB62" s="2094"/>
      <c r="AC62" s="2094"/>
      <c r="AD62" s="2094"/>
      <c r="AE62" s="2094"/>
      <c r="AF62" s="2094"/>
      <c r="AG62" s="2094"/>
      <c r="AH62" s="2094"/>
      <c r="AI62" s="2094"/>
      <c r="AJ62" s="2095"/>
      <c r="AK62" s="576"/>
      <c r="AL62" s="573"/>
      <c r="AM62" s="573"/>
      <c r="AN62" s="568"/>
      <c r="AO62" s="583">
        <f>IF($B62="yes",10,0)</f>
        <v>10</v>
      </c>
    </row>
    <row r="63" spans="1:50" s="569" customFormat="1" ht="12.75" customHeight="1">
      <c r="A63" s="571"/>
      <c r="B63" s="573"/>
      <c r="C63" s="573"/>
      <c r="D63" s="584"/>
      <c r="E63" s="2096"/>
      <c r="F63" s="2097"/>
      <c r="G63" s="2097"/>
      <c r="H63" s="2097"/>
      <c r="I63" s="2097"/>
      <c r="J63" s="2097"/>
      <c r="K63" s="2097"/>
      <c r="L63" s="2097"/>
      <c r="M63" s="2097"/>
      <c r="N63" s="2097"/>
      <c r="O63" s="2097"/>
      <c r="P63" s="2097"/>
      <c r="Q63" s="2097"/>
      <c r="R63" s="2097"/>
      <c r="S63" s="2097"/>
      <c r="T63" s="2097"/>
      <c r="U63" s="2097"/>
      <c r="V63" s="2097"/>
      <c r="W63" s="2097"/>
      <c r="X63" s="2097"/>
      <c r="Y63" s="2097"/>
      <c r="Z63" s="2097"/>
      <c r="AA63" s="2097"/>
      <c r="AB63" s="2097"/>
      <c r="AC63" s="2097"/>
      <c r="AD63" s="2097"/>
      <c r="AE63" s="2097"/>
      <c r="AF63" s="2097"/>
      <c r="AG63" s="2097"/>
      <c r="AH63" s="2097"/>
      <c r="AI63" s="2097"/>
      <c r="AJ63" s="2098"/>
      <c r="AK63" s="576"/>
      <c r="AL63" s="573"/>
      <c r="AM63" s="573"/>
      <c r="AN63" s="568"/>
      <c r="AO63" s="583">
        <f>IF($B68="yes",10,0)</f>
        <v>10</v>
      </c>
    </row>
    <row r="64" spans="1:50" s="569" customFormat="1" ht="12.75" customHeight="1">
      <c r="A64" s="571"/>
      <c r="B64" s="573"/>
      <c r="C64" s="573"/>
      <c r="D64" s="584"/>
      <c r="E64" s="2096"/>
      <c r="F64" s="2097"/>
      <c r="G64" s="2097"/>
      <c r="H64" s="2097"/>
      <c r="I64" s="2097"/>
      <c r="J64" s="2097"/>
      <c r="K64" s="2097"/>
      <c r="L64" s="2097"/>
      <c r="M64" s="2097"/>
      <c r="N64" s="2097"/>
      <c r="O64" s="2097"/>
      <c r="P64" s="2097"/>
      <c r="Q64" s="2097"/>
      <c r="R64" s="2097"/>
      <c r="S64" s="2097"/>
      <c r="T64" s="2097"/>
      <c r="U64" s="2097"/>
      <c r="V64" s="2097"/>
      <c r="W64" s="2097"/>
      <c r="X64" s="2097"/>
      <c r="Y64" s="2097"/>
      <c r="Z64" s="2097"/>
      <c r="AA64" s="2097"/>
      <c r="AB64" s="2097"/>
      <c r="AC64" s="2097"/>
      <c r="AD64" s="2097"/>
      <c r="AE64" s="2097"/>
      <c r="AF64" s="2097"/>
      <c r="AG64" s="2097"/>
      <c r="AH64" s="2097"/>
      <c r="AI64" s="2097"/>
      <c r="AJ64" s="2098"/>
      <c r="AK64" s="576"/>
      <c r="AL64" s="573"/>
      <c r="AM64" s="573"/>
      <c r="AN64" s="568"/>
      <c r="AO64" s="583">
        <f>IF($B75="yes",10,0)</f>
        <v>0</v>
      </c>
    </row>
    <row r="65" spans="1:42" s="569" customFormat="1" ht="12.75" customHeight="1">
      <c r="A65" s="571"/>
      <c r="B65" s="573"/>
      <c r="C65" s="573"/>
      <c r="D65" s="584"/>
      <c r="E65" s="2096"/>
      <c r="F65" s="2097"/>
      <c r="G65" s="2097"/>
      <c r="H65" s="2097"/>
      <c r="I65" s="2097"/>
      <c r="J65" s="2097"/>
      <c r="K65" s="2097"/>
      <c r="L65" s="2097"/>
      <c r="M65" s="2097"/>
      <c r="N65" s="2097"/>
      <c r="O65" s="2097"/>
      <c r="P65" s="2097"/>
      <c r="Q65" s="2097"/>
      <c r="R65" s="2097"/>
      <c r="S65" s="2097"/>
      <c r="T65" s="2097"/>
      <c r="U65" s="2097"/>
      <c r="V65" s="2097"/>
      <c r="W65" s="2097"/>
      <c r="X65" s="2097"/>
      <c r="Y65" s="2097"/>
      <c r="Z65" s="2097"/>
      <c r="AA65" s="2097"/>
      <c r="AB65" s="2097"/>
      <c r="AC65" s="2097"/>
      <c r="AD65" s="2097"/>
      <c r="AE65" s="2097"/>
      <c r="AF65" s="2097"/>
      <c r="AG65" s="2097"/>
      <c r="AH65" s="2097"/>
      <c r="AI65" s="2097"/>
      <c r="AJ65" s="2098"/>
      <c r="AK65" s="576"/>
      <c r="AL65" s="573"/>
      <c r="AM65" s="573"/>
      <c r="AN65" s="568"/>
      <c r="AO65" s="569">
        <f>IF(SUM(AO62:AO64)&gt;10,10,(SUM(AO62:AO64)))</f>
        <v>10</v>
      </c>
      <c r="AP65" s="607" t="s">
        <v>1426</v>
      </c>
    </row>
    <row r="66" spans="1:42" s="569" customFormat="1" ht="12.75" customHeight="1">
      <c r="A66" s="571"/>
      <c r="B66" s="573"/>
      <c r="C66" s="573"/>
      <c r="D66" s="584"/>
      <c r="E66" s="2123"/>
      <c r="F66" s="2124"/>
      <c r="G66" s="2124"/>
      <c r="H66" s="2124"/>
      <c r="I66" s="2124"/>
      <c r="J66" s="2124"/>
      <c r="K66" s="2124"/>
      <c r="L66" s="2124"/>
      <c r="M66" s="2124"/>
      <c r="N66" s="2124"/>
      <c r="O66" s="2124"/>
      <c r="P66" s="2124"/>
      <c r="Q66" s="2124"/>
      <c r="R66" s="2124"/>
      <c r="S66" s="2124"/>
      <c r="T66" s="2124"/>
      <c r="U66" s="2124"/>
      <c r="V66" s="2124"/>
      <c r="W66" s="2124"/>
      <c r="X66" s="2124"/>
      <c r="Y66" s="2124"/>
      <c r="Z66" s="2124"/>
      <c r="AA66" s="2124"/>
      <c r="AB66" s="2124"/>
      <c r="AC66" s="2124"/>
      <c r="AD66" s="2124"/>
      <c r="AE66" s="2124"/>
      <c r="AF66" s="2124"/>
      <c r="AG66" s="2124"/>
      <c r="AH66" s="2124"/>
      <c r="AI66" s="2124"/>
      <c r="AJ66" s="2125"/>
      <c r="AK66" s="576"/>
      <c r="AL66" s="573"/>
      <c r="AM66" s="573"/>
      <c r="AN66" s="568"/>
    </row>
    <row r="67" spans="1:42" s="569" customFormat="1" ht="12.75" customHeight="1">
      <c r="A67" s="571"/>
      <c r="B67" s="573"/>
      <c r="C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6"/>
      <c r="AL67" s="573"/>
      <c r="AM67" s="573"/>
      <c r="AN67" s="568"/>
    </row>
    <row r="68" spans="1:42" s="569" customFormat="1" ht="12.75" customHeight="1">
      <c r="A68" s="571"/>
      <c r="B68" s="2101" t="s">
        <v>554</v>
      </c>
      <c r="C68" s="2101"/>
      <c r="D68" s="580" t="s">
        <v>1427</v>
      </c>
      <c r="E68" s="1005" t="s">
        <v>1913</v>
      </c>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6"/>
      <c r="AC68" s="1006"/>
      <c r="AD68" s="1006"/>
      <c r="AE68" s="1006"/>
      <c r="AF68" s="1006"/>
      <c r="AG68" s="1006"/>
      <c r="AH68" s="1006"/>
      <c r="AI68" s="1006"/>
      <c r="AJ68" s="1007"/>
      <c r="AK68" s="576"/>
      <c r="AL68" s="573"/>
      <c r="AM68" s="573"/>
      <c r="AN68" s="568"/>
    </row>
    <row r="69" spans="1:42" s="569" customFormat="1" ht="12.75" customHeight="1">
      <c r="A69" s="571"/>
      <c r="B69" s="573"/>
      <c r="C69" s="573"/>
      <c r="D69" s="583"/>
      <c r="E69" s="2126" t="s">
        <v>600</v>
      </c>
      <c r="F69" s="2101"/>
      <c r="G69" s="608"/>
      <c r="H69" s="591" t="s">
        <v>1428</v>
      </c>
      <c r="I69" s="942"/>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1008"/>
      <c r="AK69" s="576"/>
      <c r="AL69" s="573"/>
      <c r="AM69" s="573"/>
      <c r="AN69" s="568"/>
    </row>
    <row r="70" spans="1:42" s="569" customFormat="1" ht="12.75" customHeight="1">
      <c r="A70" s="571"/>
      <c r="B70" s="573"/>
      <c r="C70" s="573"/>
      <c r="D70" s="583"/>
      <c r="E70" s="2121" t="s">
        <v>554</v>
      </c>
      <c r="F70" s="2122"/>
      <c r="G70" s="608"/>
      <c r="H70" s="591" t="s">
        <v>1429</v>
      </c>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1008"/>
      <c r="AK70" s="576"/>
      <c r="AL70" s="573"/>
      <c r="AM70" s="573"/>
      <c r="AN70" s="568"/>
    </row>
    <row r="71" spans="1:42" s="569" customFormat="1" ht="12.75" customHeight="1">
      <c r="A71" s="571"/>
      <c r="B71" s="573"/>
      <c r="C71" s="573"/>
      <c r="D71" s="583"/>
      <c r="E71" s="2121" t="s">
        <v>600</v>
      </c>
      <c r="F71" s="2122"/>
      <c r="G71" s="608"/>
      <c r="H71" s="591" t="s">
        <v>1928</v>
      </c>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1008"/>
      <c r="AK71" s="576"/>
      <c r="AL71" s="573"/>
      <c r="AM71" s="573"/>
      <c r="AN71" s="568"/>
    </row>
    <row r="72" spans="1:42" s="569" customFormat="1" ht="12.75" customHeight="1">
      <c r="A72" s="571"/>
      <c r="B72" s="573"/>
      <c r="C72" s="573"/>
      <c r="D72" s="583"/>
      <c r="E72" s="689"/>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1008"/>
      <c r="AK72" s="576"/>
      <c r="AL72" s="573"/>
      <c r="AM72" s="573"/>
      <c r="AN72" s="568"/>
    </row>
    <row r="73" spans="1:42" s="569" customFormat="1" ht="12.75" customHeight="1">
      <c r="A73" s="571"/>
      <c r="B73" s="573"/>
      <c r="C73" s="573"/>
      <c r="D73" s="583"/>
      <c r="E73" s="2126" t="s">
        <v>600</v>
      </c>
      <c r="F73" s="2101"/>
      <c r="G73" s="940"/>
      <c r="H73" s="1010" t="s">
        <v>1927</v>
      </c>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1"/>
      <c r="AK73" s="576"/>
      <c r="AL73" s="573"/>
      <c r="AM73" s="573"/>
      <c r="AN73" s="568"/>
    </row>
    <row r="74" spans="1:42" s="569" customFormat="1" ht="12.75" customHeight="1">
      <c r="A74" s="571"/>
      <c r="B74" s="573"/>
      <c r="C74" s="573"/>
      <c r="D74" s="584"/>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6"/>
      <c r="AL74" s="573"/>
      <c r="AM74" s="573"/>
      <c r="AN74" s="568"/>
    </row>
    <row r="75" spans="1:42" s="569" customFormat="1" ht="12.75" customHeight="1">
      <c r="A75" s="571"/>
      <c r="B75" s="2101" t="s">
        <v>600</v>
      </c>
      <c r="C75" s="2101"/>
      <c r="D75" s="580" t="s">
        <v>1430</v>
      </c>
      <c r="E75" s="2028" t="s">
        <v>1929</v>
      </c>
      <c r="F75" s="2029"/>
      <c r="G75" s="2029"/>
      <c r="H75" s="2029"/>
      <c r="I75" s="2029"/>
      <c r="J75" s="2029"/>
      <c r="K75" s="2029"/>
      <c r="L75" s="2029"/>
      <c r="M75" s="2029"/>
      <c r="N75" s="2029"/>
      <c r="O75" s="2029"/>
      <c r="P75" s="2029"/>
      <c r="Q75" s="2029"/>
      <c r="R75" s="2029"/>
      <c r="S75" s="2029"/>
      <c r="T75" s="2029"/>
      <c r="U75" s="2029"/>
      <c r="V75" s="2029"/>
      <c r="W75" s="2029"/>
      <c r="X75" s="2029"/>
      <c r="Y75" s="2029"/>
      <c r="Z75" s="2029"/>
      <c r="AA75" s="2029"/>
      <c r="AB75" s="2029"/>
      <c r="AC75" s="2029"/>
      <c r="AD75" s="2029"/>
      <c r="AE75" s="2029"/>
      <c r="AF75" s="2029"/>
      <c r="AG75" s="2029"/>
      <c r="AH75" s="2029"/>
      <c r="AI75" s="2029"/>
      <c r="AJ75" s="2030"/>
      <c r="AK75" s="576"/>
      <c r="AL75" s="573"/>
      <c r="AM75" s="573"/>
      <c r="AN75" s="568"/>
    </row>
    <row r="76" spans="1:42" s="569" customFormat="1" ht="12.75" customHeight="1">
      <c r="A76" s="571"/>
      <c r="B76" s="573"/>
      <c r="C76" s="573"/>
      <c r="D76" s="583"/>
      <c r="E76" s="2053"/>
      <c r="F76" s="2054"/>
      <c r="G76" s="2054"/>
      <c r="H76" s="2054"/>
      <c r="I76" s="2054"/>
      <c r="J76" s="2054"/>
      <c r="K76" s="2054"/>
      <c r="L76" s="2054"/>
      <c r="M76" s="2054"/>
      <c r="N76" s="2054"/>
      <c r="O76" s="2054"/>
      <c r="P76" s="2054"/>
      <c r="Q76" s="2054"/>
      <c r="R76" s="2054"/>
      <c r="S76" s="2054"/>
      <c r="T76" s="2054"/>
      <c r="U76" s="2054"/>
      <c r="V76" s="2054"/>
      <c r="W76" s="2054"/>
      <c r="X76" s="2054"/>
      <c r="Y76" s="2054"/>
      <c r="Z76" s="2054"/>
      <c r="AA76" s="2054"/>
      <c r="AB76" s="2054"/>
      <c r="AC76" s="2054"/>
      <c r="AD76" s="2054"/>
      <c r="AE76" s="2054"/>
      <c r="AF76" s="2054"/>
      <c r="AG76" s="2054"/>
      <c r="AH76" s="2054"/>
      <c r="AI76" s="2054"/>
      <c r="AJ76" s="2055"/>
      <c r="AK76" s="576"/>
      <c r="AL76" s="573"/>
      <c r="AM76" s="573"/>
      <c r="AN76" s="568"/>
    </row>
    <row r="77" spans="1:42" s="569" customFormat="1" ht="12.75" customHeight="1">
      <c r="A77" s="571"/>
      <c r="B77" s="573"/>
      <c r="C77" s="573"/>
      <c r="D77" s="58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6"/>
      <c r="AL77" s="573"/>
      <c r="AM77" s="573"/>
      <c r="AN77" s="568"/>
    </row>
    <row r="78" spans="1:42" s="569" customFormat="1" ht="12.75" customHeight="1">
      <c r="A78" s="594"/>
      <c r="B78" s="595"/>
      <c r="C78" s="595"/>
      <c r="D78" s="595"/>
      <c r="E78" s="595"/>
      <c r="F78" s="595"/>
      <c r="G78" s="596"/>
      <c r="H78" s="597"/>
      <c r="I78" s="597"/>
      <c r="J78" s="597"/>
      <c r="K78" s="597"/>
      <c r="L78" s="597"/>
      <c r="M78" s="597"/>
      <c r="N78" s="597"/>
      <c r="O78" s="597"/>
      <c r="P78" s="597"/>
      <c r="Q78" s="597"/>
      <c r="R78" s="597"/>
      <c r="S78" s="597"/>
      <c r="T78" s="597"/>
      <c r="U78" s="597"/>
      <c r="V78" s="597"/>
      <c r="W78" s="597"/>
      <c r="X78" s="597"/>
      <c r="Y78" s="597"/>
      <c r="Z78" s="597"/>
      <c r="AA78" s="597"/>
      <c r="AB78" s="597"/>
      <c r="AC78" s="597"/>
      <c r="AD78" s="597"/>
      <c r="AE78" s="597"/>
      <c r="AF78" s="597"/>
      <c r="AG78" s="597"/>
      <c r="AH78" s="597"/>
      <c r="AI78" s="598"/>
      <c r="AJ78" s="598" t="s">
        <v>1431</v>
      </c>
      <c r="AK78" s="2074">
        <f>IF(AK56&gt;0,0,AO65)</f>
        <v>10</v>
      </c>
      <c r="AL78" s="2075"/>
      <c r="AM78" s="2076"/>
      <c r="AN78" s="568"/>
    </row>
    <row r="79" spans="1:42" s="569" customFormat="1" ht="12.75" customHeight="1" thickBot="1">
      <c r="A79" s="599"/>
      <c r="B79" s="600"/>
      <c r="C79" s="601"/>
      <c r="D79" s="601"/>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2"/>
      <c r="AN79" s="568"/>
    </row>
    <row r="80" spans="1:42" s="569" customFormat="1" ht="12.75" customHeight="1" thickTop="1">
      <c r="A80" s="603"/>
      <c r="B80" s="604"/>
      <c r="C80" s="605"/>
      <c r="D80" s="605"/>
      <c r="E80" s="605"/>
      <c r="F80" s="605"/>
      <c r="G80" s="605"/>
      <c r="H80" s="605"/>
      <c r="I80" s="606"/>
      <c r="J80" s="606"/>
      <c r="K80" s="606"/>
      <c r="L80" s="606"/>
      <c r="M80" s="606"/>
      <c r="N80" s="606"/>
      <c r="O80" s="606"/>
      <c r="P80" s="606"/>
      <c r="Q80" s="606"/>
      <c r="R80" s="603"/>
      <c r="S80" s="572"/>
      <c r="T80" s="572"/>
      <c r="U80" s="572"/>
      <c r="V80" s="572"/>
      <c r="W80" s="572"/>
      <c r="X80" s="572"/>
      <c r="Y80" s="572"/>
      <c r="Z80" s="572"/>
      <c r="AA80" s="572"/>
      <c r="AB80" s="572"/>
      <c r="AC80" s="572"/>
      <c r="AD80" s="572"/>
      <c r="AE80" s="572"/>
      <c r="AF80" s="603"/>
      <c r="AG80" s="572"/>
      <c r="AH80" s="572"/>
      <c r="AI80" s="572"/>
      <c r="AJ80" s="572"/>
      <c r="AK80" s="583"/>
      <c r="AL80" s="583"/>
      <c r="AM80" s="583"/>
      <c r="AN80" s="568"/>
    </row>
    <row r="81" spans="1:43" s="569" customFormat="1" ht="12.75" customHeight="1">
      <c r="A81" s="571" t="s">
        <v>1432</v>
      </c>
      <c r="B81" s="572" t="s">
        <v>1433</v>
      </c>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1918" t="s">
        <v>1415</v>
      </c>
      <c r="AF81" s="1918"/>
      <c r="AG81" s="1918"/>
      <c r="AH81" s="1918"/>
      <c r="AI81" s="1918"/>
      <c r="AJ81" s="1918"/>
      <c r="AK81" s="1918"/>
      <c r="AL81" s="573"/>
      <c r="AM81" s="573"/>
      <c r="AN81" s="568"/>
    </row>
    <row r="82" spans="1:43" s="569" customFormat="1" ht="12.75" customHeight="1">
      <c r="A82" s="571"/>
      <c r="B82" s="572" t="s">
        <v>1434</v>
      </c>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6"/>
      <c r="AF82" s="576"/>
      <c r="AG82" s="576"/>
      <c r="AH82" s="576"/>
      <c r="AI82" s="576"/>
      <c r="AJ82" s="576"/>
      <c r="AK82" s="576"/>
      <c r="AL82" s="573"/>
      <c r="AM82" s="573"/>
      <c r="AN82" s="568"/>
    </row>
    <row r="83" spans="1:43" s="569" customFormat="1" ht="12.75" customHeight="1">
      <c r="A83" s="571"/>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6"/>
      <c r="AF83" s="576"/>
      <c r="AG83" s="576"/>
      <c r="AH83" s="576"/>
      <c r="AI83" s="576"/>
      <c r="AJ83" s="576"/>
      <c r="AK83" s="576"/>
      <c r="AL83" s="573"/>
      <c r="AM83" s="573"/>
      <c r="AN83" s="568"/>
    </row>
    <row r="84" spans="1:43" s="569" customFormat="1" ht="12.75" customHeight="1">
      <c r="A84" s="571"/>
      <c r="B84" s="2101" t="s">
        <v>554</v>
      </c>
      <c r="C84" s="2101"/>
      <c r="D84" s="580" t="s">
        <v>1425</v>
      </c>
      <c r="E84" s="2093" t="s">
        <v>1435</v>
      </c>
      <c r="F84" s="2094"/>
      <c r="G84" s="2094"/>
      <c r="H84" s="2094"/>
      <c r="I84" s="2094"/>
      <c r="J84" s="2094"/>
      <c r="K84" s="2094"/>
      <c r="L84" s="2094"/>
      <c r="M84" s="2094"/>
      <c r="N84" s="2094"/>
      <c r="O84" s="2094"/>
      <c r="P84" s="2094"/>
      <c r="Q84" s="2094"/>
      <c r="R84" s="2094"/>
      <c r="S84" s="2094"/>
      <c r="T84" s="2094"/>
      <c r="U84" s="2094"/>
      <c r="V84" s="2094"/>
      <c r="W84" s="2094"/>
      <c r="X84" s="2094"/>
      <c r="Y84" s="2094"/>
      <c r="Z84" s="2094"/>
      <c r="AA84" s="2094"/>
      <c r="AB84" s="2094"/>
      <c r="AC84" s="2094"/>
      <c r="AD84" s="2094"/>
      <c r="AE84" s="2094"/>
      <c r="AF84" s="2094"/>
      <c r="AG84" s="2094"/>
      <c r="AH84" s="2094"/>
      <c r="AI84" s="2094"/>
      <c r="AJ84" s="2095"/>
      <c r="AK84" s="576"/>
      <c r="AL84" s="573"/>
      <c r="AM84" s="573"/>
      <c r="AN84" s="568"/>
    </row>
    <row r="85" spans="1:43" s="569" customFormat="1" ht="12.75" customHeight="1">
      <c r="A85" s="571"/>
      <c r="B85" s="572"/>
      <c r="C85" s="572"/>
      <c r="D85" s="572"/>
      <c r="E85" s="2096"/>
      <c r="F85" s="2097"/>
      <c r="G85" s="2097"/>
      <c r="H85" s="2097"/>
      <c r="I85" s="2097"/>
      <c r="J85" s="2097"/>
      <c r="K85" s="2097"/>
      <c r="L85" s="2097"/>
      <c r="M85" s="2097"/>
      <c r="N85" s="2097"/>
      <c r="O85" s="2097"/>
      <c r="P85" s="2097"/>
      <c r="Q85" s="2097"/>
      <c r="R85" s="2097"/>
      <c r="S85" s="2097"/>
      <c r="T85" s="2097"/>
      <c r="U85" s="2097"/>
      <c r="V85" s="2097"/>
      <c r="W85" s="2097"/>
      <c r="X85" s="2097"/>
      <c r="Y85" s="2097"/>
      <c r="Z85" s="2097"/>
      <c r="AA85" s="2097"/>
      <c r="AB85" s="2097"/>
      <c r="AC85" s="2097"/>
      <c r="AD85" s="2097"/>
      <c r="AE85" s="2097"/>
      <c r="AF85" s="2097"/>
      <c r="AG85" s="2097"/>
      <c r="AH85" s="2097"/>
      <c r="AI85" s="2097"/>
      <c r="AJ85" s="2098"/>
      <c r="AK85" s="576"/>
      <c r="AL85" s="573"/>
      <c r="AM85" s="573"/>
      <c r="AN85" s="568"/>
    </row>
    <row r="86" spans="1:43" s="569" customFormat="1" ht="12.75" customHeight="1">
      <c r="A86" s="571"/>
      <c r="B86" s="572"/>
      <c r="C86" s="572"/>
      <c r="D86" s="572"/>
      <c r="E86" s="609"/>
      <c r="F86" s="610"/>
      <c r="G86" s="610"/>
      <c r="H86" s="610"/>
      <c r="I86" s="610"/>
      <c r="J86" s="610"/>
      <c r="K86" s="610"/>
      <c r="L86" s="610"/>
      <c r="M86" s="610"/>
      <c r="N86" s="610"/>
      <c r="O86" s="610"/>
      <c r="P86" s="610"/>
      <c r="Q86" s="610"/>
      <c r="R86" s="610"/>
      <c r="S86" s="610"/>
      <c r="T86" s="610"/>
      <c r="U86" s="610"/>
      <c r="V86" s="610"/>
      <c r="W86" s="610"/>
      <c r="X86" s="610"/>
      <c r="Y86" s="610"/>
      <c r="Z86" s="611"/>
      <c r="AA86" s="611"/>
      <c r="AB86" s="611"/>
      <c r="AC86" s="610"/>
      <c r="AD86" s="610"/>
      <c r="AE86" s="610"/>
      <c r="AF86" s="610"/>
      <c r="AG86" s="610"/>
      <c r="AH86" s="610"/>
      <c r="AI86" s="610"/>
      <c r="AJ86" s="612"/>
      <c r="AK86" s="576"/>
      <c r="AL86" s="573"/>
      <c r="AM86" s="573"/>
      <c r="AN86" s="568"/>
    </row>
    <row r="87" spans="1:43" s="569" customFormat="1" ht="12.75" customHeight="1">
      <c r="A87" s="571"/>
      <c r="B87" s="572"/>
      <c r="C87" s="572"/>
      <c r="D87" s="572"/>
      <c r="E87" s="2089">
        <f>Application!AC753</f>
        <v>0.4</v>
      </c>
      <c r="F87" s="2090"/>
      <c r="G87" s="2090"/>
      <c r="H87" s="2090"/>
      <c r="I87" s="610"/>
      <c r="J87" s="613" t="s">
        <v>1436</v>
      </c>
      <c r="K87" s="610"/>
      <c r="L87" s="610"/>
      <c r="M87" s="610"/>
      <c r="N87" s="610"/>
      <c r="O87" s="610"/>
      <c r="P87" s="610"/>
      <c r="Q87" s="610"/>
      <c r="R87" s="610"/>
      <c r="S87" s="610"/>
      <c r="T87" s="610"/>
      <c r="U87" s="610"/>
      <c r="V87" s="610"/>
      <c r="W87" s="610"/>
      <c r="X87" s="610"/>
      <c r="Y87" s="610"/>
      <c r="Z87" s="614"/>
      <c r="AA87" s="614"/>
      <c r="AB87" s="614"/>
      <c r="AC87" s="610"/>
      <c r="AD87" s="610"/>
      <c r="AE87" s="610"/>
      <c r="AF87" s="610"/>
      <c r="AG87" s="610"/>
      <c r="AH87" s="610"/>
      <c r="AI87" s="610"/>
      <c r="AJ87" s="612"/>
      <c r="AK87" s="576"/>
      <c r="AL87" s="573"/>
      <c r="AM87" s="573"/>
      <c r="AN87" s="568"/>
    </row>
    <row r="88" spans="1:43" s="569" customFormat="1" ht="12.75" customHeight="1">
      <c r="A88" s="571"/>
      <c r="B88" s="572"/>
      <c r="C88" s="572"/>
      <c r="D88" s="572"/>
      <c r="E88" s="2120">
        <f>0.6-ROUNDUP(E87,2)</f>
        <v>0.19999999999999996</v>
      </c>
      <c r="F88" s="1892"/>
      <c r="G88" s="1892"/>
      <c r="H88" s="1892"/>
      <c r="I88" s="610"/>
      <c r="J88" s="613" t="s">
        <v>1437</v>
      </c>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2"/>
      <c r="AK88" s="576"/>
      <c r="AL88" s="573"/>
      <c r="AM88" s="573"/>
      <c r="AN88" s="568"/>
    </row>
    <row r="89" spans="1:43" s="569" customFormat="1" ht="12.75" customHeight="1">
      <c r="A89" s="571"/>
      <c r="B89" s="572"/>
      <c r="C89" s="572"/>
      <c r="D89" s="572"/>
      <c r="E89" s="2105">
        <f>IF(E88*200&gt;20,20,E88*200)</f>
        <v>20</v>
      </c>
      <c r="F89" s="2106"/>
      <c r="G89" s="2106"/>
      <c r="H89" s="2106"/>
      <c r="I89" s="610"/>
      <c r="J89" s="613" t="s">
        <v>1438</v>
      </c>
      <c r="K89" s="610"/>
      <c r="L89" s="610"/>
      <c r="M89" s="610"/>
      <c r="N89" s="610"/>
      <c r="O89" s="610"/>
      <c r="P89" s="610"/>
      <c r="Q89" s="610"/>
      <c r="R89" s="610"/>
      <c r="S89" s="610"/>
      <c r="T89" s="610"/>
      <c r="U89" s="610"/>
      <c r="V89" s="610"/>
      <c r="W89" s="610"/>
      <c r="X89" s="610"/>
      <c r="Y89" s="610"/>
      <c r="Z89" s="610"/>
      <c r="AA89" s="610"/>
      <c r="AB89" s="610"/>
      <c r="AC89" s="610"/>
      <c r="AD89" s="610"/>
      <c r="AE89" s="610"/>
      <c r="AF89" s="610"/>
      <c r="AG89" s="610"/>
      <c r="AH89" s="610"/>
      <c r="AI89" s="610"/>
      <c r="AJ89" s="612"/>
      <c r="AK89" s="576"/>
      <c r="AL89" s="573"/>
      <c r="AM89" s="573"/>
      <c r="AN89" s="568"/>
      <c r="AP89" s="569">
        <f>IF(B84="yes",E89,0)</f>
        <v>20</v>
      </c>
      <c r="AQ89" s="569" t="s">
        <v>1418</v>
      </c>
    </row>
    <row r="90" spans="1:43" s="569" customFormat="1" ht="12.75" customHeight="1">
      <c r="A90" s="571"/>
      <c r="B90" s="572"/>
      <c r="C90" s="572"/>
      <c r="D90" s="572"/>
      <c r="E90" s="615"/>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7"/>
      <c r="AF90" s="617"/>
      <c r="AG90" s="617"/>
      <c r="AH90" s="617"/>
      <c r="AI90" s="617"/>
      <c r="AJ90" s="618"/>
      <c r="AK90" s="576"/>
      <c r="AL90" s="573"/>
      <c r="AM90" s="573"/>
      <c r="AN90" s="568"/>
    </row>
    <row r="91" spans="1:43" s="569" customFormat="1" ht="12.75" customHeight="1">
      <c r="A91" s="571"/>
      <c r="B91" s="572"/>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6"/>
      <c r="AF91" s="576"/>
      <c r="AG91" s="576"/>
      <c r="AH91" s="576"/>
      <c r="AI91" s="576"/>
      <c r="AJ91" s="576"/>
      <c r="AK91" s="576"/>
      <c r="AL91" s="573"/>
      <c r="AM91" s="573"/>
      <c r="AN91" s="568"/>
    </row>
    <row r="92" spans="1:43" s="569" customFormat="1" ht="12.75" customHeight="1">
      <c r="A92" s="571"/>
      <c r="B92" s="2101" t="s">
        <v>600</v>
      </c>
      <c r="C92" s="2101"/>
      <c r="D92" s="580" t="s">
        <v>1427</v>
      </c>
      <c r="E92" s="2093" t="s">
        <v>1914</v>
      </c>
      <c r="F92" s="2094"/>
      <c r="G92" s="2094"/>
      <c r="H92" s="2094"/>
      <c r="I92" s="2094"/>
      <c r="J92" s="2094"/>
      <c r="K92" s="2094"/>
      <c r="L92" s="2094"/>
      <c r="M92" s="2094"/>
      <c r="N92" s="2094"/>
      <c r="O92" s="2094"/>
      <c r="P92" s="2094"/>
      <c r="Q92" s="2094"/>
      <c r="R92" s="2094"/>
      <c r="S92" s="2094"/>
      <c r="T92" s="2094"/>
      <c r="U92" s="2094"/>
      <c r="V92" s="2094"/>
      <c r="W92" s="2094"/>
      <c r="X92" s="2094"/>
      <c r="Y92" s="2094"/>
      <c r="Z92" s="2094"/>
      <c r="AA92" s="2094"/>
      <c r="AB92" s="2094"/>
      <c r="AC92" s="2094"/>
      <c r="AD92" s="2094"/>
      <c r="AE92" s="2094"/>
      <c r="AF92" s="2094"/>
      <c r="AG92" s="2094"/>
      <c r="AH92" s="2094"/>
      <c r="AI92" s="2094"/>
      <c r="AJ92" s="2095"/>
      <c r="AK92" s="576"/>
      <c r="AL92" s="573"/>
      <c r="AM92" s="573"/>
      <c r="AN92" s="568"/>
    </row>
    <row r="93" spans="1:43" s="569" customFormat="1" ht="12.75" customHeight="1">
      <c r="A93" s="571"/>
      <c r="B93" s="572"/>
      <c r="C93" s="572"/>
      <c r="D93" s="572"/>
      <c r="E93" s="2096"/>
      <c r="F93" s="2097"/>
      <c r="G93" s="2097"/>
      <c r="H93" s="2097"/>
      <c r="I93" s="2097"/>
      <c r="J93" s="2097"/>
      <c r="K93" s="2097"/>
      <c r="L93" s="2097"/>
      <c r="M93" s="2097"/>
      <c r="N93" s="2097"/>
      <c r="O93" s="2097"/>
      <c r="P93" s="2097"/>
      <c r="Q93" s="2097"/>
      <c r="R93" s="2097"/>
      <c r="S93" s="2097"/>
      <c r="T93" s="2097"/>
      <c r="U93" s="2097"/>
      <c r="V93" s="2097"/>
      <c r="W93" s="2097"/>
      <c r="X93" s="2097"/>
      <c r="Y93" s="2097"/>
      <c r="Z93" s="2097"/>
      <c r="AA93" s="2097"/>
      <c r="AB93" s="2097"/>
      <c r="AC93" s="2097"/>
      <c r="AD93" s="2097"/>
      <c r="AE93" s="2097"/>
      <c r="AF93" s="2097"/>
      <c r="AG93" s="2097"/>
      <c r="AH93" s="2097"/>
      <c r="AI93" s="2097"/>
      <c r="AJ93" s="2098"/>
      <c r="AK93" s="576"/>
      <c r="AL93" s="573"/>
      <c r="AM93" s="573"/>
      <c r="AN93" s="568"/>
    </row>
    <row r="94" spans="1:43" s="569" customFormat="1" ht="12.75" customHeight="1">
      <c r="A94" s="571"/>
      <c r="B94" s="572"/>
      <c r="C94" s="572"/>
      <c r="D94" s="572"/>
      <c r="E94" s="2096"/>
      <c r="F94" s="2097"/>
      <c r="G94" s="2097"/>
      <c r="H94" s="2097"/>
      <c r="I94" s="2097"/>
      <c r="J94" s="2097"/>
      <c r="K94" s="2097"/>
      <c r="L94" s="2097"/>
      <c r="M94" s="2097"/>
      <c r="N94" s="2097"/>
      <c r="O94" s="2097"/>
      <c r="P94" s="2097"/>
      <c r="Q94" s="2097"/>
      <c r="R94" s="2097"/>
      <c r="S94" s="2097"/>
      <c r="T94" s="2097"/>
      <c r="U94" s="2097"/>
      <c r="V94" s="2097"/>
      <c r="W94" s="2097"/>
      <c r="X94" s="2097"/>
      <c r="Y94" s="2097"/>
      <c r="Z94" s="2097"/>
      <c r="AA94" s="2097"/>
      <c r="AB94" s="2097"/>
      <c r="AC94" s="2097"/>
      <c r="AD94" s="2097"/>
      <c r="AE94" s="2097"/>
      <c r="AF94" s="2097"/>
      <c r="AG94" s="2097"/>
      <c r="AH94" s="2097"/>
      <c r="AI94" s="2097"/>
      <c r="AJ94" s="2098"/>
      <c r="AK94" s="576"/>
      <c r="AL94" s="573"/>
      <c r="AM94" s="573"/>
      <c r="AN94" s="568"/>
    </row>
    <row r="95" spans="1:43" s="569" customFormat="1" ht="12.75" customHeight="1">
      <c r="A95" s="571"/>
      <c r="B95" s="572"/>
      <c r="C95" s="572"/>
      <c r="D95" s="572"/>
      <c r="E95" s="2096"/>
      <c r="F95" s="2097"/>
      <c r="G95" s="2097"/>
      <c r="H95" s="2097"/>
      <c r="I95" s="2097"/>
      <c r="J95" s="2097"/>
      <c r="K95" s="2097"/>
      <c r="L95" s="2097"/>
      <c r="M95" s="2097"/>
      <c r="N95" s="2097"/>
      <c r="O95" s="2097"/>
      <c r="P95" s="2097"/>
      <c r="Q95" s="2097"/>
      <c r="R95" s="2097"/>
      <c r="S95" s="2097"/>
      <c r="T95" s="2097"/>
      <c r="U95" s="2097"/>
      <c r="V95" s="2097"/>
      <c r="W95" s="2097"/>
      <c r="X95" s="2097"/>
      <c r="Y95" s="2097"/>
      <c r="Z95" s="2097"/>
      <c r="AA95" s="2097"/>
      <c r="AB95" s="2097"/>
      <c r="AC95" s="2097"/>
      <c r="AD95" s="2097"/>
      <c r="AE95" s="2097"/>
      <c r="AF95" s="2097"/>
      <c r="AG95" s="2097"/>
      <c r="AH95" s="2097"/>
      <c r="AI95" s="2097"/>
      <c r="AJ95" s="2098"/>
      <c r="AK95" s="576"/>
      <c r="AL95" s="573"/>
      <c r="AM95" s="573"/>
      <c r="AN95" s="568"/>
    </row>
    <row r="96" spans="1:43" s="569" customFormat="1" ht="12.75" customHeight="1">
      <c r="A96" s="571"/>
      <c r="B96" s="572"/>
      <c r="C96" s="572"/>
      <c r="D96" s="572"/>
      <c r="E96" s="619"/>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7"/>
      <c r="AK96" s="576"/>
      <c r="AL96" s="573"/>
      <c r="AM96" s="573"/>
      <c r="AN96" s="568"/>
    </row>
    <row r="97" spans="1:49" s="569" customFormat="1" ht="12.75" customHeight="1">
      <c r="A97" s="571"/>
      <c r="B97" s="572"/>
      <c r="C97" s="572"/>
      <c r="D97" s="572"/>
      <c r="E97" s="2089">
        <f>Application!AC753</f>
        <v>0.4</v>
      </c>
      <c r="F97" s="2090"/>
      <c r="G97" s="2090"/>
      <c r="H97" s="2090"/>
      <c r="I97" s="610"/>
      <c r="J97" s="613" t="s">
        <v>1436</v>
      </c>
      <c r="K97" s="610"/>
      <c r="L97" s="610"/>
      <c r="M97" s="610"/>
      <c r="N97" s="610"/>
      <c r="O97" s="610"/>
      <c r="P97" s="610"/>
      <c r="Q97" s="610"/>
      <c r="R97" s="586"/>
      <c r="S97" s="586"/>
      <c r="T97" s="586"/>
      <c r="U97" s="586"/>
      <c r="V97" s="586"/>
      <c r="W97" s="586"/>
      <c r="X97" s="586"/>
      <c r="Y97" s="586"/>
      <c r="Z97" s="586"/>
      <c r="AA97" s="586"/>
      <c r="AB97" s="586"/>
      <c r="AC97" s="586"/>
      <c r="AD97" s="586"/>
      <c r="AE97" s="586"/>
      <c r="AF97" s="586"/>
      <c r="AG97" s="586"/>
      <c r="AH97" s="586"/>
      <c r="AI97" s="586"/>
      <c r="AJ97" s="587"/>
      <c r="AK97" s="576"/>
      <c r="AL97" s="573"/>
      <c r="AM97" s="573"/>
      <c r="AN97" s="568"/>
    </row>
    <row r="98" spans="1:49" s="569" customFormat="1" ht="12.75" customHeight="1">
      <c r="A98" s="571"/>
      <c r="B98" s="572"/>
      <c r="C98" s="572"/>
      <c r="D98" s="572"/>
      <c r="E98" s="2089">
        <f ca="1">SUMIF(Application!AC718:AG752,0.2,Application!G718:J752)/Application!G753+SUMIF(Application!AC718:AG752,0.25,Application!G718:J752)/Application!G753+SUMIF(Application!AC718:AG752,0.3,Application!G718:J752)/Application!G753</f>
        <v>0.5</v>
      </c>
      <c r="F98" s="2090"/>
      <c r="G98" s="2090"/>
      <c r="H98" s="2090"/>
      <c r="I98" s="610"/>
      <c r="J98" s="613" t="s">
        <v>1439</v>
      </c>
      <c r="K98" s="610"/>
      <c r="L98" s="610"/>
      <c r="M98" s="610"/>
      <c r="N98" s="610"/>
      <c r="O98" s="610"/>
      <c r="P98" s="610"/>
      <c r="Q98" s="610"/>
      <c r="R98" s="586"/>
      <c r="S98" s="586"/>
      <c r="T98" s="586"/>
      <c r="U98" s="586"/>
      <c r="V98" s="586"/>
      <c r="W98" s="586"/>
      <c r="X98" s="586"/>
      <c r="Y98" s="586"/>
      <c r="Z98" s="586"/>
      <c r="AA98" s="586"/>
      <c r="AB98" s="586"/>
      <c r="AC98" s="586"/>
      <c r="AD98" s="586"/>
      <c r="AE98" s="586"/>
      <c r="AF98" s="586"/>
      <c r="AG98" s="586"/>
      <c r="AH98" s="586"/>
      <c r="AI98" s="586"/>
      <c r="AJ98" s="587"/>
      <c r="AK98" s="576"/>
      <c r="AL98" s="573"/>
      <c r="AM98" s="573"/>
      <c r="AN98" s="568"/>
      <c r="AU98" s="895"/>
    </row>
    <row r="99" spans="1:49" s="569" customFormat="1" ht="12.75" customHeight="1">
      <c r="A99" s="571"/>
      <c r="B99" s="572"/>
      <c r="C99" s="572"/>
      <c r="D99" s="572"/>
      <c r="E99" s="2089">
        <f ca="1">SUMIF(Application!AC718:AG752,0.35,Application!G718:J752)/Application!G753+SUMIF(Application!AC718:AG752,0.4,Application!G718:J752)/Application!G753+SUMIF(Application!AC718:AG752,0.45,Application!G718:J752)/Application!G753+SUMIF(Application!AC718:AG752,0.5,Application!G718:J752)/Application!G753</f>
        <v>0.5</v>
      </c>
      <c r="F99" s="2090"/>
      <c r="G99" s="2090"/>
      <c r="H99" s="2090"/>
      <c r="I99" s="610"/>
      <c r="J99" s="613" t="s">
        <v>1440</v>
      </c>
      <c r="K99" s="610"/>
      <c r="L99" s="610"/>
      <c r="M99" s="610"/>
      <c r="N99" s="610"/>
      <c r="O99" s="610"/>
      <c r="P99" s="610"/>
      <c r="Q99" s="610"/>
      <c r="R99" s="586"/>
      <c r="S99" s="586"/>
      <c r="T99" s="586"/>
      <c r="U99" s="586"/>
      <c r="V99" s="586"/>
      <c r="W99" s="586"/>
      <c r="X99" s="586"/>
      <c r="Y99" s="586"/>
      <c r="Z99" s="586"/>
      <c r="AA99" s="586"/>
      <c r="AB99" s="586"/>
      <c r="AC99" s="586"/>
      <c r="AD99" s="586"/>
      <c r="AE99" s="586"/>
      <c r="AF99" s="586"/>
      <c r="AG99" s="586"/>
      <c r="AH99" s="586"/>
      <c r="AI99" s="586"/>
      <c r="AJ99" s="587"/>
      <c r="AK99" s="576"/>
      <c r="AL99" s="573"/>
      <c r="AM99" s="573"/>
      <c r="AN99" s="568"/>
      <c r="AU99" s="895"/>
    </row>
    <row r="100" spans="1:49" s="569" customFormat="1" ht="12.75" customHeight="1">
      <c r="A100" s="571"/>
      <c r="B100" s="572"/>
      <c r="C100" s="572"/>
      <c r="D100" s="572"/>
      <c r="E100" s="2087">
        <f ca="1">IF(AND(E97&lt;=0.6,OR(AND(E98&gt;=0.1,E99&gt;=0.1),AND(E98&gt;0.1,(E98+E99)&gt;=0.2))),20,0)</f>
        <v>20</v>
      </c>
      <c r="F100" s="2088"/>
      <c r="G100" s="2088"/>
      <c r="H100" s="2088"/>
      <c r="I100" s="586"/>
      <c r="J100" s="620" t="s">
        <v>1438</v>
      </c>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576"/>
      <c r="AL100" s="573"/>
      <c r="AM100" s="573"/>
      <c r="AN100" s="568"/>
      <c r="AP100" s="569">
        <f>IF(B92="yes",E100,0)</f>
        <v>0</v>
      </c>
      <c r="AQ100" s="569" t="s">
        <v>1418</v>
      </c>
    </row>
    <row r="101" spans="1:49" s="569" customFormat="1" ht="12.75" customHeight="1">
      <c r="A101" s="571"/>
      <c r="B101" s="572"/>
      <c r="C101" s="572"/>
      <c r="D101" s="572"/>
      <c r="E101" s="615"/>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7"/>
      <c r="AF101" s="617"/>
      <c r="AG101" s="617"/>
      <c r="AH101" s="617"/>
      <c r="AI101" s="617"/>
      <c r="AJ101" s="618"/>
      <c r="AK101" s="576"/>
      <c r="AL101" s="573"/>
      <c r="AM101" s="573"/>
      <c r="AN101" s="568"/>
    </row>
    <row r="102" spans="1:49" s="569" customFormat="1" ht="12.75" customHeight="1">
      <c r="A102" s="571"/>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6"/>
      <c r="AF102" s="576"/>
      <c r="AG102" s="576"/>
      <c r="AH102" s="576"/>
      <c r="AI102" s="576"/>
      <c r="AJ102" s="576"/>
      <c r="AK102" s="576"/>
      <c r="AL102" s="573"/>
      <c r="AM102" s="573"/>
      <c r="AN102" s="568"/>
    </row>
    <row r="103" spans="1:49" s="569" customFormat="1" ht="12.75" customHeight="1">
      <c r="A103" s="594"/>
      <c r="B103" s="595"/>
      <c r="C103" s="595"/>
      <c r="D103" s="595"/>
      <c r="E103" s="595"/>
      <c r="F103" s="595"/>
      <c r="G103" s="596"/>
      <c r="H103" s="597"/>
      <c r="I103" s="597"/>
      <c r="J103" s="597"/>
      <c r="K103" s="597"/>
      <c r="L103" s="597"/>
      <c r="M103" s="597"/>
      <c r="N103" s="597"/>
      <c r="O103" s="597"/>
      <c r="P103" s="597"/>
      <c r="Q103" s="597"/>
      <c r="R103" s="597"/>
      <c r="S103" s="597"/>
      <c r="T103" s="597"/>
      <c r="U103" s="597"/>
      <c r="V103" s="597"/>
      <c r="W103" s="597"/>
      <c r="X103" s="597"/>
      <c r="Y103" s="597"/>
      <c r="Z103" s="597"/>
      <c r="AA103" s="597"/>
      <c r="AB103" s="597"/>
      <c r="AC103" s="597"/>
      <c r="AD103" s="597"/>
      <c r="AE103" s="597"/>
      <c r="AF103" s="597"/>
      <c r="AG103" s="597"/>
      <c r="AH103" s="597"/>
      <c r="AI103" s="598"/>
      <c r="AJ103" s="598" t="s">
        <v>1441</v>
      </c>
      <c r="AK103" s="2074">
        <f>MAX(AP89,AP100)</f>
        <v>20</v>
      </c>
      <c r="AL103" s="2075"/>
      <c r="AM103" s="2076"/>
      <c r="AN103" s="568"/>
    </row>
    <row r="104" spans="1:49" s="569" customFormat="1" ht="12.75" customHeight="1" thickBot="1">
      <c r="A104" s="599"/>
      <c r="B104" s="600"/>
      <c r="C104" s="601"/>
      <c r="D104" s="601"/>
      <c r="E104" s="601"/>
      <c r="F104" s="601"/>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2"/>
      <c r="AN104" s="568"/>
    </row>
    <row r="105" spans="1:49" s="569" customFormat="1" ht="12.75" customHeight="1" thickTop="1">
      <c r="A105" s="603"/>
      <c r="B105" s="604"/>
      <c r="C105" s="605"/>
      <c r="D105" s="605"/>
      <c r="E105" s="605"/>
      <c r="F105" s="605"/>
      <c r="G105" s="605"/>
      <c r="H105" s="605"/>
      <c r="I105" s="606"/>
      <c r="J105" s="606"/>
      <c r="K105" s="606"/>
      <c r="L105" s="606"/>
      <c r="M105" s="606"/>
      <c r="N105" s="606"/>
      <c r="O105" s="606"/>
      <c r="P105" s="606"/>
      <c r="Q105" s="606"/>
      <c r="R105" s="603"/>
      <c r="S105" s="572"/>
      <c r="T105" s="572"/>
      <c r="U105" s="572"/>
      <c r="V105" s="572"/>
      <c r="W105" s="572"/>
      <c r="X105" s="572"/>
      <c r="Y105" s="572"/>
      <c r="Z105" s="572"/>
      <c r="AA105" s="572"/>
      <c r="AB105" s="572"/>
      <c r="AC105" s="572"/>
      <c r="AD105" s="572"/>
      <c r="AE105" s="572"/>
      <c r="AF105" s="603"/>
      <c r="AG105" s="572"/>
      <c r="AH105" s="572"/>
      <c r="AI105" s="572"/>
      <c r="AJ105" s="572"/>
      <c r="AK105" s="583"/>
      <c r="AL105" s="583"/>
      <c r="AM105" s="583"/>
      <c r="AN105" s="568"/>
    </row>
    <row r="106" spans="1:49" s="569" customFormat="1" ht="12.75" customHeight="1">
      <c r="A106" s="571" t="s">
        <v>1442</v>
      </c>
      <c r="B106" s="572" t="s">
        <v>1443</v>
      </c>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1918" t="s">
        <v>1424</v>
      </c>
      <c r="AF106" s="1918"/>
      <c r="AG106" s="1918"/>
      <c r="AH106" s="1918"/>
      <c r="AI106" s="1918"/>
      <c r="AJ106" s="1918"/>
      <c r="AK106" s="1918"/>
      <c r="AL106" s="573"/>
      <c r="AM106" s="573"/>
      <c r="AN106" s="568"/>
      <c r="AO106" s="569" t="str">
        <f>Application!B718</f>
        <v>2 Bedrooms</v>
      </c>
      <c r="AQ106" s="569">
        <f>Application!O718</f>
        <v>735</v>
      </c>
    </row>
    <row r="107" spans="1:49" s="569" customFormat="1" ht="12.75" customHeight="1">
      <c r="A107" s="573"/>
      <c r="B107" s="572" t="s">
        <v>1434</v>
      </c>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6"/>
      <c r="AF107" s="576"/>
      <c r="AG107" s="576"/>
      <c r="AH107" s="576"/>
      <c r="AI107" s="576"/>
      <c r="AJ107" s="576"/>
      <c r="AK107" s="573"/>
      <c r="AL107" s="573"/>
      <c r="AM107" s="573"/>
      <c r="AN107" s="568"/>
      <c r="AO107" s="569" t="str">
        <f>Application!B719</f>
        <v>2 Bedrooms</v>
      </c>
      <c r="AQ107" s="569">
        <f>Application!O719</f>
        <v>1302</v>
      </c>
    </row>
    <row r="108" spans="1:49" s="569" customFormat="1" ht="12.75" customHeight="1">
      <c r="A108" s="573"/>
      <c r="B108" s="572"/>
      <c r="C108" s="572"/>
      <c r="D108" s="572"/>
      <c r="E108" s="610"/>
      <c r="F108" s="610"/>
      <c r="G108" s="610"/>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573"/>
      <c r="AL108" s="573"/>
      <c r="AM108" s="573"/>
      <c r="AN108" s="568"/>
      <c r="AO108" s="569">
        <f>Application!B720</f>
        <v>0</v>
      </c>
      <c r="AQ108" s="569">
        <f>Application!O720</f>
        <v>0</v>
      </c>
    </row>
    <row r="109" spans="1:49" s="569" customFormat="1" ht="12.75" customHeight="1">
      <c r="A109" s="573"/>
      <c r="B109" s="2101" t="s">
        <v>554</v>
      </c>
      <c r="C109" s="2101"/>
      <c r="D109" s="580" t="s">
        <v>1425</v>
      </c>
      <c r="E109" s="2093" t="s">
        <v>2048</v>
      </c>
      <c r="F109" s="2094"/>
      <c r="G109" s="2094"/>
      <c r="H109" s="2094"/>
      <c r="I109" s="2094"/>
      <c r="J109" s="2094"/>
      <c r="K109" s="2094"/>
      <c r="L109" s="2094"/>
      <c r="M109" s="2094"/>
      <c r="N109" s="2094"/>
      <c r="O109" s="2094"/>
      <c r="P109" s="2094"/>
      <c r="Q109" s="2094"/>
      <c r="R109" s="2094"/>
      <c r="S109" s="2094"/>
      <c r="T109" s="2094"/>
      <c r="U109" s="2094"/>
      <c r="V109" s="2094"/>
      <c r="W109" s="2094"/>
      <c r="X109" s="2094"/>
      <c r="Y109" s="2094"/>
      <c r="Z109" s="2094"/>
      <c r="AA109" s="2094"/>
      <c r="AB109" s="2094"/>
      <c r="AC109" s="2094"/>
      <c r="AD109" s="2094"/>
      <c r="AE109" s="2094"/>
      <c r="AF109" s="2094"/>
      <c r="AG109" s="2094"/>
      <c r="AH109" s="2094"/>
      <c r="AI109" s="2094"/>
      <c r="AJ109" s="2095"/>
      <c r="AK109" s="573"/>
      <c r="AL109" s="573"/>
      <c r="AM109" s="573"/>
      <c r="AN109" s="568"/>
      <c r="AO109" s="569" t="str">
        <f>Application!B721</f>
        <v>3 Bedrooms</v>
      </c>
      <c r="AQ109" s="569">
        <f>Application!O721</f>
        <v>833</v>
      </c>
      <c r="AU109" s="569" t="s">
        <v>2030</v>
      </c>
      <c r="AV109" s="628" t="s">
        <v>2031</v>
      </c>
      <c r="AW109" s="569" t="s">
        <v>2032</v>
      </c>
    </row>
    <row r="110" spans="1:49" s="569" customFormat="1" ht="12.75" customHeight="1">
      <c r="A110" s="573"/>
      <c r="B110" s="572"/>
      <c r="C110" s="572"/>
      <c r="D110" s="572"/>
      <c r="E110" s="2096"/>
      <c r="F110" s="2097"/>
      <c r="G110" s="2097"/>
      <c r="H110" s="2097"/>
      <c r="I110" s="2097"/>
      <c r="J110" s="2097"/>
      <c r="K110" s="2097"/>
      <c r="L110" s="2097"/>
      <c r="M110" s="2097"/>
      <c r="N110" s="2097"/>
      <c r="O110" s="2097"/>
      <c r="P110" s="2097"/>
      <c r="Q110" s="2097"/>
      <c r="R110" s="2097"/>
      <c r="S110" s="2097"/>
      <c r="T110" s="2097"/>
      <c r="U110" s="2097"/>
      <c r="V110" s="2097"/>
      <c r="W110" s="2097"/>
      <c r="X110" s="2097"/>
      <c r="Y110" s="2097"/>
      <c r="Z110" s="2097"/>
      <c r="AA110" s="2097"/>
      <c r="AB110" s="2097"/>
      <c r="AC110" s="2097"/>
      <c r="AD110" s="2097"/>
      <c r="AE110" s="2097"/>
      <c r="AF110" s="2097"/>
      <c r="AG110" s="2097"/>
      <c r="AH110" s="2097"/>
      <c r="AI110" s="2097"/>
      <c r="AJ110" s="2098"/>
      <c r="AK110" s="573"/>
      <c r="AL110" s="573"/>
      <c r="AM110" s="573"/>
      <c r="AN110" s="568"/>
      <c r="AO110" s="569" t="str">
        <f>Application!B722</f>
        <v>3 Bedrooms</v>
      </c>
      <c r="AQ110" s="569">
        <f>Application!O722</f>
        <v>1487</v>
      </c>
      <c r="AU110" s="889" t="str">
        <f>E118</f>
        <v>Studio/SRO</v>
      </c>
      <c r="AV110" s="569">
        <f t="array" ref="AV110">SUM(IF(Application!B718:F752="SRO/Studio",Application!G718:J752))</f>
        <v>0</v>
      </c>
      <c r="AW110" s="1045">
        <f>AV110/AV116</f>
        <v>0</v>
      </c>
    </row>
    <row r="111" spans="1:49" s="569" customFormat="1" ht="12.75" customHeight="1">
      <c r="A111" s="573"/>
      <c r="B111" s="572"/>
      <c r="C111" s="572"/>
      <c r="D111" s="572"/>
      <c r="E111" s="2096"/>
      <c r="F111" s="2097"/>
      <c r="G111" s="2097"/>
      <c r="H111" s="2097"/>
      <c r="I111" s="2097"/>
      <c r="J111" s="2097"/>
      <c r="K111" s="2097"/>
      <c r="L111" s="2097"/>
      <c r="M111" s="2097"/>
      <c r="N111" s="2097"/>
      <c r="O111" s="2097"/>
      <c r="P111" s="2097"/>
      <c r="Q111" s="2097"/>
      <c r="R111" s="2097"/>
      <c r="S111" s="2097"/>
      <c r="T111" s="2097"/>
      <c r="U111" s="2097"/>
      <c r="V111" s="2097"/>
      <c r="W111" s="2097"/>
      <c r="X111" s="2097"/>
      <c r="Y111" s="2097"/>
      <c r="Z111" s="2097"/>
      <c r="AA111" s="2097"/>
      <c r="AB111" s="2097"/>
      <c r="AC111" s="2097"/>
      <c r="AD111" s="2097"/>
      <c r="AE111" s="2097"/>
      <c r="AF111" s="2097"/>
      <c r="AG111" s="2097"/>
      <c r="AH111" s="2097"/>
      <c r="AI111" s="2097"/>
      <c r="AJ111" s="2098"/>
      <c r="AK111" s="573"/>
      <c r="AL111" s="573"/>
      <c r="AM111" s="573"/>
      <c r="AN111" s="568"/>
      <c r="AO111" s="569">
        <f>Application!B723</f>
        <v>0</v>
      </c>
      <c r="AQ111" s="569">
        <f>Application!O723</f>
        <v>0</v>
      </c>
      <c r="AU111" s="889" t="str">
        <f>J118</f>
        <v>1-bedroom</v>
      </c>
      <c r="AV111" s="569">
        <f t="array" ref="AV111">SUM(IF(Application!B718:F752="1 Bedroom",Application!G718:J752))</f>
        <v>0</v>
      </c>
      <c r="AW111" s="1045">
        <f>AV111/AV116</f>
        <v>0</v>
      </c>
    </row>
    <row r="112" spans="1:49" s="569" customFormat="1" ht="12.75" customHeight="1">
      <c r="A112" s="573"/>
      <c r="B112" s="572"/>
      <c r="C112" s="572"/>
      <c r="D112" s="572"/>
      <c r="E112" s="2096"/>
      <c r="F112" s="2097"/>
      <c r="G112" s="2097"/>
      <c r="H112" s="2097"/>
      <c r="I112" s="2097"/>
      <c r="J112" s="2097"/>
      <c r="K112" s="2097"/>
      <c r="L112" s="2097"/>
      <c r="M112" s="2097"/>
      <c r="N112" s="2097"/>
      <c r="O112" s="2097"/>
      <c r="P112" s="2097"/>
      <c r="Q112" s="2097"/>
      <c r="R112" s="2097"/>
      <c r="S112" s="2097"/>
      <c r="T112" s="2097"/>
      <c r="U112" s="2097"/>
      <c r="V112" s="2097"/>
      <c r="W112" s="2097"/>
      <c r="X112" s="2097"/>
      <c r="Y112" s="2097"/>
      <c r="Z112" s="2097"/>
      <c r="AA112" s="2097"/>
      <c r="AB112" s="2097"/>
      <c r="AC112" s="2097"/>
      <c r="AD112" s="2097"/>
      <c r="AE112" s="2097"/>
      <c r="AF112" s="2097"/>
      <c r="AG112" s="2097"/>
      <c r="AH112" s="2097"/>
      <c r="AI112" s="2097"/>
      <c r="AJ112" s="2098"/>
      <c r="AK112" s="573"/>
      <c r="AL112" s="573"/>
      <c r="AM112" s="573"/>
      <c r="AN112" s="568"/>
      <c r="AO112" s="569" t="str">
        <f>Application!B724</f>
        <v>4 Bedrooms</v>
      </c>
      <c r="AQ112" s="569">
        <f>Application!O724</f>
        <v>911</v>
      </c>
      <c r="AU112" s="889" t="str">
        <f>O118</f>
        <v>2-bedroom</v>
      </c>
      <c r="AV112" s="569">
        <f t="array" ref="AV112">SUM(IF(Application!B718:F752="2 Bedrooms",Application!G718:J752))</f>
        <v>56</v>
      </c>
      <c r="AW112" s="1045">
        <f>AV112/AV116</f>
        <v>0.58333333333333337</v>
      </c>
    </row>
    <row r="113" spans="1:52" s="569" customFormat="1" ht="12.75" customHeight="1">
      <c r="A113" s="573"/>
      <c r="B113" s="572"/>
      <c r="C113" s="572"/>
      <c r="D113" s="572"/>
      <c r="E113" s="2096"/>
      <c r="F113" s="2097"/>
      <c r="G113" s="2097"/>
      <c r="H113" s="2097"/>
      <c r="I113" s="2097"/>
      <c r="J113" s="2097"/>
      <c r="K113" s="2097"/>
      <c r="L113" s="2097"/>
      <c r="M113" s="2097"/>
      <c r="N113" s="2097"/>
      <c r="O113" s="2097"/>
      <c r="P113" s="2097"/>
      <c r="Q113" s="2097"/>
      <c r="R113" s="2097"/>
      <c r="S113" s="2097"/>
      <c r="T113" s="2097"/>
      <c r="U113" s="2097"/>
      <c r="V113" s="2097"/>
      <c r="W113" s="2097"/>
      <c r="X113" s="2097"/>
      <c r="Y113" s="2097"/>
      <c r="Z113" s="2097"/>
      <c r="AA113" s="2097"/>
      <c r="AB113" s="2097"/>
      <c r="AC113" s="2097"/>
      <c r="AD113" s="2097"/>
      <c r="AE113" s="2097"/>
      <c r="AF113" s="2097"/>
      <c r="AG113" s="2097"/>
      <c r="AH113" s="2097"/>
      <c r="AI113" s="2097"/>
      <c r="AJ113" s="2098"/>
      <c r="AK113" s="573"/>
      <c r="AL113" s="573"/>
      <c r="AM113" s="573"/>
      <c r="AN113" s="568"/>
      <c r="AO113" s="569" t="str">
        <f>Application!B725</f>
        <v>4 Bedrooms</v>
      </c>
      <c r="AQ113" s="569">
        <f>Application!O725</f>
        <v>1641</v>
      </c>
      <c r="AU113" s="889" t="str">
        <f>T118</f>
        <v>3-bedroom</v>
      </c>
      <c r="AV113" s="569">
        <f t="array" ref="AV113">SUM(IF(Application!B718:F752="3 Bedrooms",Application!G718:J752))</f>
        <v>30</v>
      </c>
      <c r="AW113" s="1045">
        <f>AV113/AV116</f>
        <v>0.3125</v>
      </c>
    </row>
    <row r="114" spans="1:52" s="569" customFormat="1" ht="12.75" customHeight="1">
      <c r="A114" s="573"/>
      <c r="B114" s="572"/>
      <c r="C114" s="572"/>
      <c r="D114" s="572"/>
      <c r="E114" s="2096"/>
      <c r="F114" s="2097"/>
      <c r="G114" s="2097"/>
      <c r="H114" s="2097"/>
      <c r="I114" s="2097"/>
      <c r="J114" s="2097"/>
      <c r="K114" s="2097"/>
      <c r="L114" s="2097"/>
      <c r="M114" s="2097"/>
      <c r="N114" s="2097"/>
      <c r="O114" s="2097"/>
      <c r="P114" s="2097"/>
      <c r="Q114" s="2097"/>
      <c r="R114" s="2097"/>
      <c r="S114" s="2097"/>
      <c r="T114" s="2097"/>
      <c r="U114" s="2097"/>
      <c r="V114" s="2097"/>
      <c r="W114" s="2097"/>
      <c r="X114" s="2097"/>
      <c r="Y114" s="2097"/>
      <c r="Z114" s="2097"/>
      <c r="AA114" s="2097"/>
      <c r="AB114" s="2097"/>
      <c r="AC114" s="2097"/>
      <c r="AD114" s="2097"/>
      <c r="AE114" s="2097"/>
      <c r="AF114" s="2097"/>
      <c r="AG114" s="2097"/>
      <c r="AH114" s="2097"/>
      <c r="AI114" s="2097"/>
      <c r="AJ114" s="2098"/>
      <c r="AK114" s="573"/>
      <c r="AL114" s="573"/>
      <c r="AM114" s="573"/>
      <c r="AN114" s="568"/>
      <c r="AO114" s="569">
        <f>Application!B726</f>
        <v>0</v>
      </c>
      <c r="AQ114" s="569">
        <f>Application!O726</f>
        <v>0</v>
      </c>
      <c r="AU114" s="889" t="str">
        <f>Y118</f>
        <v>4-bedroom</v>
      </c>
      <c r="AV114" s="569">
        <f t="array" ref="AV114">SUM(IF(Application!B718:F752="4 Bedrooms",Application!G718:J752))</f>
        <v>10</v>
      </c>
      <c r="AW114" s="1045">
        <f>AV114/AV116</f>
        <v>0.10416666666666667</v>
      </c>
    </row>
    <row r="115" spans="1:52" s="569" customFormat="1" ht="12.75" customHeight="1">
      <c r="A115" s="573"/>
      <c r="B115" s="572"/>
      <c r="C115" s="572"/>
      <c r="D115" s="572"/>
      <c r="E115" s="2096"/>
      <c r="F115" s="2097"/>
      <c r="G115" s="2097"/>
      <c r="H115" s="2097"/>
      <c r="I115" s="2097"/>
      <c r="J115" s="2097"/>
      <c r="K115" s="2097"/>
      <c r="L115" s="2097"/>
      <c r="M115" s="2097"/>
      <c r="N115" s="2097"/>
      <c r="O115" s="2097"/>
      <c r="P115" s="2097"/>
      <c r="Q115" s="2097"/>
      <c r="R115" s="2097"/>
      <c r="S115" s="2097"/>
      <c r="T115" s="2097"/>
      <c r="U115" s="2097"/>
      <c r="V115" s="2097"/>
      <c r="W115" s="2097"/>
      <c r="X115" s="2097"/>
      <c r="Y115" s="2097"/>
      <c r="Z115" s="2097"/>
      <c r="AA115" s="2097"/>
      <c r="AB115" s="2097"/>
      <c r="AC115" s="2097"/>
      <c r="AD115" s="2097"/>
      <c r="AE115" s="2097"/>
      <c r="AF115" s="2097"/>
      <c r="AG115" s="2097"/>
      <c r="AH115" s="2097"/>
      <c r="AI115" s="2097"/>
      <c r="AJ115" s="2098"/>
      <c r="AK115" s="573"/>
      <c r="AL115" s="573"/>
      <c r="AM115" s="573"/>
      <c r="AN115" s="568"/>
      <c r="AO115" s="569">
        <f>Application!B727</f>
        <v>0</v>
      </c>
      <c r="AQ115" s="569">
        <f>Application!O727</f>
        <v>0</v>
      </c>
      <c r="AU115" s="889" t="str">
        <f>AD118</f>
        <v>5-bedroom</v>
      </c>
      <c r="AV115" s="569">
        <f t="array" ref="AV115">SUM(IF(Application!B718:F752="5 Bedrooms",Application!G718:J752))</f>
        <v>0</v>
      </c>
      <c r="AW115" s="1045">
        <f>AV115/AV116</f>
        <v>0</v>
      </c>
    </row>
    <row r="116" spans="1:52" s="569" customFormat="1" ht="12.75" customHeight="1">
      <c r="A116" s="573"/>
      <c r="B116" s="572"/>
      <c r="C116" s="572"/>
      <c r="D116" s="572"/>
      <c r="E116" s="2096"/>
      <c r="F116" s="2097"/>
      <c r="G116" s="2097"/>
      <c r="H116" s="2097"/>
      <c r="I116" s="2097"/>
      <c r="J116" s="2097"/>
      <c r="K116" s="2097"/>
      <c r="L116" s="2097"/>
      <c r="M116" s="2097"/>
      <c r="N116" s="2097"/>
      <c r="O116" s="2097"/>
      <c r="P116" s="2097"/>
      <c r="Q116" s="2097"/>
      <c r="R116" s="2097"/>
      <c r="S116" s="2097"/>
      <c r="T116" s="2097"/>
      <c r="U116" s="2097"/>
      <c r="V116" s="2097"/>
      <c r="W116" s="2097"/>
      <c r="X116" s="2097"/>
      <c r="Y116" s="2097"/>
      <c r="Z116" s="2097"/>
      <c r="AA116" s="2097"/>
      <c r="AB116" s="2097"/>
      <c r="AC116" s="2097"/>
      <c r="AD116" s="2097"/>
      <c r="AE116" s="2097"/>
      <c r="AF116" s="2097"/>
      <c r="AG116" s="2097"/>
      <c r="AH116" s="2097"/>
      <c r="AI116" s="2097"/>
      <c r="AJ116" s="2098"/>
      <c r="AK116" s="573"/>
      <c r="AL116" s="573"/>
      <c r="AM116" s="573"/>
      <c r="AN116" s="568"/>
      <c r="AO116" s="569">
        <f>Application!B728</f>
        <v>0</v>
      </c>
      <c r="AQ116" s="569">
        <f>Application!O728</f>
        <v>0</v>
      </c>
      <c r="AV116" s="569">
        <f>SUM(AV110:AV115)</f>
        <v>96</v>
      </c>
      <c r="AW116" s="1045">
        <f>SUM(AW110:AW115)</f>
        <v>1</v>
      </c>
    </row>
    <row r="117" spans="1:52" s="569" customFormat="1" ht="12.75" customHeight="1">
      <c r="A117" s="573"/>
      <c r="B117" s="572"/>
      <c r="C117" s="572"/>
      <c r="D117" s="572"/>
      <c r="E117" s="619"/>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7"/>
      <c r="AK117" s="573"/>
      <c r="AL117" s="573"/>
      <c r="AM117" s="573"/>
      <c r="AN117" s="568"/>
      <c r="AO117" s="569">
        <f>Application!B729</f>
        <v>0</v>
      </c>
      <c r="AQ117" s="569">
        <f>Application!O729</f>
        <v>0</v>
      </c>
    </row>
    <row r="118" spans="1:52" s="569" customFormat="1" ht="12.75" customHeight="1">
      <c r="A118" s="573"/>
      <c r="B118" s="572"/>
      <c r="C118" s="573"/>
      <c r="D118" s="573"/>
      <c r="E118" s="2089" t="s">
        <v>1699</v>
      </c>
      <c r="F118" s="2090"/>
      <c r="G118" s="2090"/>
      <c r="H118" s="2090"/>
      <c r="I118" s="610"/>
      <c r="J118" s="2090" t="s">
        <v>1743</v>
      </c>
      <c r="K118" s="2090"/>
      <c r="L118" s="2090"/>
      <c r="M118" s="2090"/>
      <c r="N118" s="610"/>
      <c r="O118" s="2090" t="s">
        <v>1744</v>
      </c>
      <c r="P118" s="2090"/>
      <c r="Q118" s="2090"/>
      <c r="R118" s="2090"/>
      <c r="S118" s="610"/>
      <c r="T118" s="2090" t="s">
        <v>1444</v>
      </c>
      <c r="U118" s="2090"/>
      <c r="V118" s="2090"/>
      <c r="W118" s="2090"/>
      <c r="X118" s="610"/>
      <c r="Y118" s="2090" t="s">
        <v>1745</v>
      </c>
      <c r="Z118" s="2090"/>
      <c r="AA118" s="2090"/>
      <c r="AB118" s="2090"/>
      <c r="AC118" s="610"/>
      <c r="AD118" s="2090" t="s">
        <v>1746</v>
      </c>
      <c r="AE118" s="2090"/>
      <c r="AF118" s="2090"/>
      <c r="AG118" s="2090"/>
      <c r="AH118" s="610"/>
      <c r="AI118" s="610"/>
      <c r="AJ118" s="612"/>
      <c r="AK118" s="573"/>
      <c r="AL118" s="573"/>
      <c r="AM118" s="573"/>
      <c r="AN118" s="568"/>
      <c r="AO118" s="569">
        <f>Application!B730</f>
        <v>0</v>
      </c>
      <c r="AQ118" s="569">
        <f>Application!O730</f>
        <v>0</v>
      </c>
    </row>
    <row r="119" spans="1:52" s="569" customFormat="1" ht="12.75" customHeight="1">
      <c r="A119" s="573"/>
      <c r="B119" s="572"/>
      <c r="C119" s="573"/>
      <c r="D119" s="573"/>
      <c r="E119" s="898"/>
      <c r="F119" s="896"/>
      <c r="G119" s="896"/>
      <c r="H119" s="896"/>
      <c r="I119" s="610"/>
      <c r="J119" s="896"/>
      <c r="K119" s="896"/>
      <c r="L119" s="896"/>
      <c r="M119" s="896"/>
      <c r="N119" s="610"/>
      <c r="O119" s="896"/>
      <c r="P119" s="896"/>
      <c r="Q119" s="896"/>
      <c r="R119" s="896"/>
      <c r="S119" s="610"/>
      <c r="T119" s="896"/>
      <c r="U119" s="896"/>
      <c r="V119" s="896"/>
      <c r="W119" s="896"/>
      <c r="X119" s="610"/>
      <c r="Y119" s="896"/>
      <c r="Z119" s="896"/>
      <c r="AA119" s="896"/>
      <c r="AB119" s="896"/>
      <c r="AC119" s="610"/>
      <c r="AD119" s="896"/>
      <c r="AE119" s="896"/>
      <c r="AF119" s="896"/>
      <c r="AG119" s="896"/>
      <c r="AH119" s="610"/>
      <c r="AI119" s="610"/>
      <c r="AJ119" s="612"/>
      <c r="AK119" s="573"/>
      <c r="AL119" s="573"/>
      <c r="AM119" s="573"/>
      <c r="AN119" s="568"/>
      <c r="AO119" s="569">
        <f>Application!B731</f>
        <v>0</v>
      </c>
      <c r="AQ119" s="569">
        <f>Application!O731</f>
        <v>0</v>
      </c>
    </row>
    <row r="120" spans="1:52" s="569" customFormat="1" ht="12.75" customHeight="1">
      <c r="A120" s="573"/>
      <c r="B120" s="572"/>
      <c r="C120" s="573"/>
      <c r="D120" s="573"/>
      <c r="E120" s="899" t="s">
        <v>1747</v>
      </c>
      <c r="F120" s="896"/>
      <c r="G120" s="896"/>
      <c r="H120" s="896"/>
      <c r="I120" s="610"/>
      <c r="J120" s="896"/>
      <c r="K120" s="896"/>
      <c r="L120" s="896"/>
      <c r="M120" s="896"/>
      <c r="N120" s="610"/>
      <c r="O120" s="896"/>
      <c r="P120" s="896"/>
      <c r="Q120" s="896"/>
      <c r="R120" s="896"/>
      <c r="S120" s="610"/>
      <c r="T120" s="896"/>
      <c r="U120" s="896"/>
      <c r="V120" s="896"/>
      <c r="W120" s="896"/>
      <c r="X120" s="610"/>
      <c r="Y120" s="896"/>
      <c r="Z120" s="896"/>
      <c r="AA120" s="896"/>
      <c r="AB120" s="896"/>
      <c r="AC120" s="610"/>
      <c r="AD120" s="896"/>
      <c r="AE120" s="896"/>
      <c r="AF120" s="896"/>
      <c r="AG120" s="896"/>
      <c r="AH120" s="610"/>
      <c r="AI120" s="610"/>
      <c r="AJ120" s="612"/>
      <c r="AK120" s="573"/>
      <c r="AL120" s="573"/>
      <c r="AM120" s="573"/>
      <c r="AN120" s="568"/>
      <c r="AO120" s="569">
        <f>Application!B732</f>
        <v>0</v>
      </c>
      <c r="AQ120" s="569">
        <f>Application!O732</f>
        <v>0</v>
      </c>
    </row>
    <row r="121" spans="1:52" s="569" customFormat="1" ht="12.75" customHeight="1">
      <c r="A121" s="573"/>
      <c r="B121" s="572"/>
      <c r="C121" s="573"/>
      <c r="D121" s="573"/>
      <c r="E121" s="2091"/>
      <c r="F121" s="2092"/>
      <c r="G121" s="2092"/>
      <c r="H121" s="2092"/>
      <c r="I121" s="897"/>
      <c r="J121" s="2092"/>
      <c r="K121" s="2092"/>
      <c r="L121" s="2092"/>
      <c r="M121" s="2092"/>
      <c r="N121" s="897"/>
      <c r="O121" s="2092">
        <v>2190</v>
      </c>
      <c r="P121" s="2092"/>
      <c r="Q121" s="2092"/>
      <c r="R121" s="2092"/>
      <c r="S121" s="897"/>
      <c r="T121" s="2092">
        <v>3125</v>
      </c>
      <c r="U121" s="2092"/>
      <c r="V121" s="2092"/>
      <c r="W121" s="2092"/>
      <c r="X121" s="897"/>
      <c r="Y121" s="2092">
        <v>3216</v>
      </c>
      <c r="Z121" s="2092"/>
      <c r="AA121" s="2092"/>
      <c r="AB121" s="2092"/>
      <c r="AC121" s="897"/>
      <c r="AD121" s="2092"/>
      <c r="AE121" s="2092"/>
      <c r="AF121" s="2092"/>
      <c r="AG121" s="2092"/>
      <c r="AH121" s="610"/>
      <c r="AI121" s="610"/>
      <c r="AJ121" s="612"/>
      <c r="AK121" s="573"/>
      <c r="AL121" s="573"/>
      <c r="AM121" s="573"/>
      <c r="AN121" s="568"/>
      <c r="AO121" s="569">
        <f>Application!B733</f>
        <v>0</v>
      </c>
      <c r="AQ121" s="569">
        <f>Application!O733</f>
        <v>0</v>
      </c>
    </row>
    <row r="122" spans="1:52" s="569" customFormat="1" ht="12.75" customHeight="1">
      <c r="A122" s="573"/>
      <c r="B122" s="572"/>
      <c r="C122" s="573"/>
      <c r="D122" s="573"/>
      <c r="E122" s="898"/>
      <c r="F122" s="896"/>
      <c r="G122" s="896"/>
      <c r="H122" s="896"/>
      <c r="I122" s="610"/>
      <c r="J122" s="896"/>
      <c r="K122" s="896"/>
      <c r="L122" s="896"/>
      <c r="M122" s="896"/>
      <c r="N122" s="610"/>
      <c r="O122" s="896"/>
      <c r="P122" s="896"/>
      <c r="Q122" s="896"/>
      <c r="R122" s="896"/>
      <c r="S122" s="610"/>
      <c r="T122" s="896"/>
      <c r="U122" s="896"/>
      <c r="V122" s="896"/>
      <c r="W122" s="896"/>
      <c r="X122" s="610"/>
      <c r="Y122" s="896"/>
      <c r="Z122" s="896"/>
      <c r="AA122" s="896"/>
      <c r="AB122" s="896"/>
      <c r="AC122" s="610"/>
      <c r="AD122" s="896"/>
      <c r="AE122" s="896"/>
      <c r="AF122" s="896"/>
      <c r="AG122" s="896"/>
      <c r="AH122" s="610"/>
      <c r="AI122" s="610"/>
      <c r="AJ122" s="612"/>
      <c r="AK122" s="573"/>
      <c r="AL122" s="573"/>
      <c r="AM122" s="573"/>
      <c r="AN122" s="568"/>
      <c r="AO122" s="569">
        <f>Application!B734</f>
        <v>0</v>
      </c>
      <c r="AQ122" s="569">
        <f>Application!O734</f>
        <v>0</v>
      </c>
      <c r="AU122" s="1043"/>
      <c r="AV122" s="1043"/>
      <c r="AW122" s="1043"/>
      <c r="AX122" s="1043"/>
      <c r="AY122" s="1043"/>
      <c r="AZ122" s="1043"/>
    </row>
    <row r="123" spans="1:52" s="569" customFormat="1" ht="12.75" customHeight="1">
      <c r="A123" s="573"/>
      <c r="B123" s="572"/>
      <c r="C123" s="573"/>
      <c r="D123" s="573"/>
      <c r="E123" s="899" t="s">
        <v>2034</v>
      </c>
      <c r="F123" s="896"/>
      <c r="G123" s="896"/>
      <c r="H123" s="896"/>
      <c r="I123" s="610"/>
      <c r="J123" s="896"/>
      <c r="K123" s="896"/>
      <c r="L123" s="896"/>
      <c r="M123" s="896"/>
      <c r="N123" s="610"/>
      <c r="O123" s="896"/>
      <c r="P123" s="896"/>
      <c r="Q123" s="896"/>
      <c r="R123" s="896"/>
      <c r="S123" s="610"/>
      <c r="T123" s="896"/>
      <c r="U123" s="896"/>
      <c r="V123" s="896"/>
      <c r="W123" s="896"/>
      <c r="X123" s="610"/>
      <c r="Y123" s="896"/>
      <c r="Z123" s="896"/>
      <c r="AA123" s="896"/>
      <c r="AB123" s="896"/>
      <c r="AC123" s="610"/>
      <c r="AD123" s="896"/>
      <c r="AE123" s="896"/>
      <c r="AF123" s="896"/>
      <c r="AG123" s="896"/>
      <c r="AH123" s="610"/>
      <c r="AI123" s="610"/>
      <c r="AJ123" s="612"/>
      <c r="AK123" s="573"/>
      <c r="AL123" s="573"/>
      <c r="AM123" s="573"/>
      <c r="AN123" s="568"/>
      <c r="AO123" s="569">
        <f>Application!B735</f>
        <v>0</v>
      </c>
      <c r="AQ123" s="569">
        <f>Application!O735</f>
        <v>0</v>
      </c>
      <c r="AU123" s="1043"/>
      <c r="AV123" s="1043"/>
      <c r="AW123" s="1043"/>
      <c r="AX123" s="1043"/>
      <c r="AY123" s="1043"/>
      <c r="AZ123" s="1043"/>
    </row>
    <row r="124" spans="1:52" s="569" customFormat="1" ht="12.75" customHeight="1">
      <c r="A124" s="573"/>
      <c r="B124" s="572"/>
      <c r="C124" s="573"/>
      <c r="D124" s="573"/>
      <c r="E124" s="2099">
        <f>Application!DX670</f>
        <v>0</v>
      </c>
      <c r="F124" s="2100"/>
      <c r="G124" s="2100"/>
      <c r="H124" s="2100"/>
      <c r="I124" s="897"/>
      <c r="J124" s="2100">
        <f>Application!EC670</f>
        <v>0</v>
      </c>
      <c r="K124" s="2100"/>
      <c r="L124" s="2100"/>
      <c r="M124" s="2100"/>
      <c r="N124" s="897"/>
      <c r="O124" s="2100">
        <f>Application!EH670</f>
        <v>1018.5</v>
      </c>
      <c r="P124" s="2100"/>
      <c r="Q124" s="2100"/>
      <c r="R124" s="2100"/>
      <c r="S124" s="901"/>
      <c r="T124" s="2100">
        <f>Application!EM670</f>
        <v>1160</v>
      </c>
      <c r="U124" s="2100"/>
      <c r="V124" s="2100"/>
      <c r="W124" s="2100"/>
      <c r="X124" s="901"/>
      <c r="Y124" s="2100">
        <f>Application!ER670</f>
        <v>1276</v>
      </c>
      <c r="Z124" s="2100"/>
      <c r="AA124" s="2100"/>
      <c r="AB124" s="2100"/>
      <c r="AC124" s="901"/>
      <c r="AD124" s="2100">
        <f>Application!EW670</f>
        <v>0</v>
      </c>
      <c r="AE124" s="2100"/>
      <c r="AF124" s="2100"/>
      <c r="AG124" s="2100"/>
      <c r="AH124" s="610"/>
      <c r="AI124" s="610"/>
      <c r="AJ124" s="612"/>
      <c r="AK124" s="573"/>
      <c r="AL124" s="573"/>
      <c r="AM124" s="573"/>
      <c r="AN124" s="568"/>
      <c r="AO124" s="569">
        <f>Application!B736</f>
        <v>0</v>
      </c>
      <c r="AQ124" s="569">
        <f>Application!O736</f>
        <v>0</v>
      </c>
      <c r="AU124" s="1043"/>
      <c r="AV124" s="1043"/>
      <c r="AW124" s="1044"/>
      <c r="AX124" s="1044"/>
      <c r="AY124" s="1043"/>
      <c r="AZ124" s="1043"/>
    </row>
    <row r="125" spans="1:52" s="569" customFormat="1" ht="12.75" customHeight="1">
      <c r="A125" s="573"/>
      <c r="B125" s="572"/>
      <c r="C125" s="573"/>
      <c r="D125" s="573"/>
      <c r="E125" s="900"/>
      <c r="F125" s="896"/>
      <c r="G125" s="896"/>
      <c r="H125" s="896"/>
      <c r="I125" s="610"/>
      <c r="J125" s="613"/>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612"/>
      <c r="AK125" s="573"/>
      <c r="AL125" s="573"/>
      <c r="AM125" s="573"/>
      <c r="AN125" s="568"/>
      <c r="AO125" s="569">
        <f>Application!B737</f>
        <v>0</v>
      </c>
      <c r="AQ125" s="569">
        <f>Application!O737</f>
        <v>0</v>
      </c>
      <c r="AU125" s="1043"/>
      <c r="AV125" s="1043"/>
      <c r="AW125" s="1044"/>
      <c r="AX125" s="1044"/>
      <c r="AY125" s="1043"/>
      <c r="AZ125" s="1043"/>
    </row>
    <row r="126" spans="1:52" s="569" customFormat="1" ht="12.75" customHeight="1">
      <c r="A126" s="573"/>
      <c r="B126" s="572"/>
      <c r="C126" s="573"/>
      <c r="D126" s="573"/>
      <c r="E126" s="899" t="s">
        <v>2035</v>
      </c>
      <c r="F126" s="896"/>
      <c r="G126" s="896"/>
      <c r="H126" s="896"/>
      <c r="I126" s="610"/>
      <c r="J126" s="613"/>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2"/>
      <c r="AK126" s="573"/>
      <c r="AL126" s="573"/>
      <c r="AM126" s="573"/>
      <c r="AN126" s="568"/>
      <c r="AO126" s="569">
        <f>Application!B738</f>
        <v>0</v>
      </c>
      <c r="AQ126" s="569">
        <f>Application!O738</f>
        <v>0</v>
      </c>
      <c r="AU126" s="1043"/>
      <c r="AV126" s="1043"/>
      <c r="AW126" s="1044"/>
      <c r="AX126" s="1044"/>
      <c r="AY126" s="1043"/>
      <c r="AZ126" s="1043"/>
    </row>
    <row r="127" spans="1:52" s="569" customFormat="1" ht="12.75" customHeight="1">
      <c r="A127" s="573"/>
      <c r="B127" s="572"/>
      <c r="C127" s="573"/>
      <c r="D127" s="573"/>
      <c r="E127" s="1891" t="e">
        <f>(E121-E124)/E121</f>
        <v>#DIV/0!</v>
      </c>
      <c r="F127" s="1892"/>
      <c r="G127" s="1892"/>
      <c r="H127" s="1893"/>
      <c r="I127" s="610"/>
      <c r="J127" s="1891" t="e">
        <f>(J121-J124)/J121</f>
        <v>#DIV/0!</v>
      </c>
      <c r="K127" s="1892"/>
      <c r="L127" s="1892"/>
      <c r="M127" s="1893"/>
      <c r="N127" s="610"/>
      <c r="O127" s="1891">
        <f>(O121-O124)/O121</f>
        <v>0.53493150684931512</v>
      </c>
      <c r="P127" s="1892"/>
      <c r="Q127" s="1892"/>
      <c r="R127" s="1893"/>
      <c r="S127" s="610"/>
      <c r="T127" s="1891">
        <f>(T121-T124)/T121</f>
        <v>0.62880000000000003</v>
      </c>
      <c r="U127" s="1892"/>
      <c r="V127" s="1892"/>
      <c r="W127" s="1893"/>
      <c r="X127" s="610"/>
      <c r="Y127" s="1891">
        <f>(Y121-Y124)/Y121</f>
        <v>0.60323383084577109</v>
      </c>
      <c r="Z127" s="1892"/>
      <c r="AA127" s="1892"/>
      <c r="AB127" s="1893"/>
      <c r="AC127" s="610"/>
      <c r="AD127" s="1891" t="e">
        <f>(AD121-AD124)/AD121</f>
        <v>#DIV/0!</v>
      </c>
      <c r="AE127" s="1892"/>
      <c r="AF127" s="1892"/>
      <c r="AG127" s="1893"/>
      <c r="AH127" s="610"/>
      <c r="AI127" s="610"/>
      <c r="AJ127" s="612"/>
      <c r="AK127" s="573"/>
      <c r="AL127" s="573"/>
      <c r="AM127" s="573"/>
      <c r="AN127" s="568"/>
      <c r="AO127" s="569">
        <f>Application!B739</f>
        <v>0</v>
      </c>
      <c r="AQ127" s="569">
        <f>Application!O739</f>
        <v>0</v>
      </c>
      <c r="AU127" s="1043"/>
      <c r="AV127" s="1043"/>
      <c r="AW127" s="1044"/>
      <c r="AX127" s="1044"/>
      <c r="AY127" s="1043"/>
      <c r="AZ127" s="1043"/>
    </row>
    <row r="128" spans="1:52" s="569" customFormat="1" ht="12.75" customHeight="1">
      <c r="A128" s="573"/>
      <c r="B128" s="572"/>
      <c r="C128" s="573"/>
      <c r="D128" s="573"/>
      <c r="E128" s="1038"/>
      <c r="F128" s="1037"/>
      <c r="G128" s="1037"/>
      <c r="H128" s="1037"/>
      <c r="I128" s="610"/>
      <c r="J128" s="1037"/>
      <c r="K128" s="1037"/>
      <c r="L128" s="1037"/>
      <c r="M128" s="1037"/>
      <c r="N128" s="610"/>
      <c r="O128" s="1037"/>
      <c r="P128" s="1037"/>
      <c r="Q128" s="1037"/>
      <c r="R128" s="1037"/>
      <c r="S128" s="610"/>
      <c r="T128" s="1037"/>
      <c r="U128" s="1037"/>
      <c r="V128" s="1037"/>
      <c r="W128" s="1037"/>
      <c r="X128" s="610"/>
      <c r="Y128" s="1037"/>
      <c r="Z128" s="1037"/>
      <c r="AA128" s="1037"/>
      <c r="AB128" s="1037"/>
      <c r="AC128" s="610"/>
      <c r="AD128" s="1037"/>
      <c r="AE128" s="1037"/>
      <c r="AF128" s="1037"/>
      <c r="AG128" s="1037"/>
      <c r="AH128" s="610"/>
      <c r="AI128" s="610"/>
      <c r="AJ128" s="612"/>
      <c r="AK128" s="573"/>
      <c r="AL128" s="573"/>
      <c r="AM128" s="573"/>
      <c r="AN128" s="568"/>
      <c r="AO128" s="569">
        <f>Application!B740</f>
        <v>0</v>
      </c>
      <c r="AQ128" s="569">
        <f>Application!O740</f>
        <v>0</v>
      </c>
      <c r="AU128" s="1043"/>
      <c r="AV128" s="1043"/>
      <c r="AW128" s="1044"/>
      <c r="AX128" s="1044"/>
      <c r="AY128" s="1043"/>
      <c r="AZ128" s="1043"/>
    </row>
    <row r="129" spans="1:52" s="569" customFormat="1" ht="12.75" customHeight="1">
      <c r="A129" s="573"/>
      <c r="B129" s="572"/>
      <c r="C129" s="573"/>
      <c r="D129" s="573"/>
      <c r="E129" s="1039" t="s">
        <v>2036</v>
      </c>
      <c r="F129" s="1037"/>
      <c r="G129" s="1037"/>
      <c r="H129" s="1037"/>
      <c r="I129" s="610"/>
      <c r="J129" s="1037"/>
      <c r="K129" s="1037"/>
      <c r="L129" s="1037"/>
      <c r="M129" s="1037"/>
      <c r="N129" s="610"/>
      <c r="O129" s="1037"/>
      <c r="P129" s="1037"/>
      <c r="Q129" s="1037"/>
      <c r="R129" s="1037"/>
      <c r="S129" s="610"/>
      <c r="T129" s="1037"/>
      <c r="U129" s="1037"/>
      <c r="V129" s="1037"/>
      <c r="W129" s="1037"/>
      <c r="X129" s="610"/>
      <c r="Y129" s="1037"/>
      <c r="Z129" s="1037"/>
      <c r="AA129" s="1037"/>
      <c r="AB129" s="1037"/>
      <c r="AC129" s="610"/>
      <c r="AD129" s="1037"/>
      <c r="AE129" s="1037"/>
      <c r="AF129" s="1037"/>
      <c r="AG129" s="1037"/>
      <c r="AH129" s="610"/>
      <c r="AI129" s="610"/>
      <c r="AJ129" s="612"/>
      <c r="AK129" s="573"/>
      <c r="AL129" s="573"/>
      <c r="AM129" s="573"/>
      <c r="AN129" s="568"/>
      <c r="AO129" s="569">
        <f>Application!B741</f>
        <v>0</v>
      </c>
      <c r="AQ129" s="569">
        <f>Application!O741</f>
        <v>0</v>
      </c>
      <c r="AU129" s="1044"/>
      <c r="AV129" s="1043"/>
      <c r="AW129" s="1044"/>
      <c r="AX129" s="1044"/>
      <c r="AY129" s="1043"/>
      <c r="AZ129" s="1043"/>
    </row>
    <row r="130" spans="1:52" s="569" customFormat="1" ht="12.75" customHeight="1">
      <c r="A130" s="573"/>
      <c r="B130" s="572"/>
      <c r="C130" s="573"/>
      <c r="D130" s="573"/>
      <c r="E130" s="2102" t="e">
        <f>IF(((E127-0.1)*AW110)&gt;0,((E127-0.1)*AW110),0)</f>
        <v>#DIV/0!</v>
      </c>
      <c r="F130" s="2103"/>
      <c r="G130" s="2103"/>
      <c r="H130" s="2104"/>
      <c r="I130" s="610"/>
      <c r="J130" s="2102" t="e">
        <f>IF(((J127-0.1)*AW111)&gt;0,((J127-0.1)*AW111),0)</f>
        <v>#DIV/0!</v>
      </c>
      <c r="K130" s="2103"/>
      <c r="L130" s="2103"/>
      <c r="M130" s="2104"/>
      <c r="N130" s="610"/>
      <c r="O130" s="2102">
        <f>IF(((O127-0.1)*AW112)&gt;0,((O127-0.1)*AW112),0)</f>
        <v>0.25371004566210054</v>
      </c>
      <c r="P130" s="2103"/>
      <c r="Q130" s="2103"/>
      <c r="R130" s="2104"/>
      <c r="S130" s="610"/>
      <c r="T130" s="2102">
        <f>IF(((T127-0.1)*AW113)&gt;0,((T127-0.1)*AW113),0)</f>
        <v>0.16525000000000001</v>
      </c>
      <c r="U130" s="2103"/>
      <c r="V130" s="2103"/>
      <c r="W130" s="2104"/>
      <c r="X130" s="610"/>
      <c r="Y130" s="2102">
        <f>IF(((Y127-0.1)*AW114)&gt;0,((Y127-0.1)*AW114),0)</f>
        <v>5.242019071310116E-2</v>
      </c>
      <c r="Z130" s="2103"/>
      <c r="AA130" s="2103"/>
      <c r="AB130" s="2104"/>
      <c r="AC130" s="610"/>
      <c r="AD130" s="2102" t="e">
        <f>IF(((AD127-0.1)*AW115)&gt;0,((AD127-0.1)*AW115),0)</f>
        <v>#DIV/0!</v>
      </c>
      <c r="AE130" s="2103"/>
      <c r="AF130" s="2103"/>
      <c r="AG130" s="2104"/>
      <c r="AH130" s="610"/>
      <c r="AI130" s="610"/>
      <c r="AJ130" s="612"/>
      <c r="AK130" s="573"/>
      <c r="AL130" s="573"/>
      <c r="AM130" s="573"/>
      <c r="AN130" s="568"/>
      <c r="AO130" s="569">
        <f>Application!B752</f>
        <v>0</v>
      </c>
      <c r="AQ130" s="569">
        <f>Application!O752</f>
        <v>0</v>
      </c>
      <c r="AU130" s="1043"/>
      <c r="AV130" s="1043"/>
      <c r="AW130" s="1043"/>
      <c r="AX130" s="1044"/>
      <c r="AY130" s="1043"/>
      <c r="AZ130" s="1043"/>
    </row>
    <row r="131" spans="1:52" s="569" customFormat="1" ht="12.75" customHeight="1">
      <c r="A131" s="573"/>
      <c r="B131" s="572"/>
      <c r="C131" s="573"/>
      <c r="D131" s="573"/>
      <c r="E131" s="900"/>
      <c r="F131" s="896"/>
      <c r="G131" s="896"/>
      <c r="H131" s="896"/>
      <c r="I131" s="610"/>
      <c r="J131" s="613"/>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612"/>
      <c r="AK131" s="573"/>
      <c r="AL131" s="573"/>
      <c r="AM131" s="573"/>
      <c r="AN131" s="568"/>
      <c r="AU131" s="1043"/>
      <c r="AV131" s="1043"/>
      <c r="AW131" s="1043"/>
      <c r="AX131" s="1043"/>
      <c r="AY131" s="1043"/>
      <c r="AZ131" s="1043"/>
    </row>
    <row r="132" spans="1:52" s="569" customFormat="1" ht="12.75" customHeight="1">
      <c r="A132" s="573"/>
      <c r="B132" s="572"/>
      <c r="C132" s="573"/>
      <c r="D132" s="573"/>
      <c r="E132" s="1891">
        <f>ROUNDDOWN(SUMIF(E130:AG130,"&gt;0"),2)</f>
        <v>0.47</v>
      </c>
      <c r="F132" s="1892"/>
      <c r="G132" s="1892"/>
      <c r="H132" s="1893"/>
      <c r="I132" s="610"/>
      <c r="J132" s="613" t="s">
        <v>2037</v>
      </c>
      <c r="K132" s="610"/>
      <c r="L132" s="610"/>
      <c r="M132" s="610"/>
      <c r="N132" s="610"/>
      <c r="O132" s="610"/>
      <c r="P132" s="610"/>
      <c r="Q132" s="610"/>
      <c r="R132" s="610"/>
      <c r="S132" s="610"/>
      <c r="T132" s="610"/>
      <c r="U132" s="610"/>
      <c r="V132" s="610"/>
      <c r="W132" s="610"/>
      <c r="X132" s="610"/>
      <c r="Y132" s="610"/>
      <c r="Z132" s="610"/>
      <c r="AA132" s="610"/>
      <c r="AB132" s="610"/>
      <c r="AC132" s="610"/>
      <c r="AD132" s="902"/>
      <c r="AE132" s="902"/>
      <c r="AF132" s="902"/>
      <c r="AG132" s="902"/>
      <c r="AH132" s="610"/>
      <c r="AI132" s="610"/>
      <c r="AJ132" s="612"/>
      <c r="AK132" s="573"/>
      <c r="AL132" s="573"/>
      <c r="AM132" s="573"/>
      <c r="AN132" s="568"/>
      <c r="AU132" s="1043"/>
      <c r="AV132" s="1043"/>
      <c r="AW132" s="1043"/>
      <c r="AX132" s="1044"/>
      <c r="AY132" s="1043"/>
      <c r="AZ132" s="1043"/>
    </row>
    <row r="133" spans="1:52" s="569" customFormat="1" ht="12.75" customHeight="1">
      <c r="A133" s="573"/>
      <c r="B133" s="572"/>
      <c r="C133" s="573"/>
      <c r="D133" s="573"/>
      <c r="E133" s="2074">
        <f>IF((E132*100)&gt;10,10,E132*100)</f>
        <v>10</v>
      </c>
      <c r="F133" s="2075"/>
      <c r="G133" s="2075"/>
      <c r="H133" s="2076"/>
      <c r="I133" s="610"/>
      <c r="J133" s="613" t="s">
        <v>1438</v>
      </c>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2"/>
      <c r="AK133" s="573"/>
      <c r="AL133" s="573"/>
      <c r="AM133" s="573"/>
      <c r="AN133" s="568"/>
      <c r="AU133" s="1043"/>
      <c r="AV133" s="1043"/>
      <c r="AW133" s="1043"/>
      <c r="AX133" s="1043"/>
      <c r="AY133" s="1043"/>
      <c r="AZ133" s="1043"/>
    </row>
    <row r="134" spans="1:52" s="569" customFormat="1" ht="12.75" customHeight="1">
      <c r="A134" s="573"/>
      <c r="B134" s="573"/>
      <c r="C134" s="573"/>
      <c r="D134" s="573"/>
      <c r="E134" s="621"/>
      <c r="F134" s="622"/>
      <c r="G134" s="622"/>
      <c r="H134" s="622"/>
      <c r="I134" s="622"/>
      <c r="J134" s="622"/>
      <c r="K134" s="622"/>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3"/>
      <c r="AK134" s="573"/>
      <c r="AL134" s="573"/>
      <c r="AM134" s="573"/>
      <c r="AN134" s="568"/>
      <c r="AT134" s="1036"/>
      <c r="AU134" s="1043"/>
      <c r="AV134" s="1043"/>
      <c r="AW134" s="1044"/>
      <c r="AX134" s="1043"/>
      <c r="AY134" s="1043"/>
      <c r="AZ134" s="1043"/>
    </row>
    <row r="135" spans="1:52" s="569" customFormat="1" ht="12.75" customHeight="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68"/>
      <c r="AU135" s="1043"/>
      <c r="AV135" s="1043"/>
      <c r="AW135" s="1043"/>
      <c r="AX135" s="1043"/>
      <c r="AY135" s="1043"/>
      <c r="AZ135" s="1043"/>
    </row>
    <row r="136" spans="1:52" s="569" customFormat="1" ht="12.75" customHeight="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68"/>
    </row>
    <row r="137" spans="1:52" s="569" customFormat="1" ht="12.75" customHeight="1">
      <c r="A137" s="594"/>
      <c r="B137" s="595"/>
      <c r="C137" s="595"/>
      <c r="D137" s="595"/>
      <c r="E137" s="595"/>
      <c r="F137" s="595"/>
      <c r="G137" s="596"/>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8"/>
      <c r="AJ137" s="598" t="s">
        <v>1445</v>
      </c>
      <c r="AK137" s="2074">
        <f>E133</f>
        <v>10</v>
      </c>
      <c r="AL137" s="2075"/>
      <c r="AM137" s="2076"/>
      <c r="AN137" s="568"/>
    </row>
    <row r="138" spans="1:52" s="569" customFormat="1" ht="12.75" customHeight="1" thickBot="1">
      <c r="A138" s="599"/>
      <c r="B138" s="600"/>
      <c r="C138" s="601"/>
      <c r="D138" s="601"/>
      <c r="E138" s="601"/>
      <c r="F138" s="601"/>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2"/>
      <c r="AN138" s="568"/>
    </row>
    <row r="139" spans="1:52" s="569" customFormat="1" ht="12.75" customHeight="1" thickTop="1">
      <c r="A139" s="603"/>
      <c r="B139" s="604"/>
      <c r="C139" s="605"/>
      <c r="D139" s="605"/>
      <c r="E139" s="605"/>
      <c r="F139" s="605"/>
      <c r="G139" s="605"/>
      <c r="H139" s="605"/>
      <c r="I139" s="606"/>
      <c r="J139" s="606"/>
      <c r="K139" s="606"/>
      <c r="L139" s="606"/>
      <c r="M139" s="606"/>
      <c r="N139" s="606"/>
      <c r="O139" s="606"/>
      <c r="P139" s="606"/>
      <c r="Q139" s="606"/>
      <c r="R139" s="603"/>
      <c r="S139" s="572"/>
      <c r="T139" s="572"/>
      <c r="U139" s="572"/>
      <c r="V139" s="572"/>
      <c r="W139" s="572"/>
      <c r="X139" s="572"/>
      <c r="Y139" s="572"/>
      <c r="Z139" s="572"/>
      <c r="AA139" s="572"/>
      <c r="AB139" s="572"/>
      <c r="AC139" s="572"/>
      <c r="AD139" s="572"/>
      <c r="AE139" s="572"/>
      <c r="AF139" s="603"/>
      <c r="AG139" s="572"/>
      <c r="AH139" s="572"/>
      <c r="AI139" s="572"/>
      <c r="AJ139" s="572"/>
      <c r="AK139" s="583"/>
      <c r="AL139" s="583"/>
      <c r="AM139" s="583"/>
      <c r="AN139" s="568"/>
    </row>
    <row r="140" spans="1:52" s="572" customFormat="1" ht="12.75" customHeight="1">
      <c r="A140" s="571" t="s">
        <v>1446</v>
      </c>
      <c r="AE140" s="1918" t="s">
        <v>1424</v>
      </c>
      <c r="AF140" s="1918"/>
      <c r="AG140" s="1918"/>
      <c r="AH140" s="1918"/>
      <c r="AI140" s="1918"/>
      <c r="AJ140" s="1918"/>
      <c r="AK140" s="1918"/>
      <c r="AL140" s="624"/>
      <c r="AN140" s="625"/>
      <c r="AO140" s="569"/>
    </row>
    <row r="141" spans="1:52" s="572" customFormat="1" ht="12.95" customHeight="1">
      <c r="A141" s="571"/>
      <c r="AE141" s="624"/>
      <c r="AF141" s="624"/>
      <c r="AG141" s="624"/>
      <c r="AH141" s="624"/>
      <c r="AI141" s="624"/>
      <c r="AJ141" s="624"/>
      <c r="AK141" s="624"/>
      <c r="AL141" s="624"/>
      <c r="AN141" s="625"/>
    </row>
    <row r="142" spans="1:52" s="569" customFormat="1" ht="12.75" customHeight="1">
      <c r="A142" s="571"/>
      <c r="B142" s="571" t="s">
        <v>1447</v>
      </c>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F142" s="1985" t="s">
        <v>1448</v>
      </c>
      <c r="AG142" s="1985"/>
      <c r="AH142" s="1985"/>
      <c r="AI142" s="1985"/>
      <c r="AJ142" s="1985"/>
      <c r="AK142" s="1985"/>
      <c r="AL142" s="1985"/>
      <c r="AM142" s="572"/>
      <c r="AN142" s="568"/>
    </row>
    <row r="143" spans="1:52" s="569" customFormat="1" ht="12.75" customHeight="1">
      <c r="A143" s="571"/>
      <c r="B143" s="571" t="s">
        <v>541</v>
      </c>
      <c r="C143" s="638"/>
      <c r="D143" s="638"/>
      <c r="E143" s="638"/>
      <c r="F143" s="638"/>
      <c r="G143" s="638"/>
      <c r="H143" s="638"/>
      <c r="I143" s="638"/>
      <c r="J143" s="638"/>
      <c r="K143" s="638"/>
      <c r="L143" s="638"/>
      <c r="M143" s="638"/>
      <c r="N143" s="638"/>
      <c r="O143" s="638"/>
      <c r="P143" s="638"/>
      <c r="Q143" s="638"/>
      <c r="R143" s="638"/>
      <c r="S143" s="638"/>
      <c r="T143" s="638"/>
      <c r="U143" s="638"/>
      <c r="V143" s="638"/>
      <c r="W143" s="638"/>
      <c r="X143" s="638"/>
      <c r="Y143" s="638"/>
      <c r="Z143" s="638"/>
      <c r="AA143" s="638"/>
      <c r="AB143" s="638"/>
      <c r="AC143" s="638"/>
      <c r="AD143" s="572"/>
      <c r="AL143" s="627"/>
      <c r="AM143" s="572"/>
      <c r="AN143" s="568"/>
    </row>
    <row r="144" spans="1:52" s="569" customFormat="1" ht="15" customHeight="1">
      <c r="A144" s="571"/>
      <c r="B144" s="2079" t="s">
        <v>2642</v>
      </c>
      <c r="C144" s="2079"/>
      <c r="D144" s="2079"/>
      <c r="E144" s="2079"/>
      <c r="F144" s="2079"/>
      <c r="G144" s="2079"/>
      <c r="H144" s="2079"/>
      <c r="I144" s="2079"/>
      <c r="J144" s="2079"/>
      <c r="K144" s="2079"/>
      <c r="L144" s="2079"/>
      <c r="M144" s="2079"/>
      <c r="N144" s="2079"/>
      <c r="O144" s="2079"/>
      <c r="P144" s="2079"/>
      <c r="Q144" s="2079"/>
      <c r="R144" s="2079"/>
      <c r="S144" s="2079"/>
      <c r="T144" s="2079"/>
      <c r="U144" s="2079"/>
      <c r="V144" s="2079"/>
      <c r="W144" s="2079"/>
      <c r="X144" s="2079"/>
      <c r="Y144" s="2079"/>
      <c r="Z144" s="2079"/>
      <c r="AA144" s="2079"/>
      <c r="AB144" s="2079"/>
      <c r="AC144" s="2079"/>
      <c r="AD144" s="572"/>
      <c r="AE144" s="627"/>
      <c r="AF144" s="627"/>
      <c r="AG144" s="627"/>
      <c r="AH144" s="627"/>
      <c r="AI144" s="627"/>
      <c r="AJ144" s="627"/>
      <c r="AK144" s="627"/>
      <c r="AL144" s="627"/>
      <c r="AM144" s="572"/>
      <c r="AN144" s="568"/>
      <c r="AP144" s="628"/>
    </row>
    <row r="145" spans="1:42" s="569" customFormat="1" ht="12.75" customHeight="1">
      <c r="A145" s="571"/>
      <c r="B145" s="571"/>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627"/>
      <c r="AF145" s="627"/>
      <c r="AG145" s="627"/>
      <c r="AH145" s="627"/>
      <c r="AI145" s="627"/>
      <c r="AJ145" s="627"/>
      <c r="AK145" s="627"/>
      <c r="AL145" s="627"/>
      <c r="AM145" s="572"/>
      <c r="AN145" s="568"/>
      <c r="AO145" s="480" t="s">
        <v>308</v>
      </c>
      <c r="AP145" s="578"/>
    </row>
    <row r="146" spans="1:42" s="569" customFormat="1" ht="12.75" customHeight="1">
      <c r="A146" s="571"/>
      <c r="B146" s="572" t="s">
        <v>1449</v>
      </c>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68"/>
      <c r="AO146" s="509" t="s">
        <v>1450</v>
      </c>
      <c r="AP146" s="522">
        <v>5</v>
      </c>
    </row>
    <row r="147" spans="1:42" s="569" customFormat="1" ht="12.75" customHeight="1">
      <c r="A147" s="571"/>
      <c r="B147" s="2080" t="s">
        <v>2330</v>
      </c>
      <c r="C147" s="2080"/>
      <c r="D147" s="2080"/>
      <c r="E147" s="2080"/>
      <c r="F147" s="2080"/>
      <c r="G147" s="2080"/>
      <c r="H147" s="2080"/>
      <c r="I147" s="2080"/>
      <c r="J147" s="2080"/>
      <c r="K147" s="2080"/>
      <c r="L147" s="2080"/>
      <c r="M147" s="2080"/>
      <c r="N147" s="2080"/>
      <c r="O147" s="2080"/>
      <c r="P147" s="2080"/>
      <c r="Q147" s="2080"/>
      <c r="R147" s="2080"/>
      <c r="S147" s="2080"/>
      <c r="T147" s="2080"/>
      <c r="U147" s="2080"/>
      <c r="V147" s="2080"/>
      <c r="W147" s="2080"/>
      <c r="X147" s="2080"/>
      <c r="Y147" s="2080"/>
      <c r="Z147" s="2080"/>
      <c r="AA147" s="2080"/>
      <c r="AB147" s="2080"/>
      <c r="AC147" s="2080"/>
      <c r="AD147" s="2080"/>
      <c r="AE147" s="2080"/>
      <c r="AF147" s="2080"/>
      <c r="AG147" s="2080"/>
      <c r="AH147" s="2080"/>
      <c r="AI147" s="2080"/>
      <c r="AM147" s="572"/>
      <c r="AN147" s="568"/>
      <c r="AO147" s="509" t="s">
        <v>1451</v>
      </c>
      <c r="AP147" s="522">
        <v>7</v>
      </c>
    </row>
    <row r="148" spans="1:42" s="569" customFormat="1" ht="12.95" customHeight="1">
      <c r="A148" s="571"/>
      <c r="B148" s="638"/>
      <c r="C148" s="638"/>
      <c r="D148" s="638"/>
      <c r="E148" s="638"/>
      <c r="F148" s="638"/>
      <c r="G148" s="638"/>
      <c r="H148" s="638"/>
      <c r="I148" s="638"/>
      <c r="J148" s="638"/>
      <c r="K148" s="638"/>
      <c r="L148" s="638"/>
      <c r="M148" s="638"/>
      <c r="N148" s="638"/>
      <c r="O148" s="638"/>
      <c r="P148" s="638"/>
      <c r="Q148" s="638"/>
      <c r="R148" s="638"/>
      <c r="S148" s="638"/>
      <c r="T148" s="638"/>
      <c r="U148" s="638"/>
      <c r="V148" s="638"/>
      <c r="W148" s="638"/>
      <c r="X148" s="638"/>
      <c r="Y148" s="638"/>
      <c r="Z148" s="638"/>
      <c r="AA148" s="638"/>
      <c r="AB148" s="638"/>
      <c r="AC148" s="638"/>
      <c r="AD148" s="624"/>
      <c r="AM148" s="572"/>
      <c r="AN148" s="568"/>
      <c r="AO148" s="509" t="s">
        <v>2330</v>
      </c>
      <c r="AP148" s="522">
        <v>7</v>
      </c>
    </row>
    <row r="149" spans="1:42" s="569" customFormat="1" ht="12.75" customHeight="1">
      <c r="A149" s="571"/>
      <c r="B149" s="572" t="s">
        <v>1452</v>
      </c>
      <c r="AB149" s="2021" t="s">
        <v>600</v>
      </c>
      <c r="AC149" s="2021"/>
      <c r="AD149" s="624"/>
      <c r="AM149" s="572"/>
      <c r="AN149" s="568"/>
      <c r="AO149" s="509"/>
      <c r="AP149" s="509"/>
    </row>
    <row r="150" spans="1:42" s="569" customFormat="1" ht="9" customHeight="1">
      <c r="A150" s="571"/>
      <c r="B150" s="638"/>
      <c r="C150" s="638"/>
      <c r="D150" s="638"/>
      <c r="E150" s="638"/>
      <c r="F150" s="638"/>
      <c r="G150" s="638"/>
      <c r="H150" s="638"/>
      <c r="I150" s="638"/>
      <c r="J150" s="638"/>
      <c r="K150" s="638"/>
      <c r="L150" s="638"/>
      <c r="M150" s="638"/>
      <c r="N150" s="638"/>
      <c r="O150" s="638"/>
      <c r="P150" s="638"/>
      <c r="Q150" s="638"/>
      <c r="R150" s="638"/>
      <c r="S150" s="638"/>
      <c r="T150" s="638"/>
      <c r="U150" s="638"/>
      <c r="V150" s="638"/>
      <c r="W150" s="638"/>
      <c r="X150" s="638"/>
      <c r="Y150" s="638"/>
      <c r="Z150" s="638"/>
      <c r="AA150" s="638"/>
      <c r="AB150" s="638"/>
      <c r="AC150" s="638"/>
      <c r="AD150" s="624"/>
      <c r="AM150" s="572"/>
      <c r="AN150" s="568"/>
      <c r="AO150" s="480" t="s">
        <v>1453</v>
      </c>
      <c r="AP150" s="522"/>
    </row>
    <row r="151" spans="1:42" s="569" customFormat="1" ht="12.75" customHeight="1">
      <c r="A151" s="571"/>
      <c r="B151" s="571" t="s">
        <v>1454</v>
      </c>
      <c r="C151" s="638"/>
      <c r="D151" s="638"/>
      <c r="E151" s="638"/>
      <c r="F151" s="638"/>
      <c r="G151" s="638"/>
      <c r="H151" s="638"/>
      <c r="I151" s="638"/>
      <c r="J151" s="638"/>
      <c r="K151" s="638"/>
      <c r="L151" s="638"/>
      <c r="M151" s="638"/>
      <c r="N151" s="638"/>
      <c r="O151" s="638"/>
      <c r="P151" s="638"/>
      <c r="Q151" s="638"/>
      <c r="R151" s="638"/>
      <c r="S151" s="638"/>
      <c r="T151" s="638"/>
      <c r="U151" s="638"/>
      <c r="V151" s="638"/>
      <c r="W151" s="638"/>
      <c r="X151" s="638"/>
      <c r="Y151" s="638"/>
      <c r="Z151" s="638"/>
      <c r="AA151" s="638"/>
      <c r="AB151" s="638"/>
      <c r="AC151" s="638"/>
      <c r="AD151" s="624"/>
      <c r="AM151" s="572"/>
      <c r="AN151" s="568"/>
      <c r="AO151" s="509" t="s">
        <v>1455</v>
      </c>
      <c r="AP151" s="522">
        <v>5</v>
      </c>
    </row>
    <row r="152" spans="1:42" s="569" customFormat="1" ht="12.75" customHeight="1">
      <c r="A152" s="571"/>
      <c r="B152" s="2080" t="s">
        <v>1453</v>
      </c>
      <c r="C152" s="2080"/>
      <c r="D152" s="2080"/>
      <c r="E152" s="2080"/>
      <c r="F152" s="2080"/>
      <c r="G152" s="2080"/>
      <c r="H152" s="2080"/>
      <c r="I152" s="2080"/>
      <c r="J152" s="2080"/>
      <c r="K152" s="2080"/>
      <c r="L152" s="2080"/>
      <c r="M152" s="2080"/>
      <c r="N152" s="2080"/>
      <c r="O152" s="2080"/>
      <c r="P152" s="2080"/>
      <c r="Q152" s="2080"/>
      <c r="R152" s="2080"/>
      <c r="S152" s="2080"/>
      <c r="T152" s="2080"/>
      <c r="U152" s="2080"/>
      <c r="V152" s="2080"/>
      <c r="W152" s="2080"/>
      <c r="X152" s="2080"/>
      <c r="Y152" s="2080"/>
      <c r="Z152" s="2080"/>
      <c r="AA152" s="2080"/>
      <c r="AB152" s="2080"/>
      <c r="AC152" s="2080"/>
      <c r="AD152" s="2080"/>
      <c r="AE152" s="2080"/>
      <c r="AF152" s="2080"/>
      <c r="AG152" s="2080"/>
      <c r="AH152" s="2080"/>
      <c r="AI152" s="2080"/>
      <c r="AJ152" s="2080"/>
      <c r="AN152" s="568"/>
      <c r="AO152" s="509" t="s">
        <v>1456</v>
      </c>
      <c r="AP152" s="522">
        <v>7</v>
      </c>
    </row>
    <row r="153" spans="1:42" s="569" customFormat="1" ht="12.75" customHeight="1">
      <c r="B153" s="572" t="s">
        <v>1457</v>
      </c>
      <c r="C153" s="638"/>
      <c r="D153" s="638"/>
      <c r="E153" s="638"/>
      <c r="F153" s="638"/>
      <c r="G153" s="638"/>
      <c r="H153" s="638"/>
      <c r="I153" s="638"/>
      <c r="J153" s="638"/>
      <c r="K153" s="638"/>
      <c r="L153" s="638"/>
      <c r="M153" s="638"/>
      <c r="N153" s="638"/>
      <c r="O153" s="638"/>
      <c r="P153" s="638"/>
      <c r="Q153" s="638"/>
      <c r="R153" s="638"/>
      <c r="S153" s="638"/>
      <c r="T153" s="638"/>
      <c r="U153" s="638"/>
      <c r="AM153" s="572"/>
      <c r="AN153" s="568"/>
      <c r="AO153" s="509"/>
      <c r="AP153" s="522"/>
    </row>
    <row r="154" spans="1:42" s="569" customFormat="1" ht="12.75" customHeight="1">
      <c r="AM154" s="572"/>
      <c r="AN154" s="568"/>
    </row>
    <row r="155" spans="1:42" s="583" customFormat="1" ht="12.75" customHeight="1">
      <c r="A155" s="633"/>
      <c r="B155" s="634"/>
      <c r="C155" s="634"/>
      <c r="D155" s="634"/>
      <c r="E155" s="634"/>
      <c r="F155" s="634"/>
      <c r="G155" s="634"/>
      <c r="H155" s="634"/>
      <c r="I155" s="634"/>
      <c r="J155" s="634"/>
      <c r="K155" s="634"/>
      <c r="L155" s="634"/>
      <c r="M155" s="634"/>
      <c r="N155" s="634"/>
      <c r="O155" s="634"/>
      <c r="P155" s="634"/>
      <c r="Q155" s="634"/>
      <c r="R155" s="634"/>
      <c r="S155" s="634"/>
      <c r="T155" s="634"/>
      <c r="U155" s="634"/>
      <c r="V155" s="634"/>
      <c r="W155" s="634"/>
      <c r="X155" s="634"/>
      <c r="Y155" s="634"/>
      <c r="Z155" s="634"/>
      <c r="AA155" s="634"/>
      <c r="AB155" s="634"/>
      <c r="AC155" s="634"/>
      <c r="AD155" s="634"/>
      <c r="AE155" s="634"/>
      <c r="AF155" s="634"/>
      <c r="AG155" s="634"/>
      <c r="AH155" s="634"/>
      <c r="AI155" s="598" t="s">
        <v>1459</v>
      </c>
      <c r="AJ155" s="1945">
        <f>IF($AB$149="N/A",VLOOKUP($B$147,$AO$145:$AP$148,2,FALSE),VLOOKUP($B$152,$AO$150:$AP$152,2,FALSE))</f>
        <v>7</v>
      </c>
      <c r="AK155" s="1945"/>
      <c r="AL155" s="628"/>
      <c r="AM155" s="569"/>
      <c r="AN155" s="631"/>
    </row>
    <row r="156" spans="1:42" s="583" customFormat="1" ht="12.75" customHeight="1">
      <c r="A156" s="628"/>
      <c r="B156" s="628"/>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631"/>
    </row>
    <row r="157" spans="1:42" s="583" customFormat="1" ht="12.75" customHeight="1">
      <c r="A157" s="569"/>
      <c r="B157" s="571" t="s">
        <v>1461</v>
      </c>
      <c r="C157" s="572"/>
      <c r="D157" s="569"/>
      <c r="E157" s="675"/>
      <c r="F157" s="675"/>
      <c r="G157" s="675"/>
      <c r="H157" s="675"/>
      <c r="I157" s="675"/>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569"/>
      <c r="AF157" s="1985" t="s">
        <v>1462</v>
      </c>
      <c r="AG157" s="1985"/>
      <c r="AH157" s="1985"/>
      <c r="AI157" s="1985"/>
      <c r="AJ157" s="1985"/>
      <c r="AK157" s="1985"/>
      <c r="AL157" s="1985"/>
      <c r="AM157" s="636"/>
      <c r="AN157" s="631"/>
    </row>
    <row r="158" spans="1:42" s="583" customFormat="1" ht="12.75" customHeight="1">
      <c r="A158" s="569"/>
      <c r="B158" s="572" t="s">
        <v>1463</v>
      </c>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72"/>
      <c r="AB158" s="572"/>
      <c r="AC158" s="572"/>
      <c r="AD158" s="572"/>
      <c r="AE158" s="569"/>
      <c r="AF158" s="569"/>
      <c r="AG158" s="569"/>
      <c r="AH158" s="569"/>
      <c r="AI158" s="569"/>
      <c r="AJ158" s="569"/>
      <c r="AK158" s="569"/>
      <c r="AL158" s="569"/>
      <c r="AM158" s="636"/>
      <c r="AN158" s="631"/>
    </row>
    <row r="159" spans="1:42" s="583" customFormat="1" ht="12.75" customHeight="1">
      <c r="A159" s="569"/>
      <c r="B159" s="569"/>
      <c r="C159" s="2080" t="s">
        <v>1460</v>
      </c>
      <c r="D159" s="2080"/>
      <c r="E159" s="2080"/>
      <c r="F159" s="2080"/>
      <c r="G159" s="2080"/>
      <c r="H159" s="2080"/>
      <c r="I159" s="2080"/>
      <c r="J159" s="2080"/>
      <c r="K159" s="2080"/>
      <c r="L159" s="2080"/>
      <c r="M159" s="2080"/>
      <c r="N159" s="2080"/>
      <c r="O159" s="2080"/>
      <c r="P159" s="2080"/>
      <c r="Q159" s="2080"/>
      <c r="R159" s="2080"/>
      <c r="S159" s="2080"/>
      <c r="T159" s="2080"/>
      <c r="U159" s="2080"/>
      <c r="V159" s="2080"/>
      <c r="W159" s="2080"/>
      <c r="X159" s="2080"/>
      <c r="Y159" s="2080"/>
      <c r="Z159" s="2080"/>
      <c r="AA159" s="2080"/>
      <c r="AB159" s="2080"/>
      <c r="AC159" s="2080"/>
      <c r="AD159" s="2080"/>
      <c r="AE159" s="2080"/>
      <c r="AF159" s="2080"/>
      <c r="AG159" s="2080"/>
      <c r="AH159" s="2080"/>
      <c r="AI159" s="2080"/>
      <c r="AJ159" s="569"/>
      <c r="AK159" s="569"/>
      <c r="AL159" s="569"/>
      <c r="AM159" s="636"/>
      <c r="AN159" s="630"/>
      <c r="AO159" s="509" t="s">
        <v>308</v>
      </c>
      <c r="AP159" s="509"/>
    </row>
    <row r="160" spans="1:42" s="583" customFormat="1" ht="12.95" customHeight="1">
      <c r="A160" s="569"/>
      <c r="B160" s="569"/>
      <c r="C160" s="638"/>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569"/>
      <c r="AF160" s="569"/>
      <c r="AG160" s="569"/>
      <c r="AH160" s="569"/>
      <c r="AI160" s="569"/>
      <c r="AJ160" s="569"/>
      <c r="AK160" s="569"/>
      <c r="AL160" s="569"/>
      <c r="AM160" s="636"/>
      <c r="AN160" s="630"/>
      <c r="AO160" s="509" t="s">
        <v>1458</v>
      </c>
      <c r="AP160" s="632">
        <v>2</v>
      </c>
    </row>
    <row r="161" spans="1:73" s="583" customFormat="1" ht="12.75" customHeight="1">
      <c r="A161" s="569"/>
      <c r="B161" s="569"/>
      <c r="C161" s="572" t="s">
        <v>1465</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E161" s="569"/>
      <c r="AF161" s="2021" t="s">
        <v>600</v>
      </c>
      <c r="AG161" s="2021"/>
      <c r="AH161" s="569"/>
      <c r="AI161" s="569"/>
      <c r="AJ161" s="569"/>
      <c r="AK161" s="569"/>
      <c r="AL161" s="569"/>
      <c r="AM161" s="636"/>
      <c r="AN161" s="630"/>
      <c r="AO161" s="509" t="s">
        <v>1460</v>
      </c>
      <c r="AP161" s="632">
        <v>3</v>
      </c>
    </row>
    <row r="162" spans="1:73" s="583" customFormat="1" ht="9" customHeight="1">
      <c r="A162" s="569"/>
      <c r="B162" s="569"/>
      <c r="C162" s="638"/>
      <c r="D162" s="638"/>
      <c r="E162" s="638"/>
      <c r="F162" s="638"/>
      <c r="G162" s="638"/>
      <c r="H162" s="638"/>
      <c r="I162" s="638"/>
      <c r="J162" s="638"/>
      <c r="K162" s="638"/>
      <c r="L162" s="638"/>
      <c r="M162" s="638"/>
      <c r="N162" s="638"/>
      <c r="O162" s="638"/>
      <c r="P162" s="638"/>
      <c r="Q162" s="638"/>
      <c r="R162" s="638"/>
      <c r="S162" s="638"/>
      <c r="T162" s="638"/>
      <c r="U162" s="638"/>
      <c r="V162" s="638"/>
      <c r="W162" s="638"/>
      <c r="X162" s="638"/>
      <c r="Y162" s="638"/>
      <c r="Z162" s="638"/>
      <c r="AA162" s="638"/>
      <c r="AB162" s="638"/>
      <c r="AC162" s="638"/>
      <c r="AD162" s="638"/>
      <c r="AE162" s="569"/>
      <c r="AF162" s="569"/>
      <c r="AG162" s="569"/>
      <c r="AJ162" s="569"/>
      <c r="AK162" s="569"/>
      <c r="AL162" s="569"/>
      <c r="AM162" s="636"/>
      <c r="AN162" s="630"/>
      <c r="AO162" s="635" t="s">
        <v>2530</v>
      </c>
      <c r="AP162" s="632">
        <v>3</v>
      </c>
    </row>
    <row r="163" spans="1:73" s="583" customFormat="1" ht="12.75" customHeight="1">
      <c r="A163" s="569"/>
      <c r="B163" s="569"/>
      <c r="C163" s="2080" t="s">
        <v>1466</v>
      </c>
      <c r="D163" s="2080"/>
      <c r="E163" s="2080"/>
      <c r="F163" s="2080"/>
      <c r="G163" s="2080"/>
      <c r="H163" s="2080"/>
      <c r="I163" s="2080"/>
      <c r="J163" s="2080"/>
      <c r="K163" s="2080"/>
      <c r="L163" s="2080"/>
      <c r="M163" s="2080"/>
      <c r="N163" s="2080"/>
      <c r="O163" s="2080"/>
      <c r="P163" s="2080"/>
      <c r="Q163" s="2080"/>
      <c r="R163" s="2080"/>
      <c r="S163" s="2080"/>
      <c r="T163" s="2080"/>
      <c r="U163" s="2080"/>
      <c r="V163" s="2080"/>
      <c r="W163" s="2080"/>
      <c r="X163" s="2080"/>
      <c r="Y163" s="2080"/>
      <c r="Z163" s="2080"/>
      <c r="AA163" s="2080"/>
      <c r="AB163" s="2080"/>
      <c r="AC163" s="2080"/>
      <c r="AD163" s="2080"/>
      <c r="AE163" s="569"/>
      <c r="AF163" s="569"/>
      <c r="AG163" s="569"/>
      <c r="AH163" s="569"/>
      <c r="AI163" s="569"/>
      <c r="AJ163" s="569"/>
      <c r="AK163" s="569"/>
      <c r="AL163" s="569"/>
      <c r="AM163" s="636"/>
      <c r="AN163" s="630"/>
      <c r="AO163" s="635"/>
      <c r="AP163" s="632"/>
    </row>
    <row r="164" spans="1:73" s="583" customFormat="1" ht="12.75" customHeight="1">
      <c r="A164" s="569"/>
      <c r="B164" s="569"/>
      <c r="C164" s="572" t="s">
        <v>1457</v>
      </c>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69"/>
      <c r="AM164" s="636"/>
      <c r="AN164" s="630"/>
      <c r="AO164" s="637"/>
      <c r="AP164" s="637"/>
    </row>
    <row r="165" spans="1:73" s="583" customFormat="1" ht="12.75" customHeight="1">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636"/>
      <c r="AN165" s="630"/>
    </row>
    <row r="166" spans="1:73" s="583" customFormat="1" ht="12.75" customHeight="1">
      <c r="A166" s="569"/>
      <c r="B166" s="569"/>
      <c r="C166" s="571" t="s">
        <v>1467</v>
      </c>
      <c r="D166" s="638"/>
      <c r="E166" s="638"/>
      <c r="F166" s="638"/>
      <c r="G166" s="638"/>
      <c r="H166" s="638"/>
      <c r="I166" s="638"/>
      <c r="J166" s="638"/>
      <c r="K166" s="638"/>
      <c r="L166" s="638"/>
      <c r="M166" s="638"/>
      <c r="N166" s="638"/>
      <c r="O166" s="638"/>
      <c r="P166" s="638"/>
      <c r="Q166" s="638"/>
      <c r="R166" s="638"/>
      <c r="S166" s="638"/>
      <c r="T166" s="638"/>
      <c r="U166" s="638"/>
      <c r="V166" s="638"/>
      <c r="W166" s="638"/>
      <c r="X166" s="638"/>
      <c r="Y166" s="638"/>
      <c r="Z166" s="638"/>
      <c r="AA166" s="638"/>
      <c r="AB166" s="638"/>
      <c r="AC166" s="638"/>
      <c r="AD166" s="638"/>
      <c r="AE166" s="569"/>
      <c r="AF166" s="569"/>
      <c r="AG166" s="569"/>
      <c r="AH166" s="569"/>
      <c r="AI166" s="569"/>
      <c r="AJ166" s="569"/>
      <c r="AK166" s="569"/>
      <c r="AL166" s="569"/>
      <c r="AM166" s="636"/>
      <c r="AN166" s="630"/>
      <c r="AO166" s="509" t="s">
        <v>1453</v>
      </c>
      <c r="AP166" s="509"/>
    </row>
    <row r="167" spans="1:73" s="583" customFormat="1" ht="12.75" customHeight="1">
      <c r="A167" s="569"/>
      <c r="B167" s="569"/>
      <c r="C167" s="2081" t="str">
        <f>Application!AA335</f>
        <v>Domus Management Company</v>
      </c>
      <c r="D167" s="2081"/>
      <c r="E167" s="2081"/>
      <c r="F167" s="2081"/>
      <c r="G167" s="2081"/>
      <c r="H167" s="2081"/>
      <c r="I167" s="2081"/>
      <c r="J167" s="2081"/>
      <c r="K167" s="2081"/>
      <c r="L167" s="2081"/>
      <c r="M167" s="2081"/>
      <c r="N167" s="2081"/>
      <c r="O167" s="2081"/>
      <c r="P167" s="2081"/>
      <c r="Q167" s="2081"/>
      <c r="R167" s="2081"/>
      <c r="S167" s="2081"/>
      <c r="T167" s="2081"/>
      <c r="U167" s="2081"/>
      <c r="V167" s="2081"/>
      <c r="W167" s="2081"/>
      <c r="X167" s="2081"/>
      <c r="Y167" s="2081"/>
      <c r="Z167" s="2081"/>
      <c r="AA167" s="2081"/>
      <c r="AB167" s="2081"/>
      <c r="AC167" s="2081"/>
      <c r="AD167" s="2081"/>
      <c r="AE167" s="569"/>
      <c r="AF167" s="569"/>
      <c r="AG167" s="569"/>
      <c r="AH167" s="569"/>
      <c r="AI167" s="569"/>
      <c r="AJ167" s="569"/>
      <c r="AK167" s="569"/>
      <c r="AL167" s="569"/>
      <c r="AM167" s="636"/>
      <c r="AN167" s="630"/>
      <c r="AO167" s="509" t="s">
        <v>1464</v>
      </c>
      <c r="AP167" s="632">
        <v>2</v>
      </c>
    </row>
    <row r="168" spans="1:73" s="583" customFormat="1" ht="12.75" customHeight="1">
      <c r="A168" s="569"/>
      <c r="B168" s="569"/>
      <c r="C168" s="638"/>
      <c r="D168" s="638"/>
      <c r="E168" s="638"/>
      <c r="F168" s="638"/>
      <c r="G168" s="638"/>
      <c r="H168" s="638"/>
      <c r="I168" s="638"/>
      <c r="J168" s="638"/>
      <c r="K168" s="638"/>
      <c r="L168" s="638"/>
      <c r="M168" s="638"/>
      <c r="N168" s="638"/>
      <c r="O168" s="638"/>
      <c r="P168" s="638"/>
      <c r="Q168" s="638"/>
      <c r="R168" s="638"/>
      <c r="S168" s="638"/>
      <c r="T168" s="638"/>
      <c r="U168" s="638"/>
      <c r="V168" s="638"/>
      <c r="W168" s="638"/>
      <c r="X168" s="638"/>
      <c r="Y168" s="638"/>
      <c r="Z168" s="638"/>
      <c r="AA168" s="638"/>
      <c r="AB168" s="638"/>
      <c r="AC168" s="638"/>
      <c r="AD168" s="638"/>
      <c r="AE168" s="569"/>
      <c r="AF168" s="569"/>
      <c r="AG168" s="569"/>
      <c r="AH168" s="569"/>
      <c r="AI168" s="569"/>
      <c r="AJ168" s="569"/>
      <c r="AK168" s="569"/>
      <c r="AL168" s="569"/>
      <c r="AM168" s="636"/>
      <c r="AN168" s="630"/>
      <c r="AO168" s="509" t="s">
        <v>1466</v>
      </c>
      <c r="AP168" s="632">
        <v>3</v>
      </c>
    </row>
    <row r="169" spans="1:73" s="583" customFormat="1" ht="12.75" customHeight="1">
      <c r="A169" s="639"/>
      <c r="B169" s="597"/>
      <c r="C169" s="597"/>
      <c r="D169" s="596"/>
      <c r="E169" s="597"/>
      <c r="F169" s="597"/>
      <c r="G169" s="597"/>
      <c r="H169" s="597"/>
      <c r="I169" s="597"/>
      <c r="J169" s="597"/>
      <c r="K169" s="597"/>
      <c r="L169" s="597"/>
      <c r="M169" s="597"/>
      <c r="N169" s="597"/>
      <c r="O169" s="597"/>
      <c r="P169" s="597"/>
      <c r="Q169" s="634"/>
      <c r="R169" s="640"/>
      <c r="S169" s="597"/>
      <c r="T169" s="597"/>
      <c r="U169" s="597"/>
      <c r="V169" s="597"/>
      <c r="W169" s="597"/>
      <c r="X169" s="597"/>
      <c r="Y169" s="597"/>
      <c r="Z169" s="597"/>
      <c r="AA169" s="597"/>
      <c r="AB169" s="597"/>
      <c r="AC169" s="597"/>
      <c r="AD169" s="597"/>
      <c r="AE169" s="597"/>
      <c r="AF169" s="597"/>
      <c r="AG169" s="597"/>
      <c r="AH169" s="597"/>
      <c r="AI169" s="598" t="s">
        <v>1468</v>
      </c>
      <c r="AJ169" s="1944">
        <f>IF($AF$161="N/A",VLOOKUP($C$159,$AO$159:$AP$162,2,FALSE),VLOOKUP($C$163,$AO$166:$AP$168,2,FALSE))</f>
        <v>3</v>
      </c>
      <c r="AK169" s="1944"/>
      <c r="AL169" s="641"/>
      <c r="AM169" s="642"/>
      <c r="AN169" s="630"/>
      <c r="AO169" s="635"/>
      <c r="AP169" s="632"/>
    </row>
    <row r="170" spans="1:73" s="583" customFormat="1" ht="12.75" customHeight="1">
      <c r="A170" s="569"/>
      <c r="B170" s="643"/>
      <c r="R170" s="569"/>
      <c r="S170" s="643"/>
      <c r="AN170" s="630"/>
    </row>
    <row r="171" spans="1:73" s="583" customFormat="1" ht="12.75" customHeight="1">
      <c r="A171" s="644"/>
      <c r="B171" s="636"/>
      <c r="C171" s="636"/>
      <c r="D171" s="636"/>
      <c r="E171" s="636"/>
      <c r="F171" s="636"/>
      <c r="G171" s="636"/>
      <c r="H171" s="636"/>
      <c r="I171" s="636"/>
      <c r="J171" s="636"/>
      <c r="K171" s="636"/>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0"/>
    </row>
    <row r="172" spans="1:73" s="583" customFormat="1" ht="12.75" customHeight="1">
      <c r="A172" s="594"/>
      <c r="B172" s="595"/>
      <c r="C172" s="595"/>
      <c r="D172" s="595"/>
      <c r="E172" s="595"/>
      <c r="F172" s="595"/>
      <c r="G172" s="596"/>
      <c r="H172" s="597"/>
      <c r="I172" s="597"/>
      <c r="J172" s="597"/>
      <c r="K172" s="597"/>
      <c r="L172" s="597"/>
      <c r="M172" s="597"/>
      <c r="N172" s="597"/>
      <c r="O172" s="597"/>
      <c r="P172" s="597"/>
      <c r="Q172" s="597"/>
      <c r="R172" s="597"/>
      <c r="S172" s="597"/>
      <c r="T172" s="597"/>
      <c r="U172" s="597"/>
      <c r="V172" s="597"/>
      <c r="W172" s="597"/>
      <c r="X172" s="597"/>
      <c r="Y172" s="597"/>
      <c r="Z172" s="597"/>
      <c r="AA172" s="597"/>
      <c r="AB172" s="597"/>
      <c r="AC172" s="597"/>
      <c r="AD172" s="597"/>
      <c r="AE172" s="597"/>
      <c r="AF172" s="597"/>
      <c r="AG172" s="597"/>
      <c r="AH172" s="597"/>
      <c r="AI172" s="598"/>
      <c r="AJ172" s="598" t="s">
        <v>1469</v>
      </c>
      <c r="AK172" s="2074">
        <f>$AJ$155+$AJ$169</f>
        <v>10</v>
      </c>
      <c r="AL172" s="2075"/>
      <c r="AM172" s="2076"/>
      <c r="AN172" s="630"/>
    </row>
    <row r="173" spans="1:73" s="583" customFormat="1" ht="12.75" customHeight="1" thickBot="1">
      <c r="A173" s="599"/>
      <c r="B173" s="600"/>
      <c r="C173" s="601"/>
      <c r="D173" s="601"/>
      <c r="E173" s="601"/>
      <c r="F173" s="601"/>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2"/>
      <c r="AN173" s="630"/>
      <c r="AO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row>
    <row r="174" spans="1:73" s="583" customFormat="1" ht="12.75" customHeight="1" thickTop="1">
      <c r="A174" s="603"/>
      <c r="B174" s="604"/>
      <c r="C174" s="605"/>
      <c r="D174" s="605"/>
      <c r="E174" s="605"/>
      <c r="F174" s="605"/>
      <c r="G174" s="605"/>
      <c r="H174" s="605"/>
      <c r="I174" s="606"/>
      <c r="J174" s="606"/>
      <c r="K174" s="606"/>
      <c r="L174" s="606"/>
      <c r="M174" s="606"/>
      <c r="N174" s="606"/>
      <c r="O174" s="606"/>
      <c r="P174" s="606"/>
      <c r="Q174" s="606"/>
      <c r="R174" s="603"/>
      <c r="S174" s="572"/>
      <c r="T174" s="572"/>
      <c r="U174" s="572"/>
      <c r="V174" s="572"/>
      <c r="W174" s="572"/>
      <c r="X174" s="572"/>
      <c r="Y174" s="572"/>
      <c r="Z174" s="572"/>
      <c r="AA174" s="572"/>
      <c r="AB174" s="572"/>
      <c r="AC174" s="572"/>
      <c r="AD174" s="572"/>
      <c r="AE174" s="572"/>
      <c r="AF174" s="603"/>
      <c r="AG174" s="572"/>
      <c r="AH174" s="572"/>
      <c r="AI174" s="572"/>
      <c r="AJ174" s="572"/>
      <c r="AN174" s="630"/>
      <c r="AP174" s="645" t="s">
        <v>1470</v>
      </c>
      <c r="AQ174" s="645">
        <v>0</v>
      </c>
    </row>
    <row r="175" spans="1:73" s="583" customFormat="1" ht="12.75" customHeight="1">
      <c r="A175" s="571" t="s">
        <v>1471</v>
      </c>
      <c r="B175" s="571" t="s">
        <v>1916</v>
      </c>
      <c r="C175" s="646"/>
      <c r="D175" s="647"/>
      <c r="E175" s="647"/>
      <c r="F175" s="647"/>
      <c r="G175" s="647"/>
      <c r="H175" s="647"/>
      <c r="I175" s="647"/>
      <c r="J175" s="647"/>
      <c r="K175" s="569"/>
      <c r="L175" s="569"/>
      <c r="M175" s="569"/>
      <c r="N175" s="569"/>
      <c r="O175" s="569"/>
      <c r="P175" s="569"/>
      <c r="Q175" s="569"/>
      <c r="R175" s="569"/>
      <c r="S175" s="569"/>
      <c r="T175" s="569"/>
      <c r="U175" s="569"/>
      <c r="V175" s="569"/>
      <c r="W175" s="569"/>
      <c r="X175" s="569"/>
      <c r="Y175" s="648"/>
      <c r="Z175" s="648"/>
      <c r="AA175" s="648"/>
      <c r="AB175" s="648"/>
      <c r="AC175" s="569"/>
      <c r="AD175" s="569"/>
      <c r="AE175" s="1918" t="s">
        <v>1424</v>
      </c>
      <c r="AF175" s="1918"/>
      <c r="AG175" s="1918"/>
      <c r="AH175" s="1918"/>
      <c r="AI175" s="1918"/>
      <c r="AJ175" s="1918"/>
      <c r="AK175" s="1918"/>
      <c r="AL175" s="624"/>
      <c r="AN175" s="630"/>
      <c r="AP175" s="583" t="s">
        <v>1066</v>
      </c>
      <c r="AQ175" s="583">
        <v>10</v>
      </c>
    </row>
    <row r="176" spans="1:73" s="583" customFormat="1" ht="12.75" customHeight="1">
      <c r="A176" s="571"/>
      <c r="B176" s="649"/>
      <c r="C176" s="650"/>
      <c r="D176" s="647"/>
      <c r="E176" s="647"/>
      <c r="F176" s="647"/>
      <c r="G176" s="647"/>
      <c r="H176" s="569"/>
      <c r="I176" s="569"/>
      <c r="J176" s="569"/>
      <c r="K176" s="569"/>
      <c r="L176" s="569"/>
      <c r="M176" s="569"/>
      <c r="N176" s="569"/>
      <c r="O176" s="569"/>
      <c r="P176" s="569"/>
      <c r="Q176" s="569"/>
      <c r="R176" s="648"/>
      <c r="S176" s="648"/>
      <c r="T176" s="648"/>
      <c r="U176" s="648"/>
      <c r="V176" s="648"/>
      <c r="W176" s="648"/>
      <c r="X176" s="648"/>
      <c r="Y176" s="648"/>
      <c r="Z176" s="648"/>
      <c r="AA176" s="648"/>
      <c r="AB176" s="648"/>
      <c r="AC176" s="624"/>
      <c r="AD176" s="624"/>
      <c r="AE176" s="569"/>
      <c r="AF176" s="569"/>
      <c r="AG176" s="569"/>
      <c r="AH176" s="569"/>
      <c r="AI176" s="569"/>
      <c r="AJ176" s="569"/>
      <c r="AK176" s="569"/>
      <c r="AL176" s="569"/>
      <c r="AN176" s="630"/>
      <c r="AP176" s="583" t="s">
        <v>1472</v>
      </c>
      <c r="AQ176" s="583">
        <v>10</v>
      </c>
    </row>
    <row r="177" spans="1:45" s="583" customFormat="1" ht="12.75" customHeight="1">
      <c r="A177" s="569"/>
      <c r="B177" s="2077" t="s">
        <v>1477</v>
      </c>
      <c r="C177" s="2077"/>
      <c r="D177" s="2077"/>
      <c r="E177" s="2077"/>
      <c r="F177" s="2077"/>
      <c r="G177" s="2077"/>
      <c r="H177" s="2077"/>
      <c r="I177" s="2077"/>
      <c r="J177" s="2077"/>
      <c r="K177" s="2077"/>
      <c r="L177" s="2077"/>
      <c r="M177" s="2077"/>
      <c r="N177" s="2077"/>
      <c r="O177" s="2077"/>
      <c r="P177" s="2077"/>
      <c r="Q177" s="2077"/>
      <c r="R177" s="2077"/>
      <c r="S177" s="2077"/>
      <c r="T177" s="2077"/>
      <c r="U177" s="2077"/>
      <c r="V177" s="2077"/>
      <c r="W177" s="2077"/>
      <c r="X177" s="2077"/>
      <c r="Y177" s="2077"/>
      <c r="Z177" s="2077"/>
      <c r="AA177" s="2077"/>
      <c r="AB177" s="2077"/>
      <c r="AC177" s="2077"/>
      <c r="AD177" s="569"/>
      <c r="AE177" s="569"/>
      <c r="AF177" s="1985" t="s">
        <v>1473</v>
      </c>
      <c r="AG177" s="1985"/>
      <c r="AH177" s="1985"/>
      <c r="AI177" s="1985"/>
      <c r="AJ177" s="1985"/>
      <c r="AK177" s="1985"/>
      <c r="AL177" s="1985"/>
      <c r="AN177" s="630"/>
      <c r="AP177" s="583" t="s">
        <v>1068</v>
      </c>
      <c r="AQ177" s="583">
        <v>10</v>
      </c>
    </row>
    <row r="178" spans="1:45" s="583" customFormat="1" ht="12.75" customHeight="1">
      <c r="A178" s="569"/>
      <c r="B178" s="2078" t="s">
        <v>1915</v>
      </c>
      <c r="C178" s="2078"/>
      <c r="D178" s="2078"/>
      <c r="E178" s="2078"/>
      <c r="F178" s="2078"/>
      <c r="G178" s="2078"/>
      <c r="H178" s="2078"/>
      <c r="I178" s="2078"/>
      <c r="J178" s="2078"/>
      <c r="K178" s="2078"/>
      <c r="L178" s="2078"/>
      <c r="M178" s="2078"/>
      <c r="N178" s="2078"/>
      <c r="O178" s="2078"/>
      <c r="P178" s="2078"/>
      <c r="Q178" s="2078"/>
      <c r="R178" s="2078"/>
      <c r="S178" s="2078"/>
      <c r="T178" s="2079" t="s">
        <v>600</v>
      </c>
      <c r="U178" s="2079"/>
      <c r="V178" s="2079"/>
      <c r="W178" s="2079"/>
      <c r="X178" s="2079"/>
      <c r="Y178" s="2079"/>
      <c r="Z178" s="2079"/>
      <c r="AA178" s="2079"/>
      <c r="AB178" s="2079"/>
      <c r="AC178" s="2079"/>
      <c r="AD178" s="569"/>
      <c r="AE178" s="569"/>
      <c r="AF178" s="569"/>
      <c r="AG178" s="569"/>
      <c r="AH178" s="569"/>
      <c r="AI178" s="569"/>
      <c r="AJ178" s="576"/>
      <c r="AK178" s="628"/>
      <c r="AL178" s="628"/>
      <c r="AM178" s="628"/>
      <c r="AN178" s="630"/>
      <c r="AP178" s="583" t="s">
        <v>1474</v>
      </c>
      <c r="AQ178" s="583">
        <v>10</v>
      </c>
      <c r="AS178" s="583" t="s">
        <v>600</v>
      </c>
    </row>
    <row r="179" spans="1:45" s="583" customFormat="1" ht="12.75" customHeight="1">
      <c r="A179" s="569"/>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569"/>
      <c r="AF179" s="569"/>
      <c r="AG179" s="569"/>
      <c r="AH179" s="569"/>
      <c r="AI179" s="569"/>
      <c r="AJ179" s="576"/>
      <c r="AK179" s="628"/>
      <c r="AL179" s="628"/>
      <c r="AM179" s="651"/>
      <c r="AP179" s="583" t="s">
        <v>1477</v>
      </c>
      <c r="AQ179" s="583">
        <v>10</v>
      </c>
      <c r="AS179" s="583" t="s">
        <v>1475</v>
      </c>
    </row>
    <row r="180" spans="1:45" s="583" customFormat="1" ht="12.75" customHeight="1">
      <c r="A180" s="639"/>
      <c r="B180" s="597"/>
      <c r="C180" s="597"/>
      <c r="D180" s="597"/>
      <c r="E180" s="597"/>
      <c r="F180" s="597"/>
      <c r="G180" s="597"/>
      <c r="H180" s="597"/>
      <c r="I180" s="597"/>
      <c r="J180" s="597"/>
      <c r="K180" s="597"/>
      <c r="L180" s="597"/>
      <c r="M180" s="597"/>
      <c r="N180" s="597"/>
      <c r="O180" s="597"/>
      <c r="P180" s="597"/>
      <c r="Q180" s="597"/>
      <c r="R180" s="597"/>
      <c r="S180" s="597"/>
      <c r="T180" s="597"/>
      <c r="U180" s="597"/>
      <c r="V180" s="597"/>
      <c r="W180" s="597"/>
      <c r="X180" s="597"/>
      <c r="Y180" s="597"/>
      <c r="Z180" s="597"/>
      <c r="AA180" s="597"/>
      <c r="AB180" s="597"/>
      <c r="AC180" s="597"/>
      <c r="AD180" s="597"/>
      <c r="AE180" s="597"/>
      <c r="AF180" s="597"/>
      <c r="AG180" s="597"/>
      <c r="AH180" s="597"/>
      <c r="AI180" s="598"/>
      <c r="AJ180" s="598" t="s">
        <v>1476</v>
      </c>
      <c r="AK180" s="1912">
        <f>IF(AK78&gt;0,VLOOKUP($B$177,AP174:AQ180,2,FALSE),0)</f>
        <v>10</v>
      </c>
      <c r="AL180" s="1913"/>
      <c r="AM180" s="1914"/>
      <c r="AN180" s="568"/>
      <c r="AP180" s="583" t="s">
        <v>1479</v>
      </c>
      <c r="AQ180" s="583">
        <v>10</v>
      </c>
      <c r="AS180" s="583" t="s">
        <v>1478</v>
      </c>
    </row>
    <row r="181" spans="1:45" s="583" customFormat="1" ht="12.75" customHeight="1" thickBot="1">
      <c r="A181" s="652"/>
      <c r="B181" s="652"/>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30"/>
    </row>
    <row r="182" spans="1:45" s="583" customFormat="1" ht="12.75" customHeight="1" thickTop="1">
      <c r="A182" s="603"/>
      <c r="B182" s="604"/>
      <c r="C182" s="605"/>
      <c r="D182" s="605"/>
      <c r="E182" s="605"/>
      <c r="F182" s="605"/>
      <c r="G182" s="605"/>
      <c r="H182" s="605"/>
      <c r="I182" s="606"/>
      <c r="J182" s="606"/>
      <c r="K182" s="606"/>
      <c r="L182" s="606"/>
      <c r="M182" s="606"/>
      <c r="N182" s="606"/>
      <c r="O182" s="606"/>
      <c r="P182" s="606"/>
      <c r="Q182" s="606"/>
      <c r="R182" s="603"/>
      <c r="S182" s="572"/>
      <c r="T182" s="572"/>
      <c r="U182" s="572"/>
      <c r="V182" s="572"/>
      <c r="W182" s="572"/>
      <c r="X182" s="572"/>
      <c r="Y182" s="572"/>
      <c r="Z182" s="572"/>
      <c r="AA182" s="572"/>
      <c r="AB182" s="572"/>
      <c r="AC182" s="572"/>
      <c r="AD182" s="572"/>
      <c r="AE182" s="572"/>
      <c r="AF182" s="603"/>
      <c r="AG182" s="572"/>
      <c r="AH182" s="572"/>
      <c r="AI182" s="572"/>
      <c r="AJ182" s="572"/>
      <c r="AN182" s="630"/>
    </row>
    <row r="183" spans="1:45">
      <c r="A183" s="571" t="s">
        <v>1480</v>
      </c>
      <c r="B183" s="571" t="s">
        <v>1481</v>
      </c>
      <c r="C183" s="646"/>
      <c r="D183" s="647"/>
      <c r="E183" s="647"/>
      <c r="F183" s="647"/>
      <c r="G183" s="647"/>
      <c r="H183" s="647"/>
      <c r="I183" s="647"/>
      <c r="J183" s="647"/>
      <c r="K183" s="583"/>
      <c r="L183" s="583"/>
      <c r="M183" s="583"/>
      <c r="N183" s="583"/>
      <c r="O183" s="583"/>
      <c r="P183" s="583"/>
      <c r="Q183" s="583"/>
      <c r="R183" s="583"/>
      <c r="S183" s="583"/>
      <c r="T183" s="583"/>
      <c r="U183" s="583"/>
      <c r="V183" s="583"/>
      <c r="W183" s="583"/>
      <c r="X183" s="583"/>
      <c r="Y183" s="648"/>
      <c r="Z183" s="648"/>
      <c r="AA183" s="648"/>
      <c r="AB183" s="648"/>
      <c r="AC183" s="583"/>
      <c r="AD183" s="583"/>
      <c r="AE183" s="1918" t="s">
        <v>1482</v>
      </c>
      <c r="AF183" s="1918"/>
      <c r="AG183" s="1918"/>
      <c r="AH183" s="1918"/>
      <c r="AI183" s="1918"/>
      <c r="AJ183" s="1918"/>
      <c r="AK183" s="1918"/>
    </row>
    <row r="184" spans="1:45">
      <c r="A184" s="571"/>
      <c r="B184" s="571"/>
      <c r="C184" s="646"/>
      <c r="D184" s="647"/>
      <c r="E184" s="647"/>
      <c r="F184" s="647"/>
      <c r="G184" s="647"/>
      <c r="H184" s="647"/>
      <c r="I184" s="647"/>
      <c r="J184" s="647"/>
      <c r="K184" s="569"/>
      <c r="L184" s="569"/>
      <c r="M184" s="569"/>
      <c r="N184" s="569"/>
      <c r="O184" s="569"/>
      <c r="P184" s="569"/>
      <c r="Q184" s="569"/>
      <c r="R184" s="569"/>
      <c r="S184" s="569"/>
      <c r="T184" s="569"/>
      <c r="U184" s="569"/>
      <c r="V184" s="569"/>
      <c r="W184" s="569"/>
      <c r="X184" s="569"/>
      <c r="Y184" s="648"/>
      <c r="Z184" s="648"/>
      <c r="AA184" s="648"/>
      <c r="AB184" s="648"/>
      <c r="AC184" s="569"/>
      <c r="AD184" s="569"/>
      <c r="AE184" s="576"/>
      <c r="AF184" s="576"/>
      <c r="AG184" s="576"/>
      <c r="AH184" s="576"/>
      <c r="AI184" s="576"/>
      <c r="AJ184" s="576"/>
      <c r="AK184" s="576"/>
    </row>
    <row r="185" spans="1:45">
      <c r="A185" s="571"/>
      <c r="B185" s="877" t="s">
        <v>1700</v>
      </c>
      <c r="C185" s="646"/>
      <c r="D185" s="647"/>
      <c r="E185" s="647"/>
      <c r="F185" s="647"/>
      <c r="G185" s="647"/>
      <c r="H185" s="647"/>
      <c r="I185" s="647"/>
      <c r="J185" s="647"/>
      <c r="K185" s="569"/>
      <c r="L185" s="569"/>
      <c r="M185" s="569"/>
      <c r="N185" s="569"/>
      <c r="O185" s="569"/>
      <c r="P185" s="569"/>
      <c r="Q185" s="569"/>
      <c r="R185" s="569"/>
      <c r="S185" s="569"/>
      <c r="T185" s="569"/>
      <c r="U185" s="569"/>
      <c r="V185" s="569"/>
      <c r="W185" s="569"/>
      <c r="X185" s="569"/>
      <c r="Y185" s="648"/>
      <c r="Z185" s="648"/>
      <c r="AA185" s="648"/>
      <c r="AB185" s="648"/>
      <c r="AC185" s="569"/>
      <c r="AD185" s="569"/>
      <c r="AE185" s="576"/>
      <c r="AF185" s="576"/>
      <c r="AG185" s="576"/>
      <c r="AH185" s="576"/>
      <c r="AI185" s="576"/>
      <c r="AJ185" s="576"/>
      <c r="AK185" s="576"/>
    </row>
    <row r="186" spans="1:45">
      <c r="A186" s="638"/>
      <c r="C186" s="696"/>
      <c r="D186" s="860"/>
      <c r="E186" s="860"/>
      <c r="F186" s="860"/>
      <c r="G186" s="860"/>
      <c r="H186" s="860"/>
      <c r="I186" s="860"/>
      <c r="J186" s="860"/>
      <c r="K186" s="569"/>
      <c r="L186" s="569"/>
      <c r="M186" s="569"/>
      <c r="N186" s="569"/>
      <c r="O186" s="569"/>
      <c r="P186" s="569"/>
      <c r="Q186" s="569"/>
      <c r="R186" s="569"/>
      <c r="S186" s="569"/>
      <c r="T186" s="569"/>
      <c r="U186" s="569"/>
      <c r="V186" s="569"/>
      <c r="W186" s="569"/>
      <c r="X186" s="569"/>
      <c r="Y186" s="676"/>
      <c r="Z186" s="676"/>
      <c r="AA186" s="676"/>
      <c r="AB186" s="676"/>
      <c r="AC186" s="569"/>
      <c r="AD186" s="569"/>
      <c r="AE186" s="643"/>
      <c r="AF186" s="643"/>
      <c r="AG186" s="643"/>
      <c r="AH186" s="643"/>
      <c r="AI186" s="643"/>
      <c r="AJ186" s="643"/>
      <c r="AK186" s="643"/>
    </row>
    <row r="187" spans="1:45">
      <c r="A187" s="638"/>
      <c r="B187" s="878" t="s">
        <v>1736</v>
      </c>
      <c r="C187" s="696"/>
      <c r="D187" s="860"/>
      <c r="E187" s="860"/>
      <c r="F187" s="860"/>
      <c r="G187" s="860"/>
      <c r="H187" s="860"/>
      <c r="I187" s="860"/>
      <c r="J187" s="860"/>
      <c r="K187" s="569"/>
      <c r="L187" s="569"/>
      <c r="M187" s="569"/>
      <c r="N187" s="569"/>
      <c r="O187" s="569"/>
      <c r="P187" s="569"/>
      <c r="Q187" s="569"/>
      <c r="R187" s="569"/>
      <c r="S187" s="569"/>
      <c r="T187" s="569"/>
      <c r="U187" s="569"/>
      <c r="V187" s="569"/>
      <c r="W187" s="569"/>
      <c r="X187" s="569"/>
      <c r="Y187" s="676"/>
      <c r="Z187" s="676"/>
      <c r="AA187" s="676"/>
      <c r="AB187" s="676"/>
      <c r="AC187" s="569"/>
      <c r="AD187" s="569"/>
      <c r="AE187" s="643"/>
      <c r="AF187" s="643"/>
      <c r="AG187" s="643"/>
      <c r="AH187" s="643"/>
      <c r="AI187" s="643"/>
      <c r="AJ187" s="643"/>
      <c r="AK187" s="643"/>
    </row>
    <row r="188" spans="1:45">
      <c r="A188" s="638"/>
      <c r="B188" s="2071"/>
      <c r="C188" s="2071"/>
      <c r="D188" s="2071"/>
      <c r="E188" s="2071"/>
      <c r="F188" s="2071"/>
      <c r="G188" s="2071"/>
      <c r="H188" s="2071"/>
      <c r="I188" s="2071"/>
      <c r="J188" s="2071"/>
      <c r="K188" s="2071"/>
      <c r="L188" s="2071"/>
      <c r="M188" s="2071"/>
      <c r="N188" s="2071"/>
      <c r="O188" s="2071"/>
      <c r="P188" s="2071"/>
      <c r="Q188" s="2071"/>
      <c r="R188" s="2071"/>
      <c r="S188" s="2071"/>
      <c r="T188" s="2071"/>
      <c r="U188" s="2071"/>
      <c r="V188" s="2071"/>
      <c r="W188" s="2071"/>
      <c r="X188" s="2071"/>
      <c r="Y188" s="2071"/>
      <c r="Z188" s="2071"/>
      <c r="AA188" s="2071"/>
      <c r="AB188" s="2071"/>
      <c r="AC188" s="879"/>
      <c r="AD188" s="2061"/>
      <c r="AE188" s="2061"/>
      <c r="AF188" s="2061"/>
      <c r="AG188" s="2061"/>
      <c r="AH188" s="2061"/>
      <c r="AI188" s="2061"/>
      <c r="AJ188" s="2061"/>
      <c r="AK188" s="643"/>
    </row>
    <row r="189" spans="1:45">
      <c r="A189" s="638"/>
      <c r="B189" s="2071" t="str">
        <f>Application!C629</f>
        <v>Impact Fee Waiver</v>
      </c>
      <c r="C189" s="2071"/>
      <c r="D189" s="2071"/>
      <c r="E189" s="2071"/>
      <c r="F189" s="2071"/>
      <c r="G189" s="2071"/>
      <c r="H189" s="2071"/>
      <c r="I189" s="2071"/>
      <c r="J189" s="2071"/>
      <c r="K189" s="2071"/>
      <c r="L189" s="2071"/>
      <c r="M189" s="2071"/>
      <c r="N189" s="2071"/>
      <c r="O189" s="2071"/>
      <c r="P189" s="2071"/>
      <c r="Q189" s="2071"/>
      <c r="R189" s="2071"/>
      <c r="S189" s="2071"/>
      <c r="T189" s="2071"/>
      <c r="U189" s="2071"/>
      <c r="V189" s="2071"/>
      <c r="W189" s="2071"/>
      <c r="X189" s="2071"/>
      <c r="Y189" s="2071"/>
      <c r="Z189" s="2071"/>
      <c r="AA189" s="2071"/>
      <c r="AB189" s="2071"/>
      <c r="AC189" s="879"/>
      <c r="AD189" s="2061">
        <f>Application!AO629</f>
        <v>1535881</v>
      </c>
      <c r="AE189" s="2061"/>
      <c r="AF189" s="2061"/>
      <c r="AG189" s="2061"/>
      <c r="AH189" s="2061"/>
      <c r="AI189" s="2061"/>
      <c r="AJ189" s="2061"/>
      <c r="AK189" s="643"/>
    </row>
    <row r="190" spans="1:45">
      <c r="A190" s="638"/>
      <c r="B190" s="2071"/>
      <c r="C190" s="2071"/>
      <c r="D190" s="2071"/>
      <c r="E190" s="2071"/>
      <c r="F190" s="2071"/>
      <c r="G190" s="2071"/>
      <c r="H190" s="2071"/>
      <c r="I190" s="2071"/>
      <c r="J190" s="2071"/>
      <c r="K190" s="2071"/>
      <c r="L190" s="2071"/>
      <c r="M190" s="2071"/>
      <c r="N190" s="2071"/>
      <c r="O190" s="2071"/>
      <c r="P190" s="2071"/>
      <c r="Q190" s="2071"/>
      <c r="R190" s="2071"/>
      <c r="S190" s="2071"/>
      <c r="T190" s="2071"/>
      <c r="U190" s="2071"/>
      <c r="V190" s="2071"/>
      <c r="W190" s="2071"/>
      <c r="X190" s="2071"/>
      <c r="Y190" s="2071"/>
      <c r="Z190" s="2071"/>
      <c r="AA190" s="2071"/>
      <c r="AB190" s="2071"/>
      <c r="AC190" s="879"/>
      <c r="AD190" s="2061"/>
      <c r="AE190" s="2061"/>
      <c r="AF190" s="2061"/>
      <c r="AG190" s="2061"/>
      <c r="AH190" s="2061"/>
      <c r="AI190" s="2061"/>
      <c r="AJ190" s="2061"/>
      <c r="AK190" s="643"/>
    </row>
    <row r="191" spans="1:45">
      <c r="A191" s="638"/>
      <c r="B191" s="2071"/>
      <c r="C191" s="2071"/>
      <c r="D191" s="2071"/>
      <c r="E191" s="2071"/>
      <c r="F191" s="2071"/>
      <c r="G191" s="2071"/>
      <c r="H191" s="2071"/>
      <c r="I191" s="2071"/>
      <c r="J191" s="2071"/>
      <c r="K191" s="2071"/>
      <c r="L191" s="2071"/>
      <c r="M191" s="2071"/>
      <c r="N191" s="2071"/>
      <c r="O191" s="2071"/>
      <c r="P191" s="2071"/>
      <c r="Q191" s="2071"/>
      <c r="R191" s="2071"/>
      <c r="S191" s="2071"/>
      <c r="T191" s="2071"/>
      <c r="U191" s="2071"/>
      <c r="V191" s="2071"/>
      <c r="W191" s="2071"/>
      <c r="X191" s="2071"/>
      <c r="Y191" s="2071"/>
      <c r="Z191" s="2071"/>
      <c r="AA191" s="2071"/>
      <c r="AB191" s="2071"/>
      <c r="AC191" s="879"/>
      <c r="AD191" s="2061"/>
      <c r="AE191" s="2061"/>
      <c r="AF191" s="2061"/>
      <c r="AG191" s="2061"/>
      <c r="AH191" s="2061"/>
      <c r="AI191" s="2061"/>
      <c r="AJ191" s="2061"/>
      <c r="AK191" s="643"/>
    </row>
    <row r="192" spans="1:45">
      <c r="A192" s="638"/>
      <c r="B192" s="2071"/>
      <c r="C192" s="2071"/>
      <c r="D192" s="2071"/>
      <c r="E192" s="2071"/>
      <c r="F192" s="2071"/>
      <c r="G192" s="2071"/>
      <c r="H192" s="2071"/>
      <c r="I192" s="2071"/>
      <c r="J192" s="2071"/>
      <c r="K192" s="2071"/>
      <c r="L192" s="2071"/>
      <c r="M192" s="2071"/>
      <c r="N192" s="2071"/>
      <c r="O192" s="2071"/>
      <c r="P192" s="2071"/>
      <c r="Q192" s="2071"/>
      <c r="R192" s="2071"/>
      <c r="S192" s="2071"/>
      <c r="T192" s="2071"/>
      <c r="U192" s="2071"/>
      <c r="V192" s="2071"/>
      <c r="W192" s="2071"/>
      <c r="X192" s="2071"/>
      <c r="Y192" s="2071"/>
      <c r="Z192" s="2071"/>
      <c r="AA192" s="2071"/>
      <c r="AB192" s="2071"/>
      <c r="AC192" s="879"/>
      <c r="AD192" s="2061"/>
      <c r="AE192" s="2061"/>
      <c r="AF192" s="2061"/>
      <c r="AG192" s="2061"/>
      <c r="AH192" s="2061"/>
      <c r="AI192" s="2061"/>
      <c r="AJ192" s="2061"/>
      <c r="AK192" s="643"/>
    </row>
    <row r="193" spans="1:37">
      <c r="A193" s="638"/>
      <c r="B193" s="2071"/>
      <c r="C193" s="2071"/>
      <c r="D193" s="2071"/>
      <c r="E193" s="2071"/>
      <c r="F193" s="2071"/>
      <c r="G193" s="2071"/>
      <c r="H193" s="2071"/>
      <c r="I193" s="2071"/>
      <c r="J193" s="2071"/>
      <c r="K193" s="2071"/>
      <c r="L193" s="2071"/>
      <c r="M193" s="2071"/>
      <c r="N193" s="2071"/>
      <c r="O193" s="2071"/>
      <c r="P193" s="2071"/>
      <c r="Q193" s="2071"/>
      <c r="R193" s="2071"/>
      <c r="S193" s="2071"/>
      <c r="T193" s="2071"/>
      <c r="U193" s="2071"/>
      <c r="V193" s="2071"/>
      <c r="W193" s="2071"/>
      <c r="X193" s="2071"/>
      <c r="Y193" s="2071"/>
      <c r="Z193" s="2071"/>
      <c r="AA193" s="2071"/>
      <c r="AB193" s="2071"/>
      <c r="AC193" s="879"/>
      <c r="AD193" s="2061"/>
      <c r="AE193" s="2061"/>
      <c r="AF193" s="2061"/>
      <c r="AG193" s="2061"/>
      <c r="AH193" s="2061"/>
      <c r="AI193" s="2061"/>
      <c r="AJ193" s="2061"/>
      <c r="AK193" s="643"/>
    </row>
    <row r="194" spans="1:37">
      <c r="A194" s="638"/>
      <c r="B194" s="2071"/>
      <c r="C194" s="2071"/>
      <c r="D194" s="2071"/>
      <c r="E194" s="2071"/>
      <c r="F194" s="2071"/>
      <c r="G194" s="2071"/>
      <c r="H194" s="2071"/>
      <c r="I194" s="2071"/>
      <c r="J194" s="2071"/>
      <c r="K194" s="2071"/>
      <c r="L194" s="2071"/>
      <c r="M194" s="2071"/>
      <c r="N194" s="2071"/>
      <c r="O194" s="2071"/>
      <c r="P194" s="2071"/>
      <c r="Q194" s="2071"/>
      <c r="R194" s="2071"/>
      <c r="S194" s="2071"/>
      <c r="T194" s="2071"/>
      <c r="U194" s="2071"/>
      <c r="V194" s="2071"/>
      <c r="W194" s="2071"/>
      <c r="X194" s="2071"/>
      <c r="Y194" s="2071"/>
      <c r="Z194" s="2071"/>
      <c r="AA194" s="2071"/>
      <c r="AB194" s="2071"/>
      <c r="AC194" s="879"/>
      <c r="AD194" s="2061"/>
      <c r="AE194" s="2061"/>
      <c r="AF194" s="2061"/>
      <c r="AG194" s="2061"/>
      <c r="AH194" s="2061"/>
      <c r="AI194" s="2061"/>
      <c r="AJ194" s="2061"/>
      <c r="AK194" s="643"/>
    </row>
    <row r="195" spans="1:37">
      <c r="A195" s="638"/>
      <c r="B195" s="2071"/>
      <c r="C195" s="2071"/>
      <c r="D195" s="2071"/>
      <c r="E195" s="2071"/>
      <c r="F195" s="2071"/>
      <c r="G195" s="2071"/>
      <c r="H195" s="2071"/>
      <c r="I195" s="2071"/>
      <c r="J195" s="2071"/>
      <c r="K195" s="2071"/>
      <c r="L195" s="2071"/>
      <c r="M195" s="2071"/>
      <c r="N195" s="2071"/>
      <c r="O195" s="2071"/>
      <c r="P195" s="2071"/>
      <c r="Q195" s="2071"/>
      <c r="R195" s="2071"/>
      <c r="S195" s="2071"/>
      <c r="T195" s="2071"/>
      <c r="U195" s="2071"/>
      <c r="V195" s="2071"/>
      <c r="W195" s="2071"/>
      <c r="X195" s="2071"/>
      <c r="Y195" s="2071"/>
      <c r="Z195" s="2071"/>
      <c r="AA195" s="2071"/>
      <c r="AB195" s="2071"/>
      <c r="AC195" s="879"/>
      <c r="AD195" s="2061"/>
      <c r="AE195" s="2061"/>
      <c r="AF195" s="2061"/>
      <c r="AG195" s="2061"/>
      <c r="AH195" s="2061"/>
      <c r="AI195" s="2061"/>
      <c r="AJ195" s="2061"/>
      <c r="AK195" s="643"/>
    </row>
    <row r="196" spans="1:37">
      <c r="A196" s="638"/>
      <c r="B196" s="2071"/>
      <c r="C196" s="2071"/>
      <c r="D196" s="2071"/>
      <c r="E196" s="2071"/>
      <c r="F196" s="2071"/>
      <c r="G196" s="2071"/>
      <c r="H196" s="2071"/>
      <c r="I196" s="2071"/>
      <c r="J196" s="2071"/>
      <c r="K196" s="2071"/>
      <c r="L196" s="2071"/>
      <c r="M196" s="2071"/>
      <c r="N196" s="2071"/>
      <c r="O196" s="2071"/>
      <c r="P196" s="2071"/>
      <c r="Q196" s="2071"/>
      <c r="R196" s="2071"/>
      <c r="S196" s="2071"/>
      <c r="T196" s="2071"/>
      <c r="U196" s="2071"/>
      <c r="V196" s="2071"/>
      <c r="W196" s="2071"/>
      <c r="X196" s="2071"/>
      <c r="Y196" s="2071"/>
      <c r="Z196" s="2071"/>
      <c r="AA196" s="2071"/>
      <c r="AB196" s="2071"/>
      <c r="AC196" s="879"/>
      <c r="AD196" s="2061"/>
      <c r="AE196" s="2061"/>
      <c r="AF196" s="2061"/>
      <c r="AG196" s="2061"/>
      <c r="AH196" s="2061"/>
      <c r="AI196" s="2061"/>
      <c r="AJ196" s="2061"/>
      <c r="AK196" s="643"/>
    </row>
    <row r="197" spans="1:37">
      <c r="A197" s="638"/>
      <c r="B197" s="2071"/>
      <c r="C197" s="2071"/>
      <c r="D197" s="2071"/>
      <c r="E197" s="2071"/>
      <c r="F197" s="2071"/>
      <c r="G197" s="2071"/>
      <c r="H197" s="2071"/>
      <c r="I197" s="2071"/>
      <c r="J197" s="2071"/>
      <c r="K197" s="2071"/>
      <c r="L197" s="2071"/>
      <c r="M197" s="2071"/>
      <c r="N197" s="2071"/>
      <c r="O197" s="2071"/>
      <c r="P197" s="2071"/>
      <c r="Q197" s="2071"/>
      <c r="R197" s="2071"/>
      <c r="S197" s="2071"/>
      <c r="T197" s="2071"/>
      <c r="U197" s="2071"/>
      <c r="V197" s="2071"/>
      <c r="W197" s="2071"/>
      <c r="X197" s="2071"/>
      <c r="Y197" s="2071"/>
      <c r="Z197" s="2071"/>
      <c r="AA197" s="2071"/>
      <c r="AB197" s="2071"/>
      <c r="AC197" s="879"/>
      <c r="AD197" s="2061"/>
      <c r="AE197" s="2061"/>
      <c r="AF197" s="2061"/>
      <c r="AG197" s="2061"/>
      <c r="AH197" s="2061"/>
      <c r="AI197" s="2061"/>
      <c r="AJ197" s="2061"/>
      <c r="AK197" s="643"/>
    </row>
    <row r="198" spans="1:37">
      <c r="A198" s="638"/>
      <c r="B198" s="1932" t="s">
        <v>1738</v>
      </c>
      <c r="C198" s="1932"/>
      <c r="D198" s="1932"/>
      <c r="E198" s="1932"/>
      <c r="F198" s="1932"/>
      <c r="G198" s="1932"/>
      <c r="H198" s="1932"/>
      <c r="I198" s="1932"/>
      <c r="J198" s="1932"/>
      <c r="K198" s="1932"/>
      <c r="L198" s="1932"/>
      <c r="M198" s="1932"/>
      <c r="N198" s="1932"/>
      <c r="O198" s="1932"/>
      <c r="P198" s="1932"/>
      <c r="Q198" s="1932"/>
      <c r="R198" s="1932"/>
      <c r="S198" s="1932"/>
      <c r="T198" s="1932"/>
      <c r="U198" s="1932"/>
      <c r="V198" s="1932"/>
      <c r="W198" s="1932"/>
      <c r="X198" s="1932"/>
      <c r="Y198" s="1932"/>
      <c r="Z198" s="1932"/>
      <c r="AA198" s="1932"/>
      <c r="AB198" s="1932"/>
      <c r="AC198" s="569"/>
      <c r="AD198" s="2059">
        <f>AB249</f>
        <v>17937223.749000099</v>
      </c>
      <c r="AE198" s="2059"/>
      <c r="AF198" s="2059"/>
      <c r="AG198" s="2059"/>
      <c r="AH198" s="2059"/>
      <c r="AI198" s="2059"/>
      <c r="AJ198" s="2059"/>
      <c r="AK198" s="643"/>
    </row>
    <row r="199" spans="1:37">
      <c r="A199" s="638"/>
      <c r="B199" s="1930" t="s">
        <v>1701</v>
      </c>
      <c r="C199" s="1930"/>
      <c r="D199" s="1930"/>
      <c r="E199" s="1930"/>
      <c r="F199" s="1930"/>
      <c r="G199" s="1930"/>
      <c r="H199" s="1930"/>
      <c r="I199" s="1930"/>
      <c r="J199" s="1930"/>
      <c r="K199" s="1930"/>
      <c r="L199" s="1930"/>
      <c r="M199" s="1930"/>
      <c r="N199" s="1930"/>
      <c r="O199" s="1930"/>
      <c r="P199" s="1930"/>
      <c r="Q199" s="1930"/>
      <c r="R199" s="1930"/>
      <c r="S199" s="1930"/>
      <c r="T199" s="1930"/>
      <c r="U199" s="1930"/>
      <c r="V199" s="1930"/>
      <c r="W199" s="1930"/>
      <c r="X199" s="1930"/>
      <c r="Y199" s="1930"/>
      <c r="Z199" s="1930"/>
      <c r="AA199" s="1930"/>
      <c r="AB199" s="1930"/>
      <c r="AC199" s="879"/>
      <c r="AD199" s="2060">
        <f>'Sources and Uses Budget'!B15</f>
        <v>0</v>
      </c>
      <c r="AE199" s="2060"/>
      <c r="AF199" s="2060"/>
      <c r="AG199" s="2060"/>
      <c r="AH199" s="2060"/>
      <c r="AI199" s="2060"/>
      <c r="AJ199" s="2060"/>
      <c r="AK199" s="643"/>
    </row>
    <row r="200" spans="1:37">
      <c r="A200" s="638"/>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656" t="s">
        <v>915</v>
      </c>
      <c r="AC200" s="569"/>
      <c r="AD200" s="2065">
        <f>SUM(AD188:AJ198)-AD199</f>
        <v>19473104.749000099</v>
      </c>
      <c r="AE200" s="2065"/>
      <c r="AF200" s="2065"/>
      <c r="AG200" s="2065"/>
      <c r="AH200" s="2065"/>
      <c r="AI200" s="2065"/>
      <c r="AJ200" s="2065"/>
      <c r="AK200" s="643"/>
    </row>
    <row r="201" spans="1:37">
      <c r="A201" s="638"/>
      <c r="B201" s="638"/>
      <c r="C201" s="696"/>
      <c r="D201" s="860"/>
      <c r="E201" s="860"/>
      <c r="F201" s="860"/>
      <c r="G201" s="860"/>
      <c r="H201" s="860"/>
      <c r="I201" s="860"/>
      <c r="J201" s="860"/>
      <c r="K201" s="569"/>
      <c r="L201" s="569"/>
      <c r="M201" s="569"/>
      <c r="N201" s="569"/>
      <c r="O201" s="569"/>
      <c r="P201" s="569"/>
      <c r="Q201" s="569"/>
      <c r="R201" s="569"/>
      <c r="S201" s="569"/>
      <c r="T201" s="569"/>
      <c r="U201" s="569"/>
      <c r="V201" s="569"/>
      <c r="W201" s="569"/>
      <c r="X201" s="569"/>
      <c r="Y201" s="676"/>
      <c r="Z201" s="676"/>
      <c r="AA201" s="676"/>
      <c r="AB201" s="676"/>
      <c r="AC201" s="569"/>
      <c r="AD201" s="569"/>
      <c r="AE201" s="643"/>
      <c r="AF201" s="643"/>
      <c r="AG201" s="643"/>
      <c r="AH201" s="643"/>
      <c r="AI201" s="643"/>
      <c r="AJ201" s="643"/>
      <c r="AK201" s="643"/>
    </row>
    <row r="202" spans="1:37">
      <c r="A202" s="638"/>
      <c r="B202" s="531" t="s">
        <v>1706</v>
      </c>
      <c r="C202" s="696"/>
      <c r="D202" s="860"/>
      <c r="E202" s="860"/>
      <c r="F202" s="860"/>
      <c r="G202" s="860"/>
      <c r="H202" s="860"/>
      <c r="I202" s="860"/>
      <c r="J202" s="860"/>
      <c r="K202" s="569"/>
      <c r="L202" s="569"/>
      <c r="M202" s="569"/>
      <c r="N202" s="569"/>
      <c r="O202" s="569"/>
      <c r="P202" s="569"/>
      <c r="Q202" s="569"/>
      <c r="R202" s="569"/>
      <c r="S202" s="569"/>
      <c r="T202" s="569"/>
      <c r="U202" s="569"/>
      <c r="V202" s="569"/>
      <c r="W202" s="569"/>
      <c r="X202" s="569"/>
      <c r="Y202" s="676"/>
      <c r="Z202" s="676"/>
      <c r="AA202" s="676"/>
      <c r="AB202" s="676"/>
      <c r="AC202" s="569"/>
      <c r="AD202" s="569"/>
      <c r="AE202" s="643"/>
      <c r="AF202" s="643"/>
      <c r="AG202" s="643"/>
      <c r="AH202" s="643"/>
      <c r="AI202" s="643"/>
      <c r="AJ202" s="643"/>
      <c r="AK202" s="643"/>
    </row>
    <row r="203" spans="1:37">
      <c r="A203" s="638"/>
      <c r="B203" s="509" t="s">
        <v>1737</v>
      </c>
      <c r="C203" s="696"/>
      <c r="D203" s="860"/>
      <c r="E203" s="860"/>
      <c r="F203" s="860"/>
      <c r="G203" s="860"/>
      <c r="H203" s="860"/>
      <c r="I203" s="860"/>
      <c r="J203" s="860"/>
      <c r="K203" s="569"/>
      <c r="L203" s="569"/>
      <c r="M203" s="569"/>
      <c r="N203" s="569"/>
      <c r="O203" s="569"/>
      <c r="P203" s="569"/>
      <c r="Q203" s="569"/>
      <c r="R203" s="569"/>
      <c r="S203" s="569"/>
      <c r="T203" s="569"/>
      <c r="U203" s="569"/>
      <c r="V203" s="569"/>
      <c r="W203" s="569"/>
      <c r="X203" s="569"/>
      <c r="Y203" s="676"/>
      <c r="Z203" s="676"/>
      <c r="AA203" s="676"/>
      <c r="AB203" s="676"/>
      <c r="AC203" s="569"/>
      <c r="AD203" s="569"/>
      <c r="AE203" s="643"/>
      <c r="AF203" s="643"/>
      <c r="AG203" s="643"/>
      <c r="AH203" s="643"/>
      <c r="AI203" s="643"/>
      <c r="AJ203" s="643"/>
      <c r="AK203" s="643"/>
    </row>
    <row r="204" spans="1:37">
      <c r="A204" s="887"/>
      <c r="B204" s="910" t="s">
        <v>1708</v>
      </c>
      <c r="C204" s="911"/>
      <c r="D204" s="912"/>
      <c r="E204" s="912"/>
      <c r="F204" s="912"/>
      <c r="G204" s="912"/>
      <c r="H204" s="912"/>
      <c r="I204" s="912"/>
      <c r="J204" s="912"/>
      <c r="K204" s="913"/>
      <c r="L204" s="913"/>
      <c r="M204" s="913"/>
      <c r="N204" s="913"/>
      <c r="O204" s="913"/>
      <c r="P204" s="913"/>
      <c r="Q204" s="913"/>
      <c r="R204" s="913"/>
      <c r="S204" s="777"/>
      <c r="T204" s="777"/>
      <c r="U204" s="777"/>
      <c r="V204" s="777"/>
      <c r="W204" s="777"/>
      <c r="X204" s="777"/>
      <c r="Y204" s="861"/>
      <c r="Z204" s="861"/>
      <c r="AA204" s="861"/>
      <c r="AB204" s="861"/>
      <c r="AC204" s="777"/>
      <c r="AD204" s="777"/>
      <c r="AE204" s="862"/>
      <c r="AF204" s="862"/>
      <c r="AG204" s="862"/>
      <c r="AH204" s="862"/>
      <c r="AI204" s="862"/>
      <c r="AJ204" s="863"/>
      <c r="AK204" s="643"/>
    </row>
    <row r="205" spans="1:37">
      <c r="A205" s="887"/>
      <c r="B205" s="914" t="s">
        <v>1709</v>
      </c>
      <c r="C205" s="915"/>
      <c r="D205" s="916"/>
      <c r="E205" s="916"/>
      <c r="F205" s="916"/>
      <c r="G205" s="916"/>
      <c r="H205" s="916"/>
      <c r="I205" s="916"/>
      <c r="J205" s="916"/>
      <c r="K205" s="917"/>
      <c r="L205" s="917"/>
      <c r="M205" s="917"/>
      <c r="N205" s="917"/>
      <c r="O205" s="917"/>
      <c r="P205" s="917"/>
      <c r="Q205" s="917"/>
      <c r="R205" s="917"/>
      <c r="S205" s="569"/>
      <c r="T205" s="569"/>
      <c r="U205" s="569"/>
      <c r="V205" s="569"/>
      <c r="W205" s="569"/>
      <c r="X205" s="569"/>
      <c r="Y205" s="676"/>
      <c r="Z205" s="676"/>
      <c r="AA205" s="676"/>
      <c r="AB205" s="676"/>
      <c r="AC205" s="569"/>
      <c r="AD205" s="569"/>
      <c r="AE205" s="643"/>
      <c r="AF205" s="643"/>
      <c r="AG205" s="643"/>
      <c r="AH205" s="643"/>
      <c r="AI205" s="643"/>
      <c r="AJ205" s="864"/>
      <c r="AK205" s="643"/>
    </row>
    <row r="206" spans="1:37">
      <c r="A206" s="887"/>
      <c r="B206" s="914" t="s">
        <v>2337</v>
      </c>
      <c r="C206" s="915"/>
      <c r="D206" s="916"/>
      <c r="E206" s="916"/>
      <c r="F206" s="916"/>
      <c r="G206" s="916"/>
      <c r="H206" s="916"/>
      <c r="I206" s="916"/>
      <c r="J206" s="916"/>
      <c r="K206" s="917"/>
      <c r="L206" s="917"/>
      <c r="M206" s="917"/>
      <c r="N206" s="917"/>
      <c r="O206" s="917"/>
      <c r="P206" s="917"/>
      <c r="Q206" s="917"/>
      <c r="R206" s="917"/>
      <c r="S206" s="569"/>
      <c r="T206" s="569"/>
      <c r="U206" s="569"/>
      <c r="V206" s="569"/>
      <c r="W206" s="569"/>
      <c r="X206" s="569"/>
      <c r="Y206" s="676"/>
      <c r="Z206" s="676"/>
      <c r="AA206" s="676"/>
      <c r="AB206" s="676"/>
      <c r="AC206" s="569"/>
      <c r="AD206" s="569"/>
      <c r="AE206" s="643"/>
      <c r="AF206" s="643"/>
      <c r="AG206" s="643"/>
      <c r="AH206" s="643"/>
      <c r="AI206" s="643"/>
      <c r="AJ206" s="864"/>
      <c r="AK206" s="643"/>
    </row>
    <row r="207" spans="1:37">
      <c r="A207" s="887"/>
      <c r="B207" s="914" t="s">
        <v>1710</v>
      </c>
      <c r="C207" s="915"/>
      <c r="D207" s="916"/>
      <c r="E207" s="916"/>
      <c r="F207" s="916"/>
      <c r="G207" s="916"/>
      <c r="H207" s="916"/>
      <c r="I207" s="916"/>
      <c r="J207" s="916"/>
      <c r="K207" s="917"/>
      <c r="L207" s="917"/>
      <c r="M207" s="917"/>
      <c r="N207" s="917"/>
      <c r="O207" s="917"/>
      <c r="P207" s="917"/>
      <c r="Q207" s="917"/>
      <c r="R207" s="917"/>
      <c r="S207" s="569"/>
      <c r="T207" s="569"/>
      <c r="U207" s="569"/>
      <c r="V207" s="569"/>
      <c r="W207" s="569"/>
      <c r="X207" s="569"/>
      <c r="Y207" s="676"/>
      <c r="Z207" s="676"/>
      <c r="AA207" s="676"/>
      <c r="AB207" s="676"/>
      <c r="AC207" s="569"/>
      <c r="AD207" s="569"/>
      <c r="AE207" s="643"/>
      <c r="AF207" s="643"/>
      <c r="AG207" s="643"/>
      <c r="AH207" s="643"/>
      <c r="AI207" s="643"/>
      <c r="AJ207" s="864"/>
      <c r="AK207" s="643"/>
    </row>
    <row r="208" spans="1:37">
      <c r="A208" s="887"/>
      <c r="B208" s="918" t="s">
        <v>1711</v>
      </c>
      <c r="C208" s="915"/>
      <c r="D208" s="916"/>
      <c r="E208" s="916"/>
      <c r="F208" s="916"/>
      <c r="G208" s="916"/>
      <c r="H208" s="916"/>
      <c r="I208" s="916"/>
      <c r="J208" s="916"/>
      <c r="K208" s="917"/>
      <c r="L208" s="917"/>
      <c r="M208" s="917"/>
      <c r="N208" s="917"/>
      <c r="O208" s="917"/>
      <c r="P208" s="917"/>
      <c r="Q208" s="917"/>
      <c r="R208" s="917"/>
      <c r="S208" s="569"/>
      <c r="T208" s="569"/>
      <c r="U208" s="569"/>
      <c r="V208" s="569"/>
      <c r="W208" s="569"/>
      <c r="X208" s="569"/>
      <c r="Y208" s="676"/>
      <c r="Z208" s="676"/>
      <c r="AA208" s="676"/>
      <c r="AB208" s="676"/>
      <c r="AC208" s="569"/>
      <c r="AD208" s="569"/>
      <c r="AE208" s="643"/>
      <c r="AF208" s="643"/>
      <c r="AG208" s="643"/>
      <c r="AH208" s="643"/>
      <c r="AI208" s="643"/>
      <c r="AJ208" s="864"/>
      <c r="AK208" s="643"/>
    </row>
    <row r="209" spans="1:37">
      <c r="A209" s="887"/>
      <c r="B209" s="919" t="s">
        <v>1748</v>
      </c>
      <c r="C209" s="920"/>
      <c r="D209" s="921"/>
      <c r="E209" s="921"/>
      <c r="F209" s="921"/>
      <c r="G209" s="921"/>
      <c r="H209" s="921"/>
      <c r="I209" s="921"/>
      <c r="J209" s="921"/>
      <c r="K209" s="922"/>
      <c r="L209" s="922"/>
      <c r="M209" s="922"/>
      <c r="N209" s="922"/>
      <c r="O209" s="922"/>
      <c r="P209" s="922"/>
      <c r="Q209" s="922"/>
      <c r="R209" s="922"/>
      <c r="S209" s="770"/>
      <c r="T209" s="770"/>
      <c r="U209" s="770"/>
      <c r="V209" s="770"/>
      <c r="W209" s="770"/>
      <c r="X209" s="770"/>
      <c r="Y209" s="865"/>
      <c r="Z209" s="865"/>
      <c r="AA209" s="865"/>
      <c r="AB209" s="865"/>
      <c r="AC209" s="770"/>
      <c r="AD209" s="770"/>
      <c r="AE209" s="866"/>
      <c r="AF209" s="866"/>
      <c r="AG209" s="866"/>
      <c r="AH209" s="866"/>
      <c r="AI209" s="866"/>
      <c r="AJ209" s="867"/>
      <c r="AK209" s="643"/>
    </row>
    <row r="210" spans="1:37">
      <c r="A210" s="638"/>
      <c r="B210" s="638"/>
      <c r="C210" s="696"/>
      <c r="D210" s="860"/>
      <c r="E210" s="860"/>
      <c r="F210" s="860"/>
      <c r="G210" s="860"/>
      <c r="H210" s="860"/>
      <c r="I210" s="860"/>
      <c r="J210" s="860"/>
      <c r="K210" s="569"/>
      <c r="L210" s="569"/>
      <c r="M210" s="569"/>
      <c r="N210" s="569"/>
      <c r="O210" s="569"/>
      <c r="P210" s="569"/>
      <c r="Q210" s="569"/>
      <c r="R210" s="569"/>
      <c r="S210" s="569"/>
      <c r="T210" s="569"/>
      <c r="U210" s="569"/>
      <c r="V210" s="569"/>
      <c r="W210" s="569"/>
      <c r="X210" s="569"/>
      <c r="Y210" s="676"/>
      <c r="Z210" s="676"/>
      <c r="AA210" s="676"/>
      <c r="AB210" s="676"/>
      <c r="AC210" s="569"/>
      <c r="AD210" s="569"/>
      <c r="AE210" s="643"/>
      <c r="AF210" s="643"/>
      <c r="AG210" s="643"/>
      <c r="AH210" s="643"/>
      <c r="AI210" s="643"/>
      <c r="AJ210" s="643"/>
      <c r="AK210" s="643"/>
    </row>
    <row r="211" spans="1:37">
      <c r="A211" s="638"/>
      <c r="B211" s="881"/>
      <c r="C211" s="509"/>
      <c r="D211" s="509"/>
      <c r="I211" s="2085" t="s">
        <v>1718</v>
      </c>
      <c r="J211" s="2085"/>
      <c r="K211" s="2085"/>
      <c r="L211" s="569"/>
      <c r="M211" s="569"/>
      <c r="N211" s="569"/>
      <c r="O211" s="569"/>
      <c r="P211" s="569"/>
      <c r="Q211" s="569"/>
      <c r="R211" s="569"/>
      <c r="S211" s="569"/>
      <c r="T211" s="1896" t="s">
        <v>1712</v>
      </c>
      <c r="U211" s="1896"/>
      <c r="V211" s="1896"/>
      <c r="W211" s="1896"/>
      <c r="X211" s="1896"/>
      <c r="Y211" s="1896"/>
      <c r="Z211" s="882"/>
      <c r="AA211" s="522"/>
      <c r="AB211" s="2082" t="s">
        <v>1713</v>
      </c>
      <c r="AC211" s="2082"/>
      <c r="AD211" s="2082"/>
      <c r="AE211" s="2082"/>
      <c r="AF211" s="2082"/>
      <c r="AG211" s="2082"/>
      <c r="AH211" s="860"/>
      <c r="AI211" s="860"/>
      <c r="AJ211" s="860"/>
      <c r="AK211" s="643"/>
    </row>
    <row r="212" spans="1:37">
      <c r="A212" s="638"/>
      <c r="B212" s="2083" t="s">
        <v>1698</v>
      </c>
      <c r="C212" s="2083"/>
      <c r="D212" s="2083"/>
      <c r="E212" s="2083"/>
      <c r="F212" s="2083"/>
      <c r="G212" s="2083"/>
      <c r="I212" s="2084" t="s">
        <v>1719</v>
      </c>
      <c r="J212" s="2084"/>
      <c r="K212" s="2084"/>
      <c r="L212" s="1042"/>
      <c r="N212" s="1931" t="s">
        <v>1714</v>
      </c>
      <c r="O212" s="1931"/>
      <c r="P212" s="1931"/>
      <c r="Q212" s="1931"/>
      <c r="R212" s="1931"/>
      <c r="T212" s="1931" t="s">
        <v>1715</v>
      </c>
      <c r="U212" s="1931"/>
      <c r="V212" s="1931"/>
      <c r="W212" s="1931"/>
      <c r="X212" s="1931"/>
      <c r="Y212" s="1931"/>
      <c r="Z212" s="883"/>
      <c r="AA212" s="522"/>
      <c r="AB212" s="1934" t="s">
        <v>1716</v>
      </c>
      <c r="AC212" s="1934"/>
      <c r="AD212" s="1934"/>
      <c r="AE212" s="1934"/>
      <c r="AF212" s="1934"/>
      <c r="AG212" s="1934"/>
      <c r="AH212" s="860"/>
      <c r="AI212" s="860"/>
      <c r="AJ212" s="860"/>
      <c r="AK212" s="643"/>
    </row>
    <row r="213" spans="1:37">
      <c r="A213" s="638"/>
      <c r="B213" s="1933" t="s">
        <v>2784</v>
      </c>
      <c r="C213" s="1933"/>
      <c r="D213" s="1933"/>
      <c r="E213" s="1933"/>
      <c r="F213" s="1933"/>
      <c r="G213" s="1933"/>
      <c r="H213" s="885"/>
      <c r="I213" s="1901">
        <f>SUM(Application!G718:J719)</f>
        <v>56</v>
      </c>
      <c r="J213" s="1901"/>
      <c r="K213" s="1901"/>
      <c r="L213" s="1042"/>
      <c r="N213" s="1898">
        <f>1133-Application!U832</f>
        <v>1019</v>
      </c>
      <c r="O213" s="1898"/>
      <c r="P213" s="1898"/>
      <c r="Q213" s="1898"/>
      <c r="R213" s="1898"/>
      <c r="T213" s="1897">
        <f>'Subsidy Contract Calculation'!F4</f>
        <v>2336</v>
      </c>
      <c r="U213" s="1897"/>
      <c r="V213" s="1897"/>
      <c r="W213" s="1897"/>
      <c r="X213" s="1897"/>
      <c r="Y213" s="1897"/>
      <c r="Z213" s="884"/>
      <c r="AA213" s="884"/>
      <c r="AB213" s="1895">
        <f t="shared" ref="AB213:AB222" si="0">MAX(($T213-$N213)*$I213*12,0)</f>
        <v>885024</v>
      </c>
      <c r="AC213" s="1895"/>
      <c r="AD213" s="1895"/>
      <c r="AE213" s="1895"/>
      <c r="AF213" s="1895"/>
      <c r="AG213" s="1895"/>
      <c r="AH213" s="860"/>
      <c r="AI213" s="860"/>
      <c r="AJ213" s="860"/>
      <c r="AK213" s="643"/>
    </row>
    <row r="214" spans="1:37">
      <c r="A214" s="638"/>
      <c r="B214" s="1933" t="s">
        <v>2785</v>
      </c>
      <c r="C214" s="1933"/>
      <c r="D214" s="1933"/>
      <c r="E214" s="1933"/>
      <c r="F214" s="1933"/>
      <c r="G214" s="1933"/>
      <c r="I214" s="1901">
        <f>SUM(Application!G721:J722)</f>
        <v>30</v>
      </c>
      <c r="J214" s="1901"/>
      <c r="K214" s="1901"/>
      <c r="L214" s="1042"/>
      <c r="N214" s="1898">
        <f>1308-Application!Y832</f>
        <v>1160</v>
      </c>
      <c r="O214" s="1898"/>
      <c r="P214" s="1898"/>
      <c r="Q214" s="1898"/>
      <c r="R214" s="1898"/>
      <c r="T214" s="1897">
        <f>'Subsidy Contract Calculation'!F7</f>
        <v>3252</v>
      </c>
      <c r="U214" s="1897"/>
      <c r="V214" s="1897"/>
      <c r="W214" s="1897"/>
      <c r="X214" s="1897"/>
      <c r="Y214" s="1897"/>
      <c r="Z214" s="884"/>
      <c r="AA214" s="884"/>
      <c r="AB214" s="1895">
        <f t="shared" si="0"/>
        <v>753120</v>
      </c>
      <c r="AC214" s="1895"/>
      <c r="AD214" s="1895"/>
      <c r="AE214" s="1895"/>
      <c r="AF214" s="1895"/>
      <c r="AG214" s="1895"/>
      <c r="AH214" s="860"/>
      <c r="AI214" s="860"/>
      <c r="AJ214" s="860"/>
      <c r="AK214" s="643"/>
    </row>
    <row r="215" spans="1:37">
      <c r="A215" s="638"/>
      <c r="B215" s="1933" t="s">
        <v>2786</v>
      </c>
      <c r="C215" s="1933"/>
      <c r="D215" s="1933"/>
      <c r="E215" s="1933"/>
      <c r="F215" s="1933"/>
      <c r="G215" s="1933"/>
      <c r="I215" s="1901">
        <f>SUM(Application!G724:J725)</f>
        <v>10</v>
      </c>
      <c r="J215" s="1901"/>
      <c r="K215" s="1901"/>
      <c r="L215" s="1042"/>
      <c r="N215" s="1898">
        <f>1460-Application!AC832</f>
        <v>1276</v>
      </c>
      <c r="O215" s="1898"/>
      <c r="P215" s="1898"/>
      <c r="Q215" s="1898"/>
      <c r="R215" s="1898"/>
      <c r="T215" s="1897">
        <f>'Subsidy Contract Calculation'!F10</f>
        <v>3686</v>
      </c>
      <c r="U215" s="1897"/>
      <c r="V215" s="1897"/>
      <c r="W215" s="1897"/>
      <c r="X215" s="1897"/>
      <c r="Y215" s="1897"/>
      <c r="Z215" s="884"/>
      <c r="AA215" s="884"/>
      <c r="AB215" s="1895">
        <f t="shared" si="0"/>
        <v>289200</v>
      </c>
      <c r="AC215" s="1895"/>
      <c r="AD215" s="1895"/>
      <c r="AE215" s="1895"/>
      <c r="AF215" s="1895"/>
      <c r="AG215" s="1895"/>
      <c r="AH215" s="860"/>
      <c r="AI215" s="860"/>
      <c r="AJ215" s="860"/>
      <c r="AK215" s="643"/>
    </row>
    <row r="216" spans="1:37">
      <c r="A216" s="638"/>
      <c r="B216" s="1933" t="s">
        <v>1291</v>
      </c>
      <c r="C216" s="1933"/>
      <c r="D216" s="1933"/>
      <c r="E216" s="1933"/>
      <c r="F216" s="1933"/>
      <c r="G216" s="1933"/>
      <c r="I216" s="1901"/>
      <c r="J216" s="1901"/>
      <c r="K216" s="1901"/>
      <c r="L216" s="1042"/>
      <c r="N216" s="1898"/>
      <c r="O216" s="1898"/>
      <c r="P216" s="1898"/>
      <c r="Q216" s="1898"/>
      <c r="R216" s="1898"/>
      <c r="T216" s="1897"/>
      <c r="U216" s="1897"/>
      <c r="V216" s="1897"/>
      <c r="W216" s="1897"/>
      <c r="X216" s="1897"/>
      <c r="Y216" s="1897"/>
      <c r="Z216" s="884"/>
      <c r="AA216" s="884"/>
      <c r="AB216" s="1895">
        <f t="shared" si="0"/>
        <v>0</v>
      </c>
      <c r="AC216" s="1895"/>
      <c r="AD216" s="1895"/>
      <c r="AE216" s="1895"/>
      <c r="AF216" s="1895"/>
      <c r="AG216" s="1895"/>
      <c r="AH216" s="860"/>
      <c r="AI216" s="860"/>
      <c r="AJ216" s="860"/>
      <c r="AK216" s="643"/>
    </row>
    <row r="217" spans="1:37">
      <c r="A217" s="638"/>
      <c r="B217" s="1933" t="s">
        <v>1291</v>
      </c>
      <c r="C217" s="1933"/>
      <c r="D217" s="1933"/>
      <c r="E217" s="1933"/>
      <c r="F217" s="1933"/>
      <c r="G217" s="1933"/>
      <c r="I217" s="1901"/>
      <c r="J217" s="1901"/>
      <c r="K217" s="1901"/>
      <c r="L217" s="1049"/>
      <c r="N217" s="1898"/>
      <c r="O217" s="1898"/>
      <c r="P217" s="1898"/>
      <c r="Q217" s="1898"/>
      <c r="R217" s="1898"/>
      <c r="T217" s="1897"/>
      <c r="U217" s="1897"/>
      <c r="V217" s="1897"/>
      <c r="W217" s="1897"/>
      <c r="X217" s="1897"/>
      <c r="Y217" s="1897"/>
      <c r="Z217" s="884"/>
      <c r="AA217" s="884"/>
      <c r="AB217" s="1895">
        <f t="shared" si="0"/>
        <v>0</v>
      </c>
      <c r="AC217" s="1895"/>
      <c r="AD217" s="1895"/>
      <c r="AE217" s="1895"/>
      <c r="AF217" s="1895"/>
      <c r="AG217" s="1895"/>
      <c r="AH217" s="860"/>
      <c r="AI217" s="860"/>
      <c r="AJ217" s="860"/>
      <c r="AK217" s="643"/>
    </row>
    <row r="218" spans="1:37">
      <c r="A218" s="638"/>
      <c r="B218" s="1933" t="s">
        <v>1291</v>
      </c>
      <c r="C218" s="1933"/>
      <c r="D218" s="1933"/>
      <c r="E218" s="1933"/>
      <c r="F218" s="1933"/>
      <c r="G218" s="1933"/>
      <c r="I218" s="1901"/>
      <c r="J218" s="1901"/>
      <c r="K218" s="1901"/>
      <c r="L218" s="1049"/>
      <c r="N218" s="1898"/>
      <c r="O218" s="1898"/>
      <c r="P218" s="1898"/>
      <c r="Q218" s="1898"/>
      <c r="R218" s="1898"/>
      <c r="T218" s="1897"/>
      <c r="U218" s="1897"/>
      <c r="V218" s="1897"/>
      <c r="W218" s="1897"/>
      <c r="X218" s="1897"/>
      <c r="Y218" s="1897"/>
      <c r="Z218" s="884"/>
      <c r="AA218" s="884"/>
      <c r="AB218" s="1895">
        <f t="shared" si="0"/>
        <v>0</v>
      </c>
      <c r="AC218" s="1895"/>
      <c r="AD218" s="1895"/>
      <c r="AE218" s="1895"/>
      <c r="AF218" s="1895"/>
      <c r="AG218" s="1895"/>
      <c r="AH218" s="860"/>
      <c r="AI218" s="860"/>
      <c r="AJ218" s="860"/>
      <c r="AK218" s="643"/>
    </row>
    <row r="219" spans="1:37">
      <c r="A219" s="638"/>
      <c r="B219" s="1933" t="s">
        <v>1291</v>
      </c>
      <c r="C219" s="1933"/>
      <c r="D219" s="1933"/>
      <c r="E219" s="1933"/>
      <c r="F219" s="1933"/>
      <c r="G219" s="1933"/>
      <c r="I219" s="1901"/>
      <c r="J219" s="1901"/>
      <c r="K219" s="1901"/>
      <c r="L219" s="1049"/>
      <c r="N219" s="1898"/>
      <c r="O219" s="1898"/>
      <c r="P219" s="1898"/>
      <c r="Q219" s="1898"/>
      <c r="R219" s="1898"/>
      <c r="T219" s="1897"/>
      <c r="U219" s="1897"/>
      <c r="V219" s="1897"/>
      <c r="W219" s="1897"/>
      <c r="X219" s="1897"/>
      <c r="Y219" s="1897"/>
      <c r="Z219" s="884"/>
      <c r="AA219" s="884"/>
      <c r="AB219" s="1895">
        <f t="shared" si="0"/>
        <v>0</v>
      </c>
      <c r="AC219" s="1895"/>
      <c r="AD219" s="1895"/>
      <c r="AE219" s="1895"/>
      <c r="AF219" s="1895"/>
      <c r="AG219" s="1895"/>
      <c r="AH219" s="860"/>
      <c r="AI219" s="860"/>
      <c r="AJ219" s="860"/>
      <c r="AK219" s="643"/>
    </row>
    <row r="220" spans="1:37">
      <c r="A220" s="638"/>
      <c r="B220" s="1933" t="s">
        <v>1291</v>
      </c>
      <c r="C220" s="1933"/>
      <c r="D220" s="1933"/>
      <c r="E220" s="1933"/>
      <c r="F220" s="1933"/>
      <c r="G220" s="1933"/>
      <c r="I220" s="1901"/>
      <c r="J220" s="1901"/>
      <c r="K220" s="1901"/>
      <c r="L220" s="1049"/>
      <c r="N220" s="1898"/>
      <c r="O220" s="1898"/>
      <c r="P220" s="1898"/>
      <c r="Q220" s="1898"/>
      <c r="R220" s="1898"/>
      <c r="T220" s="1897"/>
      <c r="U220" s="1897"/>
      <c r="V220" s="1897"/>
      <c r="W220" s="1897"/>
      <c r="X220" s="1897"/>
      <c r="Y220" s="1897"/>
      <c r="Z220" s="884"/>
      <c r="AA220" s="884"/>
      <c r="AB220" s="1895">
        <f t="shared" si="0"/>
        <v>0</v>
      </c>
      <c r="AC220" s="1895"/>
      <c r="AD220" s="1895"/>
      <c r="AE220" s="1895"/>
      <c r="AF220" s="1895"/>
      <c r="AG220" s="1895"/>
      <c r="AH220" s="860"/>
      <c r="AI220" s="860"/>
      <c r="AJ220" s="860"/>
      <c r="AK220" s="643"/>
    </row>
    <row r="221" spans="1:37">
      <c r="A221" s="638"/>
      <c r="B221" s="1933" t="s">
        <v>1291</v>
      </c>
      <c r="C221" s="1933"/>
      <c r="D221" s="1933"/>
      <c r="E221" s="1933"/>
      <c r="F221" s="1933"/>
      <c r="G221" s="1933"/>
      <c r="I221" s="1901"/>
      <c r="J221" s="1901"/>
      <c r="K221" s="1901"/>
      <c r="L221" s="1049"/>
      <c r="N221" s="1898"/>
      <c r="O221" s="1898"/>
      <c r="P221" s="1898"/>
      <c r="Q221" s="1898"/>
      <c r="R221" s="1898"/>
      <c r="T221" s="1897"/>
      <c r="U221" s="1897"/>
      <c r="V221" s="1897"/>
      <c r="W221" s="1897"/>
      <c r="X221" s="1897"/>
      <c r="Y221" s="1897"/>
      <c r="Z221" s="884"/>
      <c r="AA221" s="884"/>
      <c r="AB221" s="1895">
        <f t="shared" si="0"/>
        <v>0</v>
      </c>
      <c r="AC221" s="1895"/>
      <c r="AD221" s="1895"/>
      <c r="AE221" s="1895"/>
      <c r="AF221" s="1895"/>
      <c r="AG221" s="1895"/>
      <c r="AH221" s="860"/>
      <c r="AI221" s="860"/>
      <c r="AJ221" s="860"/>
      <c r="AK221" s="643"/>
    </row>
    <row r="222" spans="1:37">
      <c r="A222" s="638"/>
      <c r="B222" s="1933" t="s">
        <v>1291</v>
      </c>
      <c r="C222" s="1933"/>
      <c r="D222" s="1933"/>
      <c r="E222" s="1933"/>
      <c r="F222" s="1933"/>
      <c r="G222" s="1933"/>
      <c r="I222" s="2086"/>
      <c r="J222" s="2086"/>
      <c r="K222" s="2086"/>
      <c r="L222" s="1049"/>
      <c r="N222" s="1898"/>
      <c r="O222" s="1898"/>
      <c r="P222" s="1898"/>
      <c r="Q222" s="1898"/>
      <c r="R222" s="1898"/>
      <c r="T222" s="1897"/>
      <c r="U222" s="1897"/>
      <c r="V222" s="1897"/>
      <c r="W222" s="1897"/>
      <c r="X222" s="1897"/>
      <c r="Y222" s="1897"/>
      <c r="Z222" s="884"/>
      <c r="AA222" s="884"/>
      <c r="AB222" s="1902">
        <f t="shared" si="0"/>
        <v>0</v>
      </c>
      <c r="AC222" s="1902"/>
      <c r="AD222" s="1902"/>
      <c r="AE222" s="1902"/>
      <c r="AF222" s="1902"/>
      <c r="AG222" s="1902"/>
      <c r="AH222" s="860"/>
      <c r="AI222" s="860"/>
      <c r="AJ222" s="860"/>
      <c r="AK222" s="643"/>
    </row>
    <row r="223" spans="1:37">
      <c r="A223" s="638"/>
      <c r="B223" s="509"/>
      <c r="C223" s="885"/>
      <c r="D223" s="509"/>
      <c r="K223" s="569"/>
      <c r="L223" s="569"/>
      <c r="M223" s="569"/>
      <c r="N223" s="569"/>
      <c r="O223" s="569"/>
      <c r="P223" s="569"/>
      <c r="Q223" s="569"/>
      <c r="R223" s="569"/>
      <c r="S223" s="569"/>
      <c r="T223" s="569"/>
      <c r="U223" s="569"/>
      <c r="V223" s="569"/>
      <c r="W223" s="569"/>
      <c r="X223" s="569"/>
      <c r="Y223" s="886" t="s">
        <v>1717</v>
      </c>
      <c r="AA223" s="886"/>
      <c r="AB223" s="1895">
        <f>SUM(AB213:AB222)</f>
        <v>1927344</v>
      </c>
      <c r="AC223" s="1895"/>
      <c r="AD223" s="1895"/>
      <c r="AE223" s="1895"/>
      <c r="AF223" s="1895"/>
      <c r="AG223" s="1895"/>
      <c r="AH223" s="860"/>
      <c r="AI223" s="860"/>
      <c r="AJ223" s="860"/>
      <c r="AK223" s="643"/>
    </row>
    <row r="224" spans="1:37">
      <c r="A224" s="638"/>
      <c r="B224" s="638"/>
      <c r="C224" s="696"/>
      <c r="D224" s="860"/>
      <c r="E224" s="860"/>
      <c r="F224" s="860"/>
      <c r="G224" s="860"/>
      <c r="H224" s="860"/>
      <c r="I224" s="860"/>
      <c r="J224" s="860"/>
      <c r="K224" s="583"/>
      <c r="L224" s="583"/>
      <c r="M224" s="583"/>
      <c r="N224" s="583"/>
      <c r="O224" s="583"/>
      <c r="P224" s="583"/>
      <c r="Q224" s="583"/>
      <c r="R224" s="583"/>
      <c r="S224" s="583"/>
      <c r="T224" s="583"/>
      <c r="U224" s="583"/>
      <c r="V224" s="583"/>
      <c r="W224" s="583"/>
      <c r="X224" s="583"/>
      <c r="Y224" s="676"/>
      <c r="Z224" s="676"/>
      <c r="AA224" s="676"/>
      <c r="AB224" s="676"/>
      <c r="AC224" s="583"/>
      <c r="AD224" s="583"/>
      <c r="AE224" s="643"/>
      <c r="AF224" s="643"/>
      <c r="AG224" s="643"/>
      <c r="AH224" s="643"/>
      <c r="AI224" s="643"/>
      <c r="AJ224" s="643"/>
      <c r="AK224" s="643"/>
    </row>
    <row r="225" spans="1:37">
      <c r="A225" s="1177" t="s">
        <v>1707</v>
      </c>
      <c r="C225" s="696"/>
      <c r="D225" s="860"/>
      <c r="E225" s="860"/>
      <c r="F225" s="860"/>
      <c r="G225" s="860"/>
      <c r="H225" s="860"/>
      <c r="I225" s="860"/>
      <c r="J225" s="860"/>
      <c r="K225" s="569"/>
      <c r="L225" s="569"/>
      <c r="M225" s="569"/>
      <c r="N225" s="569"/>
      <c r="O225" s="569"/>
      <c r="P225" s="569"/>
      <c r="Q225" s="569"/>
      <c r="R225" s="569"/>
      <c r="S225" s="569"/>
      <c r="T225" s="569"/>
      <c r="U225" s="569"/>
      <c r="V225" s="569"/>
      <c r="W225" s="569"/>
      <c r="X225" s="569"/>
      <c r="Y225" s="676"/>
      <c r="Z225" s="676"/>
      <c r="AA225" s="676"/>
      <c r="AB225" s="676"/>
      <c r="AC225" s="569"/>
      <c r="AD225" s="569"/>
      <c r="AE225" s="643"/>
      <c r="AF225" s="643"/>
      <c r="AG225" s="643"/>
      <c r="AH225" s="643"/>
      <c r="AI225" s="643"/>
      <c r="AJ225" s="643"/>
      <c r="AK225" s="643"/>
    </row>
    <row r="226" spans="1:37">
      <c r="A226" s="638"/>
      <c r="B226" s="509" t="s">
        <v>1735</v>
      </c>
      <c r="C226" s="696"/>
      <c r="D226" s="860"/>
      <c r="E226" s="860"/>
      <c r="F226" s="860"/>
      <c r="G226" s="860"/>
      <c r="H226" s="860"/>
      <c r="I226" s="860"/>
      <c r="J226" s="860"/>
      <c r="K226" s="569"/>
      <c r="L226" s="569"/>
      <c r="M226" s="569"/>
      <c r="N226" s="569"/>
      <c r="O226" s="569"/>
      <c r="P226" s="569"/>
      <c r="Q226" s="569"/>
      <c r="R226" s="569"/>
      <c r="S226" s="569"/>
      <c r="T226" s="569"/>
      <c r="U226" s="569"/>
      <c r="V226" s="569"/>
      <c r="W226" s="569"/>
      <c r="X226" s="569"/>
      <c r="Y226" s="676"/>
      <c r="Z226" s="676"/>
      <c r="AA226" s="676"/>
      <c r="AB226" s="676"/>
      <c r="AC226" s="569"/>
      <c r="AD226" s="569"/>
      <c r="AE226" s="643"/>
      <c r="AF226" s="643"/>
      <c r="AG226" s="643"/>
      <c r="AH226" s="643"/>
      <c r="AI226" s="643"/>
      <c r="AJ226" s="643"/>
      <c r="AK226" s="643"/>
    </row>
    <row r="227" spans="1:37">
      <c r="A227" s="638"/>
      <c r="B227" s="509"/>
      <c r="C227" s="696"/>
      <c r="D227" s="860"/>
      <c r="E227" s="860"/>
      <c r="F227" s="860"/>
      <c r="G227" s="860"/>
      <c r="H227" s="860"/>
      <c r="I227" s="860"/>
      <c r="J227" s="860"/>
      <c r="K227" s="569"/>
      <c r="L227" s="569"/>
      <c r="M227" s="569"/>
      <c r="N227" s="569"/>
      <c r="O227" s="569"/>
      <c r="P227" s="569"/>
      <c r="Q227" s="569"/>
      <c r="R227" s="569"/>
      <c r="S227" s="569"/>
      <c r="T227" s="569"/>
      <c r="U227" s="569"/>
      <c r="V227" s="569"/>
      <c r="W227" s="569"/>
      <c r="X227" s="569"/>
      <c r="Y227" s="676"/>
      <c r="Z227" s="676"/>
      <c r="AA227" s="676"/>
      <c r="AB227" s="676"/>
      <c r="AC227" s="569"/>
      <c r="AD227" s="569"/>
      <c r="AE227" s="643"/>
      <c r="AF227" s="643"/>
      <c r="AG227" s="643"/>
      <c r="AH227" s="643"/>
      <c r="AI227" s="643"/>
      <c r="AJ227" s="643"/>
      <c r="AK227" s="643"/>
    </row>
    <row r="228" spans="1:37">
      <c r="A228" s="638"/>
      <c r="B228" s="869" t="s">
        <v>1733</v>
      </c>
      <c r="C228" s="696"/>
      <c r="D228" s="860"/>
      <c r="E228" s="860"/>
      <c r="F228" s="860"/>
      <c r="G228" s="860"/>
      <c r="H228" s="860"/>
      <c r="I228" s="860"/>
      <c r="J228" s="860"/>
      <c r="K228" s="569"/>
      <c r="L228" s="569"/>
      <c r="M228" s="569"/>
      <c r="N228" s="569"/>
      <c r="O228" s="569"/>
      <c r="P228" s="569"/>
      <c r="Q228" s="569"/>
      <c r="R228" s="569"/>
      <c r="S228" s="569"/>
      <c r="T228" s="569"/>
      <c r="U228" s="569"/>
      <c r="V228" s="569"/>
      <c r="W228" s="569"/>
      <c r="X228" s="569"/>
      <c r="Y228" s="676"/>
      <c r="Z228" s="676"/>
      <c r="AA228" s="676"/>
      <c r="AB228" s="676"/>
      <c r="AC228" s="569"/>
      <c r="AD228" s="569"/>
      <c r="AE228" s="643"/>
      <c r="AF228" s="643"/>
      <c r="AG228" s="643"/>
      <c r="AH228" s="643"/>
      <c r="AI228" s="643"/>
      <c r="AJ228" s="643"/>
      <c r="AK228" s="643"/>
    </row>
    <row r="229" spans="1:37">
      <c r="A229" s="638"/>
      <c r="B229" s="869" t="s">
        <v>1727</v>
      </c>
      <c r="C229" s="696"/>
      <c r="D229" s="860"/>
      <c r="E229" s="860"/>
      <c r="F229" s="860"/>
      <c r="G229" s="860"/>
      <c r="H229" s="860"/>
      <c r="I229" s="860"/>
      <c r="J229" s="860"/>
      <c r="K229" s="569"/>
      <c r="L229" s="569"/>
      <c r="M229" s="569"/>
      <c r="N229" s="569"/>
      <c r="O229" s="569"/>
      <c r="P229" s="569"/>
      <c r="Q229" s="569"/>
      <c r="R229" s="569"/>
      <c r="S229" s="569"/>
      <c r="T229" s="569"/>
      <c r="U229" s="569"/>
      <c r="V229" s="569"/>
      <c r="W229" s="569"/>
      <c r="X229" s="569"/>
      <c r="Y229" s="676"/>
      <c r="Z229" s="676"/>
      <c r="AA229" s="676"/>
      <c r="AB229" s="1935"/>
      <c r="AC229" s="1935"/>
      <c r="AD229" s="1935"/>
      <c r="AE229" s="1935"/>
      <c r="AF229" s="1935"/>
      <c r="AG229" s="1935"/>
      <c r="AH229" s="643"/>
      <c r="AI229" s="643"/>
      <c r="AJ229" s="643"/>
      <c r="AK229" s="643"/>
    </row>
    <row r="230" spans="1:37">
      <c r="A230" s="638"/>
      <c r="B230" s="870" t="s">
        <v>1732</v>
      </c>
      <c r="C230" s="649"/>
      <c r="D230" s="868"/>
      <c r="E230" s="860"/>
      <c r="F230" s="860"/>
      <c r="G230" s="860"/>
      <c r="H230" s="860"/>
      <c r="I230" s="860"/>
      <c r="J230" s="860"/>
      <c r="K230" s="569"/>
      <c r="L230" s="569"/>
      <c r="M230" s="569"/>
      <c r="N230" s="569"/>
      <c r="O230" s="569"/>
      <c r="P230" s="569"/>
      <c r="Q230" s="569"/>
      <c r="R230" s="569"/>
      <c r="S230" s="569"/>
      <c r="T230" s="569"/>
      <c r="U230" s="569"/>
      <c r="V230" s="569"/>
      <c r="W230" s="569"/>
      <c r="X230" s="569"/>
      <c r="Y230" s="676"/>
      <c r="Z230" s="676"/>
      <c r="AA230" s="676"/>
      <c r="AB230" s="676"/>
      <c r="AC230" s="569"/>
      <c r="AD230" s="569"/>
      <c r="AE230" s="643"/>
      <c r="AF230" s="643"/>
      <c r="AG230" s="643"/>
      <c r="AH230" s="643"/>
      <c r="AI230" s="643"/>
      <c r="AJ230" s="643"/>
      <c r="AK230" s="643"/>
    </row>
    <row r="231" spans="1:37">
      <c r="A231" s="638"/>
      <c r="B231" s="871" t="s">
        <v>1734</v>
      </c>
      <c r="C231" s="696"/>
      <c r="D231" s="860"/>
      <c r="E231" s="860"/>
      <c r="F231" s="860"/>
      <c r="G231" s="860"/>
      <c r="H231" s="860"/>
      <c r="I231" s="860"/>
      <c r="J231" s="860"/>
      <c r="K231" s="569"/>
      <c r="L231" s="569"/>
      <c r="M231" s="569"/>
      <c r="N231" s="569"/>
      <c r="O231" s="569"/>
      <c r="P231" s="569"/>
      <c r="Q231" s="569"/>
      <c r="R231" s="569"/>
      <c r="S231" s="569"/>
      <c r="T231" s="569"/>
      <c r="U231" s="569"/>
      <c r="V231" s="569"/>
      <c r="W231" s="569"/>
      <c r="X231" s="569"/>
      <c r="Y231" s="676"/>
      <c r="Z231" s="676"/>
      <c r="AA231" s="676"/>
      <c r="AB231" s="676"/>
      <c r="AC231" s="569"/>
      <c r="AD231" s="569"/>
      <c r="AE231" s="643"/>
      <c r="AF231" s="643"/>
      <c r="AG231" s="643"/>
      <c r="AH231" s="643"/>
      <c r="AI231" s="643"/>
      <c r="AJ231" s="643"/>
      <c r="AK231" s="643"/>
    </row>
    <row r="232" spans="1:37">
      <c r="A232" s="638"/>
      <c r="B232" s="871" t="s">
        <v>1728</v>
      </c>
      <c r="C232" s="696"/>
      <c r="D232" s="860"/>
      <c r="E232" s="860"/>
      <c r="F232" s="860"/>
      <c r="G232" s="860"/>
      <c r="H232" s="860"/>
      <c r="I232" s="860"/>
      <c r="J232" s="860"/>
      <c r="K232" s="569"/>
      <c r="L232" s="569"/>
      <c r="M232" s="569"/>
      <c r="N232" s="569"/>
      <c r="O232" s="569"/>
      <c r="P232" s="569"/>
      <c r="Q232" s="569"/>
      <c r="R232" s="569"/>
      <c r="S232" s="569"/>
      <c r="T232" s="569"/>
      <c r="U232" s="569"/>
      <c r="V232" s="569"/>
      <c r="W232" s="569"/>
      <c r="X232" s="569"/>
      <c r="Y232" s="676"/>
      <c r="Z232" s="676"/>
      <c r="AA232" s="676"/>
      <c r="AB232" s="1935"/>
      <c r="AC232" s="1935"/>
      <c r="AD232" s="1935"/>
      <c r="AE232" s="1935"/>
      <c r="AF232" s="1935"/>
      <c r="AG232" s="1935"/>
      <c r="AH232" s="643"/>
      <c r="AI232" s="643"/>
      <c r="AJ232" s="643"/>
      <c r="AK232" s="643"/>
    </row>
    <row r="233" spans="1:37">
      <c r="A233" s="638"/>
      <c r="B233" s="871" t="s">
        <v>1729</v>
      </c>
      <c r="C233" s="696"/>
      <c r="D233" s="860"/>
      <c r="E233" s="860"/>
      <c r="F233" s="860"/>
      <c r="G233" s="860"/>
      <c r="H233" s="860"/>
      <c r="I233" s="860"/>
      <c r="J233" s="860"/>
      <c r="K233" s="569"/>
      <c r="L233" s="569"/>
      <c r="M233" s="569"/>
      <c r="N233" s="569"/>
      <c r="O233" s="569"/>
      <c r="P233" s="569"/>
      <c r="Q233" s="569"/>
      <c r="R233" s="569"/>
      <c r="S233" s="569"/>
      <c r="T233" s="569"/>
      <c r="U233" s="569"/>
      <c r="V233" s="569"/>
      <c r="W233" s="569"/>
      <c r="X233" s="569"/>
      <c r="Y233" s="676"/>
      <c r="Z233" s="676"/>
      <c r="AA233" s="676"/>
      <c r="AB233" s="1894"/>
      <c r="AC233" s="1894"/>
      <c r="AD233" s="1894"/>
      <c r="AE233" s="1894"/>
      <c r="AF233" s="1894"/>
      <c r="AG233" s="1894"/>
      <c r="AH233" s="643"/>
      <c r="AI233" s="643"/>
      <c r="AJ233" s="643"/>
      <c r="AK233" s="643"/>
    </row>
    <row r="234" spans="1:37">
      <c r="A234" s="638"/>
      <c r="B234" s="871" t="s">
        <v>1730</v>
      </c>
      <c r="C234" s="696"/>
      <c r="D234" s="860"/>
      <c r="E234" s="860"/>
      <c r="F234" s="860"/>
      <c r="G234" s="860"/>
      <c r="H234" s="860"/>
      <c r="I234" s="860"/>
      <c r="J234" s="860"/>
      <c r="K234" s="569"/>
      <c r="L234" s="569"/>
      <c r="M234" s="569"/>
      <c r="N234" s="569"/>
      <c r="O234" s="569"/>
      <c r="P234" s="569"/>
      <c r="Q234" s="569"/>
      <c r="R234" s="569"/>
      <c r="S234" s="569"/>
      <c r="T234" s="569"/>
      <c r="U234" s="569"/>
      <c r="V234" s="569"/>
      <c r="W234" s="569"/>
      <c r="X234" s="569"/>
      <c r="Y234" s="676"/>
      <c r="Z234" s="676"/>
      <c r="AA234" s="676"/>
      <c r="AB234" s="1903">
        <f>IFERROR(AB232/AB233,0)</f>
        <v>0</v>
      </c>
      <c r="AC234" s="1903"/>
      <c r="AD234" s="1903"/>
      <c r="AE234" s="1903"/>
      <c r="AF234" s="1903"/>
      <c r="AG234" s="1903"/>
      <c r="AH234" s="643"/>
      <c r="AI234" s="643"/>
      <c r="AJ234" s="643"/>
      <c r="AK234" s="643"/>
    </row>
    <row r="235" spans="1:37">
      <c r="A235" s="638"/>
      <c r="B235" s="509"/>
      <c r="C235" s="696"/>
      <c r="D235" s="860"/>
      <c r="E235" s="860"/>
      <c r="F235" s="860"/>
      <c r="G235" s="860"/>
      <c r="H235" s="860"/>
      <c r="I235" s="860"/>
      <c r="J235" s="860"/>
      <c r="K235" s="569"/>
      <c r="L235" s="569"/>
      <c r="M235" s="569"/>
      <c r="N235" s="569"/>
      <c r="O235" s="569"/>
      <c r="P235" s="569"/>
      <c r="Q235" s="569"/>
      <c r="R235" s="569"/>
      <c r="S235" s="569"/>
      <c r="T235" s="569"/>
      <c r="U235" s="569"/>
      <c r="V235" s="569"/>
      <c r="W235" s="569"/>
      <c r="X235" s="569"/>
      <c r="Y235" s="676"/>
      <c r="Z235" s="676"/>
      <c r="AA235" s="676"/>
      <c r="AB235" s="676"/>
      <c r="AC235" s="569"/>
      <c r="AD235" s="569"/>
      <c r="AE235" s="643"/>
      <c r="AF235" s="643"/>
      <c r="AG235" s="643"/>
      <c r="AH235" s="643"/>
      <c r="AI235" s="643"/>
      <c r="AJ235" s="643"/>
      <c r="AK235" s="643"/>
    </row>
    <row r="236" spans="1:37">
      <c r="A236" s="638"/>
      <c r="B236" s="509" t="s">
        <v>1731</v>
      </c>
      <c r="C236" s="696"/>
      <c r="D236" s="860"/>
      <c r="E236" s="860"/>
      <c r="F236" s="860"/>
      <c r="G236" s="860"/>
      <c r="H236" s="860"/>
      <c r="I236" s="860"/>
      <c r="J236" s="860"/>
      <c r="K236" s="569"/>
      <c r="L236" s="569"/>
      <c r="M236" s="569"/>
      <c r="N236" s="569"/>
      <c r="O236" s="569"/>
      <c r="P236" s="569"/>
      <c r="Q236" s="569"/>
      <c r="R236" s="569"/>
      <c r="S236" s="569"/>
      <c r="T236" s="569"/>
      <c r="U236" s="569"/>
      <c r="V236" s="569"/>
      <c r="W236" s="569"/>
      <c r="X236" s="569"/>
      <c r="Y236" s="676"/>
      <c r="Z236" s="676"/>
      <c r="AA236" s="676"/>
      <c r="AB236" s="1902">
        <f>MAX(AB229,AB234)</f>
        <v>0</v>
      </c>
      <c r="AC236" s="1902"/>
      <c r="AD236" s="1902"/>
      <c r="AE236" s="1902"/>
      <c r="AF236" s="1902"/>
      <c r="AG236" s="1902"/>
      <c r="AH236" s="643"/>
      <c r="AI236" s="643"/>
      <c r="AJ236" s="643"/>
      <c r="AK236" s="643"/>
    </row>
    <row r="237" spans="1:37">
      <c r="A237" s="638"/>
      <c r="B237" s="509"/>
      <c r="C237" s="696"/>
      <c r="D237" s="860"/>
      <c r="E237" s="860"/>
      <c r="F237" s="860"/>
      <c r="G237" s="860"/>
      <c r="H237" s="860"/>
      <c r="I237" s="860"/>
      <c r="J237" s="860"/>
      <c r="K237" s="569"/>
      <c r="L237" s="569"/>
      <c r="M237" s="569"/>
      <c r="N237" s="569"/>
      <c r="O237" s="569"/>
      <c r="P237" s="569"/>
      <c r="Q237" s="569"/>
      <c r="R237" s="569"/>
      <c r="S237" s="569"/>
      <c r="T237" s="569"/>
      <c r="U237" s="569"/>
      <c r="V237" s="569"/>
      <c r="W237" s="569"/>
      <c r="X237" s="569"/>
      <c r="Y237" s="676"/>
      <c r="Z237" s="676"/>
      <c r="AA237" s="676"/>
      <c r="AB237" s="676"/>
      <c r="AC237" s="569"/>
      <c r="AD237" s="569"/>
      <c r="AE237" s="643"/>
      <c r="AF237" s="643"/>
      <c r="AG237" s="643"/>
      <c r="AH237" s="643"/>
      <c r="AI237" s="643"/>
      <c r="AJ237" s="643"/>
      <c r="AK237" s="643"/>
    </row>
    <row r="238" spans="1:37">
      <c r="A238" s="638"/>
      <c r="B238" s="509"/>
      <c r="C238" s="696"/>
      <c r="D238" s="860"/>
      <c r="E238" s="860"/>
      <c r="F238" s="860"/>
      <c r="G238" s="860"/>
      <c r="H238" s="860"/>
      <c r="I238" s="860"/>
      <c r="J238" s="860"/>
      <c r="K238" s="569"/>
      <c r="L238" s="569"/>
      <c r="M238" s="569"/>
      <c r="N238" s="569"/>
      <c r="O238" s="569"/>
      <c r="P238" s="569"/>
      <c r="Q238" s="569"/>
      <c r="R238" s="569"/>
      <c r="S238" s="569"/>
      <c r="T238" s="569"/>
      <c r="U238" s="569"/>
      <c r="V238" s="569"/>
      <c r="W238" s="569"/>
      <c r="X238" s="569"/>
      <c r="Y238" s="676"/>
      <c r="Z238" s="676"/>
      <c r="AA238" s="676"/>
      <c r="AB238" s="676"/>
      <c r="AC238" s="569"/>
      <c r="AD238" s="569"/>
      <c r="AE238" s="643"/>
      <c r="AF238" s="643"/>
      <c r="AG238" s="643"/>
      <c r="AH238" s="643"/>
      <c r="AI238" s="643"/>
      <c r="AJ238" s="643"/>
      <c r="AK238" s="643"/>
    </row>
    <row r="239" spans="1:37">
      <c r="A239" s="638"/>
      <c r="B239" s="509" t="s">
        <v>1720</v>
      </c>
      <c r="C239" s="696"/>
      <c r="D239" s="860"/>
      <c r="E239" s="860"/>
      <c r="F239" s="860"/>
      <c r="G239" s="860"/>
      <c r="H239" s="860"/>
      <c r="I239" s="860"/>
      <c r="J239" s="860"/>
      <c r="K239" s="569"/>
      <c r="L239" s="569"/>
      <c r="M239" s="569"/>
      <c r="N239" s="569"/>
      <c r="O239" s="569"/>
      <c r="P239" s="569"/>
      <c r="Q239" s="569"/>
      <c r="R239" s="569"/>
      <c r="S239" s="569"/>
      <c r="U239" s="872"/>
      <c r="V239" s="872"/>
      <c r="W239" s="872"/>
      <c r="X239" s="872"/>
      <c r="Y239" s="872"/>
      <c r="Z239" s="676"/>
      <c r="AA239" s="676"/>
      <c r="AB239" s="1895">
        <f>AB223+AB236</f>
        <v>1927344</v>
      </c>
      <c r="AC239" s="1895"/>
      <c r="AD239" s="1895"/>
      <c r="AE239" s="1895"/>
      <c r="AF239" s="1895"/>
      <c r="AG239" s="1895"/>
      <c r="AH239" s="643"/>
      <c r="AI239" s="643"/>
      <c r="AJ239" s="643"/>
      <c r="AK239" s="643"/>
    </row>
    <row r="240" spans="1:37">
      <c r="A240" s="638"/>
      <c r="B240" s="509" t="s">
        <v>850</v>
      </c>
      <c r="C240" s="696"/>
      <c r="D240" s="860"/>
      <c r="E240" s="860"/>
      <c r="F240" s="860"/>
      <c r="G240" s="860"/>
      <c r="H240" s="860"/>
      <c r="I240" s="860"/>
      <c r="J240" s="860"/>
      <c r="K240" s="569"/>
      <c r="L240" s="569"/>
      <c r="M240" s="569"/>
      <c r="N240" s="569"/>
      <c r="O240" s="569"/>
      <c r="P240" s="569"/>
      <c r="Q240" s="569"/>
      <c r="R240" s="569"/>
      <c r="S240" s="569"/>
      <c r="U240" s="873"/>
      <c r="V240" s="873"/>
      <c r="W240" s="873"/>
      <c r="X240" s="873"/>
      <c r="Y240" s="873"/>
      <c r="Z240" s="676"/>
      <c r="AA240" s="676"/>
      <c r="AB240" s="2069">
        <v>0.05</v>
      </c>
      <c r="AC240" s="2069"/>
      <c r="AD240" s="2069"/>
      <c r="AE240" s="2069"/>
      <c r="AF240" s="2069"/>
      <c r="AG240" s="2069"/>
      <c r="AH240" s="643"/>
      <c r="AI240" s="643"/>
      <c r="AJ240" s="643"/>
      <c r="AK240" s="643"/>
    </row>
    <row r="241" spans="1:37">
      <c r="A241" s="638"/>
      <c r="B241" s="509" t="s">
        <v>1721</v>
      </c>
      <c r="C241" s="696"/>
      <c r="D241" s="860"/>
      <c r="E241" s="860"/>
      <c r="F241" s="860"/>
      <c r="G241" s="860"/>
      <c r="H241" s="860"/>
      <c r="I241" s="860"/>
      <c r="J241" s="860"/>
      <c r="K241" s="569"/>
      <c r="L241" s="569"/>
      <c r="M241" s="569"/>
      <c r="N241" s="569"/>
      <c r="O241" s="569"/>
      <c r="P241" s="569"/>
      <c r="Q241" s="569"/>
      <c r="R241" s="569"/>
      <c r="S241" s="569"/>
      <c r="U241" s="872"/>
      <c r="V241" s="872"/>
      <c r="W241" s="872"/>
      <c r="X241" s="872"/>
      <c r="Y241" s="872"/>
      <c r="Z241" s="676"/>
      <c r="AA241" s="676"/>
      <c r="AB241" s="2070">
        <f>AB239-(AB239*AB240)</f>
        <v>1830976.8</v>
      </c>
      <c r="AC241" s="2070"/>
      <c r="AD241" s="2070"/>
      <c r="AE241" s="2070"/>
      <c r="AF241" s="2070"/>
      <c r="AG241" s="2070"/>
      <c r="AH241" s="643"/>
      <c r="AI241" s="643"/>
      <c r="AJ241" s="643"/>
      <c r="AK241" s="643"/>
    </row>
    <row r="242" spans="1:37">
      <c r="A242" s="638"/>
      <c r="B242" s="509" t="s">
        <v>1722</v>
      </c>
      <c r="C242" s="696"/>
      <c r="D242" s="860"/>
      <c r="E242" s="860"/>
      <c r="F242" s="860"/>
      <c r="G242" s="860"/>
      <c r="H242" s="860"/>
      <c r="I242" s="860"/>
      <c r="J242" s="860"/>
      <c r="K242" s="569"/>
      <c r="L242" s="569"/>
      <c r="M242" s="569"/>
      <c r="N242" s="569"/>
      <c r="O242" s="569"/>
      <c r="P242" s="569"/>
      <c r="Q242" s="569"/>
      <c r="R242" s="569"/>
      <c r="S242" s="569"/>
      <c r="U242" s="569"/>
      <c r="V242" s="569"/>
      <c r="W242" s="569"/>
      <c r="X242" s="569"/>
      <c r="Y242" s="874"/>
      <c r="Z242" s="676"/>
      <c r="AA242" s="676"/>
      <c r="AB242" s="569"/>
      <c r="AC242" s="569"/>
      <c r="AD242" s="569"/>
      <c r="AE242" s="643"/>
      <c r="AF242" s="643"/>
      <c r="AG242" s="643"/>
      <c r="AH242" s="643"/>
      <c r="AI242" s="643"/>
      <c r="AJ242" s="643"/>
      <c r="AK242" s="643"/>
    </row>
    <row r="243" spans="1:37">
      <c r="A243" s="638"/>
      <c r="B243" s="509" t="s">
        <v>1723</v>
      </c>
      <c r="C243" s="696"/>
      <c r="D243" s="860"/>
      <c r="E243" s="860"/>
      <c r="F243" s="860"/>
      <c r="G243" s="860"/>
      <c r="H243" s="860"/>
      <c r="I243" s="860"/>
      <c r="J243" s="860"/>
      <c r="K243" s="569"/>
      <c r="L243" s="569"/>
      <c r="M243" s="569"/>
      <c r="N243" s="569"/>
      <c r="O243" s="569"/>
      <c r="P243" s="569"/>
      <c r="Q243" s="569"/>
      <c r="R243" s="569"/>
      <c r="S243" s="569"/>
      <c r="U243" s="872"/>
      <c r="V243" s="872"/>
      <c r="W243" s="872"/>
      <c r="X243" s="872"/>
      <c r="Y243" s="872"/>
      <c r="Z243" s="676"/>
      <c r="AA243" s="676"/>
      <c r="AB243" s="1895">
        <f>AB241/AB247</f>
        <v>1592153.739130435</v>
      </c>
      <c r="AC243" s="1895"/>
      <c r="AD243" s="1895"/>
      <c r="AE243" s="1895"/>
      <c r="AF243" s="1895"/>
      <c r="AG243" s="1895"/>
      <c r="AH243" s="643"/>
      <c r="AI243" s="643"/>
      <c r="AJ243" s="643"/>
      <c r="AK243" s="643"/>
    </row>
    <row r="244" spans="1:37">
      <c r="A244" s="638"/>
      <c r="B244" s="509"/>
      <c r="C244" s="696"/>
      <c r="D244" s="860"/>
      <c r="E244" s="860"/>
      <c r="F244" s="860"/>
      <c r="G244" s="860"/>
      <c r="H244" s="860"/>
      <c r="I244" s="860"/>
      <c r="J244" s="860"/>
      <c r="K244" s="569"/>
      <c r="L244" s="569"/>
      <c r="M244" s="569"/>
      <c r="N244" s="569"/>
      <c r="O244" s="569"/>
      <c r="P244" s="569"/>
      <c r="Q244" s="569"/>
      <c r="R244" s="569"/>
      <c r="S244" s="569"/>
      <c r="U244" s="569"/>
      <c r="V244" s="569"/>
      <c r="W244" s="569"/>
      <c r="X244" s="569"/>
      <c r="Y244" s="509"/>
      <c r="Z244" s="676"/>
      <c r="AA244" s="676"/>
      <c r="AB244" s="569"/>
      <c r="AC244" s="569"/>
      <c r="AD244" s="569"/>
      <c r="AE244" s="643"/>
      <c r="AF244" s="643"/>
      <c r="AG244" s="643"/>
      <c r="AH244" s="643"/>
      <c r="AI244" s="643"/>
      <c r="AJ244" s="643"/>
      <c r="AK244" s="643"/>
    </row>
    <row r="245" spans="1:37">
      <c r="A245" s="638"/>
      <c r="B245" s="509" t="s">
        <v>1724</v>
      </c>
      <c r="C245" s="696"/>
      <c r="D245" s="860"/>
      <c r="E245" s="860"/>
      <c r="F245" s="860"/>
      <c r="G245" s="860"/>
      <c r="H245" s="860"/>
      <c r="I245" s="860"/>
      <c r="J245" s="860"/>
      <c r="K245" s="569"/>
      <c r="L245" s="569"/>
      <c r="M245" s="569"/>
      <c r="N245" s="569"/>
      <c r="O245" s="569"/>
      <c r="P245" s="569"/>
      <c r="Q245" s="569"/>
      <c r="R245" s="569"/>
      <c r="S245" s="569"/>
      <c r="U245" s="509"/>
      <c r="V245" s="509"/>
      <c r="W245" s="509"/>
      <c r="X245" s="509"/>
      <c r="Y245" s="509"/>
      <c r="Z245" s="676"/>
      <c r="AA245" s="676"/>
      <c r="AB245" s="2082">
        <v>15</v>
      </c>
      <c r="AC245" s="2082"/>
      <c r="AD245" s="2082"/>
      <c r="AE245" s="2082"/>
      <c r="AF245" s="2082"/>
      <c r="AG245" s="2082"/>
      <c r="AH245" s="643"/>
      <c r="AI245" s="643"/>
      <c r="AJ245" s="643"/>
      <c r="AK245" s="643"/>
    </row>
    <row r="246" spans="1:37">
      <c r="A246" s="638"/>
      <c r="B246" s="509" t="s">
        <v>1725</v>
      </c>
      <c r="C246" s="696"/>
      <c r="D246" s="860"/>
      <c r="E246" s="860"/>
      <c r="F246" s="860"/>
      <c r="G246" s="860"/>
      <c r="H246" s="860"/>
      <c r="I246" s="860"/>
      <c r="J246" s="860"/>
      <c r="K246" s="569"/>
      <c r="L246" s="569"/>
      <c r="M246" s="569"/>
      <c r="N246" s="569"/>
      <c r="O246" s="569"/>
      <c r="P246" s="569"/>
      <c r="Q246" s="569"/>
      <c r="R246" s="569"/>
      <c r="S246" s="569"/>
      <c r="U246" s="873"/>
      <c r="V246" s="873"/>
      <c r="W246" s="873"/>
      <c r="X246" s="873"/>
      <c r="Y246" s="873"/>
      <c r="Z246" s="676"/>
      <c r="AA246" s="676"/>
      <c r="AB246" s="2072">
        <v>0.04</v>
      </c>
      <c r="AC246" s="2072"/>
      <c r="AD246" s="2072"/>
      <c r="AE246" s="2072"/>
      <c r="AF246" s="2072"/>
      <c r="AG246" s="2072"/>
      <c r="AH246" s="643"/>
      <c r="AI246" s="643"/>
      <c r="AJ246" s="643"/>
      <c r="AK246" s="643"/>
    </row>
    <row r="247" spans="1:37">
      <c r="A247" s="638"/>
      <c r="B247" s="509" t="s">
        <v>862</v>
      </c>
      <c r="C247" s="696"/>
      <c r="D247" s="860"/>
      <c r="E247" s="860"/>
      <c r="F247" s="860"/>
      <c r="G247" s="860"/>
      <c r="H247" s="860"/>
      <c r="I247" s="860"/>
      <c r="J247" s="860"/>
      <c r="K247" s="569"/>
      <c r="L247" s="569"/>
      <c r="M247" s="569"/>
      <c r="N247" s="569"/>
      <c r="O247" s="569"/>
      <c r="P247" s="569"/>
      <c r="Q247" s="569"/>
      <c r="R247" s="569"/>
      <c r="S247" s="569"/>
      <c r="U247" s="875"/>
      <c r="V247" s="875"/>
      <c r="W247" s="875"/>
      <c r="X247" s="875"/>
      <c r="Y247" s="875"/>
      <c r="Z247" s="676"/>
      <c r="AA247" s="676"/>
      <c r="AB247" s="2073">
        <v>1.1499999999999999</v>
      </c>
      <c r="AC247" s="2073"/>
      <c r="AD247" s="2073"/>
      <c r="AE247" s="2073"/>
      <c r="AF247" s="2073"/>
      <c r="AG247" s="2073"/>
      <c r="AH247" s="643"/>
      <c r="AI247" s="643"/>
      <c r="AJ247" s="643"/>
      <c r="AK247" s="643"/>
    </row>
    <row r="248" spans="1:37">
      <c r="A248" s="638"/>
      <c r="B248" s="509"/>
      <c r="C248" s="696"/>
      <c r="D248" s="860"/>
      <c r="E248" s="860"/>
      <c r="F248" s="860"/>
      <c r="G248" s="860"/>
      <c r="H248" s="860"/>
      <c r="I248" s="860"/>
      <c r="J248" s="860"/>
      <c r="K248" s="569"/>
      <c r="L248" s="569"/>
      <c r="M248" s="569"/>
      <c r="N248" s="569"/>
      <c r="O248" s="569"/>
      <c r="P248" s="569"/>
      <c r="Q248" s="569"/>
      <c r="R248" s="569"/>
      <c r="S248" s="569"/>
      <c r="U248" s="569"/>
      <c r="V248" s="569"/>
      <c r="W248" s="569"/>
      <c r="X248" s="569"/>
      <c r="Y248" s="522"/>
      <c r="Z248" s="676"/>
      <c r="AA248" s="676"/>
      <c r="AB248" s="569"/>
      <c r="AC248" s="569"/>
      <c r="AD248" s="569"/>
      <c r="AE248" s="643"/>
      <c r="AF248" s="643"/>
      <c r="AG248" s="643"/>
      <c r="AH248" s="643"/>
      <c r="AI248" s="643"/>
      <c r="AJ248" s="643"/>
      <c r="AK248" s="643"/>
    </row>
    <row r="249" spans="1:37">
      <c r="A249" s="638"/>
      <c r="B249" s="877" t="s">
        <v>1726</v>
      </c>
      <c r="C249" s="696"/>
      <c r="D249" s="860"/>
      <c r="E249" s="860"/>
      <c r="F249" s="860"/>
      <c r="G249" s="860"/>
      <c r="H249" s="860"/>
      <c r="I249" s="860"/>
      <c r="J249" s="860"/>
      <c r="K249" s="569"/>
      <c r="L249" s="569"/>
      <c r="M249" s="569"/>
      <c r="N249" s="569"/>
      <c r="O249" s="569"/>
      <c r="P249" s="569"/>
      <c r="Q249" s="569"/>
      <c r="R249" s="569"/>
      <c r="S249" s="569"/>
      <c r="U249" s="876"/>
      <c r="V249" s="876"/>
      <c r="W249" s="876"/>
      <c r="X249" s="876"/>
      <c r="Y249" s="876"/>
      <c r="Z249" s="676"/>
      <c r="AA249" s="676"/>
      <c r="AB249" s="2062">
        <f>PV(AB246/12,AB245*12,-AB243/12, ,0)</f>
        <v>17937223.749000099</v>
      </c>
      <c r="AC249" s="2063"/>
      <c r="AD249" s="2063"/>
      <c r="AE249" s="2063"/>
      <c r="AF249" s="2063"/>
      <c r="AG249" s="2064"/>
      <c r="AH249" s="643"/>
      <c r="AI249" s="643"/>
      <c r="AJ249" s="643"/>
      <c r="AK249" s="643"/>
    </row>
    <row r="250" spans="1:37">
      <c r="A250" s="638"/>
      <c r="B250" s="877"/>
      <c r="C250" s="696"/>
      <c r="D250" s="860"/>
      <c r="E250" s="860"/>
      <c r="F250" s="860"/>
      <c r="G250" s="860"/>
      <c r="H250" s="860"/>
      <c r="I250" s="860"/>
      <c r="J250" s="860"/>
      <c r="K250" s="569"/>
      <c r="L250" s="569"/>
      <c r="M250" s="569"/>
      <c r="N250" s="569"/>
      <c r="O250" s="569"/>
      <c r="P250" s="569"/>
      <c r="Q250" s="569"/>
      <c r="R250" s="569"/>
      <c r="S250" s="569"/>
      <c r="U250" s="876"/>
      <c r="V250" s="876"/>
      <c r="W250" s="876"/>
      <c r="X250" s="876"/>
      <c r="Y250" s="876"/>
      <c r="Z250" s="676"/>
      <c r="AA250" s="676"/>
      <c r="AB250" s="888"/>
      <c r="AC250" s="888"/>
      <c r="AD250" s="888"/>
      <c r="AE250" s="888"/>
      <c r="AF250" s="888"/>
      <c r="AG250" s="888"/>
      <c r="AH250" s="643"/>
      <c r="AI250" s="643"/>
      <c r="AJ250" s="643"/>
      <c r="AK250" s="643"/>
    </row>
    <row r="251" spans="1:37">
      <c r="A251" s="638"/>
      <c r="B251" s="877"/>
      <c r="C251" s="696"/>
      <c r="D251" s="860"/>
      <c r="E251" s="860"/>
      <c r="F251" s="860"/>
      <c r="G251" s="860"/>
      <c r="H251" s="860"/>
      <c r="I251" s="860"/>
      <c r="J251" s="860"/>
      <c r="K251" s="569"/>
      <c r="L251" s="569"/>
      <c r="M251" s="569"/>
      <c r="N251" s="569"/>
      <c r="O251" s="569"/>
      <c r="P251" s="569"/>
      <c r="Q251" s="569"/>
      <c r="R251" s="569"/>
      <c r="S251" s="569"/>
      <c r="U251" s="876"/>
      <c r="V251" s="876"/>
      <c r="W251" s="876"/>
      <c r="X251" s="876"/>
      <c r="Y251" s="876"/>
      <c r="Z251" s="676"/>
      <c r="AA251" s="676"/>
      <c r="AB251" s="888"/>
      <c r="AC251" s="888"/>
      <c r="AD251" s="888"/>
      <c r="AE251" s="888"/>
      <c r="AF251" s="888"/>
      <c r="AG251" s="888"/>
      <c r="AH251" s="643"/>
      <c r="AI251" s="643"/>
      <c r="AJ251" s="643"/>
      <c r="AK251" s="643"/>
    </row>
    <row r="252" spans="1:37">
      <c r="A252" s="638"/>
      <c r="B252" s="880" t="s">
        <v>1702</v>
      </c>
      <c r="C252" s="880"/>
      <c r="D252" s="860"/>
      <c r="E252" s="860"/>
      <c r="F252" s="860"/>
      <c r="G252" s="860"/>
      <c r="H252" s="860"/>
      <c r="I252" s="860"/>
      <c r="J252" s="860"/>
      <c r="K252" s="569"/>
      <c r="L252" s="569"/>
      <c r="M252" s="569"/>
      <c r="N252" s="569"/>
      <c r="O252" s="569"/>
      <c r="P252" s="569"/>
      <c r="Q252" s="569"/>
      <c r="R252" s="569"/>
      <c r="S252" s="569"/>
      <c r="T252" s="569"/>
      <c r="U252" s="569"/>
      <c r="V252" s="569"/>
      <c r="W252" s="569"/>
      <c r="X252" s="569"/>
      <c r="Y252" s="676"/>
      <c r="Z252" s="676"/>
      <c r="AA252" s="676"/>
      <c r="AB252" s="676"/>
      <c r="AC252" s="569"/>
      <c r="AD252" s="569"/>
      <c r="AE252" s="643"/>
      <c r="AF252" s="643"/>
      <c r="AG252" s="643"/>
      <c r="AH252" s="643"/>
      <c r="AI252" s="643"/>
      <c r="AJ252" s="643"/>
      <c r="AK252" s="643"/>
    </row>
    <row r="253" spans="1:37">
      <c r="A253" s="638"/>
      <c r="B253" s="638" t="s">
        <v>1705</v>
      </c>
      <c r="C253" s="696"/>
      <c r="D253" s="860"/>
      <c r="E253" s="860"/>
      <c r="F253" s="860"/>
      <c r="G253" s="860"/>
      <c r="H253" s="860"/>
      <c r="I253" s="860"/>
      <c r="J253" s="860"/>
      <c r="K253" s="569"/>
      <c r="L253" s="569"/>
      <c r="M253" s="569"/>
      <c r="N253" s="569"/>
      <c r="O253" s="569"/>
      <c r="P253" s="569"/>
      <c r="Q253" s="569"/>
      <c r="R253" s="569"/>
      <c r="S253" s="569"/>
      <c r="T253" s="569"/>
      <c r="U253" s="569"/>
      <c r="V253" s="569"/>
      <c r="W253" s="569"/>
      <c r="X253" s="569"/>
      <c r="Y253" s="676"/>
      <c r="Z253" s="676"/>
      <c r="AA253" s="676"/>
      <c r="AB253" s="676"/>
      <c r="AC253" s="569"/>
      <c r="AD253" s="569"/>
      <c r="AE253" s="643"/>
      <c r="AF253" s="643"/>
      <c r="AG253" s="643"/>
      <c r="AH253" s="643"/>
      <c r="AI253" s="643"/>
      <c r="AJ253" s="643"/>
      <c r="AK253" s="643"/>
    </row>
    <row r="254" spans="1:37">
      <c r="A254" s="638"/>
      <c r="B254" s="638" t="s">
        <v>1704</v>
      </c>
      <c r="C254" s="696"/>
      <c r="D254" s="860"/>
      <c r="E254" s="860"/>
      <c r="F254" s="860"/>
      <c r="G254" s="860"/>
      <c r="H254" s="860"/>
      <c r="I254" s="860"/>
      <c r="J254" s="860"/>
      <c r="K254" s="569"/>
      <c r="L254" s="569"/>
      <c r="M254" s="569"/>
      <c r="N254" s="569"/>
      <c r="O254" s="569"/>
      <c r="P254" s="569"/>
      <c r="Q254" s="569"/>
      <c r="R254" s="569"/>
      <c r="S254" s="569"/>
      <c r="T254" s="569"/>
      <c r="U254" s="569"/>
      <c r="V254" s="569"/>
      <c r="W254" s="569"/>
      <c r="X254" s="569"/>
      <c r="Y254" s="676"/>
      <c r="Z254" s="676"/>
      <c r="AA254" s="676"/>
      <c r="AB254" s="676"/>
      <c r="AC254" s="569"/>
      <c r="AD254" s="569"/>
      <c r="AE254" s="643"/>
      <c r="AF254" s="643"/>
      <c r="AG254" s="643"/>
      <c r="AH254" s="643"/>
      <c r="AI254" s="643"/>
      <c r="AJ254" s="643"/>
      <c r="AK254" s="643"/>
    </row>
    <row r="255" spans="1:37">
      <c r="A255" s="638"/>
      <c r="B255" s="638" t="s">
        <v>1703</v>
      </c>
      <c r="C255" s="696"/>
      <c r="D255" s="860"/>
      <c r="E255" s="860"/>
      <c r="F255" s="860"/>
      <c r="G255" s="860"/>
      <c r="H255" s="860"/>
      <c r="I255" s="860"/>
      <c r="J255" s="860"/>
      <c r="K255" s="569"/>
      <c r="L255" s="569"/>
      <c r="M255" s="569"/>
      <c r="N255" s="569"/>
      <c r="O255" s="569"/>
      <c r="P255" s="569"/>
      <c r="Q255" s="569"/>
      <c r="R255" s="569"/>
      <c r="S255" s="569"/>
      <c r="T255" s="569"/>
      <c r="U255" s="569"/>
      <c r="V255" s="569"/>
      <c r="W255" s="569"/>
      <c r="X255" s="569"/>
      <c r="Y255" s="676"/>
      <c r="Z255" s="676"/>
      <c r="AA255" s="676"/>
      <c r="AB255" s="2066">
        <f>IFERROR(('Sources and Uses Budget'!D105/'Sources and Uses Budget'!B105),0)</f>
        <v>0</v>
      </c>
      <c r="AC255" s="2067"/>
      <c r="AD255" s="2067"/>
      <c r="AE255" s="2067"/>
      <c r="AF255" s="2067"/>
      <c r="AG255" s="2068"/>
      <c r="AH255" s="889"/>
      <c r="AI255" s="889"/>
      <c r="AJ255" s="889"/>
      <c r="AK255" s="643"/>
    </row>
    <row r="256" spans="1:37">
      <c r="A256" s="638"/>
      <c r="B256" s="509"/>
      <c r="C256" s="696"/>
      <c r="D256" s="860"/>
      <c r="E256" s="860"/>
      <c r="F256" s="860"/>
      <c r="G256" s="860"/>
      <c r="H256" s="860"/>
      <c r="I256" s="860"/>
      <c r="J256" s="860"/>
      <c r="K256" s="569"/>
      <c r="L256" s="569"/>
      <c r="M256" s="569"/>
      <c r="N256" s="569"/>
      <c r="O256" s="569"/>
      <c r="P256" s="569"/>
      <c r="Q256" s="569"/>
      <c r="R256" s="569"/>
      <c r="S256" s="569"/>
      <c r="T256" s="569"/>
      <c r="U256" s="569"/>
      <c r="V256" s="569"/>
      <c r="W256" s="569"/>
      <c r="X256" s="569"/>
      <c r="Y256" s="676"/>
      <c r="Z256" s="676"/>
      <c r="AA256" s="676"/>
      <c r="AB256" s="676"/>
      <c r="AC256" s="569"/>
      <c r="AD256" s="569"/>
      <c r="AE256" s="643"/>
      <c r="AF256" s="643"/>
      <c r="AG256" s="643"/>
      <c r="AH256" s="643"/>
      <c r="AI256" s="643"/>
      <c r="AJ256" s="643"/>
      <c r="AK256" s="643"/>
    </row>
    <row r="257" spans="1:52">
      <c r="A257" s="655"/>
      <c r="B257" s="480" t="s">
        <v>1483</v>
      </c>
      <c r="C257" s="656"/>
      <c r="D257" s="656"/>
      <c r="E257" s="656"/>
      <c r="F257" s="656"/>
      <c r="H257" s="657"/>
      <c r="I257" s="657"/>
      <c r="J257" s="657"/>
      <c r="K257" s="657"/>
      <c r="L257" s="657"/>
      <c r="M257" s="657"/>
      <c r="N257" s="657"/>
      <c r="O257" s="657"/>
      <c r="P257" s="657"/>
      <c r="Q257" s="657"/>
      <c r="R257" s="657"/>
      <c r="Y257" s="657"/>
      <c r="Z257" s="657"/>
      <c r="AA257" s="657"/>
      <c r="AB257" s="655"/>
      <c r="AC257" s="655"/>
      <c r="AD257" s="655"/>
      <c r="AE257" s="655"/>
      <c r="AG257" s="1909">
        <f>AD200*(1-AB255)</f>
        <v>19473104.749000099</v>
      </c>
      <c r="AH257" s="1909"/>
      <c r="AI257" s="1909"/>
      <c r="AJ257" s="1909"/>
      <c r="AK257" s="1909"/>
    </row>
    <row r="258" spans="1:52">
      <c r="A258" s="655"/>
      <c r="B258" s="658" t="s">
        <v>1484</v>
      </c>
      <c r="C258" s="659"/>
      <c r="D258" s="657"/>
      <c r="E258" s="657"/>
      <c r="F258" s="659"/>
      <c r="G258" s="659"/>
      <c r="H258" s="659"/>
      <c r="I258" s="659"/>
      <c r="J258" s="659"/>
      <c r="K258" s="659"/>
      <c r="L258" s="659"/>
      <c r="M258" s="657"/>
      <c r="N258" s="659"/>
      <c r="O258" s="659"/>
      <c r="P258" s="659"/>
      <c r="Q258" s="659"/>
      <c r="R258" s="659"/>
      <c r="Y258" s="657"/>
      <c r="Z258" s="657"/>
      <c r="AA258" s="657"/>
      <c r="AB258" s="655"/>
      <c r="AC258" s="655"/>
      <c r="AD258" s="655"/>
      <c r="AE258" s="655"/>
      <c r="AG258" s="1909">
        <f>'Sources and Uses Budget'!C105</f>
        <v>66126000</v>
      </c>
      <c r="AH258" s="1909"/>
      <c r="AI258" s="1909"/>
      <c r="AJ258" s="1909"/>
      <c r="AK258" s="1909"/>
    </row>
    <row r="259" spans="1:52">
      <c r="A259" s="655"/>
      <c r="B259" s="657" t="s">
        <v>13</v>
      </c>
      <c r="C259" s="657"/>
      <c r="D259" s="657"/>
      <c r="E259" s="657"/>
      <c r="F259" s="657"/>
      <c r="G259" s="657"/>
      <c r="H259" s="657"/>
      <c r="I259" s="657"/>
      <c r="J259" s="657"/>
      <c r="K259" s="657"/>
      <c r="L259" s="657"/>
      <c r="M259" s="657"/>
      <c r="N259" s="657"/>
      <c r="O259" s="657"/>
      <c r="P259" s="657"/>
      <c r="Q259" s="657"/>
      <c r="R259" s="657"/>
      <c r="Y259" s="657"/>
      <c r="Z259" s="657"/>
      <c r="AA259" s="657"/>
      <c r="AB259" s="655"/>
      <c r="AC259" s="655"/>
      <c r="AD259" s="655"/>
      <c r="AE259" s="655"/>
      <c r="AG259" s="2058">
        <f>ROUNDDOWN(IF(AND(C281="Yes",AK78=10),((AG257*2)/AG258),AG257/AG258),2)</f>
        <v>0.28999999999999998</v>
      </c>
      <c r="AH259" s="2058"/>
      <c r="AI259" s="2058"/>
      <c r="AJ259" s="2058"/>
      <c r="AK259" s="2058"/>
    </row>
    <row r="260" spans="1:52">
      <c r="A260" s="655"/>
      <c r="B260" s="1012" t="s">
        <v>1930</v>
      </c>
      <c r="C260" s="657"/>
      <c r="D260" s="657"/>
      <c r="E260" s="657"/>
      <c r="F260" s="657"/>
      <c r="G260" s="657"/>
      <c r="H260" s="657"/>
      <c r="I260" s="657"/>
      <c r="J260" s="657"/>
      <c r="K260" s="657"/>
      <c r="L260" s="657"/>
      <c r="M260" s="657"/>
      <c r="N260" s="657"/>
      <c r="O260" s="657"/>
      <c r="P260" s="657"/>
      <c r="Q260" s="657"/>
      <c r="R260" s="657"/>
      <c r="Y260" s="657"/>
      <c r="Z260" s="657"/>
      <c r="AA260" s="657"/>
      <c r="AB260" s="655"/>
      <c r="AC260" s="655"/>
      <c r="AD260" s="655"/>
      <c r="AE260" s="655"/>
      <c r="AG260" s="1011"/>
      <c r="AH260" s="1011"/>
      <c r="AI260" s="1011"/>
      <c r="AJ260" s="1011"/>
      <c r="AK260" s="1011"/>
    </row>
    <row r="261" spans="1:52">
      <c r="A261" s="660"/>
      <c r="B261" s="660"/>
      <c r="C261" s="660"/>
      <c r="D261" s="660"/>
      <c r="E261" s="660"/>
      <c r="F261" s="660"/>
      <c r="G261" s="660"/>
      <c r="H261" s="660"/>
      <c r="I261" s="660"/>
      <c r="J261" s="660"/>
      <c r="K261" s="660"/>
      <c r="L261" s="660"/>
      <c r="M261" s="660"/>
      <c r="N261" s="660"/>
      <c r="O261" s="660"/>
      <c r="P261" s="660"/>
      <c r="Q261" s="660"/>
      <c r="R261" s="660"/>
      <c r="S261" s="660"/>
      <c r="T261" s="660"/>
      <c r="U261" s="660"/>
      <c r="V261" s="660"/>
      <c r="W261" s="660"/>
      <c r="X261" s="660"/>
      <c r="Y261" s="660"/>
      <c r="Z261" s="660"/>
      <c r="AA261" s="660"/>
      <c r="AB261" s="660"/>
      <c r="AC261" s="660"/>
      <c r="AD261" s="660"/>
      <c r="AE261" s="660"/>
      <c r="AF261" s="660"/>
      <c r="AG261" s="660"/>
      <c r="AH261" s="660"/>
      <c r="AI261" s="660"/>
      <c r="AJ261" s="660"/>
    </row>
    <row r="262" spans="1:52">
      <c r="A262" s="661"/>
      <c r="B262" s="66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2"/>
      <c r="AI262" s="598"/>
      <c r="AJ262" s="598" t="s">
        <v>1485</v>
      </c>
      <c r="AK262" s="2047">
        <f>IFERROR(IF(AG259=0,0,IF((AG259*100)&gt;8,8,(AG259*100))),0)</f>
        <v>8</v>
      </c>
      <c r="AL262" s="2047"/>
      <c r="AM262" s="2048"/>
    </row>
    <row r="263" spans="1:52" ht="13.5" thickBot="1"/>
    <row r="264" spans="1:52" s="583" customFormat="1" ht="12.75" customHeight="1" thickTop="1">
      <c r="A264" s="645"/>
      <c r="B264" s="663"/>
      <c r="C264" s="663"/>
      <c r="D264" s="663"/>
      <c r="E264" s="663"/>
      <c r="F264" s="663"/>
      <c r="G264" s="663"/>
      <c r="H264" s="663"/>
      <c r="I264" s="663"/>
      <c r="J264" s="663"/>
      <c r="K264" s="663"/>
      <c r="L264" s="663"/>
      <c r="M264" s="663"/>
      <c r="N264" s="663"/>
      <c r="O264" s="663"/>
      <c r="P264" s="663"/>
      <c r="Q264" s="663"/>
      <c r="R264" s="663"/>
      <c r="S264" s="663"/>
      <c r="T264" s="663"/>
      <c r="U264" s="663"/>
      <c r="V264" s="663"/>
      <c r="W264" s="663"/>
      <c r="X264" s="663"/>
      <c r="Y264" s="663"/>
      <c r="Z264" s="663"/>
      <c r="AA264" s="663"/>
      <c r="AB264" s="663"/>
      <c r="AC264" s="664"/>
      <c r="AD264" s="663"/>
      <c r="AE264" s="663"/>
      <c r="AF264" s="663"/>
      <c r="AG264" s="663"/>
      <c r="AH264" s="645"/>
      <c r="AI264" s="665"/>
      <c r="AJ264" s="665"/>
      <c r="AK264" s="666"/>
      <c r="AL264" s="666"/>
      <c r="AM264" s="667"/>
      <c r="AN264" s="630"/>
      <c r="AP264" s="569"/>
      <c r="AQ264" s="569"/>
      <c r="AR264" s="569"/>
      <c r="AS264" s="569"/>
      <c r="AT264" s="569"/>
      <c r="AU264" s="569"/>
      <c r="AV264" s="569"/>
      <c r="AW264" s="569"/>
      <c r="AX264" s="569"/>
      <c r="AY264" s="569"/>
      <c r="AZ264" s="569"/>
    </row>
    <row r="265" spans="1:52">
      <c r="A265" s="571" t="s">
        <v>1486</v>
      </c>
      <c r="B265" s="571" t="s">
        <v>1487</v>
      </c>
      <c r="C265" s="572"/>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624" t="s">
        <v>1424</v>
      </c>
      <c r="AI265" s="583"/>
      <c r="AJ265" s="583"/>
      <c r="AK265" s="583"/>
      <c r="AL265" s="583"/>
      <c r="AM265" s="583"/>
      <c r="AO265" s="583"/>
    </row>
    <row r="266" spans="1:52" ht="14.25" customHeight="1">
      <c r="A266" s="624"/>
      <c r="AI266" s="584"/>
      <c r="AJ266" s="583"/>
      <c r="AK266" s="583"/>
      <c r="AL266" s="583"/>
      <c r="AM266" s="583"/>
      <c r="AO266" s="583"/>
    </row>
    <row r="267" spans="1:52" ht="13.7" customHeight="1">
      <c r="A267" s="583"/>
      <c r="B267" s="629"/>
      <c r="C267" s="1927" t="s">
        <v>554</v>
      </c>
      <c r="D267" s="1927"/>
      <c r="E267" s="580"/>
      <c r="F267" s="1878" t="s">
        <v>2338</v>
      </c>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80"/>
      <c r="AE267" s="583"/>
      <c r="AF267" s="668"/>
      <c r="AG267" s="2056" t="s">
        <v>1473</v>
      </c>
      <c r="AH267" s="2056"/>
      <c r="AI267" s="2056"/>
      <c r="AJ267" s="2056"/>
      <c r="AK267" s="583"/>
      <c r="AL267" s="583"/>
      <c r="AM267" s="583"/>
      <c r="AO267" s="583"/>
    </row>
    <row r="268" spans="1:52" ht="13.7" customHeight="1">
      <c r="A268" s="583"/>
      <c r="B268" s="629"/>
      <c r="C268" s="669"/>
      <c r="D268" s="583"/>
      <c r="E268" s="580"/>
      <c r="F268" s="1881"/>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c r="AA268" s="1882"/>
      <c r="AB268" s="1882"/>
      <c r="AC268" s="1882"/>
      <c r="AD268" s="1883"/>
      <c r="AE268" s="583"/>
      <c r="AF268" s="668"/>
      <c r="AG268" s="668"/>
      <c r="AH268" s="668"/>
      <c r="AI268" s="668"/>
      <c r="AJ268" s="583"/>
      <c r="AK268" s="583"/>
      <c r="AL268" s="583"/>
      <c r="AM268" s="583"/>
      <c r="AO268" s="583"/>
    </row>
    <row r="269" spans="1:52">
      <c r="A269" s="583"/>
      <c r="B269" s="629"/>
      <c r="C269" s="669"/>
      <c r="D269" s="583"/>
      <c r="E269" s="580"/>
      <c r="F269" s="1881"/>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c r="AA269" s="1882"/>
      <c r="AB269" s="1882"/>
      <c r="AC269" s="1882"/>
      <c r="AD269" s="1883"/>
      <c r="AE269" s="583"/>
      <c r="AF269" s="668"/>
      <c r="AG269" s="668"/>
      <c r="AH269" s="668"/>
      <c r="AI269" s="668"/>
      <c r="AJ269" s="583"/>
      <c r="AK269" s="583"/>
      <c r="AL269" s="583"/>
      <c r="AM269" s="583"/>
      <c r="AO269" s="583"/>
      <c r="AP269" s="670"/>
    </row>
    <row r="270" spans="1:52">
      <c r="A270" s="583"/>
      <c r="B270" s="629"/>
      <c r="C270" s="669"/>
      <c r="D270" s="583"/>
      <c r="E270" s="580"/>
      <c r="F270" s="1881"/>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c r="AA270" s="1882"/>
      <c r="AB270" s="1882"/>
      <c r="AC270" s="1882"/>
      <c r="AD270" s="1883"/>
      <c r="AE270" s="583"/>
      <c r="AF270" s="668"/>
      <c r="AG270" s="668"/>
      <c r="AH270" s="668"/>
      <c r="AI270" s="668"/>
      <c r="AJ270" s="583"/>
      <c r="AK270" s="583"/>
      <c r="AL270" s="583"/>
      <c r="AM270" s="583"/>
      <c r="AO270" s="583"/>
      <c r="AP270" s="670"/>
    </row>
    <row r="271" spans="1:52" ht="13.7" customHeight="1">
      <c r="A271" s="583"/>
      <c r="B271" s="629"/>
      <c r="C271" s="2057"/>
      <c r="D271" s="2057"/>
      <c r="E271" s="580"/>
      <c r="F271" s="1884"/>
      <c r="G271" s="1885"/>
      <c r="H271" s="1885"/>
      <c r="I271" s="1885"/>
      <c r="J271" s="1885"/>
      <c r="K271" s="1885"/>
      <c r="L271" s="1885"/>
      <c r="M271" s="1885"/>
      <c r="N271" s="1885"/>
      <c r="O271" s="1885"/>
      <c r="P271" s="1885"/>
      <c r="Q271" s="1885"/>
      <c r="R271" s="1885"/>
      <c r="S271" s="1885"/>
      <c r="T271" s="1885"/>
      <c r="U271" s="1885"/>
      <c r="V271" s="1885"/>
      <c r="W271" s="1885"/>
      <c r="X271" s="1885"/>
      <c r="Y271" s="1885"/>
      <c r="Z271" s="1885"/>
      <c r="AA271" s="1885"/>
      <c r="AB271" s="1885"/>
      <c r="AC271" s="1885"/>
      <c r="AD271" s="1886"/>
      <c r="AE271" s="583"/>
      <c r="AF271" s="668"/>
      <c r="AG271" s="2056"/>
      <c r="AH271" s="2056"/>
      <c r="AI271" s="2056"/>
      <c r="AJ271" s="2056"/>
      <c r="AK271" s="583"/>
      <c r="AL271" s="583"/>
      <c r="AM271" s="583"/>
    </row>
    <row r="272" spans="1:52" ht="13.7" hidden="1" customHeight="1">
      <c r="A272" s="583"/>
      <c r="C272" s="636"/>
      <c r="D272" s="636"/>
      <c r="E272" s="636"/>
      <c r="F272" s="1057"/>
      <c r="G272" s="1058"/>
      <c r="H272" s="1058"/>
      <c r="I272" s="1058"/>
      <c r="J272" s="1058"/>
      <c r="K272" s="1058"/>
      <c r="L272" s="1058"/>
      <c r="M272" s="1058"/>
      <c r="N272" s="1058"/>
      <c r="O272" s="1058"/>
      <c r="P272" s="1058"/>
      <c r="Q272" s="1058"/>
      <c r="R272" s="1058"/>
      <c r="S272" s="1058"/>
      <c r="T272" s="1058"/>
      <c r="U272" s="1058"/>
      <c r="V272" s="1058"/>
      <c r="W272" s="1058"/>
      <c r="X272" s="1058"/>
      <c r="Y272" s="1058"/>
      <c r="Z272" s="1058"/>
      <c r="AA272" s="1058"/>
      <c r="AB272" s="1058"/>
      <c r="AC272" s="1058"/>
      <c r="AD272" s="1059"/>
      <c r="AE272" s="636"/>
      <c r="AF272" s="636"/>
      <c r="AG272" s="636"/>
      <c r="AH272" s="636"/>
      <c r="AI272" s="668"/>
      <c r="AJ272" s="583"/>
      <c r="AK272" s="583"/>
      <c r="AL272" s="583"/>
      <c r="AM272" s="583"/>
    </row>
    <row r="273" spans="1:49">
      <c r="A273" s="583"/>
      <c r="B273" s="636"/>
      <c r="C273" s="636"/>
      <c r="D273" s="636"/>
      <c r="E273" s="636"/>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6"/>
      <c r="AI273" s="636"/>
      <c r="AJ273" s="636"/>
      <c r="AK273" s="636"/>
      <c r="AL273" s="583"/>
      <c r="AM273" s="583"/>
      <c r="AN273" s="73"/>
    </row>
    <row r="274" spans="1:49">
      <c r="A274" s="639"/>
      <c r="B274" s="597"/>
      <c r="C274" s="597"/>
      <c r="D274" s="597"/>
      <c r="E274" s="597"/>
      <c r="F274" s="597"/>
      <c r="G274" s="597"/>
      <c r="H274" s="597"/>
      <c r="I274" s="597"/>
      <c r="J274" s="597"/>
      <c r="K274" s="597"/>
      <c r="L274" s="597"/>
      <c r="M274" s="597"/>
      <c r="N274" s="597"/>
      <c r="O274" s="597"/>
      <c r="P274" s="597"/>
      <c r="Q274" s="597"/>
      <c r="R274" s="597"/>
      <c r="S274" s="597"/>
      <c r="T274" s="597"/>
      <c r="U274" s="597"/>
      <c r="V274" s="597"/>
      <c r="W274" s="597"/>
      <c r="X274" s="597"/>
      <c r="Y274" s="597"/>
      <c r="Z274" s="597"/>
      <c r="AA274" s="597"/>
      <c r="AB274" s="597"/>
      <c r="AC274" s="597"/>
      <c r="AD274" s="597"/>
      <c r="AE274" s="597"/>
      <c r="AF274" s="597"/>
      <c r="AG274" s="597"/>
      <c r="AH274" s="597"/>
      <c r="AI274" s="598"/>
      <c r="AJ274" s="598" t="s">
        <v>1489</v>
      </c>
      <c r="AK274" s="2047">
        <f>IF($C$267="yes",10,0)</f>
        <v>10</v>
      </c>
      <c r="AL274" s="2047"/>
      <c r="AM274" s="2048"/>
      <c r="AN274" s="73"/>
    </row>
    <row r="275" spans="1:49" ht="13.5" thickBot="1"/>
    <row r="276" spans="1:49" ht="13.5" thickTop="1">
      <c r="A276" s="671"/>
      <c r="B276" s="67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K276" s="671"/>
      <c r="AL276" s="671"/>
      <c r="AM276" s="672"/>
    </row>
    <row r="277" spans="1:49">
      <c r="A277" s="571" t="s">
        <v>1490</v>
      </c>
      <c r="B277" s="571" t="s">
        <v>2044</v>
      </c>
      <c r="AH277" s="624" t="s">
        <v>1424</v>
      </c>
    </row>
    <row r="278" spans="1:49" ht="15" customHeight="1">
      <c r="B278" s="572"/>
    </row>
    <row r="279" spans="1:49" ht="15" customHeight="1">
      <c r="B279" s="572" t="s">
        <v>1917</v>
      </c>
    </row>
    <row r="280" spans="1:49">
      <c r="B280" s="583"/>
      <c r="C280" s="67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G280" s="583"/>
      <c r="AI280" s="583"/>
      <c r="AJ280" s="583"/>
      <c r="AK280" s="583"/>
      <c r="AL280" s="583"/>
      <c r="AM280" s="583"/>
      <c r="AN280" s="73"/>
      <c r="AO280" s="14"/>
      <c r="AP280" s="603"/>
      <c r="AQ280" s="674"/>
      <c r="AR280" s="603"/>
      <c r="AS280" s="603"/>
      <c r="AT280" s="603"/>
      <c r="AU280" s="603"/>
      <c r="AV280" s="32"/>
      <c r="AW280" s="32"/>
    </row>
    <row r="281" spans="1:49" ht="12.75" customHeight="1">
      <c r="A281" s="1608" t="s">
        <v>1492</v>
      </c>
      <c r="B281" s="1608"/>
      <c r="C281" s="2021" t="s">
        <v>600</v>
      </c>
      <c r="D281" s="1927"/>
      <c r="E281" s="580"/>
      <c r="F281" s="2049" t="s">
        <v>1493</v>
      </c>
      <c r="G281" s="2050"/>
      <c r="H281" s="2050"/>
      <c r="I281" s="2050"/>
      <c r="J281" s="2050"/>
      <c r="K281" s="2050"/>
      <c r="L281" s="2050"/>
      <c r="M281" s="2050"/>
      <c r="N281" s="2050"/>
      <c r="O281" s="2050"/>
      <c r="P281" s="2050"/>
      <c r="Q281" s="2050"/>
      <c r="R281" s="2050"/>
      <c r="S281" s="2050"/>
      <c r="T281" s="2050"/>
      <c r="U281" s="2050"/>
      <c r="V281" s="2050"/>
      <c r="W281" s="2050"/>
      <c r="X281" s="2050"/>
      <c r="Y281" s="2050"/>
      <c r="Z281" s="2050"/>
      <c r="AA281" s="2050"/>
      <c r="AB281" s="2050"/>
      <c r="AC281" s="2050"/>
      <c r="AD281" s="2051"/>
      <c r="AE281" s="675"/>
      <c r="AF281" s="583"/>
      <c r="AG281" s="2052" t="s">
        <v>2331</v>
      </c>
      <c r="AH281" s="2052"/>
      <c r="AI281" s="2052"/>
      <c r="AJ281" s="2052"/>
      <c r="AK281" s="2052"/>
      <c r="AL281" s="583"/>
      <c r="AM281" s="583"/>
      <c r="AN281" s="73"/>
      <c r="AO281" s="14"/>
      <c r="AP281" s="30"/>
      <c r="AS281" s="603"/>
      <c r="AT281" s="603"/>
      <c r="AU281" s="603"/>
      <c r="AV281" s="32"/>
      <c r="AW281" s="32"/>
    </row>
    <row r="282" spans="1:49">
      <c r="A282" s="673"/>
      <c r="B282" s="629"/>
      <c r="F282" s="1904"/>
      <c r="G282" s="1905"/>
      <c r="H282" s="1905"/>
      <c r="I282" s="1905"/>
      <c r="J282" s="1905"/>
      <c r="K282" s="1905"/>
      <c r="L282" s="1905"/>
      <c r="M282" s="1905"/>
      <c r="N282" s="1905"/>
      <c r="O282" s="1905"/>
      <c r="P282" s="1905"/>
      <c r="Q282" s="1905"/>
      <c r="R282" s="1905"/>
      <c r="S282" s="1905"/>
      <c r="T282" s="1905"/>
      <c r="U282" s="1905"/>
      <c r="V282" s="1905"/>
      <c r="W282" s="1905"/>
      <c r="X282" s="1905"/>
      <c r="Y282" s="1905"/>
      <c r="Z282" s="1905"/>
      <c r="AA282" s="1905"/>
      <c r="AB282" s="1905"/>
      <c r="AC282" s="1905"/>
      <c r="AD282" s="1906"/>
      <c r="AE282" s="675"/>
      <c r="AF282" s="584"/>
      <c r="AH282" s="584"/>
      <c r="AI282" s="584"/>
      <c r="AJ282" s="583"/>
      <c r="AK282" s="583"/>
      <c r="AL282" s="583"/>
      <c r="AM282" s="583"/>
      <c r="AN282" s="73"/>
      <c r="AO282" s="14"/>
      <c r="AP282" s="583">
        <f>IF($C$281="yes",10,IF(C281="50% Met",9,0))</f>
        <v>0</v>
      </c>
      <c r="AS282" s="603"/>
      <c r="AT282" s="603"/>
      <c r="AU282" s="603"/>
      <c r="AV282" s="32"/>
      <c r="AW282" s="32"/>
    </row>
    <row r="283" spans="1:49" ht="15" customHeight="1">
      <c r="A283" s="673"/>
      <c r="B283" s="629"/>
      <c r="F283" s="1904"/>
      <c r="G283" s="1905"/>
      <c r="H283" s="1905"/>
      <c r="I283" s="1905"/>
      <c r="J283" s="1905"/>
      <c r="K283" s="1905"/>
      <c r="L283" s="1905"/>
      <c r="M283" s="1905"/>
      <c r="N283" s="1905"/>
      <c r="O283" s="1905"/>
      <c r="P283" s="1905"/>
      <c r="Q283" s="1905"/>
      <c r="R283" s="1905"/>
      <c r="S283" s="1905"/>
      <c r="T283" s="1905"/>
      <c r="U283" s="1905"/>
      <c r="V283" s="1905"/>
      <c r="W283" s="1905"/>
      <c r="X283" s="1905"/>
      <c r="Y283" s="1905"/>
      <c r="Z283" s="1905"/>
      <c r="AA283" s="1905"/>
      <c r="AB283" s="1905"/>
      <c r="AC283" s="1905"/>
      <c r="AD283" s="1906"/>
      <c r="AE283" s="675"/>
      <c r="AF283" s="584"/>
      <c r="AH283" s="584"/>
      <c r="AI283" s="584"/>
      <c r="AJ283" s="583"/>
      <c r="AK283" s="583"/>
      <c r="AL283" s="583"/>
      <c r="AM283" s="583"/>
      <c r="AN283" s="73"/>
      <c r="AO283" s="14"/>
      <c r="AP283" s="583">
        <f>IF($C$291="yes",9,0)</f>
        <v>9</v>
      </c>
      <c r="AS283" s="603"/>
      <c r="AT283" s="603"/>
      <c r="AU283" s="603"/>
      <c r="AV283" s="32"/>
      <c r="AW283" s="32"/>
    </row>
    <row r="284" spans="1:49" ht="12.75" customHeight="1">
      <c r="A284" s="673"/>
      <c r="B284" s="629"/>
      <c r="F284" s="1904" t="s">
        <v>2339</v>
      </c>
      <c r="G284" s="1905"/>
      <c r="H284" s="1905"/>
      <c r="I284" s="1905"/>
      <c r="J284" s="1905"/>
      <c r="K284" s="1905"/>
      <c r="L284" s="1905"/>
      <c r="M284" s="1905"/>
      <c r="N284" s="1905"/>
      <c r="O284" s="1905"/>
      <c r="P284" s="1905"/>
      <c r="Q284" s="1905"/>
      <c r="R284" s="1905"/>
      <c r="S284" s="1905"/>
      <c r="T284" s="1905"/>
      <c r="U284" s="1905"/>
      <c r="V284" s="1905"/>
      <c r="W284" s="1905"/>
      <c r="X284" s="1905"/>
      <c r="Y284" s="1905"/>
      <c r="Z284" s="1905"/>
      <c r="AA284" s="1905"/>
      <c r="AB284" s="1905"/>
      <c r="AC284" s="1905"/>
      <c r="AD284" s="1906"/>
      <c r="AE284" s="675"/>
      <c r="AF284" s="584"/>
      <c r="AH284" s="584"/>
      <c r="AI284" s="584"/>
      <c r="AJ284" s="583"/>
      <c r="AK284" s="583"/>
      <c r="AL284" s="583"/>
      <c r="AM284" s="583"/>
      <c r="AN284" s="73"/>
      <c r="AO284" s="14"/>
      <c r="AP284" s="644">
        <f>MAX(AP282,AP283)</f>
        <v>9</v>
      </c>
      <c r="AQ284" s="607" t="s">
        <v>1426</v>
      </c>
      <c r="AS284" s="603"/>
      <c r="AT284" s="603"/>
      <c r="AU284" s="603"/>
      <c r="AV284" s="32"/>
      <c r="AW284" s="32"/>
    </row>
    <row r="285" spans="1:49">
      <c r="A285" s="673"/>
      <c r="B285" s="629"/>
      <c r="F285" s="1904"/>
      <c r="G285" s="1905"/>
      <c r="H285" s="1905"/>
      <c r="I285" s="1905"/>
      <c r="J285" s="1905"/>
      <c r="K285" s="1905"/>
      <c r="L285" s="1905"/>
      <c r="M285" s="1905"/>
      <c r="N285" s="1905"/>
      <c r="O285" s="1905"/>
      <c r="P285" s="1905"/>
      <c r="Q285" s="1905"/>
      <c r="R285" s="1905"/>
      <c r="S285" s="1905"/>
      <c r="T285" s="1905"/>
      <c r="U285" s="1905"/>
      <c r="V285" s="1905"/>
      <c r="W285" s="1905"/>
      <c r="X285" s="1905"/>
      <c r="Y285" s="1905"/>
      <c r="Z285" s="1905"/>
      <c r="AA285" s="1905"/>
      <c r="AB285" s="1905"/>
      <c r="AC285" s="1905"/>
      <c r="AD285" s="1906"/>
      <c r="AE285" s="675"/>
      <c r="AF285" s="584"/>
      <c r="AH285" s="584"/>
      <c r="AI285" s="584"/>
      <c r="AJ285" s="583"/>
      <c r="AK285" s="583"/>
      <c r="AL285" s="583"/>
      <c r="AM285" s="583"/>
      <c r="AN285" s="73"/>
      <c r="AO285" s="14"/>
      <c r="AP285" s="583"/>
      <c r="AS285" s="603"/>
      <c r="AT285" s="603"/>
      <c r="AU285" s="603"/>
      <c r="AV285" s="32"/>
      <c r="AW285" s="32"/>
    </row>
    <row r="286" spans="1:49" ht="12.75" customHeight="1">
      <c r="A286" s="583"/>
      <c r="B286" s="584"/>
      <c r="C286" s="583"/>
      <c r="D286" s="584"/>
      <c r="E286" s="583"/>
      <c r="F286" s="1904" t="s">
        <v>1494</v>
      </c>
      <c r="G286" s="1905"/>
      <c r="H286" s="1905"/>
      <c r="I286" s="1905"/>
      <c r="J286" s="1905"/>
      <c r="K286" s="1905"/>
      <c r="L286" s="1905"/>
      <c r="M286" s="1905"/>
      <c r="N286" s="1905"/>
      <c r="O286" s="1905"/>
      <c r="P286" s="1905"/>
      <c r="Q286" s="1905"/>
      <c r="R286" s="1905"/>
      <c r="S286" s="1905"/>
      <c r="T286" s="1905"/>
      <c r="U286" s="1905"/>
      <c r="V286" s="1905"/>
      <c r="W286" s="1905"/>
      <c r="X286" s="1905"/>
      <c r="Y286" s="1905"/>
      <c r="Z286" s="1905"/>
      <c r="AA286" s="1905"/>
      <c r="AB286" s="1905"/>
      <c r="AC286" s="1905"/>
      <c r="AD286" s="1906"/>
      <c r="AE286" s="675"/>
      <c r="AF286" s="584"/>
      <c r="AG286" s="584"/>
      <c r="AH286" s="584"/>
      <c r="AI286" s="584"/>
      <c r="AJ286" s="583"/>
      <c r="AK286" s="583"/>
      <c r="AL286" s="583"/>
      <c r="AM286" s="583"/>
      <c r="AN286" s="73"/>
      <c r="AO286" s="14"/>
      <c r="AS286" s="603"/>
      <c r="AT286" s="603"/>
      <c r="AU286" s="603"/>
      <c r="AV286" s="32"/>
      <c r="AW286" s="32"/>
    </row>
    <row r="287" spans="1:49" ht="15" customHeight="1">
      <c r="A287" s="583"/>
      <c r="B287" s="584"/>
      <c r="C287" s="584"/>
      <c r="D287" s="584"/>
      <c r="E287" s="584"/>
      <c r="F287" s="1904"/>
      <c r="G287" s="1905"/>
      <c r="H287" s="1905"/>
      <c r="I287" s="1905"/>
      <c r="J287" s="1905"/>
      <c r="K287" s="1905"/>
      <c r="L287" s="1905"/>
      <c r="M287" s="1905"/>
      <c r="N287" s="1905"/>
      <c r="O287" s="1905"/>
      <c r="P287" s="1905"/>
      <c r="Q287" s="1905"/>
      <c r="R287" s="1905"/>
      <c r="S287" s="1905"/>
      <c r="T287" s="1905"/>
      <c r="U287" s="1905"/>
      <c r="V287" s="1905"/>
      <c r="W287" s="1905"/>
      <c r="X287" s="1905"/>
      <c r="Y287" s="1905"/>
      <c r="Z287" s="1905"/>
      <c r="AA287" s="1905"/>
      <c r="AB287" s="1905"/>
      <c r="AC287" s="1905"/>
      <c r="AD287" s="1906"/>
      <c r="AE287" s="675"/>
      <c r="AF287" s="584"/>
      <c r="AG287" s="584"/>
      <c r="AH287" s="584"/>
      <c r="AI287" s="584"/>
      <c r="AJ287" s="583"/>
      <c r="AK287" s="583"/>
      <c r="AL287" s="583"/>
      <c r="AM287" s="583"/>
      <c r="AN287" s="73"/>
      <c r="AO287" s="14"/>
      <c r="AS287" s="603"/>
      <c r="AT287" s="603"/>
      <c r="AU287" s="603"/>
      <c r="AV287" s="32"/>
      <c r="AW287" s="32"/>
    </row>
    <row r="288" spans="1:49" ht="12.75" customHeight="1">
      <c r="A288" s="583"/>
      <c r="B288" s="584"/>
      <c r="C288" s="584"/>
      <c r="D288" s="584"/>
      <c r="E288" s="584"/>
      <c r="F288" s="1904" t="s">
        <v>1495</v>
      </c>
      <c r="G288" s="1905"/>
      <c r="H288" s="1905"/>
      <c r="I288" s="1905"/>
      <c r="J288" s="1905"/>
      <c r="K288" s="1905"/>
      <c r="L288" s="1905"/>
      <c r="M288" s="1905"/>
      <c r="N288" s="1905"/>
      <c r="O288" s="1905"/>
      <c r="P288" s="1905"/>
      <c r="Q288" s="1905"/>
      <c r="R288" s="1905"/>
      <c r="S288" s="1905"/>
      <c r="T288" s="1905"/>
      <c r="U288" s="1905"/>
      <c r="V288" s="1905"/>
      <c r="W288" s="1905"/>
      <c r="X288" s="1905"/>
      <c r="Y288" s="1905"/>
      <c r="Z288" s="1905"/>
      <c r="AA288" s="1905"/>
      <c r="AB288" s="1905"/>
      <c r="AC288" s="1905"/>
      <c r="AD288" s="1906"/>
      <c r="AE288" s="676"/>
      <c r="AF288" s="584"/>
      <c r="AG288" s="584"/>
      <c r="AH288" s="584"/>
      <c r="AI288" s="584"/>
      <c r="AJ288" s="583"/>
      <c r="AK288" s="583"/>
      <c r="AL288" s="583"/>
      <c r="AM288" s="583"/>
      <c r="AN288" s="73"/>
      <c r="AO288" s="14"/>
      <c r="AP288" s="583"/>
      <c r="AS288" s="603"/>
      <c r="AT288" s="603"/>
      <c r="AU288" s="603"/>
      <c r="AV288" s="32"/>
      <c r="AW288" s="32"/>
    </row>
    <row r="289" spans="1:49">
      <c r="A289" s="583"/>
      <c r="B289" s="584"/>
      <c r="C289" s="584"/>
      <c r="D289" s="584"/>
      <c r="E289" s="584"/>
      <c r="F289" s="1907"/>
      <c r="G289" s="1908"/>
      <c r="H289" s="1908"/>
      <c r="I289" s="1908"/>
      <c r="J289" s="1908"/>
      <c r="K289" s="1908"/>
      <c r="L289" s="1908"/>
      <c r="M289" s="1908"/>
      <c r="N289" s="1908"/>
      <c r="O289" s="1908"/>
      <c r="P289" s="1908"/>
      <c r="Q289" s="1908"/>
      <c r="R289" s="1908"/>
      <c r="S289" s="1908"/>
      <c r="T289" s="1908"/>
      <c r="U289" s="1908"/>
      <c r="V289" s="1908"/>
      <c r="W289" s="1908"/>
      <c r="X289" s="1908"/>
      <c r="Y289" s="1908"/>
      <c r="Z289" s="1908"/>
      <c r="AA289" s="1908"/>
      <c r="AB289" s="1908"/>
      <c r="AC289" s="1908"/>
      <c r="AD289" s="2046"/>
      <c r="AE289" s="676"/>
      <c r="AF289" s="584"/>
      <c r="AG289" s="584"/>
      <c r="AH289" s="584"/>
      <c r="AI289" s="584"/>
      <c r="AJ289" s="583"/>
      <c r="AK289" s="583"/>
      <c r="AL289" s="583"/>
      <c r="AM289" s="583"/>
      <c r="AN289" s="73"/>
      <c r="AO289" s="14"/>
      <c r="AP289" s="583"/>
      <c r="AS289" s="603"/>
      <c r="AT289" s="603"/>
      <c r="AU289" s="603"/>
      <c r="AV289" s="32"/>
      <c r="AW289" s="32"/>
    </row>
    <row r="290" spans="1:49">
      <c r="A290" s="583"/>
      <c r="B290" s="584"/>
      <c r="C290" s="584"/>
      <c r="D290" s="584"/>
      <c r="E290" s="584"/>
      <c r="F290" s="676"/>
      <c r="G290" s="676"/>
      <c r="H290" s="676"/>
      <c r="I290" s="676"/>
      <c r="J290" s="676"/>
      <c r="K290" s="676"/>
      <c r="L290" s="676"/>
      <c r="M290" s="676"/>
      <c r="N290" s="676"/>
      <c r="O290" s="676"/>
      <c r="P290" s="676"/>
      <c r="Q290" s="676"/>
      <c r="R290" s="676"/>
      <c r="S290" s="676"/>
      <c r="T290" s="676"/>
      <c r="U290" s="676"/>
      <c r="V290" s="676"/>
      <c r="W290" s="676"/>
      <c r="X290" s="676"/>
      <c r="Y290" s="676"/>
      <c r="Z290" s="676"/>
      <c r="AA290" s="676"/>
      <c r="AB290" s="676"/>
      <c r="AC290" s="676"/>
      <c r="AD290" s="676"/>
      <c r="AE290" s="584"/>
      <c r="AF290" s="584"/>
      <c r="AG290" s="584"/>
      <c r="AH290" s="584"/>
      <c r="AI290" s="584"/>
      <c r="AJ290" s="583"/>
      <c r="AK290" s="583"/>
      <c r="AL290" s="583"/>
      <c r="AM290" s="583"/>
      <c r="AN290" s="73"/>
      <c r="AO290" s="14"/>
      <c r="AS290" s="603"/>
      <c r="AT290" s="603"/>
      <c r="AU290" s="603"/>
      <c r="AV290" s="32"/>
      <c r="AW290" s="32"/>
    </row>
    <row r="291" spans="1:49" ht="15" customHeight="1">
      <c r="A291" s="1608" t="s">
        <v>1496</v>
      </c>
      <c r="B291" s="1608"/>
      <c r="C291" s="1927" t="s">
        <v>554</v>
      </c>
      <c r="D291" s="1927"/>
      <c r="E291" s="580"/>
      <c r="F291" s="677" t="s">
        <v>2332</v>
      </c>
      <c r="G291" s="678"/>
      <c r="H291" s="678"/>
      <c r="I291" s="678"/>
      <c r="J291" s="678"/>
      <c r="K291" s="678"/>
      <c r="L291" s="678"/>
      <c r="M291" s="678"/>
      <c r="N291" s="678"/>
      <c r="O291" s="678"/>
      <c r="P291" s="678"/>
      <c r="Q291" s="678"/>
      <c r="R291" s="678"/>
      <c r="S291" s="678"/>
      <c r="T291" s="678"/>
      <c r="U291" s="678"/>
      <c r="V291" s="678"/>
      <c r="W291" s="678"/>
      <c r="X291" s="678"/>
      <c r="Y291" s="678"/>
      <c r="Z291" s="678"/>
      <c r="AA291" s="678"/>
      <c r="AB291" s="678"/>
      <c r="AC291" s="678"/>
      <c r="AD291" s="679"/>
      <c r="AE291" s="584"/>
      <c r="AF291" s="584"/>
      <c r="AG291" s="572" t="s">
        <v>1498</v>
      </c>
      <c r="AH291" s="584"/>
      <c r="AI291" s="584"/>
      <c r="AJ291" s="583"/>
      <c r="AK291" s="583"/>
      <c r="AL291" s="583"/>
      <c r="AM291" s="583"/>
      <c r="AN291" s="680"/>
      <c r="AO291" s="14"/>
    </row>
    <row r="292" spans="1:49">
      <c r="A292" s="583"/>
      <c r="B292" s="584"/>
      <c r="C292" s="583"/>
      <c r="D292" s="584"/>
      <c r="E292" s="583"/>
      <c r="F292" s="2031" t="s">
        <v>2333</v>
      </c>
      <c r="G292" s="2032"/>
      <c r="H292" s="2032"/>
      <c r="I292" s="2032"/>
      <c r="J292" s="2032"/>
      <c r="K292" s="2032"/>
      <c r="L292" s="2032"/>
      <c r="M292" s="2032"/>
      <c r="N292" s="2032"/>
      <c r="O292" s="2032"/>
      <c r="P292" s="2032"/>
      <c r="Q292" s="2032"/>
      <c r="R292" s="2032"/>
      <c r="S292" s="2032"/>
      <c r="T292" s="2032"/>
      <c r="U292" s="2032"/>
      <c r="V292" s="2032"/>
      <c r="W292" s="2032"/>
      <c r="X292" s="2032"/>
      <c r="Y292" s="2032"/>
      <c r="Z292" s="2032"/>
      <c r="AA292" s="2032"/>
      <c r="AB292" s="2032"/>
      <c r="AC292" s="2032"/>
      <c r="AD292" s="2033"/>
      <c r="AE292" s="584"/>
      <c r="AF292" s="584"/>
      <c r="AG292" s="584"/>
      <c r="AH292" s="584"/>
      <c r="AI292" s="584"/>
      <c r="AJ292" s="583"/>
      <c r="AK292" s="583"/>
      <c r="AL292" s="583"/>
      <c r="AM292" s="583"/>
      <c r="AR292" s="681"/>
    </row>
    <row r="293" spans="1:49" ht="15" customHeight="1">
      <c r="A293" s="583"/>
      <c r="B293" s="584"/>
      <c r="C293" s="583"/>
      <c r="D293" s="584"/>
      <c r="E293" s="583"/>
      <c r="F293" s="2031"/>
      <c r="G293" s="2032"/>
      <c r="H293" s="2032"/>
      <c r="I293" s="2032"/>
      <c r="J293" s="2032"/>
      <c r="K293" s="2032"/>
      <c r="L293" s="2032"/>
      <c r="M293" s="2032"/>
      <c r="N293" s="2032"/>
      <c r="O293" s="2032"/>
      <c r="P293" s="2032"/>
      <c r="Q293" s="2032"/>
      <c r="R293" s="2032"/>
      <c r="S293" s="2032"/>
      <c r="T293" s="2032"/>
      <c r="U293" s="2032"/>
      <c r="V293" s="2032"/>
      <c r="W293" s="2032"/>
      <c r="X293" s="2032"/>
      <c r="Y293" s="2032"/>
      <c r="Z293" s="2032"/>
      <c r="AA293" s="2032"/>
      <c r="AB293" s="2032"/>
      <c r="AC293" s="2032"/>
      <c r="AD293" s="2033"/>
      <c r="AE293" s="584"/>
      <c r="AF293" s="584"/>
      <c r="AG293" s="584"/>
      <c r="AH293" s="584"/>
      <c r="AI293" s="584"/>
      <c r="AJ293" s="583"/>
      <c r="AK293" s="583"/>
      <c r="AL293" s="583"/>
      <c r="AM293" s="583"/>
      <c r="AR293" s="681"/>
    </row>
    <row r="294" spans="1:49">
      <c r="A294" s="583"/>
      <c r="B294" s="584"/>
      <c r="C294" s="583"/>
      <c r="D294" s="584"/>
      <c r="E294" s="583"/>
      <c r="F294" s="2031"/>
      <c r="G294" s="2032"/>
      <c r="H294" s="2032"/>
      <c r="I294" s="2032"/>
      <c r="J294" s="2032"/>
      <c r="K294" s="2032"/>
      <c r="L294" s="2032"/>
      <c r="M294" s="2032"/>
      <c r="N294" s="2032"/>
      <c r="O294" s="2032"/>
      <c r="P294" s="2032"/>
      <c r="Q294" s="2032"/>
      <c r="R294" s="2032"/>
      <c r="S294" s="2032"/>
      <c r="T294" s="2032"/>
      <c r="U294" s="2032"/>
      <c r="V294" s="2032"/>
      <c r="W294" s="2032"/>
      <c r="X294" s="2032"/>
      <c r="Y294" s="2032"/>
      <c r="Z294" s="2032"/>
      <c r="AA294" s="2032"/>
      <c r="AB294" s="2032"/>
      <c r="AC294" s="2032"/>
      <c r="AD294" s="2033"/>
      <c r="AE294" s="584"/>
      <c r="AF294" s="584"/>
      <c r="AG294" s="584"/>
      <c r="AH294" s="584"/>
      <c r="AI294" s="584"/>
      <c r="AJ294" s="583"/>
      <c r="AK294" s="583"/>
      <c r="AL294" s="583"/>
      <c r="AM294" s="583"/>
      <c r="AP294" s="644"/>
      <c r="AQ294" s="607"/>
      <c r="AR294" s="681"/>
    </row>
    <row r="295" spans="1:49" ht="15" customHeight="1">
      <c r="A295" s="583"/>
      <c r="B295" s="584"/>
      <c r="C295" s="583"/>
      <c r="D295" s="584"/>
      <c r="E295" s="583"/>
      <c r="F295" s="2053"/>
      <c r="G295" s="2054"/>
      <c r="H295" s="2054"/>
      <c r="I295" s="2054"/>
      <c r="J295" s="2054"/>
      <c r="K295" s="2054"/>
      <c r="L295" s="2054"/>
      <c r="M295" s="2054"/>
      <c r="N295" s="2054"/>
      <c r="O295" s="2054"/>
      <c r="P295" s="2054"/>
      <c r="Q295" s="2054"/>
      <c r="R295" s="2054"/>
      <c r="S295" s="2054"/>
      <c r="T295" s="2054"/>
      <c r="U295" s="2054"/>
      <c r="V295" s="2054"/>
      <c r="W295" s="2054"/>
      <c r="X295" s="2054"/>
      <c r="Y295" s="2054"/>
      <c r="Z295" s="2054"/>
      <c r="AA295" s="2054"/>
      <c r="AB295" s="2054"/>
      <c r="AC295" s="2054"/>
      <c r="AD295" s="2055"/>
      <c r="AE295" s="584"/>
      <c r="AF295" s="584"/>
      <c r="AG295" s="584"/>
      <c r="AH295" s="584"/>
      <c r="AI295" s="584"/>
      <c r="AJ295" s="583"/>
      <c r="AK295" s="583"/>
      <c r="AL295" s="583"/>
      <c r="AM295" s="583"/>
      <c r="AP295" s="644"/>
      <c r="AQ295" s="607"/>
      <c r="AR295" s="681"/>
    </row>
    <row r="296" spans="1:49">
      <c r="A296" s="583"/>
      <c r="B296" s="584"/>
      <c r="C296" s="584"/>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3"/>
      <c r="AK296" s="583"/>
      <c r="AL296" s="583"/>
      <c r="AM296" s="583"/>
      <c r="AP296" s="644"/>
      <c r="AQ296" s="607"/>
      <c r="AR296" s="681"/>
    </row>
    <row r="297" spans="1:49" hidden="1">
      <c r="A297" s="583"/>
      <c r="B297" s="584"/>
      <c r="C297" s="584"/>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3"/>
      <c r="AK297" s="583"/>
      <c r="AL297" s="583"/>
      <c r="AM297" s="583"/>
      <c r="AP297" s="644"/>
      <c r="AQ297" s="607"/>
      <c r="AR297" s="681"/>
    </row>
    <row r="298" spans="1:49" hidden="1">
      <c r="A298" s="583"/>
      <c r="B298" s="584"/>
      <c r="C298" s="584"/>
      <c r="D298" s="584"/>
      <c r="E298" s="584"/>
      <c r="F298" s="584"/>
      <c r="G298" s="584"/>
      <c r="H298" s="584"/>
      <c r="I298" s="584"/>
      <c r="J298" s="584"/>
      <c r="K298" s="584"/>
      <c r="L298" s="584"/>
      <c r="M298" s="584"/>
      <c r="N298" s="584"/>
      <c r="O298" s="584"/>
      <c r="P298" s="584"/>
      <c r="Q298" s="584"/>
      <c r="R298" s="584"/>
      <c r="S298" s="584"/>
      <c r="T298" s="584"/>
      <c r="U298" s="584"/>
      <c r="V298" s="584"/>
      <c r="W298" s="584"/>
      <c r="X298" s="584"/>
      <c r="Y298" s="584"/>
      <c r="Z298" s="584"/>
      <c r="AA298" s="584"/>
      <c r="AB298" s="584"/>
      <c r="AC298" s="584"/>
      <c r="AD298" s="584"/>
      <c r="AE298" s="584"/>
      <c r="AF298" s="584"/>
      <c r="AG298" s="584"/>
      <c r="AH298" s="584"/>
      <c r="AI298" s="584"/>
      <c r="AJ298" s="583"/>
      <c r="AK298" s="583"/>
      <c r="AL298" s="583"/>
      <c r="AM298" s="583"/>
      <c r="AN298" s="73"/>
      <c r="AO298" s="14"/>
    </row>
    <row r="299" spans="1:49" hidden="1">
      <c r="A299" s="1608" t="s">
        <v>1499</v>
      </c>
      <c r="B299" s="1608"/>
      <c r="C299" s="1927" t="s">
        <v>600</v>
      </c>
      <c r="D299" s="1927"/>
      <c r="E299" s="580"/>
      <c r="F299" s="677" t="s">
        <v>1497</v>
      </c>
      <c r="G299" s="682"/>
      <c r="H299" s="682"/>
      <c r="I299" s="682"/>
      <c r="J299" s="682"/>
      <c r="K299" s="682"/>
      <c r="L299" s="682"/>
      <c r="M299" s="682"/>
      <c r="N299" s="682"/>
      <c r="O299" s="682"/>
      <c r="P299" s="682"/>
      <c r="Q299" s="682"/>
      <c r="R299" s="682"/>
      <c r="S299" s="682"/>
      <c r="T299" s="682"/>
      <c r="U299" s="682"/>
      <c r="V299" s="682"/>
      <c r="W299" s="682"/>
      <c r="X299" s="682"/>
      <c r="Y299" s="682"/>
      <c r="Z299" s="682"/>
      <c r="AA299" s="682"/>
      <c r="AB299" s="682"/>
      <c r="AC299" s="682"/>
      <c r="AD299" s="683"/>
      <c r="AE299" s="584"/>
      <c r="AF299" s="584"/>
      <c r="AG299" s="572" t="s">
        <v>1498</v>
      </c>
      <c r="AH299" s="584"/>
      <c r="AI299" s="584"/>
      <c r="AJ299" s="583"/>
      <c r="AK299" s="583"/>
      <c r="AL299" s="583"/>
      <c r="AM299" s="583"/>
      <c r="AN299" s="73"/>
      <c r="AO299" s="14"/>
    </row>
    <row r="300" spans="1:49" hidden="1">
      <c r="A300" s="89"/>
      <c r="B300" s="89"/>
      <c r="C300" s="763"/>
      <c r="D300" s="763"/>
      <c r="E300" s="580"/>
      <c r="F300" s="1904" t="s">
        <v>2340</v>
      </c>
      <c r="G300" s="1905"/>
      <c r="H300" s="1905"/>
      <c r="I300" s="1905"/>
      <c r="J300" s="1905"/>
      <c r="K300" s="1905"/>
      <c r="L300" s="1905"/>
      <c r="M300" s="1905"/>
      <c r="N300" s="1905"/>
      <c r="O300" s="1905"/>
      <c r="P300" s="1905"/>
      <c r="Q300" s="1905"/>
      <c r="R300" s="1905"/>
      <c r="S300" s="1905"/>
      <c r="T300" s="1905"/>
      <c r="U300" s="1905"/>
      <c r="V300" s="1905"/>
      <c r="W300" s="1905"/>
      <c r="X300" s="1905"/>
      <c r="Y300" s="1905"/>
      <c r="Z300" s="1905"/>
      <c r="AA300" s="1905"/>
      <c r="AB300" s="1905"/>
      <c r="AC300" s="1905"/>
      <c r="AD300" s="1906"/>
      <c r="AE300" s="584"/>
      <c r="AF300" s="584"/>
      <c r="AG300" s="572"/>
      <c r="AH300" s="584"/>
      <c r="AI300" s="584"/>
      <c r="AJ300" s="583"/>
      <c r="AK300" s="583"/>
      <c r="AL300" s="583"/>
      <c r="AM300" s="583"/>
      <c r="AN300" s="73"/>
      <c r="AO300" s="14"/>
      <c r="AP300" s="590" t="s">
        <v>1291</v>
      </c>
    </row>
    <row r="301" spans="1:49" hidden="1">
      <c r="F301" s="1904"/>
      <c r="G301" s="1905"/>
      <c r="H301" s="1905"/>
      <c r="I301" s="1905"/>
      <c r="J301" s="1905"/>
      <c r="K301" s="1905"/>
      <c r="L301" s="1905"/>
      <c r="M301" s="1905"/>
      <c r="N301" s="1905"/>
      <c r="O301" s="1905"/>
      <c r="P301" s="1905"/>
      <c r="Q301" s="1905"/>
      <c r="R301" s="1905"/>
      <c r="S301" s="1905"/>
      <c r="T301" s="1905"/>
      <c r="U301" s="1905"/>
      <c r="V301" s="1905"/>
      <c r="W301" s="1905"/>
      <c r="X301" s="1905"/>
      <c r="Y301" s="1905"/>
      <c r="Z301" s="1905"/>
      <c r="AA301" s="1905"/>
      <c r="AB301" s="1905"/>
      <c r="AC301" s="1905"/>
      <c r="AD301" s="1906"/>
      <c r="AE301" s="584"/>
      <c r="AF301" s="584"/>
      <c r="AH301" s="584"/>
      <c r="AI301" s="584"/>
      <c r="AJ301" s="583"/>
      <c r="AK301" s="583"/>
      <c r="AL301" s="583"/>
      <c r="AM301" s="583"/>
      <c r="AN301" s="73"/>
      <c r="AO301" s="14"/>
      <c r="AP301" s="590" t="s">
        <v>1919</v>
      </c>
    </row>
    <row r="302" spans="1:49" hidden="1">
      <c r="A302" s="583"/>
      <c r="B302" s="584"/>
      <c r="C302" s="763"/>
      <c r="D302" s="763"/>
      <c r="E302" s="580"/>
      <c r="F302" s="685" t="s">
        <v>1500</v>
      </c>
      <c r="G302" s="696"/>
      <c r="H302" s="696"/>
      <c r="I302" s="696"/>
      <c r="J302" s="696"/>
      <c r="K302" s="696"/>
      <c r="L302" s="696"/>
      <c r="M302" s="696"/>
      <c r="N302" s="696"/>
      <c r="O302" s="696"/>
      <c r="P302" s="696"/>
      <c r="Q302" s="696"/>
      <c r="R302" s="696"/>
      <c r="S302" s="696"/>
      <c r="T302" s="696"/>
      <c r="U302" s="696"/>
      <c r="V302" s="696"/>
      <c r="W302" s="696"/>
      <c r="X302" s="696"/>
      <c r="Y302" s="696"/>
      <c r="Z302" s="696"/>
      <c r="AA302" s="696"/>
      <c r="AB302" s="696"/>
      <c r="AC302" s="696"/>
      <c r="AD302" s="1054"/>
      <c r="AE302" s="584"/>
      <c r="AF302" s="584"/>
      <c r="AG302" s="572"/>
      <c r="AH302" s="584"/>
      <c r="AI302" s="584"/>
      <c r="AJ302" s="583"/>
      <c r="AK302" s="583"/>
      <c r="AL302" s="583"/>
      <c r="AM302" s="583"/>
      <c r="AN302" s="73"/>
      <c r="AO302" s="14"/>
      <c r="AP302" s="590" t="s">
        <v>1921</v>
      </c>
    </row>
    <row r="303" spans="1:49" hidden="1">
      <c r="A303" s="583"/>
      <c r="B303" s="584"/>
      <c r="C303" s="763"/>
      <c r="D303" s="763"/>
      <c r="E303" s="580"/>
      <c r="F303" s="685"/>
      <c r="G303" s="696"/>
      <c r="H303" s="696"/>
      <c r="I303" s="696"/>
      <c r="J303" s="696"/>
      <c r="K303" s="696"/>
      <c r="L303" s="696"/>
      <c r="M303" s="696"/>
      <c r="N303" s="696"/>
      <c r="O303" s="696"/>
      <c r="P303" s="696"/>
      <c r="Q303" s="696"/>
      <c r="R303" s="696"/>
      <c r="S303" s="696"/>
      <c r="T303" s="696"/>
      <c r="U303" s="696"/>
      <c r="V303" s="696"/>
      <c r="W303" s="696"/>
      <c r="X303" s="696"/>
      <c r="Y303" s="696"/>
      <c r="Z303" s="696"/>
      <c r="AA303" s="696"/>
      <c r="AB303" s="696"/>
      <c r="AC303" s="696"/>
      <c r="AD303" s="1054"/>
      <c r="AE303" s="584"/>
      <c r="AF303" s="584"/>
      <c r="AG303" s="572"/>
      <c r="AH303" s="584"/>
      <c r="AI303" s="584"/>
      <c r="AJ303" s="583"/>
      <c r="AK303" s="583"/>
      <c r="AL303" s="583"/>
      <c r="AM303" s="583"/>
      <c r="AN303" s="73"/>
      <c r="AO303" s="14"/>
      <c r="AP303" s="590" t="s">
        <v>2046</v>
      </c>
    </row>
    <row r="304" spans="1:49" ht="12.75" hidden="1" customHeight="1">
      <c r="A304" s="583"/>
      <c r="B304" s="584"/>
      <c r="C304" s="763"/>
      <c r="D304" s="763"/>
      <c r="E304" s="580"/>
      <c r="F304" s="68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86"/>
      <c r="AE304" s="584"/>
      <c r="AF304" s="584"/>
      <c r="AG304" s="572"/>
      <c r="AH304" s="584"/>
      <c r="AI304" s="584"/>
      <c r="AJ304" s="583"/>
      <c r="AK304" s="583"/>
      <c r="AL304" s="583"/>
      <c r="AM304" s="583"/>
      <c r="AN304" s="73"/>
      <c r="AO304" s="14"/>
      <c r="AP304" s="30"/>
    </row>
    <row r="305" spans="1:42" ht="12.75" hidden="1" customHeight="1">
      <c r="A305" s="583"/>
      <c r="B305" s="584"/>
      <c r="C305" s="763"/>
      <c r="D305" s="763"/>
      <c r="E305" s="580"/>
      <c r="F305" s="2034" t="s">
        <v>1291</v>
      </c>
      <c r="G305" s="2035"/>
      <c r="H305" s="2035"/>
      <c r="I305" s="2035"/>
      <c r="J305" s="2035"/>
      <c r="K305" s="2035"/>
      <c r="L305" s="2035"/>
      <c r="M305" s="2035"/>
      <c r="N305" s="2035"/>
      <c r="O305" s="2035"/>
      <c r="P305" s="2035"/>
      <c r="Q305" s="2035"/>
      <c r="R305" s="2035"/>
      <c r="S305" s="2035"/>
      <c r="T305" s="2035"/>
      <c r="U305" s="2035"/>
      <c r="V305" s="2035"/>
      <c r="W305" s="2035"/>
      <c r="X305" s="2035"/>
      <c r="Y305" s="2035"/>
      <c r="Z305" s="2035"/>
      <c r="AA305" s="2035"/>
      <c r="AB305" s="2035"/>
      <c r="AC305" s="2035"/>
      <c r="AD305" s="2036"/>
      <c r="AE305" s="675"/>
      <c r="AF305" s="675"/>
      <c r="AG305" s="675"/>
      <c r="AH305" s="675"/>
      <c r="AI305" s="675"/>
      <c r="AJ305" s="675"/>
      <c r="AK305" s="675"/>
      <c r="AL305" s="583"/>
      <c r="AM305" s="583"/>
      <c r="AN305" s="73"/>
      <c r="AO305" s="14"/>
      <c r="AP305" s="30"/>
    </row>
    <row r="306" spans="1:42" hidden="1">
      <c r="A306" s="583"/>
      <c r="B306" s="584"/>
      <c r="C306" s="763"/>
      <c r="D306" s="763"/>
      <c r="E306" s="580"/>
      <c r="F306" s="2034"/>
      <c r="G306" s="2035"/>
      <c r="H306" s="2035"/>
      <c r="I306" s="2035"/>
      <c r="J306" s="2035"/>
      <c r="K306" s="2035"/>
      <c r="L306" s="2035"/>
      <c r="M306" s="2035"/>
      <c r="N306" s="2035"/>
      <c r="O306" s="2035"/>
      <c r="P306" s="2035"/>
      <c r="Q306" s="2035"/>
      <c r="R306" s="2035"/>
      <c r="S306" s="2035"/>
      <c r="T306" s="2035"/>
      <c r="U306" s="2035"/>
      <c r="V306" s="2035"/>
      <c r="W306" s="2035"/>
      <c r="X306" s="2035"/>
      <c r="Y306" s="2035"/>
      <c r="Z306" s="2035"/>
      <c r="AA306" s="2035"/>
      <c r="AB306" s="2035"/>
      <c r="AC306" s="2035"/>
      <c r="AD306" s="2036"/>
      <c r="AE306" s="584"/>
      <c r="AF306" s="584"/>
      <c r="AG306" s="572"/>
      <c r="AH306" s="584"/>
      <c r="AI306" s="584"/>
      <c r="AJ306" s="583"/>
      <c r="AK306" s="583"/>
      <c r="AL306" s="583"/>
      <c r="AM306" s="583"/>
      <c r="AN306" s="73"/>
      <c r="AO306" s="14"/>
      <c r="AP306" s="30"/>
    </row>
    <row r="307" spans="1:42" hidden="1">
      <c r="A307" s="583"/>
      <c r="B307" s="584"/>
      <c r="C307" s="763"/>
      <c r="D307" s="763"/>
      <c r="E307" s="580"/>
      <c r="F307" s="2034"/>
      <c r="G307" s="2035"/>
      <c r="H307" s="2035"/>
      <c r="I307" s="2035"/>
      <c r="J307" s="2035"/>
      <c r="K307" s="2035"/>
      <c r="L307" s="2035"/>
      <c r="M307" s="2035"/>
      <c r="N307" s="2035"/>
      <c r="O307" s="2035"/>
      <c r="P307" s="2035"/>
      <c r="Q307" s="2035"/>
      <c r="R307" s="2035"/>
      <c r="S307" s="2035"/>
      <c r="T307" s="2035"/>
      <c r="U307" s="2035"/>
      <c r="V307" s="2035"/>
      <c r="W307" s="2035"/>
      <c r="X307" s="2035"/>
      <c r="Y307" s="2035"/>
      <c r="Z307" s="2035"/>
      <c r="AA307" s="2035"/>
      <c r="AB307" s="2035"/>
      <c r="AC307" s="2035"/>
      <c r="AD307" s="2036"/>
      <c r="AE307" s="584"/>
      <c r="AF307" s="584"/>
      <c r="AG307" s="572"/>
      <c r="AH307" s="584"/>
      <c r="AI307" s="584"/>
      <c r="AJ307" s="583"/>
      <c r="AK307" s="583"/>
      <c r="AL307" s="583"/>
      <c r="AM307" s="583"/>
      <c r="AN307" s="73"/>
      <c r="AO307" s="14"/>
      <c r="AP307" s="30"/>
    </row>
    <row r="308" spans="1:42" hidden="1">
      <c r="A308" s="583"/>
      <c r="B308" s="584"/>
      <c r="C308" s="763"/>
      <c r="D308" s="763"/>
      <c r="E308" s="580"/>
      <c r="F308" s="2034"/>
      <c r="G308" s="2035"/>
      <c r="H308" s="2035"/>
      <c r="I308" s="2035"/>
      <c r="J308" s="2035"/>
      <c r="K308" s="2035"/>
      <c r="L308" s="2035"/>
      <c r="M308" s="2035"/>
      <c r="N308" s="2035"/>
      <c r="O308" s="2035"/>
      <c r="P308" s="2035"/>
      <c r="Q308" s="2035"/>
      <c r="R308" s="2035"/>
      <c r="S308" s="2035"/>
      <c r="T308" s="2035"/>
      <c r="U308" s="2035"/>
      <c r="V308" s="2035"/>
      <c r="W308" s="2035"/>
      <c r="X308" s="2035"/>
      <c r="Y308" s="2035"/>
      <c r="Z308" s="2035"/>
      <c r="AA308" s="2035"/>
      <c r="AB308" s="2035"/>
      <c r="AC308" s="2035"/>
      <c r="AD308" s="2036"/>
      <c r="AE308" s="584"/>
      <c r="AF308" s="584"/>
      <c r="AG308" s="572"/>
      <c r="AH308" s="584"/>
      <c r="AI308" s="584"/>
      <c r="AJ308" s="583"/>
      <c r="AK308" s="583"/>
      <c r="AL308" s="583"/>
      <c r="AM308" s="583"/>
      <c r="AN308" s="73"/>
      <c r="AO308" s="14"/>
      <c r="AP308" s="30"/>
    </row>
    <row r="309" spans="1:42" hidden="1">
      <c r="A309" s="583"/>
      <c r="B309" s="584"/>
      <c r="C309" s="763"/>
      <c r="D309" s="763"/>
      <c r="E309" s="580"/>
      <c r="F309" s="2037"/>
      <c r="G309" s="2038"/>
      <c r="H309" s="2038"/>
      <c r="I309" s="2038"/>
      <c r="J309" s="2038"/>
      <c r="K309" s="2038"/>
      <c r="L309" s="2038"/>
      <c r="M309" s="2038"/>
      <c r="N309" s="2038"/>
      <c r="O309" s="2038"/>
      <c r="P309" s="2038"/>
      <c r="Q309" s="2038"/>
      <c r="R309" s="2038"/>
      <c r="S309" s="2038"/>
      <c r="T309" s="2038"/>
      <c r="U309" s="2038"/>
      <c r="V309" s="2038"/>
      <c r="W309" s="2038"/>
      <c r="X309" s="2038"/>
      <c r="Y309" s="2038"/>
      <c r="Z309" s="2038"/>
      <c r="AA309" s="2038"/>
      <c r="AB309" s="2038"/>
      <c r="AC309" s="2038"/>
      <c r="AD309" s="2039"/>
      <c r="AE309" s="584"/>
      <c r="AF309" s="584"/>
      <c r="AG309" s="572"/>
      <c r="AH309" s="584"/>
      <c r="AI309" s="584"/>
      <c r="AJ309" s="583"/>
      <c r="AK309" s="583"/>
      <c r="AL309" s="583"/>
      <c r="AM309" s="583"/>
      <c r="AN309" s="73"/>
      <c r="AO309" s="14"/>
      <c r="AP309" s="30"/>
    </row>
    <row r="310" spans="1:42" hidden="1">
      <c r="A310" s="583"/>
      <c r="B310" s="584"/>
      <c r="C310" s="763"/>
      <c r="D310" s="763"/>
      <c r="E310" s="580"/>
      <c r="F310" s="1009"/>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86"/>
      <c r="AE310" s="584"/>
      <c r="AF310" s="584"/>
      <c r="AG310" s="572"/>
      <c r="AH310" s="584"/>
      <c r="AI310" s="584"/>
      <c r="AJ310" s="583"/>
      <c r="AK310" s="583"/>
      <c r="AL310" s="583"/>
      <c r="AM310" s="583"/>
      <c r="AN310" s="73"/>
      <c r="AO310" s="14"/>
      <c r="AP310" s="30"/>
    </row>
    <row r="311" spans="1:42" hidden="1">
      <c r="A311" s="583"/>
      <c r="B311" s="584"/>
      <c r="C311" s="763"/>
      <c r="D311" s="763"/>
      <c r="E311" s="580"/>
      <c r="F311" s="687" t="s">
        <v>1920</v>
      </c>
      <c r="G311" s="584"/>
      <c r="H311" s="584"/>
      <c r="I311" s="584"/>
      <c r="J311" s="584"/>
      <c r="K311" s="584"/>
      <c r="L311" s="584"/>
      <c r="M311" s="584"/>
      <c r="N311" s="584"/>
      <c r="O311" s="584"/>
      <c r="P311" s="584"/>
      <c r="Q311" s="584"/>
      <c r="R311" s="584"/>
      <c r="S311" s="584"/>
      <c r="T311" s="584"/>
      <c r="U311" s="584"/>
      <c r="V311" s="584"/>
      <c r="W311" s="584"/>
      <c r="X311" s="584"/>
      <c r="Y311" s="584"/>
      <c r="Z311" s="584"/>
      <c r="AA311" s="584"/>
      <c r="AB311" s="584"/>
      <c r="AC311" s="584"/>
      <c r="AD311" s="688"/>
      <c r="AE311" s="584"/>
      <c r="AF311" s="584"/>
      <c r="AG311" s="572"/>
      <c r="AH311" s="584"/>
      <c r="AI311" s="584"/>
      <c r="AJ311" s="583"/>
      <c r="AK311" s="583"/>
      <c r="AL311" s="583"/>
      <c r="AM311" s="583"/>
      <c r="AN311" s="73"/>
      <c r="AO311" s="14"/>
      <c r="AP311" s="30"/>
    </row>
    <row r="312" spans="1:42" hidden="1">
      <c r="A312" s="583"/>
      <c r="B312" s="584"/>
      <c r="C312" s="763"/>
      <c r="D312" s="763"/>
      <c r="E312" s="580"/>
      <c r="F312" s="687"/>
      <c r="G312" s="584"/>
      <c r="H312" s="584"/>
      <c r="I312" s="584"/>
      <c r="J312" s="584"/>
      <c r="K312" s="584"/>
      <c r="L312" s="584"/>
      <c r="M312" s="584"/>
      <c r="N312" s="584"/>
      <c r="O312" s="584"/>
      <c r="P312" s="584"/>
      <c r="Q312" s="584"/>
      <c r="R312" s="584"/>
      <c r="S312" s="584"/>
      <c r="T312" s="584"/>
      <c r="U312" s="584"/>
      <c r="V312" s="584"/>
      <c r="W312" s="584"/>
      <c r="X312" s="584"/>
      <c r="Y312" s="584"/>
      <c r="Z312" s="584"/>
      <c r="AA312" s="584"/>
      <c r="AB312" s="584"/>
      <c r="AC312" s="584"/>
      <c r="AD312" s="688"/>
      <c r="AE312" s="584"/>
      <c r="AF312" s="584"/>
      <c r="AG312" s="572"/>
      <c r="AH312" s="584"/>
      <c r="AI312" s="584"/>
      <c r="AJ312" s="583"/>
      <c r="AK312" s="583"/>
      <c r="AL312" s="583"/>
      <c r="AM312" s="583"/>
      <c r="AN312" s="73"/>
      <c r="AO312" s="14"/>
      <c r="AP312" s="590" t="s">
        <v>1291</v>
      </c>
    </row>
    <row r="313" spans="1:42" ht="12.75" hidden="1" customHeight="1">
      <c r="A313" s="583"/>
      <c r="B313" s="584"/>
      <c r="C313" s="763"/>
      <c r="D313" s="763"/>
      <c r="E313" s="580"/>
      <c r="F313" s="689"/>
      <c r="G313" s="608" t="s">
        <v>697</v>
      </c>
      <c r="H313" s="608"/>
      <c r="I313" s="2040" t="s">
        <v>1291</v>
      </c>
      <c r="J313" s="2040"/>
      <c r="K313" s="2040"/>
      <c r="L313" s="2040"/>
      <c r="M313" s="2040"/>
      <c r="N313" s="2040"/>
      <c r="O313" s="2040"/>
      <c r="P313" s="2040"/>
      <c r="Q313" s="2040"/>
      <c r="R313" s="2040"/>
      <c r="S313" s="2040"/>
      <c r="T313" s="2040"/>
      <c r="U313" s="2040"/>
      <c r="V313" s="2040"/>
      <c r="W313" s="2040"/>
      <c r="X313" s="2040"/>
      <c r="Y313" s="2040"/>
      <c r="Z313" s="2040"/>
      <c r="AA313" s="2040"/>
      <c r="AB313" s="2040"/>
      <c r="AC313" s="2040"/>
      <c r="AD313" s="2041"/>
      <c r="AE313" s="584"/>
      <c r="AF313" s="584"/>
      <c r="AG313" s="572"/>
      <c r="AH313" s="584"/>
      <c r="AI313" s="584"/>
      <c r="AJ313" s="583"/>
      <c r="AK313" s="583"/>
      <c r="AL313" s="583"/>
      <c r="AM313" s="583"/>
      <c r="AN313" s="73"/>
      <c r="AO313" s="14"/>
      <c r="AP313" s="590" t="s">
        <v>1749</v>
      </c>
    </row>
    <row r="314" spans="1:42" hidden="1">
      <c r="A314" s="583"/>
      <c r="B314" s="584"/>
      <c r="C314" s="763"/>
      <c r="D314" s="763"/>
      <c r="E314" s="580"/>
      <c r="F314" s="689"/>
      <c r="G314" s="608"/>
      <c r="H314" s="608"/>
      <c r="I314" s="2040"/>
      <c r="J314" s="2040"/>
      <c r="K314" s="2040"/>
      <c r="L314" s="2040"/>
      <c r="M314" s="2040"/>
      <c r="N314" s="2040"/>
      <c r="O314" s="2040"/>
      <c r="P314" s="2040"/>
      <c r="Q314" s="2040"/>
      <c r="R314" s="2040"/>
      <c r="S314" s="2040"/>
      <c r="T314" s="2040"/>
      <c r="U314" s="2040"/>
      <c r="V314" s="2040"/>
      <c r="W314" s="2040"/>
      <c r="X314" s="2040"/>
      <c r="Y314" s="2040"/>
      <c r="Z314" s="2040"/>
      <c r="AA314" s="2040"/>
      <c r="AB314" s="2040"/>
      <c r="AC314" s="2040"/>
      <c r="AD314" s="2041"/>
      <c r="AE314" s="584"/>
      <c r="AF314" s="584"/>
      <c r="AG314" s="572"/>
      <c r="AH314" s="584"/>
      <c r="AI314" s="584"/>
      <c r="AJ314" s="583"/>
      <c r="AK314" s="583"/>
      <c r="AL314" s="583"/>
      <c r="AM314" s="583"/>
      <c r="AN314" s="73"/>
      <c r="AO314" s="14"/>
      <c r="AP314" s="590" t="s">
        <v>1922</v>
      </c>
    </row>
    <row r="315" spans="1:42" hidden="1">
      <c r="A315" s="583"/>
      <c r="B315" s="584"/>
      <c r="C315" s="684"/>
      <c r="D315" s="684"/>
      <c r="E315" s="580"/>
      <c r="F315" s="689"/>
      <c r="G315" s="608"/>
      <c r="H315" s="608"/>
      <c r="I315" s="2040"/>
      <c r="J315" s="2040"/>
      <c r="K315" s="2040"/>
      <c r="L315" s="2040"/>
      <c r="M315" s="2040"/>
      <c r="N315" s="2040"/>
      <c r="O315" s="2040"/>
      <c r="P315" s="2040"/>
      <c r="Q315" s="2040"/>
      <c r="R315" s="2040"/>
      <c r="S315" s="2040"/>
      <c r="T315" s="2040"/>
      <c r="U315" s="2040"/>
      <c r="V315" s="2040"/>
      <c r="W315" s="2040"/>
      <c r="X315" s="2040"/>
      <c r="Y315" s="2040"/>
      <c r="Z315" s="2040"/>
      <c r="AA315" s="2040"/>
      <c r="AB315" s="2040"/>
      <c r="AC315" s="2040"/>
      <c r="AD315" s="2041"/>
      <c r="AE315" s="584"/>
      <c r="AF315" s="584"/>
      <c r="AG315" s="572"/>
      <c r="AH315" s="584"/>
      <c r="AI315" s="584"/>
      <c r="AJ315" s="583"/>
      <c r="AK315" s="583"/>
      <c r="AL315" s="583"/>
      <c r="AM315" s="583"/>
      <c r="AN315" s="73"/>
      <c r="AO315" s="14"/>
      <c r="AP315" s="590" t="s">
        <v>1924</v>
      </c>
    </row>
    <row r="316" spans="1:42" hidden="1">
      <c r="A316" s="583"/>
      <c r="B316" s="584"/>
      <c r="C316" s="684"/>
      <c r="D316" s="684"/>
      <c r="E316" s="580"/>
      <c r="F316" s="687"/>
      <c r="G316" s="584"/>
      <c r="H316" s="584"/>
      <c r="I316" s="2042"/>
      <c r="J316" s="2042"/>
      <c r="K316" s="2042"/>
      <c r="L316" s="2042"/>
      <c r="M316" s="2042"/>
      <c r="N316" s="2042"/>
      <c r="O316" s="2042"/>
      <c r="P316" s="2042"/>
      <c r="Q316" s="2042"/>
      <c r="R316" s="2042"/>
      <c r="S316" s="2042"/>
      <c r="T316" s="2042"/>
      <c r="U316" s="2042"/>
      <c r="V316" s="2042"/>
      <c r="W316" s="2042"/>
      <c r="X316" s="2042"/>
      <c r="Y316" s="2042"/>
      <c r="Z316" s="2042"/>
      <c r="AA316" s="2042"/>
      <c r="AB316" s="2042"/>
      <c r="AC316" s="2042"/>
      <c r="AD316" s="2043"/>
      <c r="AE316" s="584"/>
      <c r="AF316" s="584"/>
      <c r="AG316" s="572"/>
      <c r="AH316" s="584"/>
      <c r="AI316" s="584"/>
      <c r="AJ316" s="583"/>
      <c r="AK316" s="583"/>
      <c r="AL316" s="583"/>
      <c r="AM316" s="583"/>
      <c r="AN316" s="73"/>
      <c r="AO316" s="14"/>
      <c r="AP316" s="590" t="s">
        <v>1923</v>
      </c>
    </row>
    <row r="317" spans="1:42" hidden="1">
      <c r="A317" s="583"/>
      <c r="B317" s="584"/>
      <c r="C317" s="684"/>
      <c r="D317" s="684"/>
      <c r="E317" s="580"/>
      <c r="F317" s="687"/>
      <c r="G317" s="584"/>
      <c r="H317" s="584"/>
      <c r="I317" s="584"/>
      <c r="J317" s="584"/>
      <c r="K317" s="584"/>
      <c r="L317" s="584"/>
      <c r="M317" s="584"/>
      <c r="N317" s="584"/>
      <c r="O317" s="584"/>
      <c r="P317" s="584"/>
      <c r="Q317" s="584"/>
      <c r="R317" s="584"/>
      <c r="S317" s="584"/>
      <c r="T317" s="584"/>
      <c r="U317" s="584"/>
      <c r="V317" s="584"/>
      <c r="W317" s="584"/>
      <c r="X317" s="584"/>
      <c r="Y317" s="584"/>
      <c r="Z317" s="584"/>
      <c r="AA317" s="584"/>
      <c r="AB317" s="584"/>
      <c r="AC317" s="584"/>
      <c r="AD317" s="688"/>
      <c r="AE317" s="584"/>
      <c r="AF317" s="584"/>
      <c r="AG317" s="572"/>
      <c r="AH317" s="584"/>
      <c r="AI317" s="584"/>
      <c r="AJ317" s="583"/>
      <c r="AK317" s="583"/>
      <c r="AL317" s="583"/>
      <c r="AM317" s="583"/>
      <c r="AN317" s="73"/>
      <c r="AO317" s="14"/>
      <c r="AP317" s="30"/>
    </row>
    <row r="318" spans="1:42" hidden="1">
      <c r="A318" s="583"/>
      <c r="B318" s="584"/>
      <c r="C318" s="684"/>
      <c r="D318" s="684"/>
      <c r="E318" s="580"/>
      <c r="F318" s="687"/>
      <c r="G318" s="584" t="s">
        <v>518</v>
      </c>
      <c r="H318" s="584"/>
      <c r="I318" s="2040" t="s">
        <v>1291</v>
      </c>
      <c r="J318" s="2040"/>
      <c r="K318" s="2040"/>
      <c r="L318" s="2040"/>
      <c r="M318" s="2040"/>
      <c r="N318" s="2040"/>
      <c r="O318" s="2040"/>
      <c r="P318" s="2040"/>
      <c r="Q318" s="2040"/>
      <c r="R318" s="2040"/>
      <c r="S318" s="2040"/>
      <c r="T318" s="2040"/>
      <c r="U318" s="2040"/>
      <c r="V318" s="2040"/>
      <c r="W318" s="2040"/>
      <c r="X318" s="2040"/>
      <c r="Y318" s="2040"/>
      <c r="Z318" s="2040"/>
      <c r="AA318" s="2040"/>
      <c r="AB318" s="2040"/>
      <c r="AC318" s="2040"/>
      <c r="AD318" s="2041"/>
      <c r="AE318" s="584"/>
      <c r="AF318" s="584"/>
      <c r="AG318" s="572"/>
      <c r="AH318" s="584"/>
      <c r="AI318" s="584"/>
      <c r="AJ318" s="583"/>
      <c r="AK318" s="583"/>
      <c r="AL318" s="583"/>
      <c r="AM318" s="583"/>
      <c r="AN318" s="73"/>
      <c r="AO318" s="14"/>
    </row>
    <row r="319" spans="1:42" hidden="1">
      <c r="A319" s="583"/>
      <c r="B319" s="584"/>
      <c r="C319" s="684"/>
      <c r="D319" s="684"/>
      <c r="E319" s="580"/>
      <c r="F319" s="687"/>
      <c r="G319" s="584"/>
      <c r="H319" s="584"/>
      <c r="I319" s="2040"/>
      <c r="J319" s="2040"/>
      <c r="K319" s="2040"/>
      <c r="L319" s="2040"/>
      <c r="M319" s="2040"/>
      <c r="N319" s="2040"/>
      <c r="O319" s="2040"/>
      <c r="P319" s="2040"/>
      <c r="Q319" s="2040"/>
      <c r="R319" s="2040"/>
      <c r="S319" s="2040"/>
      <c r="T319" s="2040"/>
      <c r="U319" s="2040"/>
      <c r="V319" s="2040"/>
      <c r="W319" s="2040"/>
      <c r="X319" s="2040"/>
      <c r="Y319" s="2040"/>
      <c r="Z319" s="2040"/>
      <c r="AA319" s="2040"/>
      <c r="AB319" s="2040"/>
      <c r="AC319" s="2040"/>
      <c r="AD319" s="2041"/>
      <c r="AE319" s="584"/>
      <c r="AF319" s="584"/>
      <c r="AG319" s="572"/>
      <c r="AH319" s="584"/>
      <c r="AI319" s="584"/>
      <c r="AJ319" s="583"/>
      <c r="AK319" s="583"/>
      <c r="AL319" s="583"/>
      <c r="AM319" s="583"/>
      <c r="AN319" s="73"/>
      <c r="AO319" s="14"/>
      <c r="AP319" s="590" t="s">
        <v>1291</v>
      </c>
    </row>
    <row r="320" spans="1:42" hidden="1">
      <c r="A320" s="583"/>
      <c r="B320" s="584"/>
      <c r="C320" s="684"/>
      <c r="D320" s="684"/>
      <c r="E320" s="580"/>
      <c r="F320" s="690"/>
      <c r="G320" s="691"/>
      <c r="H320" s="691"/>
      <c r="I320" s="2042"/>
      <c r="J320" s="2042"/>
      <c r="K320" s="2042"/>
      <c r="L320" s="2042"/>
      <c r="M320" s="2042"/>
      <c r="N320" s="2042"/>
      <c r="O320" s="2042"/>
      <c r="P320" s="2042"/>
      <c r="Q320" s="2042"/>
      <c r="R320" s="2042"/>
      <c r="S320" s="2042"/>
      <c r="T320" s="2042"/>
      <c r="U320" s="2042"/>
      <c r="V320" s="2042"/>
      <c r="W320" s="2042"/>
      <c r="X320" s="2042"/>
      <c r="Y320" s="2042"/>
      <c r="Z320" s="2042"/>
      <c r="AA320" s="2042"/>
      <c r="AB320" s="2042"/>
      <c r="AC320" s="2042"/>
      <c r="AD320" s="2043"/>
      <c r="AE320" s="584"/>
      <c r="AF320" s="584"/>
      <c r="AG320" s="572"/>
      <c r="AH320" s="584"/>
      <c r="AI320" s="584"/>
      <c r="AJ320" s="583"/>
      <c r="AK320" s="583"/>
      <c r="AL320" s="583"/>
      <c r="AM320" s="583"/>
      <c r="AN320" s="73"/>
      <c r="AO320" s="14"/>
      <c r="AP320" s="590" t="s">
        <v>1501</v>
      </c>
    </row>
    <row r="321" spans="1:44" hidden="1">
      <c r="A321" s="583"/>
      <c r="B321" s="584"/>
      <c r="C321" s="583"/>
      <c r="D321" s="584"/>
      <c r="E321" s="583"/>
      <c r="F321" s="649"/>
      <c r="G321" s="584"/>
      <c r="H321" s="584"/>
      <c r="I321" s="584"/>
      <c r="J321" s="584"/>
      <c r="K321" s="584"/>
      <c r="L321" s="584"/>
      <c r="M321" s="584"/>
      <c r="N321" s="584"/>
      <c r="O321" s="584"/>
      <c r="P321" s="584"/>
      <c r="Q321" s="584"/>
      <c r="R321" s="584"/>
      <c r="S321" s="584"/>
      <c r="T321" s="584"/>
      <c r="U321" s="584"/>
      <c r="V321" s="584"/>
      <c r="W321" s="584"/>
      <c r="X321" s="584"/>
      <c r="Y321" s="584"/>
      <c r="Z321" s="584"/>
      <c r="AA321" s="584"/>
      <c r="AB321" s="584"/>
      <c r="AC321" s="584"/>
      <c r="AD321" s="584"/>
      <c r="AE321" s="584"/>
      <c r="AF321" s="584"/>
      <c r="AG321" s="584"/>
      <c r="AH321" s="584"/>
      <c r="AI321" s="584"/>
      <c r="AJ321" s="583"/>
      <c r="AK321" s="583"/>
      <c r="AL321" s="583"/>
      <c r="AM321" s="583"/>
      <c r="AN321" s="73"/>
      <c r="AO321" s="14"/>
      <c r="AP321" s="590" t="s">
        <v>1750</v>
      </c>
    </row>
    <row r="322" spans="1:44" ht="12.75" hidden="1" customHeight="1">
      <c r="A322" s="1608" t="s">
        <v>1502</v>
      </c>
      <c r="B322" s="1608"/>
      <c r="C322" s="1927" t="s">
        <v>600</v>
      </c>
      <c r="D322" s="1927"/>
      <c r="E322" s="580"/>
      <c r="F322" s="2028" t="s">
        <v>2341</v>
      </c>
      <c r="G322" s="2029"/>
      <c r="H322" s="2029"/>
      <c r="I322" s="2029"/>
      <c r="J322" s="2029"/>
      <c r="K322" s="2029"/>
      <c r="L322" s="2029"/>
      <c r="M322" s="2029"/>
      <c r="N322" s="2029"/>
      <c r="O322" s="2029"/>
      <c r="P322" s="2029"/>
      <c r="Q322" s="2029"/>
      <c r="R322" s="2029"/>
      <c r="S322" s="2029"/>
      <c r="T322" s="2029"/>
      <c r="U322" s="2029"/>
      <c r="V322" s="2029"/>
      <c r="W322" s="2029"/>
      <c r="X322" s="2029"/>
      <c r="Y322" s="2029"/>
      <c r="Z322" s="2029"/>
      <c r="AA322" s="2029"/>
      <c r="AB322" s="2029"/>
      <c r="AC322" s="2029"/>
      <c r="AD322" s="2030"/>
      <c r="AE322" s="584"/>
      <c r="AF322" s="584"/>
      <c r="AG322" s="572" t="s">
        <v>1498</v>
      </c>
      <c r="AH322" s="584"/>
      <c r="AI322" s="584"/>
      <c r="AJ322" s="583"/>
      <c r="AK322" s="583"/>
      <c r="AL322" s="583"/>
      <c r="AM322" s="583"/>
      <c r="AN322" s="73"/>
      <c r="AO322" s="14"/>
    </row>
    <row r="323" spans="1:44" ht="15" hidden="1" customHeight="1">
      <c r="A323" s="583"/>
      <c r="B323" s="584"/>
      <c r="C323" s="584"/>
      <c r="D323" s="584"/>
      <c r="E323" s="584"/>
      <c r="F323" s="2031"/>
      <c r="G323" s="2032"/>
      <c r="H323" s="2032"/>
      <c r="I323" s="2032"/>
      <c r="J323" s="2032"/>
      <c r="K323" s="2032"/>
      <c r="L323" s="2032"/>
      <c r="M323" s="2032"/>
      <c r="N323" s="2032"/>
      <c r="O323" s="2032"/>
      <c r="P323" s="2032"/>
      <c r="Q323" s="2032"/>
      <c r="R323" s="2032"/>
      <c r="S323" s="2032"/>
      <c r="T323" s="2032"/>
      <c r="U323" s="2032"/>
      <c r="V323" s="2032"/>
      <c r="W323" s="2032"/>
      <c r="X323" s="2032"/>
      <c r="Y323" s="2032"/>
      <c r="Z323" s="2032"/>
      <c r="AA323" s="2032"/>
      <c r="AB323" s="2032"/>
      <c r="AC323" s="2032"/>
      <c r="AD323" s="2033"/>
      <c r="AE323" s="584"/>
      <c r="AF323" s="584"/>
      <c r="AG323" s="584"/>
      <c r="AH323" s="584"/>
      <c r="AI323" s="584"/>
      <c r="AJ323" s="583"/>
      <c r="AK323" s="583"/>
      <c r="AL323" s="583"/>
      <c r="AM323" s="583"/>
      <c r="AN323" s="73"/>
      <c r="AO323" s="14"/>
    </row>
    <row r="324" spans="1:44" ht="15" hidden="1" customHeight="1">
      <c r="A324" s="583"/>
      <c r="B324" s="584"/>
      <c r="C324" s="584"/>
      <c r="D324" s="584"/>
      <c r="E324" s="584"/>
      <c r="F324" s="2031"/>
      <c r="G324" s="2032"/>
      <c r="H324" s="2032"/>
      <c r="I324" s="2032"/>
      <c r="J324" s="2032"/>
      <c r="K324" s="2032"/>
      <c r="L324" s="2032"/>
      <c r="M324" s="2032"/>
      <c r="N324" s="2032"/>
      <c r="O324" s="2032"/>
      <c r="P324" s="2032"/>
      <c r="Q324" s="2032"/>
      <c r="R324" s="2032"/>
      <c r="S324" s="2032"/>
      <c r="T324" s="2032"/>
      <c r="U324" s="2032"/>
      <c r="V324" s="2032"/>
      <c r="W324" s="2032"/>
      <c r="X324" s="2032"/>
      <c r="Y324" s="2032"/>
      <c r="Z324" s="2032"/>
      <c r="AA324" s="2032"/>
      <c r="AB324" s="2032"/>
      <c r="AC324" s="2032"/>
      <c r="AD324" s="2033"/>
      <c r="AE324" s="584"/>
      <c r="AF324" s="584"/>
      <c r="AG324" s="584"/>
      <c r="AH324" s="584"/>
      <c r="AI324" s="584"/>
      <c r="AJ324" s="583"/>
      <c r="AK324" s="583"/>
      <c r="AL324" s="583"/>
      <c r="AM324" s="692"/>
      <c r="AN324" s="14"/>
      <c r="AO324" s="14"/>
    </row>
    <row r="325" spans="1:44" hidden="1">
      <c r="A325" s="583"/>
      <c r="B325" s="584"/>
      <c r="C325" s="583"/>
      <c r="D325" s="584"/>
      <c r="E325" s="583"/>
      <c r="F325" s="693" t="s">
        <v>1503</v>
      </c>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5"/>
      <c r="AE325" s="584"/>
      <c r="AF325" s="584"/>
      <c r="AG325" s="584"/>
      <c r="AH325" s="584"/>
      <c r="AI325" s="584"/>
      <c r="AJ325" s="583"/>
      <c r="AK325" s="583"/>
      <c r="AL325" s="583"/>
      <c r="AM325" s="692"/>
      <c r="AN325" s="30"/>
    </row>
    <row r="326" spans="1:44" hidden="1">
      <c r="A326" s="583"/>
      <c r="B326" s="584"/>
      <c r="C326" s="583"/>
      <c r="D326" s="584"/>
      <c r="E326" s="583"/>
      <c r="F326" s="696"/>
      <c r="G326" s="696"/>
      <c r="H326" s="696"/>
      <c r="I326" s="696"/>
      <c r="J326" s="696"/>
      <c r="K326" s="696"/>
      <c r="L326" s="696"/>
      <c r="M326" s="696"/>
      <c r="N326" s="696"/>
      <c r="O326" s="696"/>
      <c r="P326" s="696"/>
      <c r="Q326" s="696"/>
      <c r="R326" s="696"/>
      <c r="S326" s="696"/>
      <c r="T326" s="696"/>
      <c r="U326" s="696"/>
      <c r="V326" s="696"/>
      <c r="W326" s="696"/>
      <c r="X326" s="696"/>
      <c r="Y326" s="696"/>
      <c r="Z326" s="696"/>
      <c r="AA326" s="696"/>
      <c r="AB326" s="696"/>
      <c r="AC326" s="696"/>
      <c r="AD326" s="696"/>
      <c r="AE326" s="584"/>
      <c r="AF326" s="584"/>
      <c r="AG326" s="584"/>
      <c r="AH326" s="584"/>
      <c r="AI326" s="584"/>
      <c r="AJ326" s="583"/>
      <c r="AK326" s="583"/>
      <c r="AL326" s="583"/>
      <c r="AM326" s="692"/>
      <c r="AN326" s="30"/>
    </row>
    <row r="327" spans="1:44">
      <c r="A327" s="639"/>
      <c r="B327" s="697"/>
      <c r="C327" s="697"/>
      <c r="D327" s="697"/>
      <c r="E327" s="697"/>
      <c r="F327" s="697"/>
      <c r="G327" s="697"/>
      <c r="H327" s="697"/>
      <c r="I327" s="697"/>
      <c r="J327" s="697"/>
      <c r="K327" s="697"/>
      <c r="L327" s="697"/>
      <c r="M327" s="697"/>
      <c r="N327" s="697"/>
      <c r="O327" s="697"/>
      <c r="P327" s="697"/>
      <c r="Q327" s="697"/>
      <c r="R327" s="697"/>
      <c r="S327" s="697"/>
      <c r="T327" s="697"/>
      <c r="U327" s="697"/>
      <c r="V327" s="697"/>
      <c r="W327" s="697"/>
      <c r="X327" s="697"/>
      <c r="Y327" s="697"/>
      <c r="Z327" s="697"/>
      <c r="AA327" s="697"/>
      <c r="AB327" s="697"/>
      <c r="AC327" s="698"/>
      <c r="AD327" s="697"/>
      <c r="AE327" s="597"/>
      <c r="AF327" s="597"/>
      <c r="AG327" s="597"/>
      <c r="AH327" s="597"/>
      <c r="AI327" s="598"/>
      <c r="AJ327" s="598" t="s">
        <v>1562</v>
      </c>
      <c r="AK327" s="1912">
        <f>IF(NOT(OR(Application!M355="Yes",Application!M356="Yes")),0,AP284)</f>
        <v>9</v>
      </c>
      <c r="AL327" s="1913"/>
      <c r="AM327" s="1914"/>
      <c r="AN327" s="30"/>
    </row>
    <row r="328" spans="1:44" s="583" customFormat="1" ht="12.75" customHeight="1" thickBot="1">
      <c r="A328" s="654"/>
      <c r="B328" s="654"/>
      <c r="C328" s="654"/>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c r="AM328" s="654"/>
      <c r="AN328" s="630"/>
    </row>
    <row r="329" spans="1:44" s="583"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0"/>
    </row>
    <row r="330" spans="1:44" s="583" customFormat="1" ht="12.75" customHeight="1">
      <c r="A330" s="572" t="s">
        <v>1563</v>
      </c>
      <c r="B330" s="572" t="s">
        <v>857</v>
      </c>
      <c r="C330" s="569"/>
      <c r="AC330" s="572"/>
      <c r="AE330" s="1918" t="s">
        <v>1424</v>
      </c>
      <c r="AF330" s="1918"/>
      <c r="AG330" s="1918"/>
      <c r="AH330" s="1918"/>
      <c r="AI330" s="1918"/>
      <c r="AJ330" s="1918"/>
      <c r="AK330" s="1918"/>
      <c r="AL330" s="572"/>
      <c r="AM330" s="572"/>
      <c r="AN330" s="625"/>
    </row>
    <row r="331" spans="1:44" s="583" customFormat="1" ht="12.75" customHeight="1">
      <c r="A331" s="572"/>
      <c r="B331" s="572"/>
      <c r="C331" s="569"/>
      <c r="AC331" s="572"/>
      <c r="AE331" s="576"/>
      <c r="AF331" s="576"/>
      <c r="AG331" s="576"/>
      <c r="AH331" s="576"/>
      <c r="AI331" s="576"/>
      <c r="AJ331" s="576"/>
      <c r="AK331" s="576"/>
      <c r="AL331" s="572"/>
      <c r="AM331" s="572"/>
      <c r="AN331" s="625"/>
    </row>
    <row r="332" spans="1:44" s="583" customFormat="1" ht="12.75" customHeight="1">
      <c r="A332" s="636"/>
      <c r="B332" s="644"/>
      <c r="C332" s="1922" t="s">
        <v>1564</v>
      </c>
      <c r="D332" s="1922"/>
      <c r="E332" s="1922"/>
      <c r="F332" s="1922"/>
      <c r="G332" s="1922"/>
      <c r="H332" s="1922"/>
      <c r="I332" s="1922"/>
      <c r="J332" s="1922"/>
      <c r="K332" s="1922"/>
      <c r="L332" s="1922"/>
      <c r="M332" s="1922"/>
      <c r="N332" s="1922"/>
      <c r="O332" s="1922"/>
      <c r="P332" s="1922"/>
      <c r="Q332" s="1922"/>
      <c r="R332" s="1922"/>
      <c r="S332" s="1922"/>
      <c r="T332" s="1922"/>
      <c r="U332" s="1922"/>
      <c r="V332" s="1922"/>
      <c r="W332" s="1922"/>
      <c r="X332" s="1922"/>
      <c r="Y332" s="1922"/>
      <c r="Z332" s="1922"/>
      <c r="AA332" s="1922"/>
      <c r="AB332" s="1922"/>
      <c r="AC332" s="1922"/>
      <c r="AD332" s="1922"/>
      <c r="AE332" s="1922"/>
      <c r="AF332" s="1922"/>
      <c r="AG332" s="1922"/>
      <c r="AH332" s="1922"/>
      <c r="AI332" s="1922"/>
      <c r="AJ332" s="1922"/>
      <c r="AK332" s="636"/>
      <c r="AL332" s="636"/>
      <c r="AM332" s="636"/>
      <c r="AN332" s="630"/>
    </row>
    <row r="333" spans="1:44" s="583" customFormat="1" ht="12.75" customHeight="1">
      <c r="A333" s="636"/>
      <c r="B333" s="644"/>
      <c r="C333" s="1922"/>
      <c r="D333" s="1922"/>
      <c r="E333" s="1922"/>
      <c r="F333" s="1922"/>
      <c r="G333" s="1922"/>
      <c r="H333" s="1922"/>
      <c r="I333" s="1922"/>
      <c r="J333" s="1922"/>
      <c r="K333" s="1922"/>
      <c r="L333" s="1922"/>
      <c r="M333" s="1922"/>
      <c r="N333" s="1922"/>
      <c r="O333" s="1922"/>
      <c r="P333" s="1922"/>
      <c r="Q333" s="1922"/>
      <c r="R333" s="1922"/>
      <c r="S333" s="1922"/>
      <c r="T333" s="1922"/>
      <c r="U333" s="1922"/>
      <c r="V333" s="1922"/>
      <c r="W333" s="1922"/>
      <c r="X333" s="1922"/>
      <c r="Y333" s="1922"/>
      <c r="Z333" s="1922"/>
      <c r="AA333" s="1922"/>
      <c r="AB333" s="1922"/>
      <c r="AC333" s="1922"/>
      <c r="AD333" s="1922"/>
      <c r="AE333" s="1922"/>
      <c r="AF333" s="1922"/>
      <c r="AG333" s="1922"/>
      <c r="AH333" s="1922"/>
      <c r="AI333" s="1922"/>
      <c r="AJ333" s="1922"/>
      <c r="AK333" s="636"/>
      <c r="AL333" s="636"/>
      <c r="AM333" s="636"/>
      <c r="AN333" s="630"/>
    </row>
    <row r="334" spans="1:44" s="583" customFormat="1" ht="12.75" customHeight="1">
      <c r="A334" s="636"/>
      <c r="B334" s="644"/>
      <c r="C334" s="1922"/>
      <c r="D334" s="1922"/>
      <c r="E334" s="1922"/>
      <c r="F334" s="1922"/>
      <c r="G334" s="1922"/>
      <c r="H334" s="1922"/>
      <c r="I334" s="1922"/>
      <c r="J334" s="1922"/>
      <c r="K334" s="1922"/>
      <c r="L334" s="1922"/>
      <c r="M334" s="1922"/>
      <c r="N334" s="1922"/>
      <c r="O334" s="1922"/>
      <c r="P334" s="1922"/>
      <c r="Q334" s="1922"/>
      <c r="R334" s="1922"/>
      <c r="S334" s="1922"/>
      <c r="T334" s="1922"/>
      <c r="U334" s="1922"/>
      <c r="V334" s="1922"/>
      <c r="W334" s="1922"/>
      <c r="X334" s="1922"/>
      <c r="Y334" s="1922"/>
      <c r="Z334" s="1922"/>
      <c r="AA334" s="1922"/>
      <c r="AB334" s="1922"/>
      <c r="AC334" s="1922"/>
      <c r="AD334" s="1922"/>
      <c r="AE334" s="1922"/>
      <c r="AF334" s="1922"/>
      <c r="AG334" s="1922"/>
      <c r="AH334" s="1922"/>
      <c r="AI334" s="1922"/>
      <c r="AJ334" s="1922"/>
      <c r="AK334" s="636"/>
      <c r="AL334" s="636"/>
      <c r="AM334" s="636"/>
      <c r="AN334" s="630"/>
      <c r="AQ334" s="603"/>
    </row>
    <row r="335" spans="1:44" s="583" customFormat="1" ht="12.75" customHeight="1">
      <c r="A335" s="636"/>
      <c r="B335" s="644"/>
      <c r="C335" s="1922"/>
      <c r="D335" s="1922"/>
      <c r="E335" s="1922"/>
      <c r="F335" s="1922"/>
      <c r="G335" s="1922"/>
      <c r="H335" s="1922"/>
      <c r="I335" s="1922"/>
      <c r="J335" s="1922"/>
      <c r="K335" s="1922"/>
      <c r="L335" s="1922"/>
      <c r="M335" s="1922"/>
      <c r="N335" s="1922"/>
      <c r="O335" s="1922"/>
      <c r="P335" s="1922"/>
      <c r="Q335" s="1922"/>
      <c r="R335" s="1922"/>
      <c r="S335" s="1922"/>
      <c r="T335" s="1922"/>
      <c r="U335" s="1922"/>
      <c r="V335" s="1922"/>
      <c r="W335" s="1922"/>
      <c r="X335" s="1922"/>
      <c r="Y335" s="1922"/>
      <c r="Z335" s="1922"/>
      <c r="AA335" s="1922"/>
      <c r="AB335" s="1922"/>
      <c r="AC335" s="1922"/>
      <c r="AD335" s="1922"/>
      <c r="AE335" s="1922"/>
      <c r="AF335" s="1922"/>
      <c r="AG335" s="1922"/>
      <c r="AH335" s="1922"/>
      <c r="AI335" s="1922"/>
      <c r="AJ335" s="1922"/>
      <c r="AK335" s="636"/>
      <c r="AL335" s="636"/>
      <c r="AM335" s="636"/>
      <c r="AN335" s="630"/>
      <c r="AQ335" s="603"/>
    </row>
    <row r="336" spans="1:44" s="583" customFormat="1" ht="12.4" customHeight="1">
      <c r="A336" s="636"/>
      <c r="B336" s="644"/>
      <c r="C336" s="1922"/>
      <c r="D336" s="1922"/>
      <c r="E336" s="1922"/>
      <c r="F336" s="1922"/>
      <c r="G336" s="1922"/>
      <c r="H336" s="1922"/>
      <c r="I336" s="1922"/>
      <c r="J336" s="1922"/>
      <c r="K336" s="1922"/>
      <c r="L336" s="1922"/>
      <c r="M336" s="1922"/>
      <c r="N336" s="1922"/>
      <c r="O336" s="1922"/>
      <c r="P336" s="1922"/>
      <c r="Q336" s="1922"/>
      <c r="R336" s="1922"/>
      <c r="S336" s="1922"/>
      <c r="T336" s="1922"/>
      <c r="U336" s="1922"/>
      <c r="V336" s="1922"/>
      <c r="W336" s="1922"/>
      <c r="X336" s="1922"/>
      <c r="Y336" s="1922"/>
      <c r="Z336" s="1922"/>
      <c r="AA336" s="1922"/>
      <c r="AB336" s="1922"/>
      <c r="AC336" s="1922"/>
      <c r="AD336" s="1922"/>
      <c r="AE336" s="1922"/>
      <c r="AF336" s="1922"/>
      <c r="AG336" s="1922"/>
      <c r="AH336" s="1922"/>
      <c r="AI336" s="1922"/>
      <c r="AJ336" s="1922"/>
      <c r="AK336" s="636"/>
      <c r="AL336" s="636"/>
      <c r="AM336" s="636"/>
      <c r="AN336" s="630"/>
      <c r="AQ336" s="603"/>
      <c r="AR336" s="603"/>
    </row>
    <row r="337" spans="1:46" s="583" customFormat="1" ht="45.75" customHeight="1">
      <c r="A337" s="636"/>
      <c r="B337" s="644"/>
      <c r="C337" s="1922" t="s">
        <v>2408</v>
      </c>
      <c r="D337" s="1922"/>
      <c r="E337" s="1922"/>
      <c r="F337" s="1922"/>
      <c r="G337" s="1922"/>
      <c r="H337" s="1922"/>
      <c r="I337" s="1922"/>
      <c r="J337" s="1922"/>
      <c r="K337" s="1922"/>
      <c r="L337" s="1922"/>
      <c r="M337" s="1922"/>
      <c r="N337" s="1922"/>
      <c r="O337" s="1922"/>
      <c r="P337" s="1922"/>
      <c r="Q337" s="1922"/>
      <c r="R337" s="1922"/>
      <c r="S337" s="1922"/>
      <c r="T337" s="1922"/>
      <c r="U337" s="1922"/>
      <c r="V337" s="1922"/>
      <c r="W337" s="1922"/>
      <c r="X337" s="1922"/>
      <c r="Y337" s="1922"/>
      <c r="Z337" s="1922"/>
      <c r="AA337" s="1922"/>
      <c r="AB337" s="1922"/>
      <c r="AC337" s="1922"/>
      <c r="AD337" s="1922"/>
      <c r="AE337" s="1922"/>
      <c r="AF337" s="1922"/>
      <c r="AG337" s="1922"/>
      <c r="AH337" s="1922"/>
      <c r="AI337" s="1922"/>
      <c r="AJ337" s="1922"/>
      <c r="AK337" s="636"/>
      <c r="AL337" s="636"/>
      <c r="AM337" s="636"/>
      <c r="AN337" s="630"/>
      <c r="AQ337" s="603"/>
      <c r="AR337" s="603"/>
    </row>
    <row r="338" spans="1:46" s="583" customFormat="1" ht="12.4" customHeight="1">
      <c r="A338" s="636"/>
      <c r="B338" s="644"/>
      <c r="C338" s="726"/>
      <c r="D338" s="726"/>
      <c r="E338" s="726"/>
      <c r="F338" s="726"/>
      <c r="G338" s="726"/>
      <c r="H338" s="726"/>
      <c r="I338" s="726"/>
      <c r="J338" s="726"/>
      <c r="K338" s="726"/>
      <c r="L338" s="726"/>
      <c r="M338" s="726"/>
      <c r="N338" s="726"/>
      <c r="O338" s="726"/>
      <c r="P338" s="726"/>
      <c r="Q338" s="726"/>
      <c r="R338" s="726"/>
      <c r="S338" s="726"/>
      <c r="T338" s="726"/>
      <c r="U338" s="726"/>
      <c r="V338" s="726"/>
      <c r="W338" s="726"/>
      <c r="X338" s="726"/>
      <c r="Y338" s="726"/>
      <c r="Z338" s="726"/>
      <c r="AA338" s="726"/>
      <c r="AB338" s="726"/>
      <c r="AC338" s="726"/>
      <c r="AD338" s="726"/>
      <c r="AE338" s="726"/>
      <c r="AF338" s="726"/>
      <c r="AG338" s="726"/>
      <c r="AH338" s="726"/>
      <c r="AI338" s="726"/>
      <c r="AJ338" s="726"/>
      <c r="AK338" s="636"/>
      <c r="AL338" s="636"/>
      <c r="AM338" s="636"/>
      <c r="AN338" s="630"/>
      <c r="AQ338" s="603"/>
      <c r="AR338" s="603"/>
    </row>
    <row r="339" spans="1:46" s="583" customFormat="1" ht="12.75" customHeight="1">
      <c r="A339" s="636"/>
      <c r="B339" s="644"/>
      <c r="C339" s="1922" t="s">
        <v>2570</v>
      </c>
      <c r="D339" s="1922"/>
      <c r="E339" s="1922"/>
      <c r="F339" s="1922"/>
      <c r="G339" s="1922"/>
      <c r="H339" s="1922"/>
      <c r="I339" s="1922"/>
      <c r="J339" s="1922"/>
      <c r="K339" s="1922"/>
      <c r="L339" s="1922"/>
      <c r="M339" s="1922"/>
      <c r="N339" s="1922"/>
      <c r="O339" s="1922"/>
      <c r="P339" s="1922"/>
      <c r="Q339" s="1922"/>
      <c r="R339" s="1922"/>
      <c r="S339" s="1922"/>
      <c r="T339" s="1922"/>
      <c r="U339" s="1922"/>
      <c r="V339" s="1922"/>
      <c r="W339" s="1922"/>
      <c r="X339" s="1922"/>
      <c r="Y339" s="1922"/>
      <c r="Z339" s="1922"/>
      <c r="AA339" s="1922"/>
      <c r="AB339" s="1922"/>
      <c r="AC339" s="1922"/>
      <c r="AD339" s="1922"/>
      <c r="AE339" s="1922"/>
      <c r="AF339" s="1922"/>
      <c r="AG339" s="1922"/>
      <c r="AH339" s="1922"/>
      <c r="AI339" s="1922"/>
      <c r="AJ339" s="1922"/>
      <c r="AK339" s="636"/>
      <c r="AL339" s="636"/>
      <c r="AM339" s="636"/>
      <c r="AN339" s="630"/>
      <c r="AQ339" s="603"/>
      <c r="AR339" s="603"/>
    </row>
    <row r="340" spans="1:46" s="583" customFormat="1" ht="30" customHeight="1">
      <c r="A340" s="636"/>
      <c r="B340" s="644"/>
      <c r="C340" s="1922"/>
      <c r="D340" s="1922"/>
      <c r="E340" s="1922"/>
      <c r="F340" s="1922"/>
      <c r="G340" s="1922"/>
      <c r="H340" s="1922"/>
      <c r="I340" s="1922"/>
      <c r="J340" s="1922"/>
      <c r="K340" s="1922"/>
      <c r="L340" s="1922"/>
      <c r="M340" s="1922"/>
      <c r="N340" s="1922"/>
      <c r="O340" s="1922"/>
      <c r="P340" s="1922"/>
      <c r="Q340" s="1922"/>
      <c r="R340" s="1922"/>
      <c r="S340" s="1922"/>
      <c r="T340" s="1922"/>
      <c r="U340" s="1922"/>
      <c r="V340" s="1922"/>
      <c r="W340" s="1922"/>
      <c r="X340" s="1922"/>
      <c r="Y340" s="1922"/>
      <c r="Z340" s="1922"/>
      <c r="AA340" s="1922"/>
      <c r="AB340" s="1922"/>
      <c r="AC340" s="1922"/>
      <c r="AD340" s="1922"/>
      <c r="AE340" s="1922"/>
      <c r="AF340" s="1922"/>
      <c r="AG340" s="1922"/>
      <c r="AH340" s="1922"/>
      <c r="AI340" s="1922"/>
      <c r="AJ340" s="1922"/>
      <c r="AK340" s="636"/>
      <c r="AL340" s="636"/>
      <c r="AM340" s="636"/>
      <c r="AN340" s="630"/>
      <c r="AR340" s="603"/>
    </row>
    <row r="341" spans="1:46" s="583" customFormat="1" ht="12.75" customHeight="1">
      <c r="A341" s="636"/>
      <c r="B341" s="644"/>
      <c r="C341" s="1922"/>
      <c r="D341" s="1922"/>
      <c r="E341" s="1922"/>
      <c r="F341" s="1922"/>
      <c r="G341" s="1922"/>
      <c r="H341" s="1922"/>
      <c r="I341" s="1922"/>
      <c r="J341" s="1922"/>
      <c r="K341" s="1922"/>
      <c r="L341" s="1922"/>
      <c r="M341" s="1922"/>
      <c r="N341" s="1922"/>
      <c r="O341" s="1922"/>
      <c r="P341" s="1922"/>
      <c r="Q341" s="1922"/>
      <c r="R341" s="1922"/>
      <c r="S341" s="1922"/>
      <c r="T341" s="1922"/>
      <c r="U341" s="1922"/>
      <c r="V341" s="1922"/>
      <c r="W341" s="1922"/>
      <c r="X341" s="1922"/>
      <c r="Y341" s="1922"/>
      <c r="Z341" s="1922"/>
      <c r="AA341" s="1922"/>
      <c r="AB341" s="1922"/>
      <c r="AC341" s="1922"/>
      <c r="AD341" s="1922"/>
      <c r="AE341" s="1922"/>
      <c r="AF341" s="1922"/>
      <c r="AG341" s="1922"/>
      <c r="AH341" s="1922"/>
      <c r="AI341" s="1922"/>
      <c r="AJ341" s="1922"/>
      <c r="AK341" s="636"/>
      <c r="AL341" s="636"/>
      <c r="AM341" s="636"/>
      <c r="AN341" s="630"/>
      <c r="AR341" s="603"/>
    </row>
    <row r="342" spans="1:46" s="583" customFormat="1" ht="12.75" customHeight="1">
      <c r="A342" s="636"/>
      <c r="B342" s="644"/>
      <c r="C342" s="1922" t="s">
        <v>1565</v>
      </c>
      <c r="D342" s="1922"/>
      <c r="E342" s="1922"/>
      <c r="F342" s="1922"/>
      <c r="G342" s="1922"/>
      <c r="H342" s="1922"/>
      <c r="I342" s="1922"/>
      <c r="J342" s="1922"/>
      <c r="K342" s="1922"/>
      <c r="L342" s="1922"/>
      <c r="M342" s="1922"/>
      <c r="N342" s="1922"/>
      <c r="O342" s="1922"/>
      <c r="P342" s="1922"/>
      <c r="Q342" s="1922"/>
      <c r="R342" s="1922"/>
      <c r="S342" s="1922"/>
      <c r="T342" s="1922"/>
      <c r="U342" s="1922"/>
      <c r="V342" s="1922"/>
      <c r="W342" s="1922"/>
      <c r="X342" s="1922"/>
      <c r="Y342" s="1922"/>
      <c r="Z342" s="1922"/>
      <c r="AA342" s="1922"/>
      <c r="AB342" s="1922"/>
      <c r="AC342" s="1922"/>
      <c r="AD342" s="1922"/>
      <c r="AE342" s="1922"/>
      <c r="AF342" s="1922"/>
      <c r="AG342" s="1922"/>
      <c r="AH342" s="1922"/>
      <c r="AI342" s="1922"/>
      <c r="AJ342" s="1922"/>
      <c r="AK342" s="636"/>
      <c r="AL342" s="636"/>
      <c r="AM342" s="636"/>
      <c r="AN342" s="630"/>
      <c r="AQ342" s="603"/>
      <c r="AR342" s="603"/>
    </row>
    <row r="343" spans="1:46" s="583" customFormat="1" ht="12.75" customHeight="1">
      <c r="A343" s="636"/>
      <c r="B343" s="644"/>
      <c r="C343" s="1922"/>
      <c r="D343" s="1922"/>
      <c r="E343" s="1922"/>
      <c r="F343" s="1922"/>
      <c r="G343" s="1922"/>
      <c r="H343" s="1922"/>
      <c r="I343" s="1922"/>
      <c r="J343" s="1922"/>
      <c r="K343" s="1922"/>
      <c r="L343" s="1922"/>
      <c r="M343" s="1922"/>
      <c r="N343" s="1922"/>
      <c r="O343" s="1922"/>
      <c r="P343" s="1922"/>
      <c r="Q343" s="1922"/>
      <c r="R343" s="1922"/>
      <c r="S343" s="1922"/>
      <c r="T343" s="1922"/>
      <c r="U343" s="1922"/>
      <c r="V343" s="1922"/>
      <c r="W343" s="1922"/>
      <c r="X343" s="1922"/>
      <c r="Y343" s="1922"/>
      <c r="Z343" s="1922"/>
      <c r="AA343" s="1922"/>
      <c r="AB343" s="1922"/>
      <c r="AC343" s="1922"/>
      <c r="AD343" s="1922"/>
      <c r="AE343" s="1922"/>
      <c r="AF343" s="1922"/>
      <c r="AG343" s="1922"/>
      <c r="AH343" s="1922"/>
      <c r="AI343" s="1922"/>
      <c r="AJ343" s="1922"/>
      <c r="AK343" s="636"/>
      <c r="AL343" s="636"/>
      <c r="AM343" s="636"/>
      <c r="AN343" s="630"/>
      <c r="AQ343" s="603"/>
      <c r="AR343" s="603"/>
    </row>
    <row r="344" spans="1:46" s="583" customFormat="1" ht="13.15" customHeight="1">
      <c r="A344" s="636"/>
      <c r="B344" s="644"/>
      <c r="C344" s="1922"/>
      <c r="D344" s="1922"/>
      <c r="E344" s="1922"/>
      <c r="F344" s="1922"/>
      <c r="G344" s="1922"/>
      <c r="H344" s="1922"/>
      <c r="I344" s="1922"/>
      <c r="J344" s="1922"/>
      <c r="K344" s="1922"/>
      <c r="L344" s="1922"/>
      <c r="M344" s="1922"/>
      <c r="N344" s="1922"/>
      <c r="O344" s="1922"/>
      <c r="P344" s="1922"/>
      <c r="Q344" s="1922"/>
      <c r="R344" s="1922"/>
      <c r="S344" s="1922"/>
      <c r="T344" s="1922"/>
      <c r="U344" s="1922"/>
      <c r="V344" s="1922"/>
      <c r="W344" s="1922"/>
      <c r="X344" s="1922"/>
      <c r="Y344" s="1922"/>
      <c r="Z344" s="1922"/>
      <c r="AA344" s="1922"/>
      <c r="AB344" s="1922"/>
      <c r="AC344" s="1922"/>
      <c r="AD344" s="1922"/>
      <c r="AE344" s="1922"/>
      <c r="AF344" s="1922"/>
      <c r="AG344" s="1922"/>
      <c r="AH344" s="1922"/>
      <c r="AI344" s="1922"/>
      <c r="AJ344" s="1922"/>
      <c r="AK344" s="636"/>
      <c r="AL344" s="636"/>
      <c r="AM344" s="636"/>
      <c r="AN344" s="630"/>
      <c r="AQ344" s="603"/>
      <c r="AR344" s="603"/>
    </row>
    <row r="345" spans="1:46" s="583" customFormat="1" ht="12.75" customHeight="1">
      <c r="A345" s="636"/>
      <c r="B345" s="644"/>
      <c r="C345" s="1922"/>
      <c r="D345" s="1922"/>
      <c r="E345" s="1922"/>
      <c r="F345" s="1922"/>
      <c r="G345" s="1922"/>
      <c r="H345" s="1922"/>
      <c r="I345" s="1922"/>
      <c r="J345" s="1922"/>
      <c r="K345" s="1922"/>
      <c r="L345" s="1922"/>
      <c r="M345" s="1922"/>
      <c r="N345" s="1922"/>
      <c r="O345" s="1922"/>
      <c r="P345" s="1922"/>
      <c r="Q345" s="1922"/>
      <c r="R345" s="1922"/>
      <c r="S345" s="1922"/>
      <c r="T345" s="1922"/>
      <c r="U345" s="1922"/>
      <c r="V345" s="1922"/>
      <c r="W345" s="1922"/>
      <c r="X345" s="1922"/>
      <c r="Y345" s="1922"/>
      <c r="Z345" s="1922"/>
      <c r="AA345" s="1922"/>
      <c r="AB345" s="1922"/>
      <c r="AC345" s="1922"/>
      <c r="AD345" s="1922"/>
      <c r="AE345" s="1922"/>
      <c r="AF345" s="1922"/>
      <c r="AG345" s="1922"/>
      <c r="AH345" s="1922"/>
      <c r="AI345" s="1922"/>
      <c r="AJ345" s="1922"/>
      <c r="AK345" s="636"/>
      <c r="AL345" s="636"/>
      <c r="AM345" s="636"/>
      <c r="AN345" s="630"/>
      <c r="AO345" s="727"/>
      <c r="AP345" s="727"/>
      <c r="AQ345" s="603"/>
    </row>
    <row r="346" spans="1:46" s="583" customFormat="1" ht="11.85" customHeight="1">
      <c r="A346" s="636"/>
      <c r="B346" s="644"/>
      <c r="C346" s="1922"/>
      <c r="D346" s="1922"/>
      <c r="E346" s="1922"/>
      <c r="F346" s="1922"/>
      <c r="G346" s="1922"/>
      <c r="H346" s="1922"/>
      <c r="I346" s="1922"/>
      <c r="J346" s="1922"/>
      <c r="K346" s="1922"/>
      <c r="L346" s="1922"/>
      <c r="M346" s="1922"/>
      <c r="N346" s="1922"/>
      <c r="O346" s="1922"/>
      <c r="P346" s="1922"/>
      <c r="Q346" s="1922"/>
      <c r="R346" s="1922"/>
      <c r="S346" s="1922"/>
      <c r="T346" s="1922"/>
      <c r="U346" s="1922"/>
      <c r="V346" s="1922"/>
      <c r="W346" s="1922"/>
      <c r="X346" s="1922"/>
      <c r="Y346" s="1922"/>
      <c r="Z346" s="1922"/>
      <c r="AA346" s="1922"/>
      <c r="AB346" s="1922"/>
      <c r="AC346" s="1922"/>
      <c r="AD346" s="1922"/>
      <c r="AE346" s="1922"/>
      <c r="AF346" s="1922"/>
      <c r="AG346" s="1922"/>
      <c r="AH346" s="1922"/>
      <c r="AI346" s="1922"/>
      <c r="AJ346" s="1922"/>
      <c r="AK346" s="636"/>
      <c r="AL346" s="636"/>
      <c r="AM346" s="636"/>
      <c r="AN346" s="630"/>
      <c r="AO346" s="728" t="s">
        <v>112</v>
      </c>
      <c r="AP346" s="729">
        <f>IF(C370="Yes",5,0)</f>
        <v>0</v>
      </c>
      <c r="AS346" s="572" t="s">
        <v>1566</v>
      </c>
    </row>
    <row r="347" spans="1:46" s="583" customFormat="1" ht="12.75" customHeight="1">
      <c r="A347" s="636"/>
      <c r="B347" s="644"/>
      <c r="C347" s="1922"/>
      <c r="D347" s="1922"/>
      <c r="E347" s="1922"/>
      <c r="F347" s="1922"/>
      <c r="G347" s="1922"/>
      <c r="H347" s="1922"/>
      <c r="I347" s="1922"/>
      <c r="J347" s="1922"/>
      <c r="K347" s="1922"/>
      <c r="L347" s="1922"/>
      <c r="M347" s="1922"/>
      <c r="N347" s="1922"/>
      <c r="O347" s="1922"/>
      <c r="P347" s="1922"/>
      <c r="Q347" s="1922"/>
      <c r="R347" s="1922"/>
      <c r="S347" s="1922"/>
      <c r="T347" s="1922"/>
      <c r="U347" s="1922"/>
      <c r="V347" s="1922"/>
      <c r="W347" s="1922"/>
      <c r="X347" s="1922"/>
      <c r="Y347" s="1922"/>
      <c r="Z347" s="1922"/>
      <c r="AA347" s="1922"/>
      <c r="AB347" s="1922"/>
      <c r="AC347" s="1922"/>
      <c r="AD347" s="1922"/>
      <c r="AE347" s="1922"/>
      <c r="AF347" s="1922"/>
      <c r="AG347" s="1922"/>
      <c r="AH347" s="1922"/>
      <c r="AI347" s="1922"/>
      <c r="AJ347" s="1922"/>
      <c r="AK347" s="636"/>
      <c r="AL347" s="636"/>
      <c r="AM347" s="636"/>
      <c r="AN347" s="630"/>
      <c r="AO347" s="728" t="s">
        <v>113</v>
      </c>
      <c r="AP347" s="729">
        <f>IF(C378="Yes",5,0)</f>
        <v>0</v>
      </c>
      <c r="AS347" s="1887">
        <f>IF(Application!D211="Non-Targeted",(SUM(AQ355+AQ364)),AS351)</f>
        <v>10</v>
      </c>
      <c r="AT347" s="1887"/>
    </row>
    <row r="348" spans="1:46" s="583" customFormat="1" ht="12.75" customHeight="1">
      <c r="A348" s="636"/>
      <c r="B348" s="644"/>
      <c r="C348" s="1922"/>
      <c r="D348" s="1922"/>
      <c r="E348" s="1922"/>
      <c r="F348" s="1922"/>
      <c r="G348" s="1922"/>
      <c r="H348" s="1922"/>
      <c r="I348" s="1922"/>
      <c r="J348" s="1922"/>
      <c r="K348" s="1922"/>
      <c r="L348" s="1922"/>
      <c r="M348" s="1922"/>
      <c r="N348" s="1922"/>
      <c r="O348" s="1922"/>
      <c r="P348" s="1922"/>
      <c r="Q348" s="1922"/>
      <c r="R348" s="1922"/>
      <c r="S348" s="1922"/>
      <c r="T348" s="1922"/>
      <c r="U348" s="1922"/>
      <c r="V348" s="1922"/>
      <c r="W348" s="1922"/>
      <c r="X348" s="1922"/>
      <c r="Y348" s="1922"/>
      <c r="Z348" s="1922"/>
      <c r="AA348" s="1922"/>
      <c r="AB348" s="1922"/>
      <c r="AC348" s="1922"/>
      <c r="AD348" s="1922"/>
      <c r="AE348" s="1922"/>
      <c r="AF348" s="1922"/>
      <c r="AG348" s="1922"/>
      <c r="AH348" s="1922"/>
      <c r="AI348" s="1922"/>
      <c r="AJ348" s="1922"/>
      <c r="AK348" s="636"/>
      <c r="AL348" s="636"/>
      <c r="AM348" s="636"/>
      <c r="AN348" s="630"/>
      <c r="AO348" s="728" t="s">
        <v>119</v>
      </c>
      <c r="AP348" s="729">
        <f>IF(C386="Yes",7,0)</f>
        <v>7</v>
      </c>
      <c r="AS348" s="572" t="s">
        <v>1567</v>
      </c>
    </row>
    <row r="349" spans="1:46" s="583" customFormat="1" ht="12.75" customHeight="1">
      <c r="A349" s="636"/>
      <c r="B349" s="644"/>
      <c r="C349" s="1922"/>
      <c r="D349" s="1922"/>
      <c r="E349" s="1922"/>
      <c r="F349" s="1922"/>
      <c r="G349" s="1922"/>
      <c r="H349" s="1922"/>
      <c r="I349" s="1922"/>
      <c r="J349" s="1922"/>
      <c r="K349" s="1922"/>
      <c r="L349" s="1922"/>
      <c r="M349" s="1922"/>
      <c r="N349" s="1922"/>
      <c r="O349" s="1922"/>
      <c r="P349" s="1922"/>
      <c r="Q349" s="1922"/>
      <c r="R349" s="1922"/>
      <c r="S349" s="1922"/>
      <c r="T349" s="1922"/>
      <c r="U349" s="1922"/>
      <c r="V349" s="1922"/>
      <c r="W349" s="1922"/>
      <c r="X349" s="1922"/>
      <c r="Y349" s="1922"/>
      <c r="Z349" s="1922"/>
      <c r="AA349" s="1922"/>
      <c r="AB349" s="1922"/>
      <c r="AC349" s="1922"/>
      <c r="AD349" s="1922"/>
      <c r="AE349" s="1922"/>
      <c r="AF349" s="1922"/>
      <c r="AG349" s="1922"/>
      <c r="AH349" s="1922"/>
      <c r="AI349" s="1922"/>
      <c r="AJ349" s="1922"/>
      <c r="AK349" s="636"/>
      <c r="AL349" s="636"/>
      <c r="AM349" s="636"/>
      <c r="AN349" s="630"/>
      <c r="AO349" s="630"/>
      <c r="AP349" s="729">
        <f>IF(C388="Yes",5,0)</f>
        <v>0</v>
      </c>
      <c r="AS349" s="1887">
        <f>IF(AND(AQ355&gt;0,AQ364&gt;0),(AQ355+AQ364)/2,0)</f>
        <v>0</v>
      </c>
      <c r="AT349" s="1887"/>
    </row>
    <row r="350" spans="1:46" s="583" customFormat="1" ht="12.75" customHeight="1">
      <c r="A350" s="636"/>
      <c r="B350" s="644"/>
      <c r="C350" s="1922"/>
      <c r="D350" s="1922"/>
      <c r="E350" s="1922"/>
      <c r="F350" s="1922"/>
      <c r="G350" s="1922"/>
      <c r="H350" s="1922"/>
      <c r="I350" s="1922"/>
      <c r="J350" s="1922"/>
      <c r="K350" s="1922"/>
      <c r="L350" s="1922"/>
      <c r="M350" s="1922"/>
      <c r="N350" s="1922"/>
      <c r="O350" s="1922"/>
      <c r="P350" s="1922"/>
      <c r="Q350" s="1922"/>
      <c r="R350" s="1922"/>
      <c r="S350" s="1922"/>
      <c r="T350" s="1922"/>
      <c r="U350" s="1922"/>
      <c r="V350" s="1922"/>
      <c r="W350" s="1922"/>
      <c r="X350" s="1922"/>
      <c r="Y350" s="1922"/>
      <c r="Z350" s="1922"/>
      <c r="AA350" s="1922"/>
      <c r="AB350" s="1922"/>
      <c r="AC350" s="1922"/>
      <c r="AD350" s="1922"/>
      <c r="AE350" s="1922"/>
      <c r="AF350" s="1922"/>
      <c r="AG350" s="1922"/>
      <c r="AH350" s="1922"/>
      <c r="AI350" s="1922"/>
      <c r="AJ350" s="1922"/>
      <c r="AK350" s="636"/>
      <c r="AL350" s="636"/>
      <c r="AM350" s="636"/>
      <c r="AN350" s="630"/>
      <c r="AO350" s="728" t="s">
        <v>590</v>
      </c>
      <c r="AP350" s="729">
        <f>IF(C396="Yes",5,0)</f>
        <v>0</v>
      </c>
      <c r="AS350" s="572" t="s">
        <v>2069</v>
      </c>
    </row>
    <row r="351" spans="1:46" s="583" customFormat="1" ht="12.75" customHeight="1">
      <c r="A351" s="636"/>
      <c r="B351" s="644"/>
      <c r="C351" s="2016" t="s">
        <v>1568</v>
      </c>
      <c r="D351" s="2016"/>
      <c r="E351" s="2016"/>
      <c r="F351" s="2016"/>
      <c r="G351" s="2016"/>
      <c r="H351" s="2016"/>
      <c r="I351" s="2016"/>
      <c r="J351" s="2016"/>
      <c r="K351" s="2016"/>
      <c r="L351" s="2016"/>
      <c r="M351" s="2016"/>
      <c r="N351" s="2016"/>
      <c r="O351" s="2016"/>
      <c r="P351" s="2016"/>
      <c r="Q351" s="2016"/>
      <c r="R351" s="2016"/>
      <c r="S351" s="2016"/>
      <c r="T351" s="2016"/>
      <c r="U351" s="2016"/>
      <c r="V351" s="2016"/>
      <c r="W351" s="2016"/>
      <c r="X351" s="2016"/>
      <c r="Y351" s="2016"/>
      <c r="Z351" s="2016"/>
      <c r="AA351" s="2016"/>
      <c r="AB351" s="2016"/>
      <c r="AC351" s="2016"/>
      <c r="AD351" s="2016"/>
      <c r="AE351" s="2016"/>
      <c r="AF351" s="2016"/>
      <c r="AG351" s="2016"/>
      <c r="AH351" s="2016"/>
      <c r="AI351" s="2016"/>
      <c r="AJ351" s="2016"/>
      <c r="AK351" s="636"/>
      <c r="AL351" s="636"/>
      <c r="AM351" s="636"/>
      <c r="AN351" s="630"/>
      <c r="AO351" s="630"/>
      <c r="AP351" s="729">
        <f>IF(C398="Yes",3,0)</f>
        <v>3</v>
      </c>
      <c r="AS351" s="1887">
        <f>IF(AQ355=0,AQ364,AQ355)</f>
        <v>10</v>
      </c>
      <c r="AT351" s="1887"/>
    </row>
    <row r="352" spans="1:46" s="583" customFormat="1" ht="12.75" customHeight="1">
      <c r="A352" s="636"/>
      <c r="B352" s="644"/>
      <c r="C352" s="2016"/>
      <c r="D352" s="2016"/>
      <c r="E352" s="2016"/>
      <c r="F352" s="2016"/>
      <c r="G352" s="2016"/>
      <c r="H352" s="2016"/>
      <c r="I352" s="2016"/>
      <c r="J352" s="2016"/>
      <c r="K352" s="2016"/>
      <c r="L352" s="2016"/>
      <c r="M352" s="2016"/>
      <c r="N352" s="2016"/>
      <c r="O352" s="2016"/>
      <c r="P352" s="2016"/>
      <c r="Q352" s="2016"/>
      <c r="R352" s="2016"/>
      <c r="S352" s="2016"/>
      <c r="T352" s="2016"/>
      <c r="U352" s="2016"/>
      <c r="V352" s="2016"/>
      <c r="W352" s="2016"/>
      <c r="X352" s="2016"/>
      <c r="Y352" s="2016"/>
      <c r="Z352" s="2016"/>
      <c r="AA352" s="2016"/>
      <c r="AB352" s="2016"/>
      <c r="AC352" s="2016"/>
      <c r="AD352" s="2016"/>
      <c r="AE352" s="2016"/>
      <c r="AF352" s="2016"/>
      <c r="AG352" s="2016"/>
      <c r="AH352" s="2016"/>
      <c r="AI352" s="2016"/>
      <c r="AJ352" s="2016"/>
      <c r="AK352" s="636"/>
      <c r="AL352" s="636"/>
      <c r="AM352" s="636"/>
      <c r="AN352" s="630"/>
      <c r="AO352" s="728" t="s">
        <v>773</v>
      </c>
      <c r="AP352" s="729">
        <f>IF(C401="Yes",5,0)</f>
        <v>0</v>
      </c>
    </row>
    <row r="353" spans="1:81" s="583" customFormat="1" ht="12.75" customHeight="1">
      <c r="A353" s="636"/>
      <c r="B353" s="644"/>
      <c r="C353" s="2016"/>
      <c r="D353" s="2016"/>
      <c r="E353" s="2016"/>
      <c r="F353" s="2016"/>
      <c r="G353" s="2016"/>
      <c r="H353" s="2016"/>
      <c r="I353" s="2016"/>
      <c r="J353" s="2016"/>
      <c r="K353" s="2016"/>
      <c r="L353" s="2016"/>
      <c r="M353" s="2016"/>
      <c r="N353" s="2016"/>
      <c r="O353" s="2016"/>
      <c r="P353" s="2016"/>
      <c r="Q353" s="2016"/>
      <c r="R353" s="2016"/>
      <c r="S353" s="2016"/>
      <c r="T353" s="2016"/>
      <c r="U353" s="2016"/>
      <c r="V353" s="2016"/>
      <c r="W353" s="2016"/>
      <c r="X353" s="2016"/>
      <c r="Y353" s="2016"/>
      <c r="Z353" s="2016"/>
      <c r="AA353" s="2016"/>
      <c r="AB353" s="2016"/>
      <c r="AC353" s="2016"/>
      <c r="AD353" s="2016"/>
      <c r="AE353" s="2016"/>
      <c r="AF353" s="2016"/>
      <c r="AG353" s="2016"/>
      <c r="AH353" s="2016"/>
      <c r="AI353" s="2016"/>
      <c r="AJ353" s="2016"/>
      <c r="AK353" s="636"/>
      <c r="AL353" s="636"/>
      <c r="AM353" s="636"/>
      <c r="AN353" s="630"/>
      <c r="AO353" s="728" t="s">
        <v>593</v>
      </c>
      <c r="AP353" s="729">
        <f>IF(C410="Yes",5,0)</f>
        <v>0</v>
      </c>
    </row>
    <row r="354" spans="1:81" s="583" customFormat="1" ht="11.85" customHeight="1">
      <c r="A354" s="636"/>
      <c r="B354" s="644"/>
      <c r="C354" s="2016"/>
      <c r="D354" s="2016"/>
      <c r="E354" s="2016"/>
      <c r="F354" s="2016"/>
      <c r="G354" s="2016"/>
      <c r="H354" s="2016"/>
      <c r="I354" s="2016"/>
      <c r="J354" s="2016"/>
      <c r="K354" s="2016"/>
      <c r="L354" s="2016"/>
      <c r="M354" s="2016"/>
      <c r="N354" s="2016"/>
      <c r="O354" s="2016"/>
      <c r="P354" s="2016"/>
      <c r="Q354" s="2016"/>
      <c r="R354" s="2016"/>
      <c r="S354" s="2016"/>
      <c r="T354" s="2016"/>
      <c r="U354" s="2016"/>
      <c r="V354" s="2016"/>
      <c r="W354" s="2016"/>
      <c r="X354" s="2016"/>
      <c r="Y354" s="2016"/>
      <c r="Z354" s="2016"/>
      <c r="AA354" s="2016"/>
      <c r="AB354" s="2016"/>
      <c r="AC354" s="2016"/>
      <c r="AD354" s="2016"/>
      <c r="AE354" s="2016"/>
      <c r="AF354" s="2016"/>
      <c r="AG354" s="2016"/>
      <c r="AH354" s="2016"/>
      <c r="AI354" s="2016"/>
      <c r="AJ354" s="2016"/>
      <c r="AK354" s="636"/>
      <c r="AL354" s="636"/>
      <c r="AM354" s="636"/>
      <c r="AN354" s="630"/>
      <c r="AO354" s="730"/>
      <c r="AP354" s="731">
        <f>IF(C412="Yes",3,0)</f>
        <v>0</v>
      </c>
    </row>
    <row r="355" spans="1:81" s="583" customFormat="1" ht="12.4" customHeight="1">
      <c r="A355" s="636"/>
      <c r="B355" s="644"/>
      <c r="C355" s="2016"/>
      <c r="D355" s="2016"/>
      <c r="E355" s="2016"/>
      <c r="F355" s="2016"/>
      <c r="G355" s="2016"/>
      <c r="H355" s="2016"/>
      <c r="I355" s="2016"/>
      <c r="J355" s="2016"/>
      <c r="K355" s="2016"/>
      <c r="L355" s="2016"/>
      <c r="M355" s="2016"/>
      <c r="N355" s="2016"/>
      <c r="O355" s="2016"/>
      <c r="P355" s="2016"/>
      <c r="Q355" s="2016"/>
      <c r="R355" s="2016"/>
      <c r="S355" s="2016"/>
      <c r="T355" s="2016"/>
      <c r="U355" s="2016"/>
      <c r="V355" s="2016"/>
      <c r="W355" s="2016"/>
      <c r="X355" s="2016"/>
      <c r="Y355" s="2016"/>
      <c r="Z355" s="2016"/>
      <c r="AA355" s="2016"/>
      <c r="AB355" s="2016"/>
      <c r="AC355" s="2016"/>
      <c r="AD355" s="2016"/>
      <c r="AE355" s="2016"/>
      <c r="AF355" s="2016"/>
      <c r="AG355" s="2016"/>
      <c r="AH355" s="2016"/>
      <c r="AI355" s="2016"/>
      <c r="AJ355" s="2016"/>
      <c r="AK355" s="636"/>
      <c r="AL355" s="636"/>
      <c r="AM355" s="636"/>
      <c r="AN355" s="630"/>
      <c r="AO355" s="732" t="s">
        <v>228</v>
      </c>
      <c r="AP355" s="733">
        <f>SUM(AP346:AP354)</f>
        <v>10</v>
      </c>
      <c r="AQ355" s="1925">
        <f>IF(AP355&gt;0,AP355,0)</f>
        <v>10</v>
      </c>
      <c r="AR355" s="1925"/>
    </row>
    <row r="356" spans="1:81" s="583" customFormat="1" ht="12.75" customHeight="1">
      <c r="A356" s="636"/>
      <c r="B356" s="644"/>
      <c r="C356" s="2016"/>
      <c r="D356" s="2016"/>
      <c r="E356" s="2016"/>
      <c r="F356" s="2016"/>
      <c r="G356" s="2016"/>
      <c r="H356" s="2016"/>
      <c r="I356" s="2016"/>
      <c r="J356" s="2016"/>
      <c r="K356" s="2016"/>
      <c r="L356" s="2016"/>
      <c r="M356" s="2016"/>
      <c r="N356" s="2016"/>
      <c r="O356" s="2016"/>
      <c r="P356" s="2016"/>
      <c r="Q356" s="2016"/>
      <c r="R356" s="2016"/>
      <c r="S356" s="2016"/>
      <c r="T356" s="2016"/>
      <c r="U356" s="2016"/>
      <c r="V356" s="2016"/>
      <c r="W356" s="2016"/>
      <c r="X356" s="2016"/>
      <c r="Y356" s="2016"/>
      <c r="Z356" s="2016"/>
      <c r="AA356" s="2016"/>
      <c r="AB356" s="2016"/>
      <c r="AC356" s="2016"/>
      <c r="AD356" s="2016"/>
      <c r="AE356" s="2016"/>
      <c r="AF356" s="2016"/>
      <c r="AG356" s="2016"/>
      <c r="AH356" s="2016"/>
      <c r="AI356" s="2016"/>
      <c r="AJ356" s="2016"/>
      <c r="AK356" s="636"/>
      <c r="AL356" s="636"/>
      <c r="AM356" s="636"/>
      <c r="AN356" s="630"/>
      <c r="AP356" s="603"/>
    </row>
    <row r="357" spans="1:81" s="583" customFormat="1" ht="12.75" customHeight="1">
      <c r="A357" s="636"/>
      <c r="B357" s="644"/>
      <c r="C357" s="725"/>
      <c r="D357" s="725"/>
      <c r="E357" s="725"/>
      <c r="F357" s="725"/>
      <c r="G357" s="725"/>
      <c r="H357" s="725"/>
      <c r="I357" s="725"/>
      <c r="J357" s="725"/>
      <c r="K357" s="725"/>
      <c r="L357" s="725"/>
      <c r="M357" s="725"/>
      <c r="N357" s="725"/>
      <c r="O357" s="725"/>
      <c r="P357" s="725"/>
      <c r="Q357" s="725"/>
      <c r="R357" s="725"/>
      <c r="S357" s="725"/>
      <c r="T357" s="725"/>
      <c r="U357" s="725"/>
      <c r="V357" s="725"/>
      <c r="W357" s="725"/>
      <c r="X357" s="725"/>
      <c r="Y357" s="725"/>
      <c r="Z357" s="725"/>
      <c r="AA357" s="725"/>
      <c r="AB357" s="725"/>
      <c r="AC357" s="725"/>
      <c r="AD357" s="725"/>
      <c r="AE357" s="725"/>
      <c r="AF357" s="725"/>
      <c r="AG357" s="725"/>
      <c r="AH357" s="725"/>
      <c r="AI357" s="725"/>
      <c r="AJ357" s="725"/>
      <c r="AK357" s="636"/>
      <c r="AL357" s="636"/>
      <c r="AM357" s="636"/>
      <c r="AN357" s="630"/>
      <c r="AO357" s="728" t="s">
        <v>464</v>
      </c>
      <c r="AP357" s="729">
        <f>IF(C419="Yes",5,0)</f>
        <v>0</v>
      </c>
    </row>
    <row r="358" spans="1:81" s="583" customFormat="1" ht="12.75" customHeight="1">
      <c r="A358" s="636"/>
      <c r="B358" s="644"/>
      <c r="C358" s="1922" t="s">
        <v>1569</v>
      </c>
      <c r="D358" s="1922"/>
      <c r="E358" s="1922"/>
      <c r="F358" s="1922"/>
      <c r="G358" s="1922"/>
      <c r="H358" s="1922"/>
      <c r="I358" s="1922"/>
      <c r="J358" s="1922"/>
      <c r="K358" s="1922"/>
      <c r="L358" s="1922"/>
      <c r="M358" s="1922"/>
      <c r="N358" s="1922"/>
      <c r="O358" s="1922"/>
      <c r="P358" s="1922"/>
      <c r="Q358" s="1922"/>
      <c r="R358" s="1922"/>
      <c r="S358" s="1922"/>
      <c r="T358" s="1922"/>
      <c r="U358" s="1922"/>
      <c r="V358" s="1922"/>
      <c r="W358" s="1922"/>
      <c r="X358" s="1922"/>
      <c r="Y358" s="1922"/>
      <c r="Z358" s="1922"/>
      <c r="AA358" s="1922"/>
      <c r="AB358" s="1922"/>
      <c r="AC358" s="1922"/>
      <c r="AD358" s="1922"/>
      <c r="AE358" s="1922"/>
      <c r="AF358" s="1922"/>
      <c r="AG358" s="1922"/>
      <c r="AH358" s="1922"/>
      <c r="AI358" s="1922"/>
      <c r="AJ358" s="1922"/>
      <c r="AK358" s="636"/>
      <c r="AL358" s="636"/>
      <c r="AM358" s="636"/>
      <c r="AN358" s="630"/>
      <c r="AO358" s="728" t="s">
        <v>465</v>
      </c>
      <c r="AP358" s="729">
        <f>IF(C431="Yes",5,0)</f>
        <v>0</v>
      </c>
    </row>
    <row r="359" spans="1:81" s="583" customFormat="1" ht="12.75" customHeight="1">
      <c r="A359" s="636"/>
      <c r="B359" s="644"/>
      <c r="C359" s="1922"/>
      <c r="D359" s="1922"/>
      <c r="E359" s="1922"/>
      <c r="F359" s="1922"/>
      <c r="G359" s="1922"/>
      <c r="H359" s="1922"/>
      <c r="I359" s="1922"/>
      <c r="J359" s="1922"/>
      <c r="K359" s="1922"/>
      <c r="L359" s="1922"/>
      <c r="M359" s="1922"/>
      <c r="N359" s="1922"/>
      <c r="O359" s="1922"/>
      <c r="P359" s="1922"/>
      <c r="Q359" s="1922"/>
      <c r="R359" s="1922"/>
      <c r="S359" s="1922"/>
      <c r="T359" s="1922"/>
      <c r="U359" s="1922"/>
      <c r="V359" s="1922"/>
      <c r="W359" s="1922"/>
      <c r="X359" s="1922"/>
      <c r="Y359" s="1922"/>
      <c r="Z359" s="1922"/>
      <c r="AA359" s="1922"/>
      <c r="AB359" s="1922"/>
      <c r="AC359" s="1922"/>
      <c r="AD359" s="1922"/>
      <c r="AE359" s="1922"/>
      <c r="AF359" s="1922"/>
      <c r="AG359" s="1922"/>
      <c r="AH359" s="1922"/>
      <c r="AI359" s="1922"/>
      <c r="AJ359" s="1922"/>
      <c r="AK359" s="636"/>
      <c r="AL359" s="636"/>
      <c r="AM359" s="636"/>
      <c r="AN359" s="630"/>
      <c r="AO359" s="728" t="s">
        <v>470</v>
      </c>
      <c r="AP359" s="729">
        <f>IF(C438="Yes",5,0)</f>
        <v>0</v>
      </c>
    </row>
    <row r="360" spans="1:81" s="583" customFormat="1" ht="68.099999999999994" customHeight="1">
      <c r="A360" s="636"/>
      <c r="B360" s="644"/>
      <c r="C360" s="1922"/>
      <c r="D360" s="1922"/>
      <c r="E360" s="1922"/>
      <c r="F360" s="1922"/>
      <c r="G360" s="1922"/>
      <c r="H360" s="1922"/>
      <c r="I360" s="1922"/>
      <c r="J360" s="1922"/>
      <c r="K360" s="1922"/>
      <c r="L360" s="1922"/>
      <c r="M360" s="1922"/>
      <c r="N360" s="1922"/>
      <c r="O360" s="1922"/>
      <c r="P360" s="1922"/>
      <c r="Q360" s="1922"/>
      <c r="R360" s="1922"/>
      <c r="S360" s="1922"/>
      <c r="T360" s="1922"/>
      <c r="U360" s="1922"/>
      <c r="V360" s="1922"/>
      <c r="W360" s="1922"/>
      <c r="X360" s="1922"/>
      <c r="Y360" s="1922"/>
      <c r="Z360" s="1922"/>
      <c r="AA360" s="1922"/>
      <c r="AB360" s="1922"/>
      <c r="AC360" s="1922"/>
      <c r="AD360" s="1922"/>
      <c r="AE360" s="1922"/>
      <c r="AF360" s="1922"/>
      <c r="AG360" s="1922"/>
      <c r="AH360" s="1922"/>
      <c r="AI360" s="1922"/>
      <c r="AJ360" s="1922"/>
      <c r="AK360" s="636"/>
      <c r="AL360" s="636"/>
      <c r="AM360" s="636"/>
      <c r="AN360" s="630"/>
      <c r="AO360" s="728" t="s">
        <v>655</v>
      </c>
      <c r="AP360" s="734">
        <f>IF(C442="Yes",5,0)</f>
        <v>0</v>
      </c>
    </row>
    <row r="361" spans="1:81" s="583" customFormat="1" ht="12.4" customHeight="1">
      <c r="A361" s="636"/>
      <c r="B361" s="644"/>
      <c r="C361" s="583" t="s">
        <v>1570</v>
      </c>
      <c r="AF361" s="636"/>
      <c r="AG361" s="636"/>
      <c r="AH361" s="636"/>
      <c r="AI361" s="636"/>
      <c r="AJ361" s="636"/>
      <c r="AK361" s="636"/>
      <c r="AL361" s="636"/>
      <c r="AM361" s="636"/>
      <c r="AN361" s="630"/>
      <c r="AO361" s="728" t="s">
        <v>363</v>
      </c>
      <c r="AP361" s="729">
        <f>IF(C446="Yes",5,0)</f>
        <v>0</v>
      </c>
    </row>
    <row r="362" spans="1:81" s="583" customFormat="1" ht="12.75" customHeight="1">
      <c r="A362" s="636"/>
      <c r="B362" s="644"/>
      <c r="C362" s="735" t="s">
        <v>2573</v>
      </c>
      <c r="D362" s="736"/>
      <c r="E362" s="736"/>
      <c r="F362" s="736"/>
      <c r="G362" s="736"/>
      <c r="H362" s="736"/>
      <c r="I362" s="736"/>
      <c r="J362" s="736"/>
      <c r="K362" s="736"/>
      <c r="L362" s="736"/>
      <c r="M362" s="700"/>
      <c r="N362" s="700"/>
      <c r="O362" s="737"/>
      <c r="P362" s="736"/>
      <c r="Q362" s="736"/>
      <c r="R362" s="700"/>
      <c r="S362" s="700"/>
      <c r="T362" s="736"/>
      <c r="U362" s="1923">
        <f>Application!CS660-U363</f>
        <v>242</v>
      </c>
      <c r="V362" s="1923"/>
      <c r="W362" s="1923"/>
      <c r="X362" s="736"/>
      <c r="Y362" s="736"/>
      <c r="Z362" s="736"/>
      <c r="AA362" s="738"/>
      <c r="AB362" s="739"/>
      <c r="AC362" s="739"/>
      <c r="AD362" s="739"/>
      <c r="AE362" s="636"/>
      <c r="AF362" s="636"/>
      <c r="AG362" s="636"/>
      <c r="AH362" s="636"/>
      <c r="AI362" s="636"/>
      <c r="AJ362" s="636"/>
      <c r="AK362" s="636"/>
      <c r="AL362" s="636"/>
      <c r="AM362" s="636"/>
      <c r="AN362" s="630"/>
      <c r="AO362" s="728" t="s">
        <v>364</v>
      </c>
      <c r="AP362" s="729">
        <f>IF(C455="Yes",5,0)</f>
        <v>0</v>
      </c>
    </row>
    <row r="363" spans="1:81" s="583" customFormat="1" ht="12.75" customHeight="1">
      <c r="A363" s="636"/>
      <c r="B363" s="644"/>
      <c r="C363" s="740" t="s">
        <v>2574</v>
      </c>
      <c r="D363" s="727"/>
      <c r="E363" s="727"/>
      <c r="F363" s="727"/>
      <c r="G363" s="727"/>
      <c r="H363" s="727"/>
      <c r="I363" s="727"/>
      <c r="J363" s="727"/>
      <c r="K363" s="727"/>
      <c r="L363" s="727"/>
      <c r="M363" s="727"/>
      <c r="N363" s="727"/>
      <c r="O363" s="727"/>
      <c r="P363" s="727"/>
      <c r="Q363" s="727"/>
      <c r="R363" s="727"/>
      <c r="S363" s="727"/>
      <c r="T363" s="727"/>
      <c r="U363" s="1924">
        <f>IF(Application!D211="SRO",Application!CS634,Application!AG756)</f>
        <v>0</v>
      </c>
      <c r="V363" s="1924"/>
      <c r="W363" s="1924"/>
      <c r="X363" s="727"/>
      <c r="Y363" s="727"/>
      <c r="Z363" s="727"/>
      <c r="AA363" s="741"/>
      <c r="AC363" s="742"/>
      <c r="AD363" s="742"/>
      <c r="AE363" s="636"/>
      <c r="AF363" s="636"/>
      <c r="AG363" s="636"/>
      <c r="AH363" s="636"/>
      <c r="AI363" s="636"/>
      <c r="AJ363" s="636"/>
      <c r="AK363" s="636"/>
      <c r="AL363" s="636"/>
      <c r="AM363" s="636"/>
      <c r="AN363" s="630"/>
      <c r="AO363" s="730"/>
      <c r="AP363" s="731"/>
    </row>
    <row r="364" spans="1:81" s="583" customFormat="1" ht="12.75" customHeight="1">
      <c r="A364" s="636"/>
      <c r="B364" s="644"/>
      <c r="C364" s="629"/>
      <c r="U364" s="820"/>
      <c r="V364" s="820"/>
      <c r="W364" s="820"/>
      <c r="AC364" s="742"/>
      <c r="AD364" s="742"/>
      <c r="AE364" s="636"/>
      <c r="AF364" s="636"/>
      <c r="AG364" s="636"/>
      <c r="AH364" s="636"/>
      <c r="AI364" s="636"/>
      <c r="AJ364" s="636"/>
      <c r="AK364" s="636"/>
      <c r="AL364" s="636"/>
      <c r="AM364" s="636"/>
      <c r="AN364" s="630"/>
      <c r="AO364" s="743" t="s">
        <v>228</v>
      </c>
      <c r="AP364" s="744">
        <f>SUM(AP357:AP362)</f>
        <v>0</v>
      </c>
      <c r="AQ364" s="1925">
        <f>IF(AP364&gt;0,AP364,0)</f>
        <v>0</v>
      </c>
      <c r="AR364" s="1925"/>
    </row>
    <row r="365" spans="1:81" s="583" customFormat="1" ht="12.75" customHeight="1">
      <c r="A365" s="636"/>
      <c r="B365" s="14"/>
      <c r="C365" s="745" t="s">
        <v>2571</v>
      </c>
      <c r="D365" s="636"/>
      <c r="E365" s="636"/>
      <c r="F365" s="636"/>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c r="AM365" s="636"/>
      <c r="AN365" s="630"/>
      <c r="BS365" s="30"/>
      <c r="BT365" s="30"/>
      <c r="BU365" s="14"/>
      <c r="BV365" s="14"/>
      <c r="BW365" s="14"/>
    </row>
    <row r="366" spans="1:81" s="583" customFormat="1" ht="12.75" customHeight="1">
      <c r="A366" s="569"/>
      <c r="B366" s="14"/>
      <c r="C366" s="746"/>
      <c r="D366" s="747"/>
      <c r="E366" s="748" t="s">
        <v>1425</v>
      </c>
      <c r="F366" s="1916" t="s">
        <v>1571</v>
      </c>
      <c r="G366" s="1916"/>
      <c r="H366" s="1916"/>
      <c r="I366" s="1916"/>
      <c r="J366" s="1916"/>
      <c r="K366" s="1916"/>
      <c r="L366" s="1916"/>
      <c r="M366" s="1916"/>
      <c r="N366" s="1916"/>
      <c r="O366" s="1916"/>
      <c r="P366" s="1916"/>
      <c r="Q366" s="1916"/>
      <c r="R366" s="1916"/>
      <c r="S366" s="1916"/>
      <c r="T366" s="1916"/>
      <c r="U366" s="1916"/>
      <c r="V366" s="1916"/>
      <c r="W366" s="1916"/>
      <c r="X366" s="1916"/>
      <c r="Y366" s="1916"/>
      <c r="Z366" s="1916"/>
      <c r="AA366" s="1916"/>
      <c r="AB366" s="1916"/>
      <c r="AC366" s="1916"/>
      <c r="AD366" s="1916"/>
      <c r="AE366" s="1916"/>
      <c r="AF366" s="1916"/>
      <c r="AG366" s="749"/>
      <c r="AH366" s="749"/>
      <c r="AI366" s="749"/>
      <c r="AJ366" s="749"/>
      <c r="AK366" s="749"/>
      <c r="AL366" s="750"/>
      <c r="AM366" s="603"/>
      <c r="AN366" s="630"/>
      <c r="AP366" s="603"/>
      <c r="BS366" s="30"/>
      <c r="BT366" s="30"/>
      <c r="BU366" s="14"/>
      <c r="BV366" s="14"/>
      <c r="BW366" s="14"/>
      <c r="BX366" s="14"/>
      <c r="BY366" s="14"/>
      <c r="BZ366" s="14"/>
      <c r="CA366" s="14"/>
      <c r="CB366" s="14"/>
      <c r="CC366" s="14"/>
    </row>
    <row r="367" spans="1:81" s="583" customFormat="1" ht="12.75" customHeight="1">
      <c r="A367" s="569"/>
      <c r="B367" s="14"/>
      <c r="C367" s="751"/>
      <c r="D367" s="569"/>
      <c r="E367" s="752"/>
      <c r="F367" s="1917"/>
      <c r="G367" s="1917"/>
      <c r="H367" s="1917"/>
      <c r="I367" s="1917"/>
      <c r="J367" s="1917"/>
      <c r="K367" s="1917"/>
      <c r="L367" s="1917"/>
      <c r="M367" s="1917"/>
      <c r="N367" s="1917"/>
      <c r="O367" s="1917"/>
      <c r="P367" s="1917"/>
      <c r="Q367" s="1917"/>
      <c r="R367" s="1917"/>
      <c r="S367" s="1917"/>
      <c r="T367" s="1917"/>
      <c r="U367" s="1917"/>
      <c r="V367" s="1917"/>
      <c r="W367" s="1917"/>
      <c r="X367" s="1917"/>
      <c r="Y367" s="1917"/>
      <c r="Z367" s="1917"/>
      <c r="AA367" s="1917"/>
      <c r="AB367" s="1917"/>
      <c r="AC367" s="1917"/>
      <c r="AD367" s="1917"/>
      <c r="AE367" s="1917"/>
      <c r="AF367" s="1917"/>
      <c r="AG367" s="572"/>
      <c r="AH367" s="572"/>
      <c r="AI367" s="572"/>
      <c r="AJ367" s="572"/>
      <c r="AK367" s="572"/>
      <c r="AL367" s="753"/>
      <c r="AM367" s="603"/>
      <c r="AN367" s="630"/>
      <c r="AP367" s="603"/>
      <c r="BS367" s="30"/>
      <c r="BT367" s="30"/>
      <c r="BU367" s="14"/>
      <c r="BV367" s="14"/>
      <c r="BW367" s="14"/>
      <c r="BX367" s="14"/>
      <c r="BY367" s="14"/>
      <c r="BZ367" s="14"/>
      <c r="CA367" s="14"/>
      <c r="CB367" s="14"/>
      <c r="CC367" s="14"/>
    </row>
    <row r="368" spans="1:81" s="583" customFormat="1" ht="12.75" customHeight="1">
      <c r="A368" s="569"/>
      <c r="B368" s="14"/>
      <c r="C368" s="751"/>
      <c r="D368" s="569"/>
      <c r="E368" s="752"/>
      <c r="F368" s="1917"/>
      <c r="G368" s="1917"/>
      <c r="H368" s="1917"/>
      <c r="I368" s="1917"/>
      <c r="J368" s="1917"/>
      <c r="K368" s="1917"/>
      <c r="L368" s="1917"/>
      <c r="M368" s="1917"/>
      <c r="N368" s="1917"/>
      <c r="O368" s="1917"/>
      <c r="P368" s="1917"/>
      <c r="Q368" s="1917"/>
      <c r="R368" s="1917"/>
      <c r="S368" s="1917"/>
      <c r="T368" s="1917"/>
      <c r="U368" s="1917"/>
      <c r="V368" s="1917"/>
      <c r="W368" s="1917"/>
      <c r="X368" s="1917"/>
      <c r="Y368" s="1917"/>
      <c r="Z368" s="1917"/>
      <c r="AA368" s="1917"/>
      <c r="AB368" s="1917"/>
      <c r="AC368" s="1917"/>
      <c r="AD368" s="1917"/>
      <c r="AE368" s="1917"/>
      <c r="AF368" s="1917"/>
      <c r="AG368" s="572"/>
      <c r="AH368" s="572"/>
      <c r="AI368" s="572"/>
      <c r="AJ368" s="572"/>
      <c r="AK368" s="572"/>
      <c r="AL368" s="753"/>
      <c r="AM368" s="603"/>
      <c r="AN368" s="630"/>
      <c r="BS368" s="30"/>
      <c r="BT368" s="30"/>
      <c r="BU368" s="14"/>
      <c r="BV368" s="14"/>
      <c r="BW368" s="14"/>
      <c r="BX368" s="14"/>
      <c r="BY368" s="14"/>
      <c r="BZ368" s="14"/>
      <c r="CA368" s="14"/>
      <c r="CB368" s="14"/>
      <c r="CC368" s="14"/>
    </row>
    <row r="369" spans="1:81" s="583" customFormat="1" ht="12.75" customHeight="1">
      <c r="A369" s="569"/>
      <c r="B369" s="14"/>
      <c r="C369" s="751"/>
      <c r="D369" s="569"/>
      <c r="E369" s="752"/>
      <c r="F369" s="1917"/>
      <c r="G369" s="1917"/>
      <c r="H369" s="1917"/>
      <c r="I369" s="1917"/>
      <c r="J369" s="1917"/>
      <c r="K369" s="1917"/>
      <c r="L369" s="1917"/>
      <c r="M369" s="1917"/>
      <c r="N369" s="1917"/>
      <c r="O369" s="1917"/>
      <c r="P369" s="1917"/>
      <c r="Q369" s="1917"/>
      <c r="R369" s="1917"/>
      <c r="S369" s="1917"/>
      <c r="T369" s="1917"/>
      <c r="U369" s="1917"/>
      <c r="V369" s="1917"/>
      <c r="W369" s="1917"/>
      <c r="X369" s="1917"/>
      <c r="Y369" s="1917"/>
      <c r="Z369" s="1917"/>
      <c r="AA369" s="1917"/>
      <c r="AB369" s="1917"/>
      <c r="AC369" s="1917"/>
      <c r="AD369" s="1917"/>
      <c r="AE369" s="1917"/>
      <c r="AF369" s="1917"/>
      <c r="AG369" s="572"/>
      <c r="AH369" s="572"/>
      <c r="AI369" s="572"/>
      <c r="AJ369" s="572"/>
      <c r="AK369" s="572"/>
      <c r="AL369" s="753"/>
      <c r="AM369" s="603"/>
      <c r="AN369" s="630"/>
      <c r="BS369" s="30"/>
      <c r="BT369" s="30"/>
      <c r="BU369" s="14"/>
      <c r="BV369" s="14"/>
      <c r="BW369" s="14"/>
      <c r="BX369" s="14"/>
      <c r="BY369" s="14"/>
      <c r="BZ369" s="14"/>
      <c r="CA369" s="14"/>
      <c r="CB369" s="14"/>
      <c r="CC369" s="14"/>
    </row>
    <row r="370" spans="1:81" s="583" customFormat="1" ht="12.75" customHeight="1">
      <c r="A370" s="569"/>
      <c r="B370" s="14"/>
      <c r="C370" s="1926" t="s">
        <v>600</v>
      </c>
      <c r="D370" s="1927"/>
      <c r="E370" s="752"/>
      <c r="F370" s="754" t="s">
        <v>1572</v>
      </c>
      <c r="G370" s="636"/>
      <c r="H370" s="63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F370" s="1915" t="s">
        <v>1573</v>
      </c>
      <c r="AG370" s="1915"/>
      <c r="AH370" s="1915"/>
      <c r="AI370" s="1915"/>
      <c r="AJ370" s="1915"/>
      <c r="AK370" s="1915"/>
      <c r="AL370" s="1928"/>
      <c r="AM370" s="755"/>
      <c r="BS370" s="30"/>
      <c r="BT370" s="30"/>
      <c r="BU370" s="14"/>
      <c r="BV370" s="14"/>
      <c r="BW370" s="14"/>
      <c r="BX370" s="14"/>
      <c r="BY370" s="14"/>
      <c r="BZ370" s="14"/>
      <c r="CA370" s="14"/>
      <c r="CB370" s="14"/>
      <c r="CC370" s="14"/>
    </row>
    <row r="371" spans="1:81" s="583" customFormat="1" ht="12.75" customHeight="1">
      <c r="A371" s="569"/>
      <c r="B371" s="14"/>
      <c r="C371" s="789"/>
      <c r="D371" s="756"/>
      <c r="E371" s="757"/>
      <c r="F371" s="758"/>
      <c r="G371" s="759"/>
      <c r="H371" s="759"/>
      <c r="I371" s="759"/>
      <c r="J371" s="759"/>
      <c r="K371" s="759"/>
      <c r="L371" s="759"/>
      <c r="M371" s="759"/>
      <c r="N371" s="759"/>
      <c r="O371" s="759"/>
      <c r="P371" s="759"/>
      <c r="Q371" s="759"/>
      <c r="R371" s="759"/>
      <c r="S371" s="759"/>
      <c r="T371" s="759"/>
      <c r="U371" s="759"/>
      <c r="V371" s="759"/>
      <c r="W371" s="759"/>
      <c r="X371" s="759"/>
      <c r="Y371" s="759"/>
      <c r="Z371" s="759"/>
      <c r="AA371" s="759"/>
      <c r="AB371" s="759"/>
      <c r="AC371" s="759"/>
      <c r="AD371" s="759"/>
      <c r="AE371" s="760"/>
      <c r="AF371" s="760"/>
      <c r="AG371" s="760"/>
      <c r="AH371" s="760"/>
      <c r="AI371" s="760"/>
      <c r="AJ371" s="760"/>
      <c r="AK371" s="760"/>
      <c r="AL371" s="790"/>
      <c r="AM371" s="762"/>
      <c r="AN371" s="630"/>
      <c r="CC371" s="14"/>
    </row>
    <row r="372" spans="1:81" s="583" customFormat="1" ht="12.75" customHeight="1">
      <c r="A372" s="569"/>
      <c r="B372" s="14"/>
      <c r="C372" s="763"/>
      <c r="D372" s="763"/>
      <c r="E372" s="752"/>
      <c r="F372" s="709"/>
      <c r="G372" s="709"/>
      <c r="H372" s="709"/>
      <c r="I372" s="709"/>
      <c r="J372" s="709"/>
      <c r="K372" s="709"/>
      <c r="L372" s="709"/>
      <c r="M372" s="709"/>
      <c r="N372" s="709"/>
      <c r="O372" s="709"/>
      <c r="P372" s="709"/>
      <c r="Q372" s="709"/>
      <c r="R372" s="709"/>
      <c r="S372" s="709"/>
      <c r="T372" s="709"/>
      <c r="U372" s="709"/>
      <c r="V372" s="709"/>
      <c r="W372" s="709"/>
      <c r="X372" s="709"/>
      <c r="Y372" s="709"/>
      <c r="Z372" s="709"/>
      <c r="AA372" s="709"/>
      <c r="AB372" s="709"/>
      <c r="AC372" s="709"/>
      <c r="AD372" s="709"/>
      <c r="AE372" s="624"/>
      <c r="AF372" s="624"/>
      <c r="AG372" s="624"/>
      <c r="AH372" s="624"/>
      <c r="AI372" s="624"/>
      <c r="AJ372" s="624"/>
      <c r="AK372" s="624"/>
      <c r="AL372" s="624"/>
      <c r="AM372" s="603"/>
      <c r="AN372" s="630"/>
      <c r="BS372" s="30"/>
      <c r="BT372" s="30"/>
      <c r="BU372" s="14"/>
      <c r="BV372" s="14"/>
      <c r="BW372" s="14"/>
      <c r="BX372" s="14"/>
      <c r="BY372" s="14"/>
      <c r="BZ372" s="14"/>
      <c r="CA372" s="14"/>
      <c r="CB372" s="14"/>
      <c r="CC372" s="14"/>
    </row>
    <row r="373" spans="1:81" s="583" customFormat="1" ht="12.75" customHeight="1">
      <c r="A373" s="569"/>
      <c r="B373" s="14"/>
      <c r="C373" s="746"/>
      <c r="D373" s="747"/>
      <c r="E373" s="748" t="s">
        <v>1427</v>
      </c>
      <c r="F373" s="1916" t="s">
        <v>1574</v>
      </c>
      <c r="G373" s="1916"/>
      <c r="H373" s="1916"/>
      <c r="I373" s="1916"/>
      <c r="J373" s="1916"/>
      <c r="K373" s="1916"/>
      <c r="L373" s="1916"/>
      <c r="M373" s="1916"/>
      <c r="N373" s="1916"/>
      <c r="O373" s="1916"/>
      <c r="P373" s="1916"/>
      <c r="Q373" s="1916"/>
      <c r="R373" s="1916"/>
      <c r="S373" s="1916"/>
      <c r="T373" s="1916"/>
      <c r="U373" s="1916"/>
      <c r="V373" s="1916"/>
      <c r="W373" s="1916"/>
      <c r="X373" s="1916"/>
      <c r="Y373" s="1916"/>
      <c r="Z373" s="1916"/>
      <c r="AA373" s="1916"/>
      <c r="AB373" s="1916"/>
      <c r="AC373" s="1916"/>
      <c r="AD373" s="1916"/>
      <c r="AE373" s="1916"/>
      <c r="AF373" s="1916"/>
      <c r="AG373" s="749"/>
      <c r="AH373" s="749"/>
      <c r="AI373" s="749"/>
      <c r="AJ373" s="749"/>
      <c r="AK373" s="749"/>
      <c r="AL373" s="750"/>
      <c r="AM373" s="603"/>
      <c r="AN373" s="630"/>
      <c r="BS373" s="30"/>
      <c r="BT373" s="30"/>
      <c r="BU373" s="14"/>
      <c r="BV373" s="14"/>
      <c r="BW373" s="14"/>
      <c r="BX373" s="14"/>
      <c r="BY373" s="14"/>
      <c r="BZ373" s="14"/>
      <c r="CA373" s="14"/>
      <c r="CB373" s="14"/>
      <c r="CC373" s="14"/>
    </row>
    <row r="374" spans="1:81" s="583" customFormat="1" ht="12.75" customHeight="1">
      <c r="A374" s="569"/>
      <c r="B374" s="14"/>
      <c r="C374" s="764"/>
      <c r="D374" s="14"/>
      <c r="E374" s="724"/>
      <c r="F374" s="1917"/>
      <c r="G374" s="1917"/>
      <c r="H374" s="1917"/>
      <c r="I374" s="1917"/>
      <c r="J374" s="1917"/>
      <c r="K374" s="1917"/>
      <c r="L374" s="1917"/>
      <c r="M374" s="1917"/>
      <c r="N374" s="1917"/>
      <c r="O374" s="1917"/>
      <c r="P374" s="1917"/>
      <c r="Q374" s="1917"/>
      <c r="R374" s="1917"/>
      <c r="S374" s="1917"/>
      <c r="T374" s="1917"/>
      <c r="U374" s="1917"/>
      <c r="V374" s="1917"/>
      <c r="W374" s="1917"/>
      <c r="X374" s="1917"/>
      <c r="Y374" s="1917"/>
      <c r="Z374" s="1917"/>
      <c r="AA374" s="1917"/>
      <c r="AB374" s="1917"/>
      <c r="AC374" s="1917"/>
      <c r="AD374" s="1917"/>
      <c r="AE374" s="1917"/>
      <c r="AF374" s="1917"/>
      <c r="AG374" s="572"/>
      <c r="AH374" s="572"/>
      <c r="AI374" s="572"/>
      <c r="AJ374" s="572"/>
      <c r="AK374" s="572"/>
      <c r="AL374" s="753"/>
      <c r="AM374" s="603"/>
      <c r="AN374" s="630"/>
      <c r="BS374" s="30"/>
      <c r="BT374" s="30"/>
      <c r="BU374" s="14"/>
      <c r="BV374" s="14"/>
      <c r="BW374" s="14"/>
      <c r="BX374" s="14"/>
      <c r="BY374" s="14"/>
      <c r="BZ374" s="14"/>
      <c r="CA374" s="14"/>
      <c r="CB374" s="14"/>
      <c r="CC374" s="14"/>
    </row>
    <row r="375" spans="1:81" s="583" customFormat="1" ht="12.75" customHeight="1">
      <c r="A375" s="569"/>
      <c r="B375" s="14"/>
      <c r="C375" s="764"/>
      <c r="D375" s="14"/>
      <c r="E375" s="724"/>
      <c r="F375" s="1917"/>
      <c r="G375" s="1917"/>
      <c r="H375" s="1917"/>
      <c r="I375" s="1917"/>
      <c r="J375" s="1917"/>
      <c r="K375" s="1917"/>
      <c r="L375" s="1917"/>
      <c r="M375" s="1917"/>
      <c r="N375" s="1917"/>
      <c r="O375" s="1917"/>
      <c r="P375" s="1917"/>
      <c r="Q375" s="1917"/>
      <c r="R375" s="1917"/>
      <c r="S375" s="1917"/>
      <c r="T375" s="1917"/>
      <c r="U375" s="1917"/>
      <c r="V375" s="1917"/>
      <c r="W375" s="1917"/>
      <c r="X375" s="1917"/>
      <c r="Y375" s="1917"/>
      <c r="Z375" s="1917"/>
      <c r="AA375" s="1917"/>
      <c r="AB375" s="1917"/>
      <c r="AC375" s="1917"/>
      <c r="AD375" s="1917"/>
      <c r="AE375" s="1917"/>
      <c r="AF375" s="1917"/>
      <c r="AG375" s="572"/>
      <c r="AH375" s="572"/>
      <c r="AI375" s="572"/>
      <c r="AJ375" s="572"/>
      <c r="AK375" s="572"/>
      <c r="AL375" s="753"/>
      <c r="AM375" s="603"/>
      <c r="AN375" s="630"/>
      <c r="BS375" s="30"/>
      <c r="BT375" s="30"/>
      <c r="BU375" s="14"/>
      <c r="BV375" s="14"/>
      <c r="BW375" s="14"/>
      <c r="BX375" s="14"/>
      <c r="BY375" s="14"/>
      <c r="BZ375" s="14"/>
      <c r="CA375" s="14"/>
      <c r="CB375" s="14"/>
      <c r="CC375" s="14"/>
    </row>
    <row r="376" spans="1:81" s="583" customFormat="1" ht="12.75" customHeight="1">
      <c r="A376" s="569"/>
      <c r="B376" s="14"/>
      <c r="C376" s="764"/>
      <c r="D376" s="14"/>
      <c r="E376" s="724"/>
      <c r="F376" s="1917"/>
      <c r="G376" s="1917"/>
      <c r="H376" s="1917"/>
      <c r="I376" s="1917"/>
      <c r="J376" s="1917"/>
      <c r="K376" s="1917"/>
      <c r="L376" s="1917"/>
      <c r="M376" s="1917"/>
      <c r="N376" s="1917"/>
      <c r="O376" s="1917"/>
      <c r="P376" s="1917"/>
      <c r="Q376" s="1917"/>
      <c r="R376" s="1917"/>
      <c r="S376" s="1917"/>
      <c r="T376" s="1917"/>
      <c r="U376" s="1917"/>
      <c r="V376" s="1917"/>
      <c r="W376" s="1917"/>
      <c r="X376" s="1917"/>
      <c r="Y376" s="1917"/>
      <c r="Z376" s="1917"/>
      <c r="AA376" s="1917"/>
      <c r="AB376" s="1917"/>
      <c r="AC376" s="1917"/>
      <c r="AD376" s="1917"/>
      <c r="AE376" s="1917"/>
      <c r="AF376" s="1917"/>
      <c r="AG376" s="572"/>
      <c r="AH376" s="572"/>
      <c r="AI376" s="572"/>
      <c r="AJ376" s="572"/>
      <c r="AK376" s="572"/>
      <c r="AL376" s="753"/>
      <c r="AM376" s="603"/>
      <c r="AN376" s="630"/>
      <c r="BS376" s="30"/>
      <c r="BT376" s="30"/>
      <c r="BU376" s="14"/>
      <c r="BV376" s="14"/>
      <c r="BW376" s="14"/>
      <c r="BX376" s="14"/>
      <c r="BY376" s="14"/>
      <c r="BZ376" s="14"/>
      <c r="CA376" s="14"/>
      <c r="CB376" s="14"/>
      <c r="CC376" s="14"/>
    </row>
    <row r="377" spans="1:81" s="583" customFormat="1" ht="12.75" customHeight="1">
      <c r="A377" s="569"/>
      <c r="B377" s="14"/>
      <c r="C377" s="764"/>
      <c r="D377" s="14"/>
      <c r="E377" s="724"/>
      <c r="F377" s="1917"/>
      <c r="G377" s="1917"/>
      <c r="H377" s="1917"/>
      <c r="I377" s="1917"/>
      <c r="J377" s="1917"/>
      <c r="K377" s="1917"/>
      <c r="L377" s="1917"/>
      <c r="M377" s="1917"/>
      <c r="N377" s="1917"/>
      <c r="O377" s="1917"/>
      <c r="P377" s="1917"/>
      <c r="Q377" s="1917"/>
      <c r="R377" s="1917"/>
      <c r="S377" s="1917"/>
      <c r="T377" s="1917"/>
      <c r="U377" s="1917"/>
      <c r="V377" s="1917"/>
      <c r="W377" s="1917"/>
      <c r="X377" s="1917"/>
      <c r="Y377" s="1917"/>
      <c r="Z377" s="1917"/>
      <c r="AA377" s="1917"/>
      <c r="AB377" s="1917"/>
      <c r="AC377" s="1917"/>
      <c r="AD377" s="1917"/>
      <c r="AE377" s="1917"/>
      <c r="AF377" s="1917"/>
      <c r="AL377" s="765"/>
      <c r="AN377" s="630"/>
      <c r="BS377" s="30"/>
      <c r="BT377" s="30"/>
      <c r="BU377" s="14"/>
      <c r="BV377" s="14"/>
      <c r="BW377" s="14"/>
      <c r="BX377" s="14"/>
      <c r="BY377" s="14"/>
      <c r="BZ377" s="14"/>
      <c r="CA377" s="14"/>
      <c r="CB377" s="14"/>
      <c r="CC377" s="14"/>
    </row>
    <row r="378" spans="1:81" s="583" customFormat="1" ht="12.75" customHeight="1">
      <c r="A378" s="569"/>
      <c r="B378" s="14"/>
      <c r="C378" s="1926" t="s">
        <v>600</v>
      </c>
      <c r="D378" s="1927"/>
      <c r="E378" s="724"/>
      <c r="F378" s="754" t="s">
        <v>1575</v>
      </c>
      <c r="G378" s="636"/>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F378" s="1915" t="s">
        <v>1573</v>
      </c>
      <c r="AG378" s="1915"/>
      <c r="AH378" s="1915"/>
      <c r="AI378" s="1915"/>
      <c r="AJ378" s="1915"/>
      <c r="AK378" s="1915"/>
      <c r="AL378" s="1928"/>
      <c r="AM378" s="762"/>
      <c r="AN378" s="630"/>
      <c r="BS378" s="30"/>
      <c r="BT378" s="30"/>
      <c r="BU378" s="14"/>
      <c r="BV378" s="14"/>
      <c r="BW378" s="14"/>
      <c r="BX378" s="14"/>
      <c r="BY378" s="14"/>
      <c r="BZ378" s="14"/>
      <c r="CA378" s="14"/>
      <c r="CB378" s="14"/>
      <c r="CC378" s="14"/>
    </row>
    <row r="379" spans="1:81" s="583" customFormat="1" ht="12.75" customHeight="1">
      <c r="A379" s="569"/>
      <c r="B379" s="14"/>
      <c r="C379" s="773"/>
      <c r="D379" s="766"/>
      <c r="E379" s="767"/>
      <c r="F379" s="768"/>
      <c r="G379" s="769"/>
      <c r="H379" s="769"/>
      <c r="I379" s="769"/>
      <c r="J379" s="769"/>
      <c r="K379" s="769"/>
      <c r="L379" s="769"/>
      <c r="M379" s="769"/>
      <c r="N379" s="769"/>
      <c r="O379" s="769"/>
      <c r="P379" s="769"/>
      <c r="Q379" s="769"/>
      <c r="R379" s="769"/>
      <c r="S379" s="769"/>
      <c r="T379" s="769"/>
      <c r="U379" s="769"/>
      <c r="V379" s="769"/>
      <c r="W379" s="769"/>
      <c r="X379" s="769"/>
      <c r="Y379" s="769"/>
      <c r="Z379" s="769"/>
      <c r="AA379" s="769"/>
      <c r="AB379" s="769"/>
      <c r="AC379" s="769"/>
      <c r="AD379" s="769"/>
      <c r="AE379" s="770"/>
      <c r="AF379" s="616"/>
      <c r="AG379" s="770"/>
      <c r="AH379" s="760"/>
      <c r="AI379" s="760"/>
      <c r="AJ379" s="760"/>
      <c r="AK379" s="760"/>
      <c r="AL379" s="775"/>
      <c r="AM379" s="762"/>
      <c r="AN379" s="630"/>
      <c r="BS379" s="30"/>
      <c r="BT379" s="30"/>
      <c r="BU379" s="14"/>
      <c r="BV379" s="14"/>
      <c r="BW379" s="14"/>
      <c r="BX379" s="14"/>
      <c r="BY379" s="14"/>
      <c r="BZ379" s="14"/>
      <c r="CA379" s="14"/>
      <c r="CB379" s="14"/>
      <c r="CC379" s="14"/>
    </row>
    <row r="380" spans="1:81" s="583" customFormat="1" ht="12.75" customHeight="1">
      <c r="A380" s="569"/>
      <c r="B380" s="14"/>
      <c r="C380" s="14"/>
      <c r="D380" s="14"/>
      <c r="E380" s="724"/>
      <c r="F380" s="709"/>
      <c r="G380" s="709"/>
      <c r="H380" s="709"/>
      <c r="I380" s="709"/>
      <c r="J380" s="709"/>
      <c r="K380" s="709"/>
      <c r="L380" s="709"/>
      <c r="M380" s="709"/>
      <c r="N380" s="709"/>
      <c r="O380" s="709"/>
      <c r="P380" s="709"/>
      <c r="Q380" s="709"/>
      <c r="R380" s="709"/>
      <c r="S380" s="709"/>
      <c r="T380" s="709"/>
      <c r="U380" s="709"/>
      <c r="V380" s="709"/>
      <c r="W380" s="709"/>
      <c r="X380" s="709"/>
      <c r="Y380" s="709"/>
      <c r="Z380" s="709"/>
      <c r="AA380" s="709"/>
      <c r="AB380" s="709"/>
      <c r="AC380" s="709"/>
      <c r="AD380" s="709"/>
      <c r="AE380" s="569"/>
      <c r="AF380" s="572"/>
      <c r="AG380" s="569"/>
      <c r="AM380" s="603"/>
      <c r="AN380" s="630"/>
      <c r="BS380" s="30"/>
      <c r="BT380" s="30"/>
      <c r="BU380" s="14"/>
      <c r="BV380" s="14"/>
      <c r="BW380" s="14"/>
      <c r="BX380" s="14"/>
      <c r="BY380" s="14"/>
      <c r="BZ380" s="14"/>
      <c r="CA380" s="14"/>
      <c r="CB380" s="14"/>
      <c r="CC380" s="14"/>
    </row>
    <row r="381" spans="1:81" s="583" customFormat="1" ht="12.75" customHeight="1">
      <c r="A381" s="569"/>
      <c r="B381" s="14"/>
      <c r="C381" s="746"/>
      <c r="D381" s="747"/>
      <c r="E381" s="748" t="s">
        <v>1430</v>
      </c>
      <c r="F381" s="1916" t="s">
        <v>1576</v>
      </c>
      <c r="G381" s="1916"/>
      <c r="H381" s="1916"/>
      <c r="I381" s="1916"/>
      <c r="J381" s="1916"/>
      <c r="K381" s="1916"/>
      <c r="L381" s="1916"/>
      <c r="M381" s="1916"/>
      <c r="N381" s="1916"/>
      <c r="O381" s="1916"/>
      <c r="P381" s="1916"/>
      <c r="Q381" s="1916"/>
      <c r="R381" s="1916"/>
      <c r="S381" s="1916"/>
      <c r="T381" s="1916"/>
      <c r="U381" s="1916"/>
      <c r="V381" s="1916"/>
      <c r="W381" s="1916"/>
      <c r="X381" s="1916"/>
      <c r="Y381" s="1916"/>
      <c r="Z381" s="1916"/>
      <c r="AA381" s="1916"/>
      <c r="AB381" s="1916"/>
      <c r="AC381" s="1916"/>
      <c r="AD381" s="1916"/>
      <c r="AE381" s="1916"/>
      <c r="AF381" s="1916"/>
      <c r="AG381" s="749"/>
      <c r="AH381" s="749"/>
      <c r="AI381" s="749"/>
      <c r="AJ381" s="749"/>
      <c r="AK381" s="749"/>
      <c r="AL381" s="750"/>
      <c r="AM381" s="603"/>
      <c r="AN381" s="630"/>
      <c r="BS381" s="603"/>
      <c r="BT381" s="603"/>
      <c r="BU381" s="603"/>
      <c r="BV381" s="603"/>
      <c r="BW381" s="603"/>
      <c r="BX381" s="603"/>
      <c r="BY381" s="603"/>
      <c r="BZ381" s="603"/>
      <c r="CA381" s="603"/>
      <c r="CB381" s="603"/>
      <c r="CC381" s="603"/>
    </row>
    <row r="382" spans="1:81" s="583" customFormat="1" ht="12.75" customHeight="1">
      <c r="A382" s="569"/>
      <c r="B382" s="14"/>
      <c r="C382" s="764"/>
      <c r="D382" s="14"/>
      <c r="E382" s="724"/>
      <c r="F382" s="1917"/>
      <c r="G382" s="1917"/>
      <c r="H382" s="1917"/>
      <c r="I382" s="1917"/>
      <c r="J382" s="1917"/>
      <c r="K382" s="1917"/>
      <c r="L382" s="1917"/>
      <c r="M382" s="1917"/>
      <c r="N382" s="1917"/>
      <c r="O382" s="1917"/>
      <c r="P382" s="1917"/>
      <c r="Q382" s="1917"/>
      <c r="R382" s="1917"/>
      <c r="S382" s="1917"/>
      <c r="T382" s="1917"/>
      <c r="U382" s="1917"/>
      <c r="V382" s="1917"/>
      <c r="W382" s="1917"/>
      <c r="X382" s="1917"/>
      <c r="Y382" s="1917"/>
      <c r="Z382" s="1917"/>
      <c r="AA382" s="1917"/>
      <c r="AB382" s="1917"/>
      <c r="AC382" s="1917"/>
      <c r="AD382" s="1917"/>
      <c r="AE382" s="1917"/>
      <c r="AF382" s="1917"/>
      <c r="AG382" s="572"/>
      <c r="AH382" s="572"/>
      <c r="AI382" s="572"/>
      <c r="AJ382" s="572"/>
      <c r="AK382" s="572"/>
      <c r="AL382" s="753"/>
      <c r="AM382" s="603"/>
      <c r="AN382" s="630"/>
      <c r="BS382" s="603"/>
      <c r="BT382" s="603"/>
      <c r="BU382" s="603"/>
      <c r="BV382" s="603"/>
      <c r="BW382" s="603"/>
      <c r="BX382" s="603"/>
      <c r="BY382" s="603"/>
      <c r="BZ382" s="603"/>
      <c r="CA382" s="603"/>
      <c r="CB382" s="603"/>
      <c r="CC382" s="603"/>
    </row>
    <row r="383" spans="1:81" s="583" customFormat="1" ht="12.75" customHeight="1">
      <c r="A383" s="569"/>
      <c r="B383" s="14"/>
      <c r="C383" s="764"/>
      <c r="D383" s="14"/>
      <c r="E383" s="724"/>
      <c r="F383" s="1917"/>
      <c r="G383" s="1917"/>
      <c r="H383" s="1917"/>
      <c r="I383" s="1917"/>
      <c r="J383" s="1917"/>
      <c r="K383" s="1917"/>
      <c r="L383" s="1917"/>
      <c r="M383" s="1917"/>
      <c r="N383" s="1917"/>
      <c r="O383" s="1917"/>
      <c r="P383" s="1917"/>
      <c r="Q383" s="1917"/>
      <c r="R383" s="1917"/>
      <c r="S383" s="1917"/>
      <c r="T383" s="1917"/>
      <c r="U383" s="1917"/>
      <c r="V383" s="1917"/>
      <c r="W383" s="1917"/>
      <c r="X383" s="1917"/>
      <c r="Y383" s="1917"/>
      <c r="Z383" s="1917"/>
      <c r="AA383" s="1917"/>
      <c r="AB383" s="1917"/>
      <c r="AC383" s="1917"/>
      <c r="AD383" s="1917"/>
      <c r="AE383" s="1917"/>
      <c r="AF383" s="1917"/>
      <c r="AG383" s="572"/>
      <c r="AH383" s="572"/>
      <c r="AI383" s="572"/>
      <c r="AJ383" s="572"/>
      <c r="AK383" s="572"/>
      <c r="AL383" s="753"/>
      <c r="AM383" s="603"/>
      <c r="AN383" s="630"/>
      <c r="BS383" s="603"/>
      <c r="BT383" s="603"/>
      <c r="BU383" s="603"/>
      <c r="BV383" s="603"/>
      <c r="BW383" s="603"/>
      <c r="BX383" s="603"/>
      <c r="BY383" s="603"/>
      <c r="BZ383" s="603"/>
      <c r="CA383" s="603"/>
      <c r="CB383" s="603"/>
      <c r="CC383" s="603"/>
    </row>
    <row r="384" spans="1:81" s="583" customFormat="1" ht="12.75" customHeight="1">
      <c r="A384" s="569"/>
      <c r="B384" s="14"/>
      <c r="C384" s="764"/>
      <c r="D384" s="14"/>
      <c r="E384" s="724"/>
      <c r="F384" s="1917"/>
      <c r="G384" s="1917"/>
      <c r="H384" s="1917"/>
      <c r="I384" s="1917"/>
      <c r="J384" s="1917"/>
      <c r="K384" s="1917"/>
      <c r="L384" s="1917"/>
      <c r="M384" s="1917"/>
      <c r="N384" s="1917"/>
      <c r="O384" s="1917"/>
      <c r="P384" s="1917"/>
      <c r="Q384" s="1917"/>
      <c r="R384" s="1917"/>
      <c r="S384" s="1917"/>
      <c r="T384" s="1917"/>
      <c r="U384" s="1917"/>
      <c r="V384" s="1917"/>
      <c r="W384" s="1917"/>
      <c r="X384" s="1917"/>
      <c r="Y384" s="1917"/>
      <c r="Z384" s="1917"/>
      <c r="AA384" s="1917"/>
      <c r="AB384" s="1917"/>
      <c r="AC384" s="1917"/>
      <c r="AD384" s="1917"/>
      <c r="AE384" s="1917"/>
      <c r="AF384" s="1917"/>
      <c r="AG384" s="572"/>
      <c r="AH384" s="572"/>
      <c r="AI384" s="572"/>
      <c r="AJ384" s="572"/>
      <c r="AK384" s="572"/>
      <c r="AL384" s="753"/>
      <c r="AM384" s="603"/>
      <c r="AN384" s="630"/>
      <c r="BS384" s="603"/>
      <c r="BT384" s="603"/>
      <c r="BU384" s="603"/>
      <c r="BV384" s="603"/>
      <c r="BW384" s="603"/>
      <c r="BX384" s="603"/>
      <c r="BY384" s="603"/>
      <c r="BZ384" s="603"/>
      <c r="CA384" s="603"/>
      <c r="CB384" s="603"/>
      <c r="CC384" s="603"/>
    </row>
    <row r="385" spans="1:81" s="583" customFormat="1" ht="12.75" customHeight="1">
      <c r="A385" s="569"/>
      <c r="B385" s="14"/>
      <c r="C385" s="764"/>
      <c r="D385" s="14"/>
      <c r="E385" s="724"/>
      <c r="F385" s="1917"/>
      <c r="G385" s="1917"/>
      <c r="H385" s="1917"/>
      <c r="I385" s="1917"/>
      <c r="J385" s="1917"/>
      <c r="K385" s="1917"/>
      <c r="L385" s="1917"/>
      <c r="M385" s="1917"/>
      <c r="N385" s="1917"/>
      <c r="O385" s="1917"/>
      <c r="P385" s="1917"/>
      <c r="Q385" s="1917"/>
      <c r="R385" s="1917"/>
      <c r="S385" s="1917"/>
      <c r="T385" s="1917"/>
      <c r="U385" s="1917"/>
      <c r="V385" s="1917"/>
      <c r="W385" s="1917"/>
      <c r="X385" s="1917"/>
      <c r="Y385" s="1917"/>
      <c r="Z385" s="1917"/>
      <c r="AA385" s="1917"/>
      <c r="AB385" s="1917"/>
      <c r="AC385" s="1917"/>
      <c r="AD385" s="1917"/>
      <c r="AE385" s="1917"/>
      <c r="AF385" s="1917"/>
      <c r="AG385" s="572"/>
      <c r="AH385" s="572"/>
      <c r="AI385" s="572"/>
      <c r="AJ385" s="572"/>
      <c r="AK385" s="572"/>
      <c r="AL385" s="753"/>
      <c r="AM385" s="603"/>
      <c r="AN385" s="630"/>
      <c r="BS385" s="603"/>
      <c r="BT385" s="603"/>
      <c r="BU385" s="603"/>
      <c r="BV385" s="603"/>
      <c r="BW385" s="603"/>
      <c r="BX385" s="603"/>
      <c r="BY385" s="603"/>
      <c r="BZ385" s="603"/>
      <c r="CA385" s="603"/>
      <c r="CB385" s="603"/>
      <c r="CC385" s="603"/>
    </row>
    <row r="386" spans="1:81" s="583" customFormat="1" ht="12.75" customHeight="1">
      <c r="A386" s="569"/>
      <c r="B386" s="14"/>
      <c r="C386" s="1926" t="s">
        <v>554</v>
      </c>
      <c r="D386" s="1927"/>
      <c r="E386" s="724"/>
      <c r="F386" s="754" t="s">
        <v>1577</v>
      </c>
      <c r="G386" s="636"/>
      <c r="H386" s="63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F386" s="1915" t="s">
        <v>1578</v>
      </c>
      <c r="AG386" s="1915"/>
      <c r="AH386" s="1915"/>
      <c r="AI386" s="1915"/>
      <c r="AJ386" s="1915"/>
      <c r="AK386" s="1915"/>
      <c r="AL386" s="1928"/>
      <c r="AM386" s="755"/>
      <c r="BS386" s="603"/>
      <c r="BT386" s="603"/>
      <c r="BU386" s="603"/>
      <c r="BV386" s="603"/>
      <c r="BW386" s="603"/>
      <c r="BX386" s="603"/>
      <c r="BY386" s="603"/>
      <c r="BZ386" s="603"/>
      <c r="CA386" s="603"/>
      <c r="CB386" s="603"/>
      <c r="CC386" s="603"/>
    </row>
    <row r="387" spans="1:81" s="583" customFormat="1" ht="12.75" customHeight="1">
      <c r="A387" s="569"/>
      <c r="B387" s="14"/>
      <c r="C387" s="764"/>
      <c r="D387" s="14"/>
      <c r="E387" s="724"/>
      <c r="F387" s="606"/>
      <c r="G387" s="606"/>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L387" s="765"/>
      <c r="AM387" s="603"/>
      <c r="AN387" s="630"/>
      <c r="BS387" s="603"/>
      <c r="BT387" s="603"/>
      <c r="BU387" s="603"/>
      <c r="BV387" s="603"/>
      <c r="BW387" s="603"/>
      <c r="BX387" s="603"/>
      <c r="BY387" s="603"/>
      <c r="BZ387" s="603"/>
      <c r="CA387" s="603"/>
      <c r="CB387" s="603"/>
      <c r="CC387" s="603"/>
    </row>
    <row r="388" spans="1:81" s="583" customFormat="1" ht="12.75" customHeight="1">
      <c r="A388" s="569"/>
      <c r="B388" s="14"/>
      <c r="C388" s="1926" t="s">
        <v>600</v>
      </c>
      <c r="D388" s="1927"/>
      <c r="E388" s="724"/>
      <c r="F388" s="771" t="s">
        <v>1579</v>
      </c>
      <c r="G388" s="606"/>
      <c r="H388" s="606"/>
      <c r="I388" s="606"/>
      <c r="J388" s="606"/>
      <c r="K388" s="606"/>
      <c r="L388" s="606"/>
      <c r="M388" s="606"/>
      <c r="N388" s="606"/>
      <c r="O388" s="606"/>
      <c r="P388" s="606"/>
      <c r="Q388" s="606"/>
      <c r="R388" s="606"/>
      <c r="S388" s="606"/>
      <c r="T388" s="606"/>
      <c r="U388" s="606"/>
      <c r="V388" s="606"/>
      <c r="W388" s="606"/>
      <c r="X388" s="606"/>
      <c r="Y388" s="606"/>
      <c r="Z388" s="606"/>
      <c r="AA388" s="606"/>
      <c r="AB388" s="606"/>
      <c r="AC388" s="606"/>
      <c r="AD388" s="606"/>
      <c r="AF388" s="1915" t="s">
        <v>1573</v>
      </c>
      <c r="AG388" s="1915"/>
      <c r="AH388" s="1915"/>
      <c r="AI388" s="1915"/>
      <c r="AJ388" s="1915"/>
      <c r="AK388" s="1915"/>
      <c r="AL388" s="1928"/>
      <c r="AM388" s="603"/>
      <c r="AN388" s="630"/>
      <c r="BS388" s="603"/>
      <c r="BT388" s="603"/>
      <c r="BU388" s="603"/>
    </row>
    <row r="389" spans="1:81" s="583" customFormat="1" ht="12.75" customHeight="1">
      <c r="A389" s="569"/>
      <c r="B389" s="14"/>
      <c r="C389" s="772"/>
      <c r="E389" s="724"/>
      <c r="G389" s="606"/>
      <c r="H389" s="606"/>
      <c r="I389" s="606"/>
      <c r="J389" s="606"/>
      <c r="K389" s="606"/>
      <c r="L389" s="606"/>
      <c r="M389" s="606"/>
      <c r="N389" s="606"/>
      <c r="O389" s="606"/>
      <c r="P389" s="606"/>
      <c r="Q389" s="606"/>
      <c r="R389" s="606"/>
      <c r="S389" s="606"/>
      <c r="T389" s="606"/>
      <c r="U389" s="606"/>
      <c r="V389" s="606"/>
      <c r="W389" s="606"/>
      <c r="X389" s="606"/>
      <c r="Y389" s="606"/>
      <c r="Z389" s="606"/>
      <c r="AA389" s="606"/>
      <c r="AB389" s="606"/>
      <c r="AC389" s="606"/>
      <c r="AD389" s="606"/>
      <c r="AL389" s="765"/>
      <c r="AM389" s="603"/>
      <c r="AN389" s="630"/>
      <c r="BS389" s="603"/>
      <c r="BT389" s="603"/>
      <c r="BU389" s="603"/>
    </row>
    <row r="390" spans="1:81" s="583" customFormat="1" ht="12.75" customHeight="1">
      <c r="A390" s="569"/>
      <c r="B390" s="14"/>
      <c r="C390" s="773"/>
      <c r="D390" s="766"/>
      <c r="E390" s="767"/>
      <c r="F390" s="774" t="s">
        <v>1580</v>
      </c>
      <c r="G390" s="768"/>
      <c r="H390" s="768"/>
      <c r="I390" s="768"/>
      <c r="J390" s="768"/>
      <c r="K390" s="768"/>
      <c r="L390" s="768"/>
      <c r="M390" s="768"/>
      <c r="N390" s="768"/>
      <c r="O390" s="768"/>
      <c r="P390" s="768"/>
      <c r="Q390" s="768"/>
      <c r="R390" s="768"/>
      <c r="S390" s="768"/>
      <c r="T390" s="768"/>
      <c r="U390" s="768"/>
      <c r="V390" s="768"/>
      <c r="W390" s="768"/>
      <c r="X390" s="768"/>
      <c r="Y390" s="768"/>
      <c r="Z390" s="768"/>
      <c r="AA390" s="768"/>
      <c r="AB390" s="768"/>
      <c r="AC390" s="768"/>
      <c r="AD390" s="768"/>
      <c r="AE390" s="770"/>
      <c r="AF390" s="616"/>
      <c r="AG390" s="770"/>
      <c r="AH390" s="760"/>
      <c r="AI390" s="760"/>
      <c r="AJ390" s="760"/>
      <c r="AK390" s="760"/>
      <c r="AL390" s="775"/>
      <c r="AM390" s="603"/>
      <c r="AN390" s="630"/>
      <c r="BS390" s="603"/>
      <c r="BT390" s="603"/>
      <c r="BU390" s="603"/>
    </row>
    <row r="391" spans="1:81" s="583" customFormat="1" ht="12.75" customHeight="1">
      <c r="A391" s="569"/>
      <c r="B391" s="14"/>
      <c r="C391" s="14"/>
      <c r="D391" s="14"/>
      <c r="E391" s="724"/>
      <c r="F391" s="709"/>
      <c r="G391" s="709"/>
      <c r="H391" s="709"/>
      <c r="I391" s="709"/>
      <c r="J391" s="709"/>
      <c r="K391" s="709"/>
      <c r="L391" s="709"/>
      <c r="M391" s="709"/>
      <c r="N391" s="709"/>
      <c r="O391" s="709"/>
      <c r="P391" s="709"/>
      <c r="Q391" s="709"/>
      <c r="R391" s="709"/>
      <c r="S391" s="709"/>
      <c r="T391" s="709"/>
      <c r="U391" s="709"/>
      <c r="V391" s="709"/>
      <c r="W391" s="709"/>
      <c r="X391" s="709"/>
      <c r="Y391" s="709"/>
      <c r="Z391" s="709"/>
      <c r="AA391" s="709"/>
      <c r="AB391" s="709"/>
      <c r="AC391" s="709"/>
      <c r="AD391" s="709"/>
      <c r="AE391" s="569"/>
      <c r="AF391" s="572"/>
      <c r="AG391" s="569"/>
      <c r="AM391" s="603"/>
      <c r="AN391" s="630"/>
      <c r="BS391" s="603"/>
      <c r="BT391" s="603"/>
      <c r="BU391" s="603"/>
    </row>
    <row r="392" spans="1:81" s="583" customFormat="1" ht="12.75" customHeight="1">
      <c r="A392" s="569"/>
      <c r="B392" s="14"/>
      <c r="C392" s="746"/>
      <c r="D392" s="747"/>
      <c r="E392" s="748" t="s">
        <v>1581</v>
      </c>
      <c r="F392" s="1916" t="s">
        <v>1582</v>
      </c>
      <c r="G392" s="1916"/>
      <c r="H392" s="1916"/>
      <c r="I392" s="1916"/>
      <c r="J392" s="1916"/>
      <c r="K392" s="1916"/>
      <c r="L392" s="1916"/>
      <c r="M392" s="1916"/>
      <c r="N392" s="1916"/>
      <c r="O392" s="1916"/>
      <c r="P392" s="1916"/>
      <c r="Q392" s="1916"/>
      <c r="R392" s="1916"/>
      <c r="S392" s="1916"/>
      <c r="T392" s="1916"/>
      <c r="U392" s="1916"/>
      <c r="V392" s="1916"/>
      <c r="W392" s="1916"/>
      <c r="X392" s="1916"/>
      <c r="Y392" s="1916"/>
      <c r="Z392" s="1916"/>
      <c r="AA392" s="1916"/>
      <c r="AB392" s="1916"/>
      <c r="AC392" s="1916"/>
      <c r="AD392" s="1916"/>
      <c r="AE392" s="1916"/>
      <c r="AF392" s="1916"/>
      <c r="AG392" s="749"/>
      <c r="AH392" s="749"/>
      <c r="AI392" s="749"/>
      <c r="AJ392" s="749"/>
      <c r="AK392" s="749"/>
      <c r="AL392" s="750"/>
      <c r="AM392" s="603"/>
      <c r="AN392" s="630"/>
      <c r="BS392" s="603"/>
      <c r="BT392" s="603"/>
      <c r="BU392" s="603"/>
      <c r="BV392" s="603"/>
      <c r="BW392" s="603"/>
      <c r="BX392" s="603"/>
      <c r="BY392" s="603"/>
      <c r="BZ392" s="603"/>
      <c r="CA392" s="603"/>
      <c r="CB392" s="603"/>
      <c r="CC392" s="603"/>
    </row>
    <row r="393" spans="1:81" s="583" customFormat="1" ht="12.75" customHeight="1">
      <c r="A393" s="569"/>
      <c r="B393" s="14"/>
      <c r="C393" s="764"/>
      <c r="D393" s="14"/>
      <c r="E393" s="724"/>
      <c r="F393" s="1917"/>
      <c r="G393" s="1917"/>
      <c r="H393" s="1917"/>
      <c r="I393" s="1917"/>
      <c r="J393" s="1917"/>
      <c r="K393" s="1917"/>
      <c r="L393" s="1917"/>
      <c r="M393" s="1917"/>
      <c r="N393" s="1917"/>
      <c r="O393" s="1917"/>
      <c r="P393" s="1917"/>
      <c r="Q393" s="1917"/>
      <c r="R393" s="1917"/>
      <c r="S393" s="1917"/>
      <c r="T393" s="1917"/>
      <c r="U393" s="1917"/>
      <c r="V393" s="1917"/>
      <c r="W393" s="1917"/>
      <c r="X393" s="1917"/>
      <c r="Y393" s="1917"/>
      <c r="Z393" s="1917"/>
      <c r="AA393" s="1917"/>
      <c r="AB393" s="1917"/>
      <c r="AC393" s="1917"/>
      <c r="AD393" s="1917"/>
      <c r="AE393" s="1917"/>
      <c r="AF393" s="1917"/>
      <c r="AG393" s="572"/>
      <c r="AH393" s="572"/>
      <c r="AI393" s="572"/>
      <c r="AJ393" s="572"/>
      <c r="AK393" s="572"/>
      <c r="AL393" s="753"/>
      <c r="AM393" s="603"/>
      <c r="AN393" s="630"/>
      <c r="BS393" s="603"/>
      <c r="BT393" s="603"/>
      <c r="BU393" s="603"/>
      <c r="BV393" s="603"/>
      <c r="BW393" s="603"/>
      <c r="BX393" s="603"/>
      <c r="BY393" s="603"/>
      <c r="BZ393" s="603"/>
      <c r="CA393" s="603"/>
      <c r="CB393" s="603"/>
      <c r="CC393" s="603"/>
    </row>
    <row r="394" spans="1:81">
      <c r="A394" s="569"/>
      <c r="C394" s="764"/>
      <c r="E394" s="724"/>
      <c r="F394" s="1917"/>
      <c r="G394" s="1917"/>
      <c r="H394" s="1917"/>
      <c r="I394" s="1917"/>
      <c r="J394" s="1917"/>
      <c r="K394" s="1917"/>
      <c r="L394" s="1917"/>
      <c r="M394" s="1917"/>
      <c r="N394" s="1917"/>
      <c r="O394" s="1917"/>
      <c r="P394" s="1917"/>
      <c r="Q394" s="1917"/>
      <c r="R394" s="1917"/>
      <c r="S394" s="1917"/>
      <c r="T394" s="1917"/>
      <c r="U394" s="1917"/>
      <c r="V394" s="1917"/>
      <c r="W394" s="1917"/>
      <c r="X394" s="1917"/>
      <c r="Y394" s="1917"/>
      <c r="Z394" s="1917"/>
      <c r="AA394" s="1917"/>
      <c r="AB394" s="1917"/>
      <c r="AC394" s="1917"/>
      <c r="AD394" s="1917"/>
      <c r="AE394" s="1917"/>
      <c r="AF394" s="1917"/>
      <c r="AG394" s="572"/>
      <c r="AH394" s="572"/>
      <c r="AI394" s="572"/>
      <c r="AJ394" s="572"/>
      <c r="AK394" s="572"/>
      <c r="AL394" s="753"/>
      <c r="AM394" s="603"/>
      <c r="BS394" s="603"/>
      <c r="BT394" s="603"/>
      <c r="BU394" s="603"/>
      <c r="BV394" s="603"/>
      <c r="BW394" s="603"/>
      <c r="BX394" s="603"/>
      <c r="BY394" s="603"/>
      <c r="BZ394" s="603"/>
      <c r="CA394" s="603"/>
      <c r="CB394" s="603"/>
      <c r="CC394" s="603"/>
    </row>
    <row r="395" spans="1:81" s="583" customFormat="1" ht="12.75" customHeight="1">
      <c r="A395" s="569"/>
      <c r="B395" s="14"/>
      <c r="C395" s="764"/>
      <c r="D395" s="14"/>
      <c r="E395" s="724"/>
      <c r="F395" s="1917"/>
      <c r="G395" s="1917"/>
      <c r="H395" s="1917"/>
      <c r="I395" s="1917"/>
      <c r="J395" s="1917"/>
      <c r="K395" s="1917"/>
      <c r="L395" s="1917"/>
      <c r="M395" s="1917"/>
      <c r="N395" s="1917"/>
      <c r="O395" s="1917"/>
      <c r="P395" s="1917"/>
      <c r="Q395" s="1917"/>
      <c r="R395" s="1917"/>
      <c r="S395" s="1917"/>
      <c r="T395" s="1917"/>
      <c r="U395" s="1917"/>
      <c r="V395" s="1917"/>
      <c r="W395" s="1917"/>
      <c r="X395" s="1917"/>
      <c r="Y395" s="1917"/>
      <c r="Z395" s="1917"/>
      <c r="AA395" s="1917"/>
      <c r="AB395" s="1917"/>
      <c r="AC395" s="1917"/>
      <c r="AD395" s="1917"/>
      <c r="AE395" s="1917"/>
      <c r="AF395" s="1917"/>
      <c r="AG395" s="572"/>
      <c r="AH395" s="572"/>
      <c r="AI395" s="572"/>
      <c r="AJ395" s="572"/>
      <c r="AK395" s="572"/>
      <c r="AL395" s="753"/>
      <c r="AM395" s="603"/>
      <c r="AN395" s="630"/>
      <c r="BS395" s="603"/>
      <c r="BT395" s="603"/>
      <c r="BY395" s="603"/>
      <c r="BZ395" s="603"/>
      <c r="CA395" s="603"/>
      <c r="CB395" s="603"/>
      <c r="CC395" s="603"/>
    </row>
    <row r="396" spans="1:81" s="583" customFormat="1" ht="12.75" customHeight="1">
      <c r="A396" s="569"/>
      <c r="B396" s="14"/>
      <c r="C396" s="1926" t="s">
        <v>600</v>
      </c>
      <c r="D396" s="1927"/>
      <c r="E396" s="724"/>
      <c r="F396" s="754" t="s">
        <v>1583</v>
      </c>
      <c r="G396" s="636"/>
      <c r="H396" s="63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F396" s="1915" t="s">
        <v>1573</v>
      </c>
      <c r="AG396" s="1915"/>
      <c r="AH396" s="1915"/>
      <c r="AI396" s="1915"/>
      <c r="AJ396" s="1915"/>
      <c r="AK396" s="1915"/>
      <c r="AL396" s="1928"/>
      <c r="AM396" s="603"/>
      <c r="AN396" s="630"/>
      <c r="BS396" s="603"/>
      <c r="BT396" s="603"/>
      <c r="BY396" s="603"/>
      <c r="BZ396" s="603"/>
      <c r="CA396" s="603"/>
      <c r="CB396" s="603"/>
      <c r="CC396" s="603"/>
    </row>
    <row r="397" spans="1:81" s="583" customFormat="1" ht="12.75" customHeight="1">
      <c r="A397" s="569"/>
      <c r="B397" s="14"/>
      <c r="C397" s="764"/>
      <c r="D397" s="14"/>
      <c r="E397" s="724"/>
      <c r="G397" s="636"/>
      <c r="H397" s="63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L397" s="765"/>
      <c r="AM397" s="603"/>
      <c r="AN397" s="630"/>
      <c r="BS397" s="603"/>
      <c r="BT397" s="603"/>
      <c r="BY397" s="603"/>
      <c r="BZ397" s="603"/>
      <c r="CA397" s="603"/>
      <c r="CB397" s="603"/>
      <c r="CC397" s="603"/>
    </row>
    <row r="398" spans="1:81" s="583" customFormat="1" ht="12.75" customHeight="1">
      <c r="A398" s="569"/>
      <c r="B398" s="14"/>
      <c r="C398" s="1926" t="s">
        <v>554</v>
      </c>
      <c r="D398" s="1927"/>
      <c r="E398" s="752"/>
      <c r="F398" s="754" t="s">
        <v>1584</v>
      </c>
      <c r="G398" s="636"/>
      <c r="H398" s="63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F398" s="1915" t="s">
        <v>1585</v>
      </c>
      <c r="AG398" s="1915"/>
      <c r="AH398" s="1915"/>
      <c r="AI398" s="1915"/>
      <c r="AJ398" s="1915"/>
      <c r="AK398" s="1915"/>
      <c r="AL398" s="1928"/>
      <c r="AM398" s="603"/>
      <c r="AN398" s="630"/>
      <c r="BS398" s="603"/>
      <c r="BT398" s="603"/>
      <c r="BY398" s="603"/>
      <c r="BZ398" s="603"/>
      <c r="CA398" s="603"/>
      <c r="CB398" s="603"/>
      <c r="CC398" s="603"/>
    </row>
    <row r="399" spans="1:81" s="583" customFormat="1" ht="12.75" customHeight="1">
      <c r="A399" s="569"/>
      <c r="B399" s="14"/>
      <c r="C399" s="776"/>
      <c r="D399" s="760"/>
      <c r="E399" s="757"/>
      <c r="F399" s="760"/>
      <c r="G399" s="759"/>
      <c r="H399" s="759"/>
      <c r="I399" s="759"/>
      <c r="J399" s="759"/>
      <c r="K399" s="759"/>
      <c r="L399" s="759"/>
      <c r="M399" s="759"/>
      <c r="N399" s="759"/>
      <c r="O399" s="759"/>
      <c r="P399" s="759"/>
      <c r="Q399" s="759"/>
      <c r="R399" s="759"/>
      <c r="S399" s="759"/>
      <c r="T399" s="759"/>
      <c r="U399" s="759"/>
      <c r="V399" s="759"/>
      <c r="W399" s="759"/>
      <c r="X399" s="759"/>
      <c r="Y399" s="759"/>
      <c r="Z399" s="759"/>
      <c r="AA399" s="759"/>
      <c r="AB399" s="759"/>
      <c r="AC399" s="759"/>
      <c r="AD399" s="759"/>
      <c r="AE399" s="760"/>
      <c r="AF399" s="760"/>
      <c r="AG399" s="760"/>
      <c r="AH399" s="760"/>
      <c r="AI399" s="760"/>
      <c r="AJ399" s="760"/>
      <c r="AK399" s="760"/>
      <c r="AL399" s="775"/>
      <c r="AM399" s="603"/>
      <c r="AN399" s="630"/>
      <c r="BS399" s="603"/>
      <c r="BT399" s="603"/>
      <c r="BY399" s="603"/>
      <c r="BZ399" s="603"/>
      <c r="CA399" s="603"/>
      <c r="CB399" s="603"/>
      <c r="CC399" s="603"/>
    </row>
    <row r="400" spans="1:81" s="583" customFormat="1" ht="12.75" customHeight="1">
      <c r="A400" s="569"/>
      <c r="B400" s="14"/>
      <c r="C400" s="14"/>
      <c r="D400" s="14"/>
      <c r="E400" s="724"/>
      <c r="G400" s="636"/>
      <c r="H400" s="63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569"/>
      <c r="AF400" s="572"/>
      <c r="AG400" s="569"/>
      <c r="AM400" s="603"/>
      <c r="AN400" s="630"/>
      <c r="BS400" s="603"/>
      <c r="BT400" s="603"/>
      <c r="BY400" s="603"/>
      <c r="BZ400" s="603"/>
      <c r="CA400" s="603"/>
      <c r="CB400" s="603"/>
      <c r="CC400" s="603"/>
    </row>
    <row r="401" spans="1:81" s="583" customFormat="1" ht="12.75" customHeight="1">
      <c r="A401" s="569"/>
      <c r="B401" s="14"/>
      <c r="C401" s="1926" t="s">
        <v>600</v>
      </c>
      <c r="D401" s="1927"/>
      <c r="E401" s="748" t="s">
        <v>1586</v>
      </c>
      <c r="F401" s="1916" t="s">
        <v>1587</v>
      </c>
      <c r="G401" s="1916"/>
      <c r="H401" s="1916"/>
      <c r="I401" s="1916"/>
      <c r="J401" s="1916"/>
      <c r="K401" s="1916"/>
      <c r="L401" s="1916"/>
      <c r="M401" s="1916"/>
      <c r="N401" s="1916"/>
      <c r="O401" s="1916"/>
      <c r="P401" s="1916"/>
      <c r="Q401" s="1916"/>
      <c r="R401" s="1916"/>
      <c r="S401" s="1916"/>
      <c r="T401" s="1916"/>
      <c r="U401" s="1916"/>
      <c r="V401" s="1916"/>
      <c r="W401" s="1916"/>
      <c r="X401" s="1916"/>
      <c r="Y401" s="1916"/>
      <c r="Z401" s="1916"/>
      <c r="AA401" s="1916"/>
      <c r="AB401" s="1916"/>
      <c r="AC401" s="1916"/>
      <c r="AD401" s="1916"/>
      <c r="AE401" s="1916"/>
      <c r="AF401" s="749"/>
      <c r="AG401" s="777"/>
      <c r="AH401" s="747"/>
      <c r="AI401" s="747"/>
      <c r="AJ401" s="747"/>
      <c r="AK401" s="747"/>
      <c r="AL401" s="778"/>
      <c r="AM401" s="603"/>
      <c r="AN401" s="630"/>
      <c r="BS401" s="603"/>
      <c r="BT401" s="603"/>
      <c r="BY401" s="603"/>
      <c r="BZ401" s="603"/>
      <c r="CA401" s="603"/>
      <c r="CB401" s="603"/>
      <c r="CC401" s="603"/>
    </row>
    <row r="402" spans="1:81" s="583" customFormat="1" ht="12.75" customHeight="1">
      <c r="A402" s="569"/>
      <c r="B402" s="14"/>
      <c r="C402" s="772"/>
      <c r="F402" s="1917"/>
      <c r="G402" s="1917"/>
      <c r="H402" s="1917"/>
      <c r="I402" s="1917"/>
      <c r="J402" s="1917"/>
      <c r="K402" s="1917"/>
      <c r="L402" s="1917"/>
      <c r="M402" s="1917"/>
      <c r="N402" s="1917"/>
      <c r="O402" s="1917"/>
      <c r="P402" s="1917"/>
      <c r="Q402" s="1917"/>
      <c r="R402" s="1917"/>
      <c r="S402" s="1917"/>
      <c r="T402" s="1917"/>
      <c r="U402" s="1917"/>
      <c r="V402" s="1917"/>
      <c r="W402" s="1917"/>
      <c r="X402" s="1917"/>
      <c r="Y402" s="1917"/>
      <c r="Z402" s="1917"/>
      <c r="AA402" s="1917"/>
      <c r="AB402" s="1917"/>
      <c r="AC402" s="1917"/>
      <c r="AD402" s="1917"/>
      <c r="AE402" s="1917"/>
      <c r="AF402" s="1985" t="s">
        <v>1573</v>
      </c>
      <c r="AG402" s="1985"/>
      <c r="AH402" s="1985"/>
      <c r="AI402" s="1985"/>
      <c r="AJ402" s="1985"/>
      <c r="AK402" s="1985"/>
      <c r="AL402" s="2015"/>
      <c r="AM402" s="603"/>
      <c r="AN402" s="630"/>
      <c r="BS402" s="603"/>
      <c r="BT402" s="603"/>
      <c r="BY402" s="603"/>
      <c r="BZ402" s="603"/>
      <c r="CA402" s="603"/>
      <c r="CB402" s="603"/>
      <c r="CC402" s="603"/>
    </row>
    <row r="403" spans="1:81" s="583" customFormat="1" ht="12.75" customHeight="1">
      <c r="A403" s="569"/>
      <c r="B403" s="14"/>
      <c r="C403" s="764"/>
      <c r="D403" s="14"/>
      <c r="E403" s="724"/>
      <c r="F403" s="1917"/>
      <c r="G403" s="1917"/>
      <c r="H403" s="1917"/>
      <c r="I403" s="1917"/>
      <c r="J403" s="1917"/>
      <c r="K403" s="1917"/>
      <c r="L403" s="1917"/>
      <c r="M403" s="1917"/>
      <c r="N403" s="1917"/>
      <c r="O403" s="1917"/>
      <c r="P403" s="1917"/>
      <c r="Q403" s="1917"/>
      <c r="R403" s="1917"/>
      <c r="S403" s="1917"/>
      <c r="T403" s="1917"/>
      <c r="U403" s="1917"/>
      <c r="V403" s="1917"/>
      <c r="W403" s="1917"/>
      <c r="X403" s="1917"/>
      <c r="Y403" s="1917"/>
      <c r="Z403" s="1917"/>
      <c r="AA403" s="1917"/>
      <c r="AB403" s="1917"/>
      <c r="AC403" s="1917"/>
      <c r="AD403" s="1917"/>
      <c r="AE403" s="1917"/>
      <c r="AL403" s="765"/>
      <c r="AM403" s="603"/>
      <c r="AN403" s="630"/>
      <c r="BS403" s="603"/>
      <c r="BT403" s="603"/>
      <c r="BU403" s="603"/>
      <c r="BV403" s="603"/>
      <c r="BW403" s="603"/>
      <c r="BX403" s="603"/>
      <c r="BY403" s="603"/>
      <c r="BZ403" s="603"/>
      <c r="CA403" s="603"/>
      <c r="CB403" s="603"/>
      <c r="CC403" s="603"/>
    </row>
    <row r="404" spans="1:81" s="583" customFormat="1" ht="12.75" customHeight="1">
      <c r="A404" s="569"/>
      <c r="B404" s="14"/>
      <c r="C404" s="773"/>
      <c r="D404" s="766"/>
      <c r="E404" s="767"/>
      <c r="F404" s="1999"/>
      <c r="G404" s="1999"/>
      <c r="H404" s="1999"/>
      <c r="I404" s="1999"/>
      <c r="J404" s="1999"/>
      <c r="K404" s="1999"/>
      <c r="L404" s="1999"/>
      <c r="M404" s="1999"/>
      <c r="N404" s="1999"/>
      <c r="O404" s="1999"/>
      <c r="P404" s="1999"/>
      <c r="Q404" s="1999"/>
      <c r="R404" s="1999"/>
      <c r="S404" s="1999"/>
      <c r="T404" s="1999"/>
      <c r="U404" s="1999"/>
      <c r="V404" s="1999"/>
      <c r="W404" s="1999"/>
      <c r="X404" s="1999"/>
      <c r="Y404" s="1999"/>
      <c r="Z404" s="1999"/>
      <c r="AA404" s="1999"/>
      <c r="AB404" s="1999"/>
      <c r="AC404" s="1999"/>
      <c r="AD404" s="1999"/>
      <c r="AE404" s="1999"/>
      <c r="AF404" s="616"/>
      <c r="AG404" s="770"/>
      <c r="AH404" s="760"/>
      <c r="AI404" s="760"/>
      <c r="AJ404" s="760"/>
      <c r="AK404" s="760"/>
      <c r="AL404" s="775"/>
      <c r="AM404" s="603"/>
      <c r="AN404" s="630"/>
    </row>
    <row r="405" spans="1:81">
      <c r="A405" s="569"/>
      <c r="E405" s="724"/>
      <c r="F405" s="636"/>
      <c r="G405" s="636"/>
      <c r="H405" s="63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569"/>
      <c r="AF405" s="572"/>
      <c r="AG405" s="569"/>
      <c r="AH405" s="583"/>
      <c r="AI405" s="583"/>
      <c r="AJ405" s="583"/>
      <c r="AK405" s="583"/>
      <c r="AL405" s="583"/>
      <c r="AM405" s="603"/>
    </row>
    <row r="406" spans="1:81" ht="12.75" customHeight="1">
      <c r="A406" s="569"/>
      <c r="C406" s="779"/>
      <c r="D406" s="780"/>
      <c r="E406" s="748" t="s">
        <v>1588</v>
      </c>
      <c r="F406" s="1916" t="s">
        <v>1589</v>
      </c>
      <c r="G406" s="1916"/>
      <c r="H406" s="1916"/>
      <c r="I406" s="1916"/>
      <c r="J406" s="1916"/>
      <c r="K406" s="1916"/>
      <c r="L406" s="1916"/>
      <c r="M406" s="1916"/>
      <c r="N406" s="1916"/>
      <c r="O406" s="1916"/>
      <c r="P406" s="1916"/>
      <c r="Q406" s="1916"/>
      <c r="R406" s="1916"/>
      <c r="S406" s="1916"/>
      <c r="T406" s="1916"/>
      <c r="U406" s="1916"/>
      <c r="V406" s="1916"/>
      <c r="W406" s="1916"/>
      <c r="X406" s="1916"/>
      <c r="Y406" s="1916"/>
      <c r="Z406" s="1916"/>
      <c r="AA406" s="1916"/>
      <c r="AB406" s="1916"/>
      <c r="AC406" s="1916"/>
      <c r="AD406" s="1916"/>
      <c r="AE406" s="1916"/>
      <c r="AF406" s="780"/>
      <c r="AG406" s="780"/>
      <c r="AH406" s="780"/>
      <c r="AI406" s="780"/>
      <c r="AJ406" s="780"/>
      <c r="AK406" s="780"/>
      <c r="AL406" s="781"/>
      <c r="AM406" s="603"/>
    </row>
    <row r="407" spans="1:81">
      <c r="A407" s="569"/>
      <c r="C407" s="764"/>
      <c r="E407" s="724"/>
      <c r="F407" s="1917"/>
      <c r="G407" s="1917"/>
      <c r="H407" s="1917"/>
      <c r="I407" s="1917"/>
      <c r="J407" s="1917"/>
      <c r="K407" s="1917"/>
      <c r="L407" s="1917"/>
      <c r="M407" s="1917"/>
      <c r="N407" s="1917"/>
      <c r="O407" s="1917"/>
      <c r="P407" s="1917"/>
      <c r="Q407" s="1917"/>
      <c r="R407" s="1917"/>
      <c r="S407" s="1917"/>
      <c r="T407" s="1917"/>
      <c r="U407" s="1917"/>
      <c r="V407" s="1917"/>
      <c r="W407" s="1917"/>
      <c r="X407" s="1917"/>
      <c r="Y407" s="1917"/>
      <c r="Z407" s="1917"/>
      <c r="AA407" s="1917"/>
      <c r="AB407" s="1917"/>
      <c r="AC407" s="1917"/>
      <c r="AD407" s="1917"/>
      <c r="AE407" s="1917"/>
      <c r="AF407" s="572"/>
      <c r="AG407" s="569"/>
      <c r="AH407" s="583"/>
      <c r="AI407" s="583"/>
      <c r="AJ407" s="583"/>
      <c r="AK407" s="583"/>
      <c r="AL407" s="765"/>
      <c r="AM407" s="603"/>
    </row>
    <row r="408" spans="1:81" s="583" customFormat="1" ht="12.75" customHeight="1">
      <c r="A408" s="569"/>
      <c r="B408" s="14"/>
      <c r="C408" s="764"/>
      <c r="D408" s="14"/>
      <c r="E408" s="724"/>
      <c r="F408" s="1917"/>
      <c r="G408" s="1917"/>
      <c r="H408" s="1917"/>
      <c r="I408" s="1917"/>
      <c r="J408" s="1917"/>
      <c r="K408" s="1917"/>
      <c r="L408" s="1917"/>
      <c r="M408" s="1917"/>
      <c r="N408" s="1917"/>
      <c r="O408" s="1917"/>
      <c r="P408" s="1917"/>
      <c r="Q408" s="1917"/>
      <c r="R408" s="1917"/>
      <c r="S408" s="1917"/>
      <c r="T408" s="1917"/>
      <c r="U408" s="1917"/>
      <c r="V408" s="1917"/>
      <c r="W408" s="1917"/>
      <c r="X408" s="1917"/>
      <c r="Y408" s="1917"/>
      <c r="Z408" s="1917"/>
      <c r="AA408" s="1917"/>
      <c r="AB408" s="1917"/>
      <c r="AC408" s="1917"/>
      <c r="AD408" s="1917"/>
      <c r="AE408" s="1917"/>
      <c r="AL408" s="765"/>
      <c r="AM408" s="603"/>
      <c r="AN408" s="630"/>
    </row>
    <row r="409" spans="1:81" s="583" customFormat="1" ht="12.75" customHeight="1">
      <c r="A409" s="569"/>
      <c r="B409" s="14"/>
      <c r="C409" s="772"/>
      <c r="F409" s="1917"/>
      <c r="G409" s="1917"/>
      <c r="H409" s="1917"/>
      <c r="I409" s="1917"/>
      <c r="J409" s="1917"/>
      <c r="K409" s="1917"/>
      <c r="L409" s="1917"/>
      <c r="M409" s="1917"/>
      <c r="N409" s="1917"/>
      <c r="O409" s="1917"/>
      <c r="P409" s="1917"/>
      <c r="Q409" s="1917"/>
      <c r="R409" s="1917"/>
      <c r="S409" s="1917"/>
      <c r="T409" s="1917"/>
      <c r="U409" s="1917"/>
      <c r="V409" s="1917"/>
      <c r="W409" s="1917"/>
      <c r="X409" s="1917"/>
      <c r="Y409" s="1917"/>
      <c r="Z409" s="1917"/>
      <c r="AA409" s="1917"/>
      <c r="AB409" s="1917"/>
      <c r="AC409" s="1917"/>
      <c r="AD409" s="1917"/>
      <c r="AE409" s="1917"/>
      <c r="AL409" s="765"/>
      <c r="AM409" s="603"/>
      <c r="AN409" s="630"/>
    </row>
    <row r="410" spans="1:81" s="583" customFormat="1" ht="12.75" customHeight="1">
      <c r="A410" s="569"/>
      <c r="B410" s="14"/>
      <c r="C410" s="1926" t="s">
        <v>600</v>
      </c>
      <c r="D410" s="1927"/>
      <c r="E410" s="724"/>
      <c r="F410" s="754" t="s">
        <v>1590</v>
      </c>
      <c r="G410" s="636"/>
      <c r="H410" s="63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F410" s="1985" t="s">
        <v>1573</v>
      </c>
      <c r="AG410" s="1985"/>
      <c r="AH410" s="1985"/>
      <c r="AI410" s="1985"/>
      <c r="AJ410" s="1985"/>
      <c r="AK410" s="1985"/>
      <c r="AL410" s="2015"/>
      <c r="AM410" s="603"/>
      <c r="AN410" s="630"/>
    </row>
    <row r="411" spans="1:81" s="583" customFormat="1" ht="12.75" customHeight="1">
      <c r="A411" s="569"/>
      <c r="B411" s="14"/>
      <c r="C411" s="772"/>
      <c r="AL411" s="765"/>
      <c r="AM411" s="603"/>
      <c r="AN411" s="630"/>
    </row>
    <row r="412" spans="1:81" s="583" customFormat="1" ht="12.75" customHeight="1">
      <c r="A412" s="569"/>
      <c r="B412" s="14"/>
      <c r="C412" s="1926" t="s">
        <v>600</v>
      </c>
      <c r="D412" s="1927"/>
      <c r="E412" s="752"/>
      <c r="F412" s="754" t="s">
        <v>1591</v>
      </c>
      <c r="G412" s="636"/>
      <c r="H412" s="63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F412" s="1985" t="s">
        <v>1585</v>
      </c>
      <c r="AG412" s="1985"/>
      <c r="AH412" s="1985"/>
      <c r="AI412" s="1985"/>
      <c r="AJ412" s="1985"/>
      <c r="AK412" s="1985"/>
      <c r="AL412" s="2015"/>
      <c r="AM412" s="603"/>
      <c r="AN412" s="630"/>
      <c r="AO412" s="629"/>
      <c r="AP412" s="629"/>
      <c r="BC412" s="14"/>
    </row>
    <row r="413" spans="1:81" s="583" customFormat="1" ht="12.75" customHeight="1">
      <c r="A413" s="569"/>
      <c r="B413" s="14"/>
      <c r="C413" s="766"/>
      <c r="D413" s="766"/>
      <c r="E413" s="767"/>
      <c r="F413" s="758"/>
      <c r="G413" s="759"/>
      <c r="H413" s="759"/>
      <c r="I413" s="759"/>
      <c r="J413" s="759"/>
      <c r="K413" s="759"/>
      <c r="L413" s="759"/>
      <c r="M413" s="759"/>
      <c r="N413" s="759"/>
      <c r="O413" s="759"/>
      <c r="P413" s="759"/>
      <c r="Q413" s="759"/>
      <c r="R413" s="759"/>
      <c r="S413" s="759"/>
      <c r="T413" s="759"/>
      <c r="U413" s="759"/>
      <c r="V413" s="759"/>
      <c r="W413" s="759"/>
      <c r="X413" s="759"/>
      <c r="Y413" s="759"/>
      <c r="Z413" s="759"/>
      <c r="AA413" s="759"/>
      <c r="AB413" s="759"/>
      <c r="AC413" s="759"/>
      <c r="AD413" s="759"/>
      <c r="AE413" s="770"/>
      <c r="AF413" s="616"/>
      <c r="AG413" s="770"/>
      <c r="AH413" s="760"/>
      <c r="AI413" s="760"/>
      <c r="AJ413" s="760"/>
      <c r="AK413" s="760"/>
      <c r="AL413" s="775"/>
      <c r="AM413" s="603"/>
      <c r="AN413" s="630"/>
    </row>
    <row r="414" spans="1:81" s="583" customFormat="1" ht="12.75" customHeight="1">
      <c r="A414" s="569"/>
      <c r="B414" s="14"/>
      <c r="C414" s="14"/>
      <c r="D414" s="14"/>
      <c r="E414" s="724"/>
      <c r="F414" s="754"/>
      <c r="G414" s="636"/>
      <c r="H414" s="63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569"/>
      <c r="AF414" s="572"/>
      <c r="AG414" s="569"/>
      <c r="AM414" s="603"/>
      <c r="AN414" s="630"/>
    </row>
    <row r="415" spans="1:81" s="583" customFormat="1" ht="12.75" customHeight="1">
      <c r="A415" s="569"/>
      <c r="B415" s="14"/>
      <c r="C415" s="745" t="s">
        <v>2572</v>
      </c>
      <c r="D415" s="14"/>
      <c r="E415" s="724"/>
      <c r="F415" s="636"/>
      <c r="G415" s="636"/>
      <c r="H415" s="63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569"/>
      <c r="AF415" s="572"/>
      <c r="AG415" s="569"/>
      <c r="AM415" s="603"/>
      <c r="AN415" s="630"/>
    </row>
    <row r="416" spans="1:81" s="583" customFormat="1" ht="12.75" customHeight="1">
      <c r="A416" s="569"/>
      <c r="B416" s="14"/>
      <c r="C416" s="746"/>
      <c r="D416" s="747"/>
      <c r="E416" s="748" t="s">
        <v>1592</v>
      </c>
      <c r="F416" s="1916" t="s">
        <v>1593</v>
      </c>
      <c r="G416" s="1916"/>
      <c r="H416" s="1916"/>
      <c r="I416" s="1916"/>
      <c r="J416" s="1916"/>
      <c r="K416" s="1916"/>
      <c r="L416" s="1916"/>
      <c r="M416" s="1916"/>
      <c r="N416" s="1916"/>
      <c r="O416" s="1916"/>
      <c r="P416" s="1916"/>
      <c r="Q416" s="1916"/>
      <c r="R416" s="1916"/>
      <c r="S416" s="1916"/>
      <c r="T416" s="1916"/>
      <c r="U416" s="1916"/>
      <c r="V416" s="1916"/>
      <c r="W416" s="1916"/>
      <c r="X416" s="1916"/>
      <c r="Y416" s="1916"/>
      <c r="Z416" s="1916"/>
      <c r="AA416" s="1916"/>
      <c r="AB416" s="1916"/>
      <c r="AC416" s="1916"/>
      <c r="AD416" s="1916"/>
      <c r="AE416" s="1916"/>
      <c r="AF416" s="747"/>
      <c r="AG416" s="747"/>
      <c r="AH416" s="747"/>
      <c r="AI416" s="747"/>
      <c r="AJ416" s="747"/>
      <c r="AK416" s="747"/>
      <c r="AL416" s="778"/>
      <c r="AM416" s="603"/>
      <c r="AN416" s="630"/>
    </row>
    <row r="417" spans="1:60" s="583" customFormat="1" ht="12.75" customHeight="1">
      <c r="A417" s="569"/>
      <c r="B417" s="14"/>
      <c r="C417" s="764"/>
      <c r="D417" s="14"/>
      <c r="E417" s="724"/>
      <c r="F417" s="1917"/>
      <c r="G417" s="1917"/>
      <c r="H417" s="1917"/>
      <c r="I417" s="1917"/>
      <c r="J417" s="1917"/>
      <c r="K417" s="1917"/>
      <c r="L417" s="1917"/>
      <c r="M417" s="1917"/>
      <c r="N417" s="1917"/>
      <c r="O417" s="1917"/>
      <c r="P417" s="1917"/>
      <c r="Q417" s="1917"/>
      <c r="R417" s="1917"/>
      <c r="S417" s="1917"/>
      <c r="T417" s="1917"/>
      <c r="U417" s="1917"/>
      <c r="V417" s="1917"/>
      <c r="W417" s="1917"/>
      <c r="X417" s="1917"/>
      <c r="Y417" s="1917"/>
      <c r="Z417" s="1917"/>
      <c r="AA417" s="1917"/>
      <c r="AB417" s="1917"/>
      <c r="AC417" s="1917"/>
      <c r="AD417" s="1917"/>
      <c r="AE417" s="1917"/>
      <c r="AF417" s="572"/>
      <c r="AG417" s="569"/>
      <c r="AL417" s="765"/>
      <c r="AM417" s="603"/>
      <c r="AN417" s="630"/>
    </row>
    <row r="418" spans="1:60" s="583" customFormat="1" ht="12.4" customHeight="1">
      <c r="A418" s="569"/>
      <c r="B418" s="14"/>
      <c r="C418" s="764"/>
      <c r="D418" s="14"/>
      <c r="E418" s="724"/>
      <c r="F418" s="1917"/>
      <c r="G418" s="1917"/>
      <c r="H418" s="1917"/>
      <c r="I418" s="1917"/>
      <c r="J418" s="1917"/>
      <c r="K418" s="1917"/>
      <c r="L418" s="1917"/>
      <c r="M418" s="1917"/>
      <c r="N418" s="1917"/>
      <c r="O418" s="1917"/>
      <c r="P418" s="1917"/>
      <c r="Q418" s="1917"/>
      <c r="R418" s="1917"/>
      <c r="S418" s="1917"/>
      <c r="T418" s="1917"/>
      <c r="U418" s="1917"/>
      <c r="V418" s="1917"/>
      <c r="W418" s="1917"/>
      <c r="X418" s="1917"/>
      <c r="Y418" s="1917"/>
      <c r="Z418" s="1917"/>
      <c r="AA418" s="1917"/>
      <c r="AB418" s="1917"/>
      <c r="AC418" s="1917"/>
      <c r="AD418" s="1917"/>
      <c r="AE418" s="1917"/>
      <c r="AL418" s="765"/>
      <c r="AM418" s="603"/>
      <c r="AN418" s="630"/>
    </row>
    <row r="419" spans="1:60" s="583" customFormat="1" ht="12.75" customHeight="1">
      <c r="A419" s="569"/>
      <c r="B419" s="14"/>
      <c r="C419" s="1926" t="s">
        <v>600</v>
      </c>
      <c r="D419" s="1927"/>
      <c r="E419" s="724"/>
      <c r="F419" s="754" t="s">
        <v>1594</v>
      </c>
      <c r="G419" s="782"/>
      <c r="H419" s="782"/>
      <c r="I419" s="782"/>
      <c r="J419" s="782"/>
      <c r="K419" s="782"/>
      <c r="L419" s="782"/>
      <c r="M419" s="782"/>
      <c r="N419" s="782"/>
      <c r="O419" s="782"/>
      <c r="P419" s="782"/>
      <c r="Q419" s="782"/>
      <c r="R419" s="782"/>
      <c r="S419" s="782"/>
      <c r="T419" s="782"/>
      <c r="U419" s="782"/>
      <c r="V419" s="782"/>
      <c r="W419" s="782"/>
      <c r="X419" s="782"/>
      <c r="Y419" s="782"/>
      <c r="Z419" s="782"/>
      <c r="AA419" s="782"/>
      <c r="AB419" s="782"/>
      <c r="AC419" s="782"/>
      <c r="AD419" s="782"/>
      <c r="AF419" s="1985" t="s">
        <v>1573</v>
      </c>
      <c r="AG419" s="1985"/>
      <c r="AH419" s="1985"/>
      <c r="AI419" s="1985"/>
      <c r="AJ419" s="1985"/>
      <c r="AK419" s="1985"/>
      <c r="AL419" s="2015"/>
      <c r="AM419" s="603"/>
      <c r="AN419" s="630"/>
    </row>
    <row r="420" spans="1:60" s="583" customFormat="1" ht="12.75" customHeight="1">
      <c r="A420" s="569"/>
      <c r="B420" s="14"/>
      <c r="C420" s="776"/>
      <c r="D420" s="760"/>
      <c r="E420" s="757"/>
      <c r="F420" s="774"/>
      <c r="G420" s="759"/>
      <c r="H420" s="759"/>
      <c r="I420" s="759"/>
      <c r="J420" s="759"/>
      <c r="K420" s="759"/>
      <c r="L420" s="759"/>
      <c r="M420" s="759"/>
      <c r="N420" s="759"/>
      <c r="O420" s="759"/>
      <c r="P420" s="759"/>
      <c r="Q420" s="759"/>
      <c r="R420" s="759"/>
      <c r="S420" s="759"/>
      <c r="T420" s="759"/>
      <c r="U420" s="759"/>
      <c r="V420" s="759"/>
      <c r="W420" s="759"/>
      <c r="X420" s="759"/>
      <c r="Y420" s="759"/>
      <c r="Z420" s="759"/>
      <c r="AA420" s="759"/>
      <c r="AB420" s="759"/>
      <c r="AC420" s="759"/>
      <c r="AD420" s="759"/>
      <c r="AE420" s="760"/>
      <c r="AF420" s="760"/>
      <c r="AG420" s="760"/>
      <c r="AH420" s="760"/>
      <c r="AI420" s="760"/>
      <c r="AJ420" s="760"/>
      <c r="AK420" s="760"/>
      <c r="AL420" s="775"/>
      <c r="AM420" s="603"/>
      <c r="AN420" s="630"/>
    </row>
    <row r="421" spans="1:60" s="583" customFormat="1" ht="12.75" customHeight="1">
      <c r="A421" s="569"/>
      <c r="B421" s="14"/>
      <c r="C421" s="763"/>
      <c r="D421" s="763"/>
      <c r="E421" s="752"/>
      <c r="F421" s="754"/>
      <c r="G421" s="636"/>
      <c r="H421" s="63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569"/>
      <c r="AM421" s="603"/>
      <c r="AN421" s="630"/>
    </row>
    <row r="422" spans="1:60" ht="13.15" customHeight="1">
      <c r="A422" s="569"/>
      <c r="C422" s="779"/>
      <c r="D422" s="780"/>
      <c r="E422" s="748" t="s">
        <v>1595</v>
      </c>
      <c r="F422" s="1916" t="s">
        <v>1596</v>
      </c>
      <c r="G422" s="1916"/>
      <c r="H422" s="1916"/>
      <c r="I422" s="1916"/>
      <c r="J422" s="1916"/>
      <c r="K422" s="1916"/>
      <c r="L422" s="1916"/>
      <c r="M422" s="1916"/>
      <c r="N422" s="1916"/>
      <c r="O422" s="1916"/>
      <c r="P422" s="1916"/>
      <c r="Q422" s="1916"/>
      <c r="R422" s="1916"/>
      <c r="S422" s="1916"/>
      <c r="T422" s="1916"/>
      <c r="U422" s="1916"/>
      <c r="V422" s="1916"/>
      <c r="W422" s="1916"/>
      <c r="X422" s="1916"/>
      <c r="Y422" s="1916"/>
      <c r="Z422" s="1916"/>
      <c r="AA422" s="1916"/>
      <c r="AB422" s="1916"/>
      <c r="AC422" s="1916"/>
      <c r="AD422" s="1916"/>
      <c r="AE422" s="1916"/>
      <c r="AF422" s="780"/>
      <c r="AG422" s="780"/>
      <c r="AH422" s="780"/>
      <c r="AI422" s="780"/>
      <c r="AJ422" s="780"/>
      <c r="AK422" s="780"/>
      <c r="AL422" s="781"/>
      <c r="AM422" s="603"/>
      <c r="AO422" s="583"/>
      <c r="AP422" s="583"/>
      <c r="BD422" s="14"/>
      <c r="BE422" s="14"/>
      <c r="BF422" s="14"/>
      <c r="BG422" s="14"/>
      <c r="BH422" s="14"/>
    </row>
    <row r="423" spans="1:60">
      <c r="A423" s="569"/>
      <c r="C423" s="764"/>
      <c r="E423" s="724"/>
      <c r="F423" s="1917"/>
      <c r="G423" s="1917"/>
      <c r="H423" s="1917"/>
      <c r="I423" s="1917"/>
      <c r="J423" s="1917"/>
      <c r="K423" s="1917"/>
      <c r="L423" s="1917"/>
      <c r="M423" s="1917"/>
      <c r="N423" s="1917"/>
      <c r="O423" s="1917"/>
      <c r="P423" s="1917"/>
      <c r="Q423" s="1917"/>
      <c r="R423" s="1917"/>
      <c r="S423" s="1917"/>
      <c r="T423" s="1917"/>
      <c r="U423" s="1917"/>
      <c r="V423" s="1917"/>
      <c r="W423" s="1917"/>
      <c r="X423" s="1917"/>
      <c r="Y423" s="1917"/>
      <c r="Z423" s="1917"/>
      <c r="AA423" s="1917"/>
      <c r="AB423" s="1917"/>
      <c r="AC423" s="1917"/>
      <c r="AD423" s="1917"/>
      <c r="AE423" s="1917"/>
      <c r="AF423" s="627"/>
      <c r="AG423" s="627"/>
      <c r="AH423" s="627"/>
      <c r="AI423" s="627"/>
      <c r="AJ423" s="627"/>
      <c r="AK423" s="627"/>
      <c r="AL423" s="783"/>
      <c r="AM423" s="603"/>
      <c r="AO423" s="583"/>
      <c r="AP423" s="583"/>
    </row>
    <row r="424" spans="1:60" s="583" customFormat="1" ht="12.75" customHeight="1">
      <c r="A424" s="569"/>
      <c r="B424" s="14"/>
      <c r="C424" s="764"/>
      <c r="D424" s="14"/>
      <c r="E424" s="724"/>
      <c r="F424" s="1917"/>
      <c r="G424" s="1917"/>
      <c r="H424" s="1917"/>
      <c r="I424" s="1917"/>
      <c r="J424" s="1917"/>
      <c r="K424" s="1917"/>
      <c r="L424" s="1917"/>
      <c r="M424" s="1917"/>
      <c r="N424" s="1917"/>
      <c r="O424" s="1917"/>
      <c r="P424" s="1917"/>
      <c r="Q424" s="1917"/>
      <c r="R424" s="1917"/>
      <c r="S424" s="1917"/>
      <c r="T424" s="1917"/>
      <c r="U424" s="1917"/>
      <c r="V424" s="1917"/>
      <c r="W424" s="1917"/>
      <c r="X424" s="1917"/>
      <c r="Y424" s="1917"/>
      <c r="Z424" s="1917"/>
      <c r="AA424" s="1917"/>
      <c r="AB424" s="1917"/>
      <c r="AC424" s="1917"/>
      <c r="AD424" s="1917"/>
      <c r="AE424" s="1917"/>
      <c r="AF424" s="627"/>
      <c r="AG424" s="627"/>
      <c r="AH424" s="627"/>
      <c r="AI424" s="627"/>
      <c r="AJ424" s="627"/>
      <c r="AK424" s="627"/>
      <c r="AL424" s="783"/>
      <c r="AM424" s="603"/>
      <c r="AN424" s="630"/>
    </row>
    <row r="425" spans="1:60" s="583" customFormat="1" ht="12.75" customHeight="1">
      <c r="A425" s="569"/>
      <c r="B425" s="14"/>
      <c r="C425" s="784"/>
      <c r="D425" s="763"/>
      <c r="E425" s="752"/>
      <c r="F425" s="1917"/>
      <c r="G425" s="1917"/>
      <c r="H425" s="1917"/>
      <c r="I425" s="1917"/>
      <c r="J425" s="1917"/>
      <c r="K425" s="1917"/>
      <c r="L425" s="1917"/>
      <c r="M425" s="1917"/>
      <c r="N425" s="1917"/>
      <c r="O425" s="1917"/>
      <c r="P425" s="1917"/>
      <c r="Q425" s="1917"/>
      <c r="R425" s="1917"/>
      <c r="S425" s="1917"/>
      <c r="T425" s="1917"/>
      <c r="U425" s="1917"/>
      <c r="V425" s="1917"/>
      <c r="W425" s="1917"/>
      <c r="X425" s="1917"/>
      <c r="Y425" s="1917"/>
      <c r="Z425" s="1917"/>
      <c r="AA425" s="1917"/>
      <c r="AB425" s="1917"/>
      <c r="AC425" s="1917"/>
      <c r="AD425" s="1917"/>
      <c r="AE425" s="1917"/>
      <c r="AF425" s="627"/>
      <c r="AG425" s="627"/>
      <c r="AH425" s="627"/>
      <c r="AI425" s="627"/>
      <c r="AJ425" s="627"/>
      <c r="AK425" s="627"/>
      <c r="AL425" s="783"/>
      <c r="AM425" s="603"/>
      <c r="AN425" s="630"/>
      <c r="AO425" s="30"/>
      <c r="AP425" s="14"/>
    </row>
    <row r="426" spans="1:60" s="583" customFormat="1" ht="12.75" customHeight="1">
      <c r="A426" s="569"/>
      <c r="B426" s="14"/>
      <c r="C426" s="784"/>
      <c r="D426" s="763"/>
      <c r="E426" s="752"/>
      <c r="F426" s="1917"/>
      <c r="G426" s="1917"/>
      <c r="H426" s="1917"/>
      <c r="I426" s="1917"/>
      <c r="J426" s="1917"/>
      <c r="K426" s="1917"/>
      <c r="L426" s="1917"/>
      <c r="M426" s="1917"/>
      <c r="N426" s="1917"/>
      <c r="O426" s="1917"/>
      <c r="P426" s="1917"/>
      <c r="Q426" s="1917"/>
      <c r="R426" s="1917"/>
      <c r="S426" s="1917"/>
      <c r="T426" s="1917"/>
      <c r="U426" s="1917"/>
      <c r="V426" s="1917"/>
      <c r="W426" s="1917"/>
      <c r="X426" s="1917"/>
      <c r="Y426" s="1917"/>
      <c r="Z426" s="1917"/>
      <c r="AA426" s="1917"/>
      <c r="AB426" s="1917"/>
      <c r="AC426" s="1917"/>
      <c r="AD426" s="1917"/>
      <c r="AE426" s="1917"/>
      <c r="AF426" s="627"/>
      <c r="AG426" s="627"/>
      <c r="AH426" s="627"/>
      <c r="AI426" s="627"/>
      <c r="AJ426" s="627"/>
      <c r="AK426" s="627"/>
      <c r="AL426" s="783"/>
      <c r="AM426" s="603"/>
      <c r="AN426" s="630"/>
    </row>
    <row r="427" spans="1:60" s="583" customFormat="1" ht="12.75" customHeight="1">
      <c r="A427" s="569"/>
      <c r="B427" s="14"/>
      <c r="C427" s="784"/>
      <c r="D427" s="763"/>
      <c r="E427" s="752"/>
      <c r="F427" s="1917"/>
      <c r="G427" s="1917"/>
      <c r="H427" s="1917"/>
      <c r="I427" s="1917"/>
      <c r="J427" s="1917"/>
      <c r="K427" s="1917"/>
      <c r="L427" s="1917"/>
      <c r="M427" s="1917"/>
      <c r="N427" s="1917"/>
      <c r="O427" s="1917"/>
      <c r="P427" s="1917"/>
      <c r="Q427" s="1917"/>
      <c r="R427" s="1917"/>
      <c r="S427" s="1917"/>
      <c r="T427" s="1917"/>
      <c r="U427" s="1917"/>
      <c r="V427" s="1917"/>
      <c r="W427" s="1917"/>
      <c r="X427" s="1917"/>
      <c r="Y427" s="1917"/>
      <c r="Z427" s="1917"/>
      <c r="AA427" s="1917"/>
      <c r="AB427" s="1917"/>
      <c r="AC427" s="1917"/>
      <c r="AD427" s="1917"/>
      <c r="AE427" s="1917"/>
      <c r="AF427" s="627"/>
      <c r="AG427" s="627"/>
      <c r="AH427" s="627"/>
      <c r="AI427" s="627"/>
      <c r="AJ427" s="627"/>
      <c r="AK427" s="627"/>
      <c r="AL427" s="783"/>
      <c r="AM427" s="603"/>
      <c r="AN427" s="630"/>
    </row>
    <row r="428" spans="1:60" s="583" customFormat="1" ht="12.75" customHeight="1">
      <c r="A428" s="569"/>
      <c r="B428" s="14"/>
      <c r="C428" s="784"/>
      <c r="D428" s="763"/>
      <c r="E428" s="752"/>
      <c r="F428" s="1917"/>
      <c r="G428" s="1917"/>
      <c r="H428" s="1917"/>
      <c r="I428" s="1917"/>
      <c r="J428" s="1917"/>
      <c r="K428" s="1917"/>
      <c r="L428" s="1917"/>
      <c r="M428" s="1917"/>
      <c r="N428" s="1917"/>
      <c r="O428" s="1917"/>
      <c r="P428" s="1917"/>
      <c r="Q428" s="1917"/>
      <c r="R428" s="1917"/>
      <c r="S428" s="1917"/>
      <c r="T428" s="1917"/>
      <c r="U428" s="1917"/>
      <c r="V428" s="1917"/>
      <c r="W428" s="1917"/>
      <c r="X428" s="1917"/>
      <c r="Y428" s="1917"/>
      <c r="Z428" s="1917"/>
      <c r="AA428" s="1917"/>
      <c r="AB428" s="1917"/>
      <c r="AC428" s="1917"/>
      <c r="AD428" s="1917"/>
      <c r="AE428" s="1917"/>
      <c r="AF428" s="627"/>
      <c r="AG428" s="627"/>
      <c r="AH428" s="627"/>
      <c r="AI428" s="627"/>
      <c r="AJ428" s="627"/>
      <c r="AK428" s="627"/>
      <c r="AL428" s="783"/>
      <c r="AM428" s="603"/>
      <c r="AN428" s="630"/>
    </row>
    <row r="429" spans="1:60" s="583" customFormat="1" ht="12.75" customHeight="1">
      <c r="A429" s="569"/>
      <c r="B429" s="14"/>
      <c r="C429" s="784"/>
      <c r="D429" s="763"/>
      <c r="E429" s="752"/>
      <c r="F429" s="1917"/>
      <c r="G429" s="1917"/>
      <c r="H429" s="1917"/>
      <c r="I429" s="1917"/>
      <c r="J429" s="1917"/>
      <c r="K429" s="1917"/>
      <c r="L429" s="1917"/>
      <c r="M429" s="1917"/>
      <c r="N429" s="1917"/>
      <c r="O429" s="1917"/>
      <c r="P429" s="1917"/>
      <c r="Q429" s="1917"/>
      <c r="R429" s="1917"/>
      <c r="S429" s="1917"/>
      <c r="T429" s="1917"/>
      <c r="U429" s="1917"/>
      <c r="V429" s="1917"/>
      <c r="W429" s="1917"/>
      <c r="X429" s="1917"/>
      <c r="Y429" s="1917"/>
      <c r="Z429" s="1917"/>
      <c r="AA429" s="1917"/>
      <c r="AB429" s="1917"/>
      <c r="AC429" s="1917"/>
      <c r="AD429" s="1917"/>
      <c r="AE429" s="1917"/>
      <c r="AF429" s="627"/>
      <c r="AG429" s="627"/>
      <c r="AH429" s="627"/>
      <c r="AI429" s="627"/>
      <c r="AJ429" s="627"/>
      <c r="AK429" s="627"/>
      <c r="AL429" s="783"/>
      <c r="AM429" s="603"/>
      <c r="AN429" s="630"/>
    </row>
    <row r="430" spans="1:60" s="583" customFormat="1" ht="17.25" customHeight="1">
      <c r="A430" s="569"/>
      <c r="B430" s="14"/>
      <c r="C430" s="784"/>
      <c r="D430" s="763"/>
      <c r="E430" s="752"/>
      <c r="F430" s="1917"/>
      <c r="G430" s="1917"/>
      <c r="H430" s="1917"/>
      <c r="I430" s="1917"/>
      <c r="J430" s="1917"/>
      <c r="K430" s="1917"/>
      <c r="L430" s="1917"/>
      <c r="M430" s="1917"/>
      <c r="N430" s="1917"/>
      <c r="O430" s="1917"/>
      <c r="P430" s="1917"/>
      <c r="Q430" s="1917"/>
      <c r="R430" s="1917"/>
      <c r="S430" s="1917"/>
      <c r="T430" s="1917"/>
      <c r="U430" s="1917"/>
      <c r="V430" s="1917"/>
      <c r="W430" s="1917"/>
      <c r="X430" s="1917"/>
      <c r="Y430" s="1917"/>
      <c r="Z430" s="1917"/>
      <c r="AA430" s="1917"/>
      <c r="AB430" s="1917"/>
      <c r="AC430" s="1917"/>
      <c r="AD430" s="1917"/>
      <c r="AE430" s="1917"/>
      <c r="AL430" s="765"/>
      <c r="AM430" s="603"/>
      <c r="AN430" s="630"/>
    </row>
    <row r="431" spans="1:60" s="583" customFormat="1" ht="12.75" customHeight="1">
      <c r="A431" s="569"/>
      <c r="B431" s="14"/>
      <c r="C431" s="1926" t="s">
        <v>600</v>
      </c>
      <c r="D431" s="1927"/>
      <c r="E431" s="752"/>
      <c r="F431" s="629" t="s">
        <v>1597</v>
      </c>
      <c r="G431" s="709"/>
      <c r="H431" s="709"/>
      <c r="I431" s="709"/>
      <c r="J431" s="709"/>
      <c r="K431" s="709"/>
      <c r="L431" s="709"/>
      <c r="M431" s="709"/>
      <c r="N431" s="709"/>
      <c r="O431" s="709"/>
      <c r="P431" s="709"/>
      <c r="Q431" s="709"/>
      <c r="R431" s="709"/>
      <c r="S431" s="709"/>
      <c r="T431" s="709"/>
      <c r="U431" s="709"/>
      <c r="V431" s="709"/>
      <c r="W431" s="709"/>
      <c r="X431" s="709"/>
      <c r="Y431" s="709"/>
      <c r="Z431" s="709"/>
      <c r="AA431" s="709"/>
      <c r="AB431" s="709"/>
      <c r="AC431" s="709"/>
      <c r="AD431" s="709"/>
      <c r="AF431" s="1985" t="s">
        <v>1573</v>
      </c>
      <c r="AG431" s="1985"/>
      <c r="AH431" s="1985"/>
      <c r="AI431" s="1985"/>
      <c r="AJ431" s="1985"/>
      <c r="AK431" s="1985"/>
      <c r="AL431" s="2015"/>
      <c r="AM431" s="603"/>
      <c r="AN431" s="630"/>
    </row>
    <row r="432" spans="1:60" s="583" customFormat="1" ht="12.75" customHeight="1">
      <c r="A432" s="569"/>
      <c r="B432" s="14"/>
      <c r="C432" s="776"/>
      <c r="D432" s="760"/>
      <c r="E432" s="757"/>
      <c r="F432" s="774"/>
      <c r="G432" s="759"/>
      <c r="H432" s="759"/>
      <c r="I432" s="759"/>
      <c r="J432" s="759"/>
      <c r="K432" s="759"/>
      <c r="L432" s="759"/>
      <c r="M432" s="759"/>
      <c r="N432" s="759"/>
      <c r="O432" s="759"/>
      <c r="P432" s="759"/>
      <c r="Q432" s="759"/>
      <c r="R432" s="759"/>
      <c r="S432" s="759"/>
      <c r="T432" s="759"/>
      <c r="U432" s="759"/>
      <c r="V432" s="759"/>
      <c r="W432" s="759"/>
      <c r="X432" s="759"/>
      <c r="Y432" s="759"/>
      <c r="Z432" s="759"/>
      <c r="AA432" s="759"/>
      <c r="AB432" s="759"/>
      <c r="AC432" s="759"/>
      <c r="AD432" s="759"/>
      <c r="AE432" s="760"/>
      <c r="AF432" s="760"/>
      <c r="AG432" s="760"/>
      <c r="AH432" s="760"/>
      <c r="AI432" s="760"/>
      <c r="AJ432" s="760"/>
      <c r="AK432" s="760"/>
      <c r="AL432" s="775"/>
      <c r="AM432" s="603"/>
      <c r="AN432" s="630"/>
    </row>
    <row r="433" spans="1:40" s="583" customFormat="1" ht="12.75" customHeight="1">
      <c r="A433" s="569"/>
      <c r="B433" s="14"/>
      <c r="C433" s="763"/>
      <c r="D433" s="763"/>
      <c r="E433" s="752"/>
      <c r="F433" s="754"/>
      <c r="G433" s="636"/>
      <c r="H433" s="63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24"/>
      <c r="AF433" s="624"/>
      <c r="AG433" s="624"/>
      <c r="AH433" s="624"/>
      <c r="AI433" s="624"/>
      <c r="AJ433" s="624"/>
      <c r="AK433" s="624"/>
      <c r="AL433" s="624"/>
      <c r="AM433" s="603"/>
      <c r="AN433" s="630"/>
    </row>
    <row r="434" spans="1:40" s="583" customFormat="1" ht="12.75" customHeight="1">
      <c r="A434" s="569"/>
      <c r="B434" s="14"/>
      <c r="C434" s="746"/>
      <c r="D434" s="747"/>
      <c r="E434" s="748" t="s">
        <v>1598</v>
      </c>
      <c r="F434" s="1916" t="s">
        <v>1599</v>
      </c>
      <c r="G434" s="1916"/>
      <c r="H434" s="1916"/>
      <c r="I434" s="1916"/>
      <c r="J434" s="1916"/>
      <c r="K434" s="1916"/>
      <c r="L434" s="1916"/>
      <c r="M434" s="1916"/>
      <c r="N434" s="1916"/>
      <c r="O434" s="1916"/>
      <c r="P434" s="1916"/>
      <c r="Q434" s="1916"/>
      <c r="R434" s="1916"/>
      <c r="S434" s="1916"/>
      <c r="T434" s="1916"/>
      <c r="U434" s="1916"/>
      <c r="V434" s="1916"/>
      <c r="W434" s="1916"/>
      <c r="X434" s="1916"/>
      <c r="Y434" s="1916"/>
      <c r="Z434" s="1916"/>
      <c r="AA434" s="1916"/>
      <c r="AB434" s="1916"/>
      <c r="AC434" s="1916"/>
      <c r="AD434" s="1916"/>
      <c r="AE434" s="1916"/>
      <c r="AF434" s="747"/>
      <c r="AG434" s="747"/>
      <c r="AH434" s="747"/>
      <c r="AI434" s="747"/>
      <c r="AJ434" s="747"/>
      <c r="AK434" s="747"/>
      <c r="AL434" s="778"/>
      <c r="AM434" s="603"/>
      <c r="AN434" s="630"/>
    </row>
    <row r="435" spans="1:40" s="583" customFormat="1" ht="12.75" customHeight="1">
      <c r="A435" s="569"/>
      <c r="B435" s="14"/>
      <c r="C435" s="784"/>
      <c r="D435" s="763"/>
      <c r="E435" s="752"/>
      <c r="F435" s="1917"/>
      <c r="G435" s="1917"/>
      <c r="H435" s="1917"/>
      <c r="I435" s="1917"/>
      <c r="J435" s="1917"/>
      <c r="K435" s="1917"/>
      <c r="L435" s="1917"/>
      <c r="M435" s="1917"/>
      <c r="N435" s="1917"/>
      <c r="O435" s="1917"/>
      <c r="P435" s="1917"/>
      <c r="Q435" s="1917"/>
      <c r="R435" s="1917"/>
      <c r="S435" s="1917"/>
      <c r="T435" s="1917"/>
      <c r="U435" s="1917"/>
      <c r="V435" s="1917"/>
      <c r="W435" s="1917"/>
      <c r="X435" s="1917"/>
      <c r="Y435" s="1917"/>
      <c r="Z435" s="1917"/>
      <c r="AA435" s="1917"/>
      <c r="AB435" s="1917"/>
      <c r="AC435" s="1917"/>
      <c r="AD435" s="1917"/>
      <c r="AE435" s="1917"/>
      <c r="AF435" s="624"/>
      <c r="AG435" s="624"/>
      <c r="AH435" s="624"/>
      <c r="AI435" s="624"/>
      <c r="AJ435" s="624"/>
      <c r="AK435" s="624"/>
      <c r="AL435" s="753"/>
      <c r="AM435" s="603"/>
      <c r="AN435" s="630"/>
    </row>
    <row r="436" spans="1:40" s="583" customFormat="1" ht="12.75" customHeight="1">
      <c r="A436" s="569"/>
      <c r="B436" s="14"/>
      <c r="C436" s="784"/>
      <c r="D436" s="763"/>
      <c r="E436" s="752"/>
      <c r="F436" s="1917"/>
      <c r="G436" s="1917"/>
      <c r="H436" s="1917"/>
      <c r="I436" s="1917"/>
      <c r="J436" s="1917"/>
      <c r="K436" s="1917"/>
      <c r="L436" s="1917"/>
      <c r="M436" s="1917"/>
      <c r="N436" s="1917"/>
      <c r="O436" s="1917"/>
      <c r="P436" s="1917"/>
      <c r="Q436" s="1917"/>
      <c r="R436" s="1917"/>
      <c r="S436" s="1917"/>
      <c r="T436" s="1917"/>
      <c r="U436" s="1917"/>
      <c r="V436" s="1917"/>
      <c r="W436" s="1917"/>
      <c r="X436" s="1917"/>
      <c r="Y436" s="1917"/>
      <c r="Z436" s="1917"/>
      <c r="AA436" s="1917"/>
      <c r="AB436" s="1917"/>
      <c r="AC436" s="1917"/>
      <c r="AD436" s="1917"/>
      <c r="AE436" s="1917"/>
      <c r="AF436" s="624"/>
      <c r="AG436" s="624"/>
      <c r="AH436" s="624"/>
      <c r="AI436" s="624"/>
      <c r="AJ436" s="624"/>
      <c r="AK436" s="624"/>
      <c r="AL436" s="753"/>
      <c r="AM436" s="603"/>
      <c r="AN436" s="630"/>
    </row>
    <row r="437" spans="1:40" s="583" customFormat="1" ht="12.75" customHeight="1">
      <c r="A437" s="569"/>
      <c r="B437" s="14"/>
      <c r="C437" s="784"/>
      <c r="D437" s="763"/>
      <c r="E437" s="752"/>
      <c r="F437" s="1917"/>
      <c r="G437" s="1917"/>
      <c r="H437" s="1917"/>
      <c r="I437" s="1917"/>
      <c r="J437" s="1917"/>
      <c r="K437" s="1917"/>
      <c r="L437" s="1917"/>
      <c r="M437" s="1917"/>
      <c r="N437" s="1917"/>
      <c r="O437" s="1917"/>
      <c r="P437" s="1917"/>
      <c r="Q437" s="1917"/>
      <c r="R437" s="1917"/>
      <c r="S437" s="1917"/>
      <c r="T437" s="1917"/>
      <c r="U437" s="1917"/>
      <c r="V437" s="1917"/>
      <c r="W437" s="1917"/>
      <c r="X437" s="1917"/>
      <c r="Y437" s="1917"/>
      <c r="Z437" s="1917"/>
      <c r="AA437" s="1917"/>
      <c r="AB437" s="1917"/>
      <c r="AC437" s="1917"/>
      <c r="AD437" s="1917"/>
      <c r="AE437" s="1917"/>
      <c r="AL437" s="765"/>
      <c r="AM437" s="603"/>
      <c r="AN437" s="630"/>
    </row>
    <row r="438" spans="1:40" s="583" customFormat="1" ht="12.75" customHeight="1">
      <c r="A438" s="569"/>
      <c r="B438" s="14"/>
      <c r="C438" s="1926" t="s">
        <v>600</v>
      </c>
      <c r="D438" s="1927"/>
      <c r="E438" s="752"/>
      <c r="F438" s="754" t="s">
        <v>1603</v>
      </c>
      <c r="G438" s="636"/>
      <c r="H438" s="636"/>
      <c r="I438" s="636"/>
      <c r="J438" s="636"/>
      <c r="K438" s="636"/>
      <c r="L438" s="636"/>
      <c r="M438" s="636"/>
      <c r="N438" s="636"/>
      <c r="O438" s="636"/>
      <c r="P438" s="636"/>
      <c r="Q438" s="636"/>
      <c r="R438" s="636"/>
      <c r="S438" s="636"/>
      <c r="T438" s="636"/>
      <c r="U438" s="636"/>
      <c r="V438" s="636"/>
      <c r="W438" s="636"/>
      <c r="X438" s="636"/>
      <c r="Y438" s="636"/>
      <c r="Z438" s="636"/>
      <c r="AA438" s="636"/>
      <c r="AB438" s="636"/>
      <c r="AC438" s="636"/>
      <c r="AD438" s="636"/>
      <c r="AF438" s="1985" t="s">
        <v>1573</v>
      </c>
      <c r="AG438" s="1985"/>
      <c r="AH438" s="1985"/>
      <c r="AI438" s="1985"/>
      <c r="AJ438" s="1985"/>
      <c r="AK438" s="1985"/>
      <c r="AL438" s="2015"/>
      <c r="AM438" s="603"/>
      <c r="AN438" s="786"/>
    </row>
    <row r="439" spans="1:40" s="583" customFormat="1" ht="12.75" customHeight="1">
      <c r="A439" s="569"/>
      <c r="B439" s="14"/>
      <c r="C439" s="784"/>
      <c r="D439" s="763"/>
      <c r="E439" s="752"/>
      <c r="F439" s="754"/>
      <c r="G439" s="636"/>
      <c r="H439" s="636"/>
      <c r="I439" s="636"/>
      <c r="J439" s="636"/>
      <c r="K439" s="636"/>
      <c r="L439" s="636"/>
      <c r="M439" s="636"/>
      <c r="N439" s="636"/>
      <c r="O439" s="636"/>
      <c r="P439" s="636"/>
      <c r="Q439" s="636"/>
      <c r="R439" s="636"/>
      <c r="S439" s="636"/>
      <c r="T439" s="636"/>
      <c r="U439" s="636"/>
      <c r="V439" s="636"/>
      <c r="W439" s="636"/>
      <c r="X439" s="636"/>
      <c r="Y439" s="636"/>
      <c r="Z439" s="636"/>
      <c r="AA439" s="636"/>
      <c r="AB439" s="636"/>
      <c r="AC439" s="636"/>
      <c r="AD439" s="636"/>
      <c r="AE439" s="624"/>
      <c r="AL439" s="765"/>
      <c r="AM439" s="603"/>
      <c r="AN439" s="786"/>
    </row>
    <row r="440" spans="1:40" s="583" customFormat="1" ht="12.75" customHeight="1">
      <c r="A440" s="569"/>
      <c r="B440" s="14"/>
      <c r="C440" s="773"/>
      <c r="D440" s="766"/>
      <c r="E440" s="767"/>
      <c r="F440" s="760" t="s">
        <v>1580</v>
      </c>
      <c r="G440" s="768"/>
      <c r="H440" s="768"/>
      <c r="I440" s="768"/>
      <c r="J440" s="768"/>
      <c r="K440" s="768"/>
      <c r="L440" s="768"/>
      <c r="M440" s="768"/>
      <c r="N440" s="768"/>
      <c r="O440" s="768"/>
      <c r="P440" s="768"/>
      <c r="Q440" s="768"/>
      <c r="R440" s="768"/>
      <c r="S440" s="768"/>
      <c r="T440" s="768"/>
      <c r="U440" s="768"/>
      <c r="V440" s="768"/>
      <c r="W440" s="768"/>
      <c r="X440" s="768"/>
      <c r="Y440" s="768"/>
      <c r="Z440" s="768"/>
      <c r="AA440" s="768"/>
      <c r="AB440" s="768"/>
      <c r="AC440" s="768"/>
      <c r="AD440" s="768"/>
      <c r="AE440" s="770"/>
      <c r="AF440" s="616"/>
      <c r="AG440" s="770"/>
      <c r="AH440" s="760"/>
      <c r="AI440" s="760"/>
      <c r="AJ440" s="760"/>
      <c r="AK440" s="760"/>
      <c r="AL440" s="775"/>
      <c r="AM440" s="603"/>
      <c r="AN440" s="786"/>
    </row>
    <row r="441" spans="1:40" s="583" customFormat="1" ht="12.75" customHeight="1">
      <c r="A441" s="569"/>
      <c r="B441" s="14"/>
      <c r="C441" s="763"/>
      <c r="D441" s="763"/>
      <c r="E441" s="752"/>
      <c r="F441" s="754"/>
      <c r="G441" s="636"/>
      <c r="H441" s="636"/>
      <c r="I441" s="636"/>
      <c r="J441" s="636"/>
      <c r="K441" s="636"/>
      <c r="L441" s="636"/>
      <c r="M441" s="636"/>
      <c r="N441" s="636"/>
      <c r="O441" s="636"/>
      <c r="P441" s="636"/>
      <c r="Q441" s="636"/>
      <c r="R441" s="636"/>
      <c r="S441" s="636"/>
      <c r="T441" s="636"/>
      <c r="U441" s="636"/>
      <c r="V441" s="636"/>
      <c r="W441" s="636"/>
      <c r="X441" s="636"/>
      <c r="Y441" s="636"/>
      <c r="Z441" s="636"/>
      <c r="AA441" s="636"/>
      <c r="AB441" s="636"/>
      <c r="AC441" s="636"/>
      <c r="AD441" s="636"/>
      <c r="AE441" s="624"/>
      <c r="AM441" s="603"/>
      <c r="AN441" s="786"/>
    </row>
    <row r="442" spans="1:40" s="583" customFormat="1" ht="12.75" customHeight="1">
      <c r="A442" s="569"/>
      <c r="B442" s="14"/>
      <c r="C442" s="2044" t="s">
        <v>600</v>
      </c>
      <c r="D442" s="2045"/>
      <c r="E442" s="748" t="s">
        <v>1608</v>
      </c>
      <c r="F442" s="1916" t="s">
        <v>1609</v>
      </c>
      <c r="G442" s="1916"/>
      <c r="H442" s="1916"/>
      <c r="I442" s="1916"/>
      <c r="J442" s="1916"/>
      <c r="K442" s="1916"/>
      <c r="L442" s="1916"/>
      <c r="M442" s="1916"/>
      <c r="N442" s="1916"/>
      <c r="O442" s="1916"/>
      <c r="P442" s="1916"/>
      <c r="Q442" s="1916"/>
      <c r="R442" s="1916"/>
      <c r="S442" s="1916"/>
      <c r="T442" s="1916"/>
      <c r="U442" s="1916"/>
      <c r="V442" s="1916"/>
      <c r="W442" s="1916"/>
      <c r="X442" s="1916"/>
      <c r="Y442" s="1916"/>
      <c r="Z442" s="1916"/>
      <c r="AA442" s="1916"/>
      <c r="AB442" s="1916"/>
      <c r="AC442" s="1916"/>
      <c r="AD442" s="1916"/>
      <c r="AE442" s="1916"/>
      <c r="AF442" s="2011" t="s">
        <v>1573</v>
      </c>
      <c r="AG442" s="2011"/>
      <c r="AH442" s="2011"/>
      <c r="AI442" s="2011"/>
      <c r="AJ442" s="2011"/>
      <c r="AK442" s="2011"/>
      <c r="AL442" s="2012"/>
      <c r="AM442" s="603"/>
      <c r="AN442" s="786"/>
    </row>
    <row r="443" spans="1:40" s="583" customFormat="1" ht="12.75" customHeight="1">
      <c r="A443" s="569"/>
      <c r="B443" s="14"/>
      <c r="C443" s="784"/>
      <c r="D443" s="763"/>
      <c r="E443" s="752"/>
      <c r="F443" s="1917"/>
      <c r="G443" s="1917"/>
      <c r="H443" s="1917"/>
      <c r="I443" s="1917"/>
      <c r="J443" s="1917"/>
      <c r="K443" s="1917"/>
      <c r="L443" s="1917"/>
      <c r="M443" s="1917"/>
      <c r="N443" s="1917"/>
      <c r="O443" s="1917"/>
      <c r="P443" s="1917"/>
      <c r="Q443" s="1917"/>
      <c r="R443" s="1917"/>
      <c r="S443" s="1917"/>
      <c r="T443" s="1917"/>
      <c r="U443" s="1917"/>
      <c r="V443" s="1917"/>
      <c r="W443" s="1917"/>
      <c r="X443" s="1917"/>
      <c r="Y443" s="1917"/>
      <c r="Z443" s="1917"/>
      <c r="AA443" s="1917"/>
      <c r="AB443" s="1917"/>
      <c r="AC443" s="1917"/>
      <c r="AD443" s="1917"/>
      <c r="AE443" s="1917"/>
      <c r="AF443" s="624"/>
      <c r="AG443" s="624"/>
      <c r="AH443" s="624"/>
      <c r="AI443" s="624"/>
      <c r="AJ443" s="624"/>
      <c r="AK443" s="624"/>
      <c r="AL443" s="753"/>
      <c r="AM443" s="603"/>
      <c r="AN443" s="787"/>
    </row>
    <row r="444" spans="1:40" s="583" customFormat="1" ht="17.649999999999999" customHeight="1">
      <c r="A444" s="569"/>
      <c r="B444" s="14"/>
      <c r="C444" s="789"/>
      <c r="D444" s="756"/>
      <c r="E444" s="757"/>
      <c r="F444" s="1999"/>
      <c r="G444" s="1999"/>
      <c r="H444" s="1999"/>
      <c r="I444" s="1999"/>
      <c r="J444" s="1999"/>
      <c r="K444" s="1999"/>
      <c r="L444" s="1999"/>
      <c r="M444" s="1999"/>
      <c r="N444" s="1999"/>
      <c r="O444" s="1999"/>
      <c r="P444" s="1999"/>
      <c r="Q444" s="1999"/>
      <c r="R444" s="1999"/>
      <c r="S444" s="1999"/>
      <c r="T444" s="1999"/>
      <c r="U444" s="1999"/>
      <c r="V444" s="1999"/>
      <c r="W444" s="1999"/>
      <c r="X444" s="1999"/>
      <c r="Y444" s="1999"/>
      <c r="Z444" s="1999"/>
      <c r="AA444" s="1999"/>
      <c r="AB444" s="1999"/>
      <c r="AC444" s="1999"/>
      <c r="AD444" s="1999"/>
      <c r="AE444" s="1999"/>
      <c r="AF444" s="761"/>
      <c r="AG444" s="761"/>
      <c r="AH444" s="761"/>
      <c r="AI444" s="761"/>
      <c r="AJ444" s="761"/>
      <c r="AK444" s="761"/>
      <c r="AL444" s="790"/>
      <c r="AM444" s="603"/>
      <c r="AN444" s="568"/>
    </row>
    <row r="445" spans="1:40" s="583" customFormat="1" ht="12.75" customHeight="1">
      <c r="A445" s="569"/>
      <c r="B445" s="14"/>
      <c r="C445" s="763"/>
      <c r="D445" s="763"/>
      <c r="E445" s="752"/>
      <c r="F445" s="754"/>
      <c r="G445" s="636"/>
      <c r="H445" s="636"/>
      <c r="I445" s="636"/>
      <c r="J445" s="636"/>
      <c r="K445" s="636"/>
      <c r="L445" s="636"/>
      <c r="M445" s="636"/>
      <c r="N445" s="636"/>
      <c r="O445" s="636"/>
      <c r="P445" s="636"/>
      <c r="Q445" s="636"/>
      <c r="R445" s="636"/>
      <c r="S445" s="636"/>
      <c r="T445" s="636"/>
      <c r="U445" s="636"/>
      <c r="V445" s="636"/>
      <c r="W445" s="636"/>
      <c r="X445" s="636"/>
      <c r="Y445" s="636"/>
      <c r="Z445" s="636"/>
      <c r="AA445" s="636"/>
      <c r="AB445" s="636"/>
      <c r="AC445" s="636"/>
      <c r="AD445" s="636"/>
      <c r="AE445" s="624"/>
      <c r="AM445" s="603"/>
      <c r="AN445" s="568"/>
    </row>
    <row r="446" spans="1:40" s="583" customFormat="1" ht="12.75" customHeight="1">
      <c r="A446" s="569"/>
      <c r="B446" s="14"/>
      <c r="C446" s="1926" t="s">
        <v>600</v>
      </c>
      <c r="D446" s="1927"/>
      <c r="E446" s="748" t="s">
        <v>1614</v>
      </c>
      <c r="F446" s="1916" t="s">
        <v>1615</v>
      </c>
      <c r="G446" s="1916"/>
      <c r="H446" s="1916"/>
      <c r="I446" s="1916"/>
      <c r="J446" s="1916"/>
      <c r="K446" s="1916"/>
      <c r="L446" s="1916"/>
      <c r="M446" s="1916"/>
      <c r="N446" s="1916"/>
      <c r="O446" s="1916"/>
      <c r="P446" s="1916"/>
      <c r="Q446" s="1916"/>
      <c r="R446" s="1916"/>
      <c r="S446" s="1916"/>
      <c r="T446" s="1916"/>
      <c r="U446" s="1916"/>
      <c r="V446" s="1916"/>
      <c r="W446" s="1916"/>
      <c r="X446" s="1916"/>
      <c r="Y446" s="1916"/>
      <c r="Z446" s="1916"/>
      <c r="AA446" s="1916"/>
      <c r="AB446" s="1916"/>
      <c r="AC446" s="1916"/>
      <c r="AD446" s="1916"/>
      <c r="AE446" s="1916"/>
      <c r="AF446" s="2011" t="s">
        <v>1573</v>
      </c>
      <c r="AG446" s="2011"/>
      <c r="AH446" s="2011"/>
      <c r="AI446" s="2011"/>
      <c r="AJ446" s="2011"/>
      <c r="AK446" s="2011"/>
      <c r="AL446" s="2012"/>
      <c r="AM446" s="603"/>
      <c r="AN446" s="568"/>
    </row>
    <row r="447" spans="1:40" s="583" customFormat="1" ht="12.75" customHeight="1">
      <c r="A447" s="569"/>
      <c r="B447" s="14"/>
      <c r="C447" s="764"/>
      <c r="D447" s="14"/>
      <c r="E447" s="724"/>
      <c r="F447" s="1917"/>
      <c r="G447" s="1917"/>
      <c r="H447" s="1917"/>
      <c r="I447" s="1917"/>
      <c r="J447" s="1917"/>
      <c r="K447" s="1917"/>
      <c r="L447" s="1917"/>
      <c r="M447" s="1917"/>
      <c r="N447" s="1917"/>
      <c r="O447" s="1917"/>
      <c r="P447" s="1917"/>
      <c r="Q447" s="1917"/>
      <c r="R447" s="1917"/>
      <c r="S447" s="1917"/>
      <c r="T447" s="1917"/>
      <c r="U447" s="1917"/>
      <c r="V447" s="1917"/>
      <c r="W447" s="1917"/>
      <c r="X447" s="1917"/>
      <c r="Y447" s="1917"/>
      <c r="Z447" s="1917"/>
      <c r="AA447" s="1917"/>
      <c r="AB447" s="1917"/>
      <c r="AC447" s="1917"/>
      <c r="AD447" s="1917"/>
      <c r="AE447" s="1917"/>
      <c r="AF447" s="572"/>
      <c r="AG447" s="569"/>
      <c r="AL447" s="765"/>
      <c r="AM447" s="603"/>
      <c r="AN447" s="568"/>
    </row>
    <row r="448" spans="1:40" s="583" customFormat="1" ht="12.75" customHeight="1">
      <c r="A448" s="569"/>
      <c r="B448" s="14"/>
      <c r="C448" s="764"/>
      <c r="D448" s="14"/>
      <c r="E448" s="724"/>
      <c r="F448" s="1917"/>
      <c r="G448" s="1917"/>
      <c r="H448" s="1917"/>
      <c r="I448" s="1917"/>
      <c r="J448" s="1917"/>
      <c r="K448" s="1917"/>
      <c r="L448" s="1917"/>
      <c r="M448" s="1917"/>
      <c r="N448" s="1917"/>
      <c r="O448" s="1917"/>
      <c r="P448" s="1917"/>
      <c r="Q448" s="1917"/>
      <c r="R448" s="1917"/>
      <c r="S448" s="1917"/>
      <c r="T448" s="1917"/>
      <c r="U448" s="1917"/>
      <c r="V448" s="1917"/>
      <c r="W448" s="1917"/>
      <c r="X448" s="1917"/>
      <c r="Y448" s="1917"/>
      <c r="Z448" s="1917"/>
      <c r="AA448" s="1917"/>
      <c r="AB448" s="1917"/>
      <c r="AC448" s="1917"/>
      <c r="AD448" s="1917"/>
      <c r="AE448" s="1917"/>
      <c r="AF448" s="572"/>
      <c r="AG448" s="569"/>
      <c r="AL448" s="765"/>
      <c r="AM448" s="603"/>
      <c r="AN448" s="568"/>
    </row>
    <row r="449" spans="1:48" s="583" customFormat="1" ht="12.75" customHeight="1">
      <c r="A449" s="569"/>
      <c r="B449" s="14"/>
      <c r="C449" s="789"/>
      <c r="D449" s="756"/>
      <c r="E449" s="757"/>
      <c r="F449" s="1999"/>
      <c r="G449" s="1999"/>
      <c r="H449" s="1999"/>
      <c r="I449" s="1999"/>
      <c r="J449" s="1999"/>
      <c r="K449" s="1999"/>
      <c r="L449" s="1999"/>
      <c r="M449" s="1999"/>
      <c r="N449" s="1999"/>
      <c r="O449" s="1999"/>
      <c r="P449" s="1999"/>
      <c r="Q449" s="1999"/>
      <c r="R449" s="1999"/>
      <c r="S449" s="1999"/>
      <c r="T449" s="1999"/>
      <c r="U449" s="1999"/>
      <c r="V449" s="1999"/>
      <c r="W449" s="1999"/>
      <c r="X449" s="1999"/>
      <c r="Y449" s="1999"/>
      <c r="Z449" s="1999"/>
      <c r="AA449" s="1999"/>
      <c r="AB449" s="1999"/>
      <c r="AC449" s="1999"/>
      <c r="AD449" s="1999"/>
      <c r="AE449" s="1999"/>
      <c r="AF449" s="761"/>
      <c r="AG449" s="761"/>
      <c r="AH449" s="761"/>
      <c r="AI449" s="761"/>
      <c r="AJ449" s="761"/>
      <c r="AK449" s="761"/>
      <c r="AL449" s="790"/>
      <c r="AM449" s="603"/>
      <c r="AN449" s="630"/>
    </row>
    <row r="450" spans="1:48" s="583" customFormat="1" ht="12.75" customHeight="1">
      <c r="A450" s="569"/>
      <c r="B450" s="14"/>
      <c r="G450" s="636"/>
      <c r="H450" s="636"/>
      <c r="I450" s="636"/>
      <c r="J450" s="636"/>
      <c r="K450" s="636"/>
      <c r="L450" s="636"/>
      <c r="M450" s="636"/>
      <c r="N450" s="636"/>
      <c r="O450" s="636"/>
      <c r="P450" s="636"/>
      <c r="Q450" s="636"/>
      <c r="R450" s="636"/>
      <c r="S450" s="636"/>
      <c r="T450" s="636"/>
      <c r="U450" s="636"/>
      <c r="V450" s="636"/>
      <c r="W450" s="636"/>
      <c r="X450" s="636"/>
      <c r="Y450" s="636"/>
      <c r="Z450" s="636"/>
      <c r="AA450" s="636"/>
      <c r="AB450" s="636"/>
      <c r="AC450" s="636"/>
      <c r="AD450" s="636"/>
      <c r="AM450" s="603"/>
      <c r="AN450" s="630"/>
    </row>
    <row r="451" spans="1:48" s="583" customFormat="1" ht="12.75" customHeight="1">
      <c r="A451" s="569"/>
      <c r="B451" s="14"/>
      <c r="C451" s="746"/>
      <c r="D451" s="747"/>
      <c r="E451" s="748" t="s">
        <v>1617</v>
      </c>
      <c r="F451" s="1916" t="s">
        <v>1618</v>
      </c>
      <c r="G451" s="1916"/>
      <c r="H451" s="1916"/>
      <c r="I451" s="1916"/>
      <c r="J451" s="1916"/>
      <c r="K451" s="1916"/>
      <c r="L451" s="1916"/>
      <c r="M451" s="1916"/>
      <c r="N451" s="1916"/>
      <c r="O451" s="1916"/>
      <c r="P451" s="1916"/>
      <c r="Q451" s="1916"/>
      <c r="R451" s="1916"/>
      <c r="S451" s="1916"/>
      <c r="T451" s="1916"/>
      <c r="U451" s="1916"/>
      <c r="V451" s="1916"/>
      <c r="W451" s="1916"/>
      <c r="X451" s="1916"/>
      <c r="Y451" s="1916"/>
      <c r="Z451" s="1916"/>
      <c r="AA451" s="1916"/>
      <c r="AB451" s="1916"/>
      <c r="AC451" s="1916"/>
      <c r="AD451" s="1916"/>
      <c r="AE451" s="1916"/>
      <c r="AF451" s="1916"/>
      <c r="AG451" s="777"/>
      <c r="AH451" s="747"/>
      <c r="AI451" s="747"/>
      <c r="AJ451" s="747"/>
      <c r="AK451" s="747"/>
      <c r="AL451" s="778"/>
      <c r="AM451" s="603"/>
      <c r="AN451" s="630"/>
    </row>
    <row r="452" spans="1:48" s="583" customFormat="1" ht="12.75" customHeight="1">
      <c r="A452" s="569"/>
      <c r="B452" s="14"/>
      <c r="C452" s="764"/>
      <c r="D452" s="14"/>
      <c r="E452" s="724"/>
      <c r="F452" s="1917"/>
      <c r="G452" s="1917"/>
      <c r="H452" s="1917"/>
      <c r="I452" s="1917"/>
      <c r="J452" s="1917"/>
      <c r="K452" s="1917"/>
      <c r="L452" s="1917"/>
      <c r="M452" s="1917"/>
      <c r="N452" s="1917"/>
      <c r="O452" s="1917"/>
      <c r="P452" s="1917"/>
      <c r="Q452" s="1917"/>
      <c r="R452" s="1917"/>
      <c r="S452" s="1917"/>
      <c r="T452" s="1917"/>
      <c r="U452" s="1917"/>
      <c r="V452" s="1917"/>
      <c r="W452" s="1917"/>
      <c r="X452" s="1917"/>
      <c r="Y452" s="1917"/>
      <c r="Z452" s="1917"/>
      <c r="AA452" s="1917"/>
      <c r="AB452" s="1917"/>
      <c r="AC452" s="1917"/>
      <c r="AD452" s="1917"/>
      <c r="AE452" s="1917"/>
      <c r="AF452" s="1917"/>
      <c r="AL452" s="765"/>
      <c r="AM452" s="603"/>
      <c r="AN452" s="630"/>
    </row>
    <row r="453" spans="1:48" s="583" customFormat="1" ht="12.75" customHeight="1">
      <c r="A453" s="569"/>
      <c r="B453" s="14"/>
      <c r="C453" s="772"/>
      <c r="F453" s="1917"/>
      <c r="G453" s="1917"/>
      <c r="H453" s="1917"/>
      <c r="I453" s="1917"/>
      <c r="J453" s="1917"/>
      <c r="K453" s="1917"/>
      <c r="L453" s="1917"/>
      <c r="M453" s="1917"/>
      <c r="N453" s="1917"/>
      <c r="O453" s="1917"/>
      <c r="P453" s="1917"/>
      <c r="Q453" s="1917"/>
      <c r="R453" s="1917"/>
      <c r="S453" s="1917"/>
      <c r="T453" s="1917"/>
      <c r="U453" s="1917"/>
      <c r="V453" s="1917"/>
      <c r="W453" s="1917"/>
      <c r="X453" s="1917"/>
      <c r="Y453" s="1917"/>
      <c r="Z453" s="1917"/>
      <c r="AA453" s="1917"/>
      <c r="AB453" s="1917"/>
      <c r="AC453" s="1917"/>
      <c r="AD453" s="1917"/>
      <c r="AE453" s="1917"/>
      <c r="AF453" s="1917"/>
      <c r="AL453" s="765"/>
      <c r="AM453" s="603"/>
      <c r="AN453" s="630"/>
    </row>
    <row r="454" spans="1:48" s="583" customFormat="1" ht="12.75" customHeight="1">
      <c r="A454" s="569"/>
      <c r="B454" s="14"/>
      <c r="C454" s="772"/>
      <c r="F454" s="1917"/>
      <c r="G454" s="1917"/>
      <c r="H454" s="1917"/>
      <c r="I454" s="1917"/>
      <c r="J454" s="1917"/>
      <c r="K454" s="1917"/>
      <c r="L454" s="1917"/>
      <c r="M454" s="1917"/>
      <c r="N454" s="1917"/>
      <c r="O454" s="1917"/>
      <c r="P454" s="1917"/>
      <c r="Q454" s="1917"/>
      <c r="R454" s="1917"/>
      <c r="S454" s="1917"/>
      <c r="T454" s="1917"/>
      <c r="U454" s="1917"/>
      <c r="V454" s="1917"/>
      <c r="W454" s="1917"/>
      <c r="X454" s="1917"/>
      <c r="Y454" s="1917"/>
      <c r="Z454" s="1917"/>
      <c r="AA454" s="1917"/>
      <c r="AB454" s="1917"/>
      <c r="AC454" s="1917"/>
      <c r="AD454" s="1917"/>
      <c r="AE454" s="1917"/>
      <c r="AF454" s="1917"/>
      <c r="AL454" s="765"/>
      <c r="AM454" s="603"/>
      <c r="AN454" s="630"/>
    </row>
    <row r="455" spans="1:48" s="583" customFormat="1" ht="12.75" customHeight="1">
      <c r="A455" s="569"/>
      <c r="B455" s="14"/>
      <c r="C455" s="1926" t="s">
        <v>600</v>
      </c>
      <c r="D455" s="1927"/>
      <c r="E455" s="752"/>
      <c r="F455" s="754" t="s">
        <v>1590</v>
      </c>
      <c r="G455" s="636"/>
      <c r="H455" s="636"/>
      <c r="I455" s="636"/>
      <c r="J455" s="636"/>
      <c r="K455" s="636"/>
      <c r="L455" s="636"/>
      <c r="M455" s="636"/>
      <c r="N455" s="636"/>
      <c r="O455" s="636"/>
      <c r="P455" s="636"/>
      <c r="Q455" s="636"/>
      <c r="R455" s="636"/>
      <c r="S455" s="636"/>
      <c r="T455" s="636"/>
      <c r="U455" s="636"/>
      <c r="V455" s="636"/>
      <c r="W455" s="636"/>
      <c r="X455" s="636"/>
      <c r="Y455" s="636"/>
      <c r="Z455" s="636"/>
      <c r="AA455" s="636"/>
      <c r="AB455" s="636"/>
      <c r="AC455" s="636"/>
      <c r="AD455" s="636"/>
      <c r="AF455" s="1915" t="s">
        <v>1573</v>
      </c>
      <c r="AG455" s="1915"/>
      <c r="AH455" s="1915"/>
      <c r="AI455" s="1915"/>
      <c r="AJ455" s="1915"/>
      <c r="AK455" s="1915"/>
      <c r="AL455" s="1928"/>
      <c r="AM455" s="603"/>
      <c r="AN455" s="630"/>
    </row>
    <row r="456" spans="1:48" s="583" customFormat="1" ht="12.75" customHeight="1">
      <c r="A456" s="569"/>
      <c r="B456" s="14"/>
      <c r="C456" s="773"/>
      <c r="D456" s="766"/>
      <c r="E456" s="767"/>
      <c r="F456" s="760"/>
      <c r="G456" s="760"/>
      <c r="H456" s="760"/>
      <c r="I456" s="760"/>
      <c r="J456" s="760"/>
      <c r="K456" s="760"/>
      <c r="L456" s="760"/>
      <c r="M456" s="760"/>
      <c r="N456" s="760"/>
      <c r="O456" s="760"/>
      <c r="P456" s="760"/>
      <c r="Q456" s="760"/>
      <c r="R456" s="760"/>
      <c r="S456" s="760"/>
      <c r="T456" s="760"/>
      <c r="U456" s="760"/>
      <c r="V456" s="760"/>
      <c r="W456" s="760"/>
      <c r="X456" s="760"/>
      <c r="Y456" s="760"/>
      <c r="Z456" s="760"/>
      <c r="AA456" s="760"/>
      <c r="AB456" s="760"/>
      <c r="AC456" s="760"/>
      <c r="AD456" s="760"/>
      <c r="AE456" s="760"/>
      <c r="AF456" s="760"/>
      <c r="AG456" s="760"/>
      <c r="AH456" s="760"/>
      <c r="AI456" s="760"/>
      <c r="AJ456" s="760"/>
      <c r="AK456" s="760"/>
      <c r="AL456" s="775"/>
      <c r="AN456" s="630"/>
    </row>
    <row r="457" spans="1:48" s="583" customFormat="1" ht="12.75" customHeight="1">
      <c r="A457" s="569"/>
      <c r="B457" s="14"/>
      <c r="C457" s="1050"/>
      <c r="D457" s="603"/>
      <c r="F457" s="754"/>
      <c r="G457" s="636"/>
      <c r="H457" s="636"/>
      <c r="I457" s="636"/>
      <c r="J457" s="636"/>
      <c r="K457" s="636"/>
      <c r="L457" s="636"/>
      <c r="M457" s="636"/>
      <c r="N457" s="636"/>
      <c r="O457" s="636"/>
      <c r="P457" s="636"/>
      <c r="Q457" s="636"/>
      <c r="R457" s="636"/>
      <c r="S457" s="636"/>
      <c r="T457" s="636"/>
      <c r="U457" s="636"/>
      <c r="V457" s="636"/>
      <c r="W457" s="636"/>
      <c r="X457" s="636"/>
      <c r="Y457" s="636"/>
      <c r="Z457" s="636"/>
      <c r="AA457" s="636"/>
      <c r="AB457" s="636"/>
      <c r="AC457" s="636"/>
      <c r="AD457" s="636"/>
      <c r="AF457" s="646"/>
      <c r="AG457" s="646"/>
      <c r="AH457" s="646"/>
      <c r="AI457" s="646"/>
      <c r="AJ457" s="646"/>
      <c r="AK457" s="646"/>
      <c r="AL457" s="646"/>
      <c r="AN457" s="630"/>
    </row>
    <row r="458" spans="1:48" s="583" customFormat="1" ht="12.75" customHeight="1">
      <c r="A458" s="633"/>
      <c r="B458" s="890" t="s">
        <v>1619</v>
      </c>
      <c r="D458" s="710"/>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597"/>
      <c r="AF458" s="597"/>
      <c r="AG458" s="597"/>
      <c r="AH458" s="597"/>
      <c r="AI458" s="598"/>
      <c r="AJ458" s="598" t="s">
        <v>1620</v>
      </c>
      <c r="AK458" s="1912">
        <f>IF(Application!D214="N/A",AS347,AS349)</f>
        <v>10</v>
      </c>
      <c r="AL458" s="1913"/>
      <c r="AM458" s="1914"/>
      <c r="AN458" s="630"/>
    </row>
    <row r="459" spans="1:48" s="583" customFormat="1" ht="12.75" customHeight="1" thickBot="1">
      <c r="A459" s="792"/>
      <c r="B459" s="792"/>
      <c r="C459" s="792"/>
      <c r="D459" s="792"/>
      <c r="E459" s="792"/>
      <c r="F459" s="792"/>
      <c r="G459" s="792"/>
      <c r="H459" s="792"/>
      <c r="I459" s="792"/>
      <c r="J459" s="792"/>
      <c r="K459" s="792"/>
      <c r="L459" s="792"/>
      <c r="M459" s="792"/>
      <c r="N459" s="792"/>
      <c r="O459" s="792"/>
      <c r="P459" s="792"/>
      <c r="Q459" s="792"/>
      <c r="R459" s="792"/>
      <c r="S459" s="792"/>
      <c r="T459" s="792"/>
      <c r="U459" s="792"/>
      <c r="V459" s="792"/>
      <c r="W459" s="792"/>
      <c r="X459" s="792"/>
      <c r="Y459" s="792"/>
      <c r="Z459" s="792"/>
      <c r="AA459" s="792"/>
      <c r="AB459" s="792"/>
      <c r="AC459" s="792"/>
      <c r="AD459" s="792"/>
      <c r="AE459" s="792"/>
      <c r="AF459" s="792"/>
      <c r="AG459" s="792"/>
      <c r="AH459" s="792"/>
      <c r="AI459" s="792"/>
      <c r="AJ459" s="792"/>
      <c r="AK459" s="792"/>
      <c r="AL459" s="792"/>
      <c r="AM459" s="793"/>
      <c r="AN459" s="630"/>
    </row>
    <row r="460" spans="1:48" s="583" customFormat="1" ht="12.75" hidden="1" customHeight="1" thickTop="1">
      <c r="A460" s="86"/>
      <c r="B460" s="604"/>
      <c r="C460" s="605"/>
      <c r="D460" s="605"/>
      <c r="E460" s="605"/>
      <c r="F460" s="605"/>
      <c r="G460" s="605"/>
      <c r="H460" s="605"/>
      <c r="I460" s="606"/>
      <c r="J460" s="606"/>
      <c r="K460" s="606"/>
      <c r="L460" s="606"/>
      <c r="M460" s="606"/>
      <c r="N460" s="606"/>
      <c r="O460" s="606"/>
      <c r="P460" s="606"/>
      <c r="Q460" s="606"/>
      <c r="R460" s="603"/>
      <c r="S460" s="572"/>
      <c r="T460" s="572"/>
      <c r="U460" s="572"/>
      <c r="V460" s="572"/>
      <c r="W460" s="572"/>
      <c r="X460" s="572"/>
      <c r="Y460" s="572"/>
      <c r="Z460" s="572"/>
      <c r="AA460" s="572"/>
      <c r="AB460" s="572"/>
      <c r="AC460" s="572"/>
      <c r="AD460" s="572"/>
      <c r="AE460" s="572"/>
      <c r="AF460" s="603"/>
      <c r="AG460" s="572"/>
      <c r="AH460" s="572"/>
      <c r="AI460" s="572"/>
      <c r="AJ460" s="572"/>
      <c r="AM460" s="14"/>
      <c r="AN460" s="630"/>
      <c r="AO460" s="583" t="s">
        <v>600</v>
      </c>
      <c r="AP460" s="583">
        <v>0</v>
      </c>
      <c r="AT460" s="583" t="s">
        <v>600</v>
      </c>
      <c r="AU460" s="583">
        <v>0</v>
      </c>
      <c r="AV460" s="785"/>
    </row>
    <row r="461" spans="1:48" s="583" customFormat="1" ht="12.75" hidden="1" customHeight="1">
      <c r="A461" s="572" t="s">
        <v>1621</v>
      </c>
      <c r="C461" s="572"/>
      <c r="E461" s="629"/>
      <c r="AE461" s="1915" t="s">
        <v>1622</v>
      </c>
      <c r="AF461" s="1915"/>
      <c r="AG461" s="1915"/>
      <c r="AH461" s="1915"/>
      <c r="AI461" s="1915"/>
      <c r="AJ461" s="1915"/>
      <c r="AK461" s="1915"/>
      <c r="AL461" s="624"/>
      <c r="AN461" s="630"/>
      <c r="AO461" s="583" t="s">
        <v>1600</v>
      </c>
      <c r="AP461" s="583">
        <v>5</v>
      </c>
      <c r="AT461" s="583" t="s">
        <v>1600</v>
      </c>
      <c r="AU461" s="583">
        <v>5</v>
      </c>
      <c r="AV461" s="785"/>
    </row>
    <row r="462" spans="1:48" s="583" customFormat="1" ht="12.75" hidden="1" customHeight="1">
      <c r="A462" s="572"/>
      <c r="B462" s="569" t="s">
        <v>1623</v>
      </c>
      <c r="C462" s="572"/>
      <c r="E462" s="629"/>
      <c r="AE462" s="624"/>
      <c r="AF462" s="624"/>
      <c r="AG462" s="624"/>
      <c r="AH462" s="624"/>
      <c r="AI462" s="624"/>
      <c r="AJ462" s="624"/>
      <c r="AK462" s="624"/>
      <c r="AL462" s="624"/>
      <c r="AN462" s="630"/>
      <c r="AO462" s="583" t="s">
        <v>1624</v>
      </c>
      <c r="AP462" s="583">
        <v>5</v>
      </c>
      <c r="AT462" s="583" t="s">
        <v>1601</v>
      </c>
      <c r="AU462" s="583">
        <v>5</v>
      </c>
      <c r="AV462" s="785"/>
    </row>
    <row r="463" spans="1:48" s="583" customFormat="1" ht="12.75" hidden="1" customHeight="1">
      <c r="A463" s="572"/>
      <c r="B463" s="572" t="s">
        <v>1625</v>
      </c>
      <c r="C463" s="572"/>
      <c r="E463" s="629"/>
      <c r="AE463" s="624"/>
      <c r="AF463" s="624"/>
      <c r="AG463" s="624"/>
      <c r="AH463" s="624"/>
      <c r="AI463" s="624"/>
      <c r="AJ463" s="624"/>
      <c r="AK463" s="624"/>
      <c r="AL463" s="624"/>
      <c r="AN463" s="630"/>
      <c r="AO463" s="583" t="s">
        <v>1602</v>
      </c>
      <c r="AP463" s="583">
        <v>5</v>
      </c>
      <c r="AQ463" s="572"/>
      <c r="AR463" s="572"/>
      <c r="AS463" s="788"/>
      <c r="AT463" s="583" t="s">
        <v>1602</v>
      </c>
      <c r="AU463" s="583">
        <v>5</v>
      </c>
      <c r="AV463" s="569"/>
    </row>
    <row r="464" spans="1:48" s="583" customFormat="1" ht="12.75" hidden="1" customHeight="1">
      <c r="A464" s="572"/>
      <c r="B464" s="572" t="s">
        <v>1626</v>
      </c>
      <c r="C464" s="572"/>
      <c r="E464" s="629"/>
      <c r="AE464" s="624"/>
      <c r="AF464" s="624"/>
      <c r="AG464" s="624"/>
      <c r="AH464" s="624"/>
      <c r="AI464" s="624"/>
      <c r="AJ464" s="624"/>
      <c r="AK464" s="624"/>
      <c r="AL464" s="624"/>
      <c r="AN464" s="630"/>
      <c r="AO464" s="583" t="s">
        <v>1604</v>
      </c>
      <c r="AP464" s="583">
        <v>5</v>
      </c>
      <c r="AQ464" s="572"/>
      <c r="AR464" s="572"/>
      <c r="AT464" s="583" t="s">
        <v>1604</v>
      </c>
      <c r="AU464" s="583">
        <v>5</v>
      </c>
    </row>
    <row r="465" spans="1:59" s="583" customFormat="1" ht="12.75" hidden="1" customHeight="1">
      <c r="A465" s="572"/>
      <c r="C465" s="572"/>
      <c r="E465" s="629"/>
      <c r="AE465" s="624"/>
      <c r="AF465" s="624"/>
      <c r="AG465" s="624"/>
      <c r="AH465" s="624"/>
      <c r="AI465" s="624"/>
      <c r="AJ465" s="624"/>
      <c r="AK465" s="624"/>
      <c r="AL465" s="624"/>
      <c r="AN465" s="630"/>
      <c r="AO465" s="583" t="s">
        <v>1605</v>
      </c>
      <c r="AP465" s="583">
        <v>5</v>
      </c>
      <c r="AQ465" s="572"/>
      <c r="AR465" s="572"/>
      <c r="AT465" s="583" t="s">
        <v>1605</v>
      </c>
      <c r="AU465" s="583">
        <v>5</v>
      </c>
    </row>
    <row r="466" spans="1:59" s="583" customFormat="1" ht="12.75" hidden="1" customHeight="1">
      <c r="A466" s="572"/>
      <c r="C466" s="745" t="s">
        <v>1627</v>
      </c>
      <c r="D466" s="603"/>
      <c r="AE466" s="624"/>
      <c r="AF466" s="624"/>
      <c r="AG466" s="629"/>
      <c r="AH466" s="629"/>
      <c r="AI466" s="629"/>
      <c r="AJ466" s="629"/>
      <c r="AK466" s="629"/>
      <c r="AL466" s="629"/>
      <c r="AN466" s="630"/>
      <c r="AO466" s="583" t="s">
        <v>1606</v>
      </c>
      <c r="AP466" s="583">
        <v>5</v>
      </c>
      <c r="AT466" s="583" t="s">
        <v>1606</v>
      </c>
      <c r="AU466" s="583">
        <v>5</v>
      </c>
    </row>
    <row r="467" spans="1:59" s="583" customFormat="1" ht="12.75" hidden="1" customHeight="1">
      <c r="A467" s="572"/>
      <c r="C467" s="1992" t="s">
        <v>600</v>
      </c>
      <c r="D467" s="1993"/>
      <c r="E467" s="794" t="s">
        <v>516</v>
      </c>
      <c r="F467" s="2013" t="s">
        <v>1628</v>
      </c>
      <c r="G467" s="2013"/>
      <c r="H467" s="2013"/>
      <c r="I467" s="2013"/>
      <c r="J467" s="2013"/>
      <c r="K467" s="2013"/>
      <c r="L467" s="2013"/>
      <c r="M467" s="2013"/>
      <c r="N467" s="2013"/>
      <c r="O467" s="2013"/>
      <c r="P467" s="2013"/>
      <c r="Q467" s="2013"/>
      <c r="R467" s="2013"/>
      <c r="S467" s="2013"/>
      <c r="T467" s="2013"/>
      <c r="U467" s="2013"/>
      <c r="V467" s="2013"/>
      <c r="W467" s="2013"/>
      <c r="X467" s="2013"/>
      <c r="Y467" s="2013"/>
      <c r="Z467" s="2013"/>
      <c r="AA467" s="2013"/>
      <c r="AB467" s="2013"/>
      <c r="AC467" s="2013"/>
      <c r="AD467" s="2013"/>
      <c r="AE467" s="2013"/>
      <c r="AF467" s="747"/>
      <c r="AG467" s="747"/>
      <c r="AH467" s="747"/>
      <c r="AI467" s="747"/>
      <c r="AJ467" s="747"/>
      <c r="AK467" s="778"/>
      <c r="AN467" s="630"/>
      <c r="AO467" s="583" t="s">
        <v>1629</v>
      </c>
      <c r="AP467" s="583">
        <v>5</v>
      </c>
      <c r="AS467" s="791"/>
      <c r="AT467" s="583" t="s">
        <v>1607</v>
      </c>
      <c r="AU467" s="583">
        <v>5</v>
      </c>
    </row>
    <row r="468" spans="1:59" s="583" customFormat="1" ht="12.75" hidden="1" customHeight="1">
      <c r="C468" s="795"/>
      <c r="E468" s="796"/>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c r="AC468" s="2014"/>
      <c r="AD468" s="2014"/>
      <c r="AE468" s="2014"/>
      <c r="AG468" s="584"/>
      <c r="AH468" s="584"/>
      <c r="AI468" s="584"/>
      <c r="AJ468" s="584"/>
      <c r="AK468" s="765"/>
      <c r="AN468" s="630"/>
      <c r="AO468" s="583" t="s">
        <v>1610</v>
      </c>
      <c r="AP468" s="583">
        <v>1</v>
      </c>
      <c r="AT468" s="583" t="s">
        <v>1610</v>
      </c>
      <c r="AU468" s="583">
        <v>1</v>
      </c>
    </row>
    <row r="469" spans="1:59" s="583" customFormat="1" ht="12.75" hidden="1" customHeight="1">
      <c r="C469" s="797"/>
      <c r="D469" s="760"/>
      <c r="E469" s="798"/>
      <c r="F469" s="2008" t="s">
        <v>600</v>
      </c>
      <c r="G469" s="2008"/>
      <c r="H469" s="2008"/>
      <c r="I469" s="2008"/>
      <c r="J469" s="2008"/>
      <c r="K469" s="2008"/>
      <c r="L469" s="2008"/>
      <c r="M469" s="2008"/>
      <c r="N469" s="2008"/>
      <c r="O469" s="2008"/>
      <c r="P469" s="2008"/>
      <c r="Q469" s="2008"/>
      <c r="R469" s="2008"/>
      <c r="S469" s="2008"/>
      <c r="T469" s="2008"/>
      <c r="U469" s="2008"/>
      <c r="V469" s="2008"/>
      <c r="W469" s="2008"/>
      <c r="X469" s="2008"/>
      <c r="Y469" s="2008"/>
      <c r="Z469" s="2008"/>
      <c r="AA469" s="799"/>
      <c r="AB469" s="691"/>
      <c r="AC469" s="691"/>
      <c r="AD469" s="760"/>
      <c r="AE469" s="760"/>
      <c r="AF469" s="760"/>
      <c r="AG469" s="800">
        <f>IF($C$467="Yes",(VLOOKUP($F$469,$AT$460:$AU$468,2,FALSE)),0)</f>
        <v>0</v>
      </c>
      <c r="AH469" s="801" t="s">
        <v>1438</v>
      </c>
      <c r="AI469" s="800"/>
      <c r="AJ469" s="800"/>
      <c r="AK469" s="775"/>
      <c r="AN469" s="630"/>
      <c r="AS469" s="788"/>
      <c r="AX469" s="788"/>
      <c r="BB469" s="788" t="s">
        <v>1611</v>
      </c>
      <c r="BF469" s="788" t="s">
        <v>1612</v>
      </c>
    </row>
    <row r="470" spans="1:59" s="583" customFormat="1" ht="12.75" hidden="1" customHeight="1">
      <c r="C470" s="584"/>
      <c r="E470" s="796"/>
      <c r="F470" s="626"/>
      <c r="G470" s="626"/>
      <c r="H470" s="626"/>
      <c r="I470" s="626"/>
      <c r="J470" s="626"/>
      <c r="K470" s="626"/>
      <c r="L470" s="626"/>
      <c r="M470" s="626"/>
      <c r="N470" s="626"/>
      <c r="O470" s="626"/>
      <c r="P470" s="626"/>
      <c r="Q470" s="626"/>
      <c r="R470" s="626"/>
      <c r="S470" s="626"/>
      <c r="T470" s="626"/>
      <c r="U470" s="626"/>
      <c r="V470" s="626"/>
      <c r="W470" s="626"/>
      <c r="X470" s="626"/>
      <c r="Y470" s="626"/>
      <c r="Z470" s="626"/>
      <c r="AA470" s="603"/>
      <c r="AB470" s="584"/>
      <c r="AC470" s="584"/>
      <c r="AG470" s="584"/>
      <c r="AH470" s="584"/>
      <c r="AI470" s="584"/>
      <c r="AJ470" s="584"/>
      <c r="AN470" s="630"/>
      <c r="AO470" s="583" t="s">
        <v>600</v>
      </c>
      <c r="AP470" s="670">
        <v>0</v>
      </c>
      <c r="AT470" s="583" t="s">
        <v>600</v>
      </c>
      <c r="AU470" s="670">
        <v>0</v>
      </c>
      <c r="AW470" s="583" t="s">
        <v>600</v>
      </c>
      <c r="AX470" s="670">
        <v>0</v>
      </c>
      <c r="AY470" s="626"/>
      <c r="BB470" s="583" t="s">
        <v>600</v>
      </c>
      <c r="BC470" s="626">
        <v>0</v>
      </c>
      <c r="BF470" s="583" t="s">
        <v>600</v>
      </c>
      <c r="BG470" s="626">
        <v>0</v>
      </c>
    </row>
    <row r="471" spans="1:59" s="583" customFormat="1" ht="12.75" hidden="1" customHeight="1">
      <c r="C471" s="2009" t="s">
        <v>554</v>
      </c>
      <c r="D471" s="2010"/>
      <c r="E471" s="794" t="s">
        <v>767</v>
      </c>
      <c r="F471" s="802" t="s">
        <v>1630</v>
      </c>
      <c r="G471" s="682"/>
      <c r="H471" s="682"/>
      <c r="I471" s="682"/>
      <c r="J471" s="682"/>
      <c r="K471" s="682"/>
      <c r="L471" s="682"/>
      <c r="M471" s="682"/>
      <c r="N471" s="682"/>
      <c r="O471" s="682"/>
      <c r="P471" s="682"/>
      <c r="Q471" s="682"/>
      <c r="R471" s="682"/>
      <c r="S471" s="682"/>
      <c r="T471" s="682"/>
      <c r="U471" s="682"/>
      <c r="V471" s="682"/>
      <c r="W471" s="682"/>
      <c r="X471" s="682"/>
      <c r="Y471" s="682"/>
      <c r="Z471" s="682"/>
      <c r="AA471" s="682"/>
      <c r="AB471" s="682"/>
      <c r="AC471" s="682"/>
      <c r="AD471" s="747"/>
      <c r="AE471" s="747"/>
      <c r="AF471" s="747"/>
      <c r="AG471" s="682"/>
      <c r="AH471" s="682"/>
      <c r="AI471" s="682"/>
      <c r="AJ471" s="682"/>
      <c r="AK471" s="778"/>
      <c r="AN471" s="630"/>
      <c r="AO471" s="791">
        <v>0.15</v>
      </c>
      <c r="AP471" s="670">
        <v>3</v>
      </c>
      <c r="AT471" s="791">
        <v>7.0000000000000007E-2</v>
      </c>
      <c r="AU471" s="670">
        <v>3</v>
      </c>
      <c r="AW471" s="583" t="s">
        <v>1613</v>
      </c>
      <c r="AX471" s="670">
        <v>3</v>
      </c>
      <c r="AY471" s="626"/>
      <c r="BB471" s="791">
        <v>0.4</v>
      </c>
      <c r="BC471" s="626">
        <v>3</v>
      </c>
      <c r="BF471" s="791">
        <v>0.4</v>
      </c>
      <c r="BG471" s="626">
        <v>4</v>
      </c>
    </row>
    <row r="472" spans="1:59" s="583" customFormat="1" ht="12.75" hidden="1" customHeight="1">
      <c r="C472" s="803" t="s">
        <v>1631</v>
      </c>
      <c r="F472" s="804" t="s">
        <v>1632</v>
      </c>
      <c r="G472" s="584"/>
      <c r="H472" s="584"/>
      <c r="I472" s="584"/>
      <c r="J472" s="584"/>
      <c r="K472" s="584"/>
      <c r="L472" s="584"/>
      <c r="M472" s="584"/>
      <c r="N472" s="584"/>
      <c r="O472" s="584"/>
      <c r="P472" s="584"/>
      <c r="Q472" s="584"/>
      <c r="R472" s="584"/>
      <c r="S472" s="584"/>
      <c r="T472" s="584"/>
      <c r="U472" s="584"/>
      <c r="V472" s="584"/>
      <c r="W472" s="584"/>
      <c r="X472" s="584"/>
      <c r="Y472" s="584"/>
      <c r="Z472" s="584"/>
      <c r="AA472" s="584"/>
      <c r="AB472" s="584"/>
      <c r="AC472" s="624"/>
      <c r="AG472" s="646"/>
      <c r="AH472" s="646"/>
      <c r="AI472" s="646"/>
      <c r="AJ472" s="646"/>
      <c r="AK472" s="765"/>
      <c r="AN472" s="630"/>
      <c r="AO472" s="791">
        <v>0.2</v>
      </c>
      <c r="AP472" s="670">
        <v>5</v>
      </c>
      <c r="AT472" s="791">
        <v>0.12</v>
      </c>
      <c r="AU472" s="670">
        <v>5</v>
      </c>
      <c r="AW472" s="583" t="s">
        <v>1616</v>
      </c>
      <c r="AX472" s="670">
        <v>5</v>
      </c>
      <c r="AY472" s="626"/>
      <c r="BB472" s="791">
        <v>0.6</v>
      </c>
      <c r="BC472" s="626">
        <v>4</v>
      </c>
      <c r="BF472" s="791">
        <v>0.6</v>
      </c>
      <c r="BG472" s="626">
        <v>5</v>
      </c>
    </row>
    <row r="473" spans="1:59" s="583" customFormat="1" ht="12.75" hidden="1" customHeight="1">
      <c r="C473" s="784"/>
      <c r="D473" s="763"/>
      <c r="E473" s="805"/>
      <c r="F473" s="804" t="s">
        <v>1633</v>
      </c>
      <c r="G473" s="804"/>
      <c r="H473" s="804"/>
      <c r="I473" s="804"/>
      <c r="J473" s="804"/>
      <c r="K473" s="804"/>
      <c r="L473" s="804"/>
      <c r="M473" s="804"/>
      <c r="N473" s="804"/>
      <c r="O473" s="804"/>
      <c r="P473" s="804"/>
      <c r="Q473" s="804"/>
      <c r="R473" s="804"/>
      <c r="S473" s="804"/>
      <c r="T473" s="804"/>
      <c r="U473" s="804"/>
      <c r="V473" s="804"/>
      <c r="W473" s="804"/>
      <c r="X473" s="804"/>
      <c r="Y473" s="804"/>
      <c r="Z473" s="804"/>
      <c r="AA473" s="804"/>
      <c r="AB473" s="804"/>
      <c r="AC473" s="806"/>
      <c r="AD473" s="642"/>
      <c r="AE473" s="642"/>
      <c r="AF473" s="642"/>
      <c r="AG473" s="807"/>
      <c r="AH473" s="646"/>
      <c r="AI473" s="646"/>
      <c r="AJ473" s="646"/>
      <c r="AK473" s="765"/>
      <c r="AN473" s="711"/>
      <c r="AO473" s="791"/>
      <c r="AP473" s="626"/>
      <c r="AT473" s="791"/>
      <c r="AU473" s="626"/>
      <c r="AX473" s="791"/>
      <c r="AY473" s="626"/>
      <c r="BB473" s="791">
        <v>0.8</v>
      </c>
      <c r="BC473" s="626">
        <v>5</v>
      </c>
      <c r="BF473" s="791"/>
      <c r="BG473" s="626"/>
    </row>
    <row r="474" spans="1:59" s="629" customFormat="1" ht="12.75" hidden="1" customHeight="1">
      <c r="A474" s="670"/>
      <c r="B474" s="583"/>
      <c r="C474" s="795"/>
      <c r="D474" s="583"/>
      <c r="E474" s="796"/>
      <c r="F474" s="808" t="s">
        <v>1634</v>
      </c>
      <c r="G474" s="583"/>
      <c r="H474" s="583"/>
      <c r="I474" s="804"/>
      <c r="J474" s="804"/>
      <c r="K474" s="804"/>
      <c r="L474" s="804"/>
      <c r="M474" s="804"/>
      <c r="N474" s="804"/>
      <c r="O474" s="804"/>
      <c r="P474" s="804"/>
      <c r="Q474" s="804"/>
      <c r="R474" s="804"/>
      <c r="S474" s="804"/>
      <c r="T474" s="804"/>
      <c r="U474" s="804"/>
      <c r="V474" s="1921" t="s">
        <v>600</v>
      </c>
      <c r="W474" s="1921"/>
      <c r="X474" s="1921"/>
      <c r="Y474" s="804"/>
      <c r="Z474" s="804"/>
      <c r="AA474" s="804"/>
      <c r="AB474" s="804"/>
      <c r="AC474" s="804"/>
      <c r="AD474" s="642"/>
      <c r="AE474" s="642"/>
      <c r="AF474" s="642"/>
      <c r="AG474" s="646">
        <f>IF(AND($C$471="Yes",$V$476="N/A",$V$481="N/A",$V$485="N/A",$V$487="N/A"),(VLOOKUP(V474,$AW$470:$AX$472,2,FALSE)),0)</f>
        <v>0</v>
      </c>
      <c r="AH474" s="673" t="s">
        <v>1438</v>
      </c>
      <c r="AI474" s="584"/>
      <c r="AJ474" s="584"/>
      <c r="AK474" s="765"/>
      <c r="AL474" s="583"/>
      <c r="AM474" s="583"/>
      <c r="AN474" s="630"/>
      <c r="AT474" s="583" t="s">
        <v>600</v>
      </c>
      <c r="AU474" s="670">
        <v>0</v>
      </c>
      <c r="AV474" s="583"/>
      <c r="AW474" s="583"/>
      <c r="AX474" s="583"/>
      <c r="AY474" s="583"/>
      <c r="AZ474" s="583"/>
      <c r="BA474" s="583"/>
      <c r="BB474" s="791"/>
      <c r="BC474" s="626"/>
      <c r="BD474" s="583"/>
      <c r="BE474" s="583"/>
      <c r="BF474" s="583"/>
      <c r="BG474" s="583"/>
    </row>
    <row r="475" spans="1:59" s="629" customFormat="1" ht="12.75" hidden="1" customHeight="1">
      <c r="A475" s="670"/>
      <c r="B475" s="583"/>
      <c r="C475" s="795"/>
      <c r="D475" s="583"/>
      <c r="E475" s="796"/>
      <c r="F475" s="808"/>
      <c r="G475" s="583"/>
      <c r="H475" s="583"/>
      <c r="I475" s="804"/>
      <c r="J475" s="804"/>
      <c r="K475" s="804"/>
      <c r="L475" s="804"/>
      <c r="M475" s="804"/>
      <c r="N475" s="804"/>
      <c r="O475" s="804"/>
      <c r="P475" s="804"/>
      <c r="Q475" s="804"/>
      <c r="R475" s="804"/>
      <c r="S475" s="804"/>
      <c r="T475" s="804"/>
      <c r="U475" s="804"/>
      <c r="V475" s="804"/>
      <c r="W475" s="804"/>
      <c r="X475" s="804"/>
      <c r="Y475" s="804"/>
      <c r="Z475" s="804"/>
      <c r="AA475" s="804"/>
      <c r="AB475" s="804"/>
      <c r="AC475" s="804"/>
      <c r="AD475" s="642"/>
      <c r="AE475" s="642"/>
      <c r="AF475" s="642"/>
      <c r="AG475" s="646"/>
      <c r="AH475" s="673"/>
      <c r="AI475" s="584"/>
      <c r="AJ475" s="584"/>
      <c r="AK475" s="765"/>
      <c r="AL475" s="583"/>
      <c r="AM475" s="583"/>
      <c r="AN475" s="630"/>
      <c r="AT475" s="791">
        <v>0.09</v>
      </c>
      <c r="AU475" s="670">
        <v>3</v>
      </c>
      <c r="AV475" s="583"/>
      <c r="AW475" s="583"/>
      <c r="AX475" s="788"/>
      <c r="AY475" s="583"/>
      <c r="AZ475" s="583"/>
      <c r="BA475" s="583"/>
      <c r="BB475" s="583"/>
      <c r="BC475" s="583"/>
      <c r="BD475" s="583"/>
      <c r="BE475" s="583"/>
      <c r="BF475" s="583"/>
      <c r="BG475" s="583"/>
    </row>
    <row r="476" spans="1:59" s="629" customFormat="1" ht="12.75" hidden="1" customHeight="1">
      <c r="A476" s="670"/>
      <c r="B476" s="583"/>
      <c r="C476" s="795"/>
      <c r="D476" s="583"/>
      <c r="E476" s="796"/>
      <c r="F476" s="808" t="s">
        <v>1635</v>
      </c>
      <c r="G476" s="583"/>
      <c r="H476" s="583"/>
      <c r="I476" s="804"/>
      <c r="J476" s="804"/>
      <c r="K476" s="804"/>
      <c r="L476" s="804"/>
      <c r="M476" s="804"/>
      <c r="N476" s="804"/>
      <c r="O476" s="804"/>
      <c r="P476" s="804"/>
      <c r="Q476" s="804"/>
      <c r="R476" s="804"/>
      <c r="S476" s="804"/>
      <c r="T476" s="804"/>
      <c r="U476" s="804"/>
      <c r="V476" s="1921" t="s">
        <v>600</v>
      </c>
      <c r="W476" s="1921"/>
      <c r="X476" s="1921"/>
      <c r="Y476" s="804"/>
      <c r="Z476" s="804"/>
      <c r="AA476" s="804"/>
      <c r="AB476" s="804"/>
      <c r="AC476" s="804"/>
      <c r="AD476" s="642"/>
      <c r="AE476" s="642"/>
      <c r="AF476" s="642"/>
      <c r="AG476" s="646">
        <f>IF(AND($C$471="Yes",$V$474="N/A", $V$481="N/A",$V$485="N/A",$V$487="N/A"),(VLOOKUP(V476,$AT$470:$AU$472,2,FALSE)),0)</f>
        <v>0</v>
      </c>
      <c r="AH476" s="673" t="s">
        <v>1438</v>
      </c>
      <c r="AI476" s="584"/>
      <c r="AJ476" s="584"/>
      <c r="AK476" s="765"/>
      <c r="AL476" s="583"/>
      <c r="AM476" s="583"/>
      <c r="AN476" s="630"/>
      <c r="AT476" s="791">
        <v>0.15</v>
      </c>
      <c r="AU476" s="670">
        <v>5</v>
      </c>
      <c r="AV476" s="583"/>
      <c r="AW476" s="583"/>
      <c r="AX476" s="583"/>
      <c r="AY476" s="583"/>
      <c r="AZ476" s="583"/>
      <c r="BA476" s="583"/>
      <c r="BB476" s="583"/>
      <c r="BC476" s="583"/>
      <c r="BD476" s="583"/>
      <c r="BE476" s="583"/>
      <c r="BF476" s="583"/>
      <c r="BG476" s="583"/>
    </row>
    <row r="477" spans="1:59" s="583" customFormat="1" ht="12.75" hidden="1" customHeight="1">
      <c r="C477" s="795"/>
      <c r="E477" s="796"/>
      <c r="F477" s="629"/>
      <c r="G477" s="809"/>
      <c r="H477" s="809"/>
      <c r="I477" s="809"/>
      <c r="J477" s="809"/>
      <c r="K477" s="809"/>
      <c r="L477" s="809"/>
      <c r="M477" s="809"/>
      <c r="N477" s="809"/>
      <c r="O477" s="809"/>
      <c r="P477" s="809"/>
      <c r="Q477" s="584"/>
      <c r="R477" s="584"/>
      <c r="S477" s="584"/>
      <c r="T477" s="584"/>
      <c r="U477" s="584"/>
      <c r="V477" s="584"/>
      <c r="W477" s="584"/>
      <c r="X477" s="584"/>
      <c r="Y477" s="584"/>
      <c r="Z477" s="584"/>
      <c r="AA477" s="584"/>
      <c r="AB477" s="584"/>
      <c r="AC477" s="584"/>
      <c r="AG477" s="629"/>
      <c r="AH477" s="629"/>
      <c r="AI477" s="629"/>
      <c r="AJ477" s="629"/>
      <c r="AK477" s="765"/>
      <c r="AN477" s="630"/>
      <c r="AO477" s="583" t="s">
        <v>600</v>
      </c>
      <c r="AP477" s="583">
        <v>0</v>
      </c>
    </row>
    <row r="478" spans="1:59" s="583" customFormat="1" ht="12.75" hidden="1" customHeight="1">
      <c r="C478" s="795"/>
      <c r="E478" s="796"/>
      <c r="F478" s="809" t="s">
        <v>1636</v>
      </c>
      <c r="I478" s="796"/>
      <c r="J478" s="796"/>
      <c r="K478" s="796"/>
      <c r="L478" s="796"/>
      <c r="M478" s="796"/>
      <c r="N478" s="796"/>
      <c r="O478" s="796"/>
      <c r="P478" s="796"/>
      <c r="Q478" s="584"/>
      <c r="R478" s="584"/>
      <c r="S478" s="584"/>
      <c r="T478" s="584"/>
      <c r="U478" s="584"/>
      <c r="V478" s="584"/>
      <c r="W478" s="584"/>
      <c r="X478" s="584"/>
      <c r="Y478" s="584"/>
      <c r="Z478" s="584"/>
      <c r="AA478" s="584"/>
      <c r="AB478" s="584"/>
      <c r="AC478" s="584"/>
      <c r="AJ478" s="584"/>
      <c r="AK478" s="765"/>
      <c r="AN478" s="630"/>
      <c r="AO478" s="583" t="s">
        <v>1637</v>
      </c>
      <c r="AP478" s="670">
        <v>2</v>
      </c>
    </row>
    <row r="479" spans="1:59" s="583" customFormat="1" ht="12.75" hidden="1" customHeight="1">
      <c r="C479" s="795"/>
      <c r="F479" s="642" t="s">
        <v>1638</v>
      </c>
      <c r="M479" s="796"/>
      <c r="N479" s="796"/>
      <c r="O479" s="796"/>
      <c r="P479" s="796"/>
      <c r="Q479" s="584"/>
      <c r="R479" s="584"/>
      <c r="S479" s="584"/>
      <c r="T479" s="584"/>
      <c r="U479" s="584"/>
      <c r="V479" s="584"/>
      <c r="W479" s="584"/>
      <c r="X479" s="584"/>
      <c r="Y479" s="584"/>
      <c r="Z479" s="584"/>
      <c r="AA479" s="584"/>
      <c r="AB479" s="584"/>
      <c r="AC479" s="584"/>
      <c r="AG479" s="646"/>
      <c r="AH479" s="673"/>
      <c r="AI479" s="584"/>
      <c r="AJ479" s="584"/>
      <c r="AK479" s="765"/>
      <c r="AN479" s="630"/>
      <c r="AO479" s="583" t="s">
        <v>1639</v>
      </c>
      <c r="AP479" s="583">
        <v>2</v>
      </c>
    </row>
    <row r="480" spans="1:59" s="629" customFormat="1" ht="12.75" hidden="1" customHeight="1">
      <c r="A480" s="583"/>
      <c r="B480" s="583"/>
      <c r="C480" s="772"/>
      <c r="D480" s="603"/>
      <c r="E480" s="603"/>
      <c r="F480" s="642" t="s">
        <v>1640</v>
      </c>
      <c r="G480" s="583"/>
      <c r="H480" s="583"/>
      <c r="I480" s="583"/>
      <c r="J480" s="583"/>
      <c r="K480" s="583"/>
      <c r="L480" s="583"/>
      <c r="M480" s="796"/>
      <c r="N480" s="796"/>
      <c r="O480" s="796"/>
      <c r="P480" s="796"/>
      <c r="Q480" s="584"/>
      <c r="R480" s="584"/>
      <c r="S480" s="584"/>
      <c r="T480" s="584"/>
      <c r="U480" s="584"/>
      <c r="V480" s="584"/>
      <c r="W480" s="584"/>
      <c r="X480" s="584"/>
      <c r="Y480" s="584"/>
      <c r="Z480" s="584"/>
      <c r="AA480" s="584"/>
      <c r="AB480" s="584"/>
      <c r="AC480" s="584"/>
      <c r="AD480" s="583"/>
      <c r="AE480" s="583"/>
      <c r="AF480" s="583"/>
      <c r="AG480" s="646"/>
      <c r="AH480" s="673"/>
      <c r="AI480" s="584"/>
      <c r="AJ480" s="584"/>
      <c r="AK480" s="765"/>
      <c r="AL480" s="583"/>
      <c r="AM480" s="583"/>
      <c r="AN480" s="711"/>
      <c r="AO480" s="583" t="s">
        <v>1641</v>
      </c>
      <c r="AP480" s="583">
        <v>2</v>
      </c>
    </row>
    <row r="481" spans="1:81" s="583" customFormat="1" ht="12.75" hidden="1" customHeight="1">
      <c r="C481" s="810"/>
      <c r="F481" s="808" t="s">
        <v>1642</v>
      </c>
      <c r="M481" s="796"/>
      <c r="N481" s="796"/>
      <c r="O481" s="796"/>
      <c r="P481" s="796"/>
      <c r="Q481" s="584"/>
      <c r="R481" s="584"/>
      <c r="S481" s="584"/>
      <c r="T481" s="584"/>
      <c r="U481" s="584"/>
      <c r="V481" s="1921" t="s">
        <v>600</v>
      </c>
      <c r="W481" s="1921"/>
      <c r="X481" s="1921"/>
      <c r="Y481" s="584"/>
      <c r="Z481" s="584"/>
      <c r="AA481" s="584"/>
      <c r="AB481" s="584"/>
      <c r="AC481" s="584"/>
      <c r="AG481" s="646">
        <f>IF(AND($C$471="Yes",$V$474="N/A",$V$476="N/A", $V$485="N/A",$V$487="N/A"),(VLOOKUP($V$481,$AT$474:$AU$476,2,FALSE)),0)</f>
        <v>0</v>
      </c>
      <c r="AH481" s="673" t="s">
        <v>1438</v>
      </c>
      <c r="AI481" s="584"/>
      <c r="AJ481" s="584"/>
      <c r="AK481" s="765"/>
      <c r="AN481" s="568"/>
    </row>
    <row r="482" spans="1:81" s="583" customFormat="1" ht="12.75" hidden="1" customHeight="1">
      <c r="C482" s="795"/>
      <c r="M482" s="796"/>
      <c r="N482" s="796"/>
      <c r="O482" s="796"/>
      <c r="P482" s="796"/>
      <c r="Q482" s="584"/>
      <c r="R482" s="584"/>
      <c r="S482" s="584"/>
      <c r="T482" s="584"/>
      <c r="U482" s="584"/>
      <c r="V482" s="584"/>
      <c r="W482" s="584"/>
      <c r="X482" s="584"/>
      <c r="Y482" s="584"/>
      <c r="Z482" s="584"/>
      <c r="AA482" s="584"/>
      <c r="AB482" s="584"/>
      <c r="AC482" s="584"/>
      <c r="AJ482" s="584"/>
      <c r="AK482" s="765"/>
      <c r="AN482" s="811"/>
    </row>
    <row r="483" spans="1:81" s="629" customFormat="1" ht="12.75" hidden="1" customHeight="1">
      <c r="A483" s="583"/>
      <c r="B483" s="583"/>
      <c r="C483" s="812" t="s">
        <v>1643</v>
      </c>
      <c r="D483" s="747"/>
      <c r="E483" s="747"/>
      <c r="F483" s="813" t="s">
        <v>1644</v>
      </c>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c r="AI483" s="747"/>
      <c r="AJ483" s="747"/>
      <c r="AK483" s="778"/>
      <c r="AL483" s="583"/>
      <c r="AM483" s="583"/>
      <c r="AN483" s="625"/>
      <c r="AO483" s="583" t="s">
        <v>600</v>
      </c>
      <c r="AP483" s="583">
        <v>0</v>
      </c>
      <c r="AQ483" s="572"/>
    </row>
    <row r="484" spans="1:81" s="629" customFormat="1" ht="12.75" hidden="1" customHeight="1">
      <c r="A484" s="583"/>
      <c r="B484" s="583"/>
      <c r="C484" s="814"/>
      <c r="D484" s="1995"/>
      <c r="E484" s="1995"/>
      <c r="F484" s="804" t="s">
        <v>1645</v>
      </c>
      <c r="I484" s="583"/>
      <c r="J484" s="583"/>
      <c r="K484" s="583"/>
      <c r="L484" s="583"/>
      <c r="M484" s="583"/>
      <c r="N484" s="583"/>
      <c r="O484" s="583"/>
      <c r="P484" s="583"/>
      <c r="Q484" s="583"/>
      <c r="R484" s="583"/>
      <c r="S484" s="583"/>
      <c r="T484" s="583"/>
      <c r="U484" s="583"/>
      <c r="Y484" s="583"/>
      <c r="Z484" s="583"/>
      <c r="AA484" s="583"/>
      <c r="AB484" s="583"/>
      <c r="AC484" s="583"/>
      <c r="AD484" s="583"/>
      <c r="AE484" s="583"/>
      <c r="AF484" s="583"/>
      <c r="AK484" s="765"/>
      <c r="AL484" s="583"/>
      <c r="AM484" s="583"/>
      <c r="AN484" s="625"/>
      <c r="AO484" s="583" t="s">
        <v>1646</v>
      </c>
      <c r="AP484" s="670">
        <v>5</v>
      </c>
      <c r="AQ484" s="572"/>
    </row>
    <row r="485" spans="1:81" s="603" customFormat="1" ht="12.75" hidden="1" customHeight="1">
      <c r="A485" s="712"/>
      <c r="B485" s="583"/>
      <c r="C485" s="795"/>
      <c r="D485" s="583"/>
      <c r="E485" s="583"/>
      <c r="F485" s="815" t="s">
        <v>1634</v>
      </c>
      <c r="G485" s="583"/>
      <c r="H485" s="583"/>
      <c r="I485" s="583"/>
      <c r="J485" s="583"/>
      <c r="K485" s="583"/>
      <c r="L485" s="583"/>
      <c r="M485" s="583"/>
      <c r="N485" s="583"/>
      <c r="O485" s="583"/>
      <c r="P485" s="583"/>
      <c r="Q485" s="583"/>
      <c r="R485" s="583"/>
      <c r="S485" s="583"/>
      <c r="T485" s="583"/>
      <c r="U485" s="583"/>
      <c r="V485" s="1921" t="s">
        <v>600</v>
      </c>
      <c r="W485" s="1921"/>
      <c r="X485" s="1921"/>
      <c r="Y485" s="583"/>
      <c r="Z485" s="583"/>
      <c r="AA485" s="583"/>
      <c r="AB485" s="583"/>
      <c r="AC485" s="583"/>
      <c r="AD485" s="583"/>
      <c r="AE485" s="583"/>
      <c r="AF485" s="583"/>
      <c r="AG485" s="646">
        <f>IF(AND($C$471="Yes",$V$474="N/A",V476="N/A",$V$481="N/A",$V$487="N/A"),(VLOOKUP($V$485,$BB$470:$BC$473,2,FALSE)),0)</f>
        <v>0</v>
      </c>
      <c r="AH485" s="673" t="s">
        <v>1438</v>
      </c>
      <c r="AI485" s="584"/>
      <c r="AJ485" s="583"/>
      <c r="AK485" s="765"/>
      <c r="AL485" s="583"/>
      <c r="AM485" s="583"/>
      <c r="AN485" s="717"/>
      <c r="AO485" s="583" t="s">
        <v>1647</v>
      </c>
      <c r="AP485" s="583">
        <v>5</v>
      </c>
      <c r="AS485" s="583"/>
      <c r="AT485" s="583"/>
      <c r="AU485" s="583"/>
      <c r="AV485" s="583"/>
      <c r="AW485" s="583"/>
      <c r="AX485" s="583"/>
      <c r="AY485" s="583"/>
      <c r="AZ485" s="583"/>
      <c r="BA485" s="583"/>
      <c r="BB485" s="583"/>
      <c r="BO485" s="583"/>
      <c r="BP485" s="583"/>
      <c r="BQ485" s="583"/>
      <c r="BR485" s="583"/>
      <c r="BS485" s="583"/>
      <c r="BT485" s="583"/>
      <c r="BU485" s="583"/>
      <c r="BV485" s="583"/>
      <c r="BW485" s="583"/>
      <c r="BX485" s="583"/>
      <c r="BY485" s="583"/>
      <c r="BZ485" s="583"/>
      <c r="CA485" s="583"/>
      <c r="CB485" s="583"/>
      <c r="CC485" s="583"/>
    </row>
    <row r="486" spans="1:81" s="603" customFormat="1" ht="12.75" hidden="1" customHeight="1">
      <c r="A486" s="712"/>
      <c r="B486" s="583"/>
      <c r="C486" s="795"/>
      <c r="D486" s="583"/>
      <c r="E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K486" s="765"/>
      <c r="AL486" s="583"/>
      <c r="AM486" s="583"/>
      <c r="AN486" s="717"/>
      <c r="AO486" s="583" t="s">
        <v>1648</v>
      </c>
      <c r="AP486" s="583">
        <v>5</v>
      </c>
      <c r="AS486" s="583"/>
      <c r="AT486" s="583"/>
      <c r="AU486" s="583"/>
      <c r="AV486" s="583"/>
      <c r="AW486" s="583"/>
      <c r="AX486" s="583"/>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row>
    <row r="487" spans="1:81" s="572" customFormat="1" ht="12.75" hidden="1" customHeight="1">
      <c r="A487" s="712"/>
      <c r="B487" s="583"/>
      <c r="C487" s="797"/>
      <c r="D487" s="760"/>
      <c r="E487" s="760"/>
      <c r="F487" s="808" t="s">
        <v>1635</v>
      </c>
      <c r="G487" s="799"/>
      <c r="H487" s="799"/>
      <c r="I487" s="760"/>
      <c r="J487" s="760"/>
      <c r="K487" s="760"/>
      <c r="L487" s="760"/>
      <c r="M487" s="760"/>
      <c r="N487" s="760"/>
      <c r="O487" s="760"/>
      <c r="P487" s="760"/>
      <c r="Q487" s="760"/>
      <c r="R487" s="760"/>
      <c r="S487" s="760"/>
      <c r="T487" s="760"/>
      <c r="U487" s="760"/>
      <c r="V487" s="1921" t="s">
        <v>600</v>
      </c>
      <c r="W487" s="1921"/>
      <c r="X487" s="1921"/>
      <c r="Y487" s="760"/>
      <c r="Z487" s="760"/>
      <c r="AA487" s="760"/>
      <c r="AB487" s="760"/>
      <c r="AC487" s="760"/>
      <c r="AD487" s="760"/>
      <c r="AE487" s="760"/>
      <c r="AF487" s="760"/>
      <c r="AG487" s="816">
        <f>IF(AND($C$471="Yes",$V$474="N/A",$V$476="N/A",$V$481="N/A",$V$485="N/A"),(VLOOKUP($V$487,$BF$470:$BG$472,2,FALSE)),0)</f>
        <v>0</v>
      </c>
      <c r="AH487" s="801" t="s">
        <v>1438</v>
      </c>
      <c r="AI487" s="760"/>
      <c r="AJ487" s="760"/>
      <c r="AK487" s="775"/>
      <c r="AL487" s="583"/>
      <c r="AM487" s="583"/>
      <c r="AN487" s="817"/>
      <c r="AP487" s="629"/>
      <c r="AQ487" s="629"/>
      <c r="AR487" s="629"/>
      <c r="AS487" s="629"/>
      <c r="AT487" s="629"/>
      <c r="AU487" s="629"/>
      <c r="AV487" s="629"/>
      <c r="AW487" s="629"/>
      <c r="AX487" s="629"/>
      <c r="AY487" s="629"/>
      <c r="AZ487" s="629"/>
      <c r="BA487" s="629"/>
      <c r="BB487" s="629"/>
      <c r="BC487" s="629"/>
      <c r="BE487" s="629"/>
      <c r="BF487" s="629"/>
      <c r="BG487" s="629"/>
      <c r="BH487" s="629"/>
      <c r="BI487" s="629"/>
      <c r="BJ487" s="629"/>
      <c r="BK487" s="629"/>
      <c r="BL487" s="629"/>
      <c r="BM487" s="629"/>
      <c r="BN487" s="629"/>
      <c r="BO487" s="629"/>
      <c r="BP487" s="629"/>
      <c r="BQ487" s="629"/>
      <c r="BR487" s="629"/>
    </row>
    <row r="488" spans="1:81" s="572" customFormat="1" ht="12.75" hidden="1" customHeight="1">
      <c r="A488" s="712"/>
      <c r="B488" s="583"/>
      <c r="C488" s="584"/>
      <c r="D488" s="583"/>
      <c r="E488" s="796"/>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c r="AM488" s="583"/>
      <c r="AN488" s="817"/>
      <c r="AO488" s="818"/>
      <c r="AP488" s="583"/>
      <c r="AQ488" s="583"/>
      <c r="AR488" s="583"/>
      <c r="AS488" s="583"/>
      <c r="AT488" s="583"/>
      <c r="AU488" s="819"/>
      <c r="AV488" s="819"/>
      <c r="AW488" s="819"/>
      <c r="AX488" s="819"/>
      <c r="AY488" s="819"/>
      <c r="AZ488" s="819"/>
      <c r="BA488" s="819"/>
      <c r="BB488" s="629"/>
      <c r="BC488" s="629"/>
      <c r="BE488" s="583"/>
      <c r="BF488" s="583"/>
      <c r="BG488" s="583"/>
      <c r="BH488" s="583"/>
      <c r="BI488" s="583"/>
      <c r="BJ488" s="819"/>
      <c r="BK488" s="819"/>
      <c r="BL488" s="819"/>
      <c r="BM488" s="819"/>
      <c r="BN488" s="819"/>
      <c r="BO488" s="819"/>
      <c r="BP488" s="819"/>
      <c r="BQ488" s="629"/>
      <c r="BR488" s="583"/>
    </row>
    <row r="489" spans="1:81" s="572" customFormat="1" ht="12.75" hidden="1" customHeight="1">
      <c r="A489" s="712"/>
      <c r="B489" s="583"/>
      <c r="C489" s="745" t="s">
        <v>1649</v>
      </c>
      <c r="D489" s="583"/>
      <c r="E489" s="796"/>
      <c r="F489" s="584"/>
      <c r="G489" s="584"/>
      <c r="H489" s="584"/>
      <c r="I489" s="584"/>
      <c r="J489" s="584"/>
      <c r="K489" s="584"/>
      <c r="L489" s="584"/>
      <c r="M489" s="584"/>
      <c r="N489" s="584"/>
      <c r="O489" s="584"/>
      <c r="P489" s="584"/>
      <c r="Q489" s="584"/>
      <c r="R489" s="584"/>
      <c r="S489" s="584"/>
      <c r="T489" s="584"/>
      <c r="U489" s="584"/>
      <c r="V489" s="584"/>
      <c r="W489" s="584"/>
      <c r="X489" s="584"/>
      <c r="Y489" s="584"/>
      <c r="Z489" s="584"/>
      <c r="AA489" s="584"/>
      <c r="AB489" s="584"/>
      <c r="AC489" s="584"/>
      <c r="AD489" s="583"/>
      <c r="AE489" s="583"/>
      <c r="AF489" s="583"/>
      <c r="AG489" s="584"/>
      <c r="AH489" s="584"/>
      <c r="AI489" s="584"/>
      <c r="AJ489" s="584"/>
      <c r="AK489" s="583"/>
      <c r="AL489" s="583"/>
      <c r="AM489" s="583"/>
      <c r="AN489" s="817"/>
      <c r="AO489" s="818"/>
      <c r="AP489" s="583"/>
      <c r="AQ489" s="583"/>
      <c r="AR489" s="583"/>
      <c r="AS489" s="583"/>
      <c r="AT489" s="583"/>
      <c r="AU489" s="819"/>
      <c r="AV489" s="819"/>
      <c r="AW489" s="819"/>
      <c r="AX489" s="819"/>
      <c r="AY489" s="819"/>
      <c r="AZ489" s="819"/>
      <c r="BA489" s="819"/>
      <c r="BB489" s="629"/>
      <c r="BC489" s="629"/>
      <c r="BE489" s="583"/>
      <c r="BF489" s="583"/>
      <c r="BG489" s="583"/>
      <c r="BH489" s="583"/>
      <c r="BI489" s="583"/>
      <c r="BJ489" s="819"/>
      <c r="BK489" s="819"/>
      <c r="BL489" s="819"/>
      <c r="BM489" s="819"/>
      <c r="BN489" s="819"/>
      <c r="BO489" s="819"/>
      <c r="BP489" s="819"/>
      <c r="BQ489" s="629"/>
      <c r="BR489" s="583"/>
    </row>
    <row r="490" spans="1:81" s="603" customFormat="1" ht="12.75" hidden="1" customHeight="1">
      <c r="A490" s="712"/>
      <c r="B490" s="583"/>
      <c r="C490" s="1992" t="s">
        <v>600</v>
      </c>
      <c r="D490" s="1993"/>
      <c r="E490" s="794" t="s">
        <v>516</v>
      </c>
      <c r="F490" s="2013" t="s">
        <v>1628</v>
      </c>
      <c r="G490" s="2013"/>
      <c r="H490" s="2013"/>
      <c r="I490" s="2013"/>
      <c r="J490" s="2013"/>
      <c r="K490" s="2013"/>
      <c r="L490" s="2013"/>
      <c r="M490" s="2013"/>
      <c r="N490" s="2013"/>
      <c r="O490" s="2013"/>
      <c r="P490" s="2013"/>
      <c r="Q490" s="2013"/>
      <c r="R490" s="2013"/>
      <c r="S490" s="2013"/>
      <c r="T490" s="2013"/>
      <c r="U490" s="2013"/>
      <c r="V490" s="2013"/>
      <c r="W490" s="2013"/>
      <c r="X490" s="2013"/>
      <c r="Y490" s="2013"/>
      <c r="Z490" s="2013"/>
      <c r="AA490" s="2013"/>
      <c r="AB490" s="2013"/>
      <c r="AC490" s="2013"/>
      <c r="AD490" s="2013"/>
      <c r="AE490" s="2013"/>
      <c r="AF490" s="747"/>
      <c r="AG490" s="749"/>
      <c r="AH490" s="749"/>
      <c r="AI490" s="749"/>
      <c r="AJ490" s="749"/>
      <c r="AK490" s="778"/>
      <c r="AL490" s="583"/>
      <c r="AM490" s="583"/>
      <c r="AN490" s="567"/>
      <c r="AO490" s="30"/>
      <c r="AP490" s="583"/>
      <c r="AQ490" s="583"/>
      <c r="AR490" s="583"/>
      <c r="AS490" s="583"/>
      <c r="AT490" s="583"/>
      <c r="AU490" s="820"/>
      <c r="AV490" s="820"/>
      <c r="AW490" s="820"/>
      <c r="AX490" s="820"/>
      <c r="AY490" s="820"/>
      <c r="AZ490" s="820"/>
      <c r="BA490" s="820"/>
      <c r="BB490" s="583"/>
      <c r="BC490" s="583"/>
      <c r="BD490" s="569"/>
      <c r="BE490" s="583"/>
      <c r="BF490" s="583"/>
      <c r="BG490" s="583"/>
      <c r="BH490" s="583"/>
      <c r="BI490" s="583"/>
      <c r="BJ490" s="820"/>
      <c r="BK490" s="820"/>
      <c r="BL490" s="820"/>
      <c r="BM490" s="820"/>
      <c r="BN490" s="820"/>
      <c r="BO490" s="820"/>
      <c r="BP490" s="820"/>
      <c r="BQ490" s="583"/>
      <c r="BR490" s="583"/>
      <c r="BS490" s="569"/>
      <c r="BT490" s="569"/>
      <c r="BU490" s="569"/>
      <c r="BV490" s="569"/>
      <c r="BW490" s="569"/>
      <c r="BX490" s="569"/>
      <c r="BY490" s="569"/>
      <c r="BZ490" s="569"/>
      <c r="CA490" s="569"/>
      <c r="CB490" s="569"/>
      <c r="CC490" s="569"/>
    </row>
    <row r="491" spans="1:81" s="603" customFormat="1" ht="12.75" hidden="1" customHeight="1">
      <c r="A491" s="712"/>
      <c r="B491" s="583"/>
      <c r="C491" s="795"/>
      <c r="D491" s="583"/>
      <c r="E491" s="796"/>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c r="AC491" s="2014"/>
      <c r="AD491" s="2014"/>
      <c r="AE491" s="2014"/>
      <c r="AF491" s="583"/>
      <c r="AG491" s="584"/>
      <c r="AH491" s="584"/>
      <c r="AI491" s="584"/>
      <c r="AJ491" s="584"/>
      <c r="AK491" s="765"/>
      <c r="AL491" s="583"/>
      <c r="AM491" s="583"/>
      <c r="AN491" s="567"/>
      <c r="AO491" s="30"/>
      <c r="AP491" s="821"/>
      <c r="AQ491" s="821"/>
      <c r="AR491" s="821"/>
      <c r="AS491" s="712"/>
      <c r="AT491" s="583"/>
      <c r="AU491" s="822"/>
      <c r="AV491" s="822"/>
      <c r="AW491" s="822"/>
      <c r="AX491" s="822"/>
      <c r="AY491" s="822"/>
      <c r="AZ491" s="822"/>
      <c r="BA491" s="822"/>
      <c r="BB491" s="14"/>
      <c r="BC491" s="14"/>
      <c r="BD491" s="569"/>
      <c r="BE491" s="821"/>
      <c r="BF491" s="821"/>
      <c r="BG491" s="821"/>
      <c r="BH491" s="712"/>
      <c r="BI491" s="583"/>
      <c r="BJ491" s="823"/>
      <c r="BK491" s="822"/>
      <c r="BL491" s="822"/>
      <c r="BM491" s="822"/>
      <c r="BN491" s="822"/>
      <c r="BO491" s="822"/>
      <c r="BP491" s="822"/>
      <c r="BQ491" s="14"/>
      <c r="BR491" s="583"/>
      <c r="BS491" s="569"/>
      <c r="BT491" s="569"/>
      <c r="BU491" s="569"/>
      <c r="BV491" s="569"/>
      <c r="BW491" s="569"/>
      <c r="BX491" s="569"/>
      <c r="BY491" s="569"/>
      <c r="BZ491" s="569"/>
      <c r="CA491" s="569"/>
      <c r="CB491" s="569"/>
      <c r="CC491" s="569"/>
    </row>
    <row r="492" spans="1:81" s="603" customFormat="1" ht="12.75" hidden="1" customHeight="1">
      <c r="A492" s="712"/>
      <c r="B492" s="583"/>
      <c r="C492" s="797"/>
      <c r="D492" s="760"/>
      <c r="E492" s="798"/>
      <c r="F492" s="2000" t="s">
        <v>600</v>
      </c>
      <c r="G492" s="2000"/>
      <c r="H492" s="2000"/>
      <c r="I492" s="2000"/>
      <c r="J492" s="2000"/>
      <c r="K492" s="2000"/>
      <c r="L492" s="2000"/>
      <c r="M492" s="2000"/>
      <c r="N492" s="2000"/>
      <c r="O492" s="2000"/>
      <c r="P492" s="2000"/>
      <c r="Q492" s="2000"/>
      <c r="R492" s="2000"/>
      <c r="S492" s="2000"/>
      <c r="T492" s="2000"/>
      <c r="U492" s="2000"/>
      <c r="V492" s="2000"/>
      <c r="W492" s="2000"/>
      <c r="X492" s="2000"/>
      <c r="Y492" s="2000"/>
      <c r="Z492" s="2000"/>
      <c r="AA492" s="799"/>
      <c r="AB492" s="691"/>
      <c r="AC492" s="691"/>
      <c r="AD492" s="760"/>
      <c r="AE492" s="760"/>
      <c r="AF492" s="760"/>
      <c r="AG492" s="800">
        <f>IF($C$490="Yes",(VLOOKUP($F$492,$AO$460:$AP$468,2,FALSE)),0)</f>
        <v>0</v>
      </c>
      <c r="AH492" s="801" t="s">
        <v>1438</v>
      </c>
      <c r="AI492" s="800"/>
      <c r="AJ492" s="691"/>
      <c r="AK492" s="775"/>
      <c r="AL492" s="583"/>
      <c r="AM492" s="583"/>
      <c r="AN492" s="567"/>
      <c r="AO492" s="30"/>
      <c r="AP492" s="821"/>
      <c r="AQ492" s="821"/>
      <c r="AR492" s="821"/>
      <c r="AS492" s="712"/>
      <c r="AT492" s="583"/>
      <c r="AU492" s="822"/>
      <c r="AV492" s="822"/>
      <c r="AW492" s="822"/>
      <c r="AX492" s="822"/>
      <c r="AY492" s="822"/>
      <c r="AZ492" s="822"/>
      <c r="BA492" s="822"/>
      <c r="BB492" s="14"/>
      <c r="BC492" s="14"/>
      <c r="BD492" s="569"/>
      <c r="BE492" s="821"/>
      <c r="BF492" s="821"/>
      <c r="BG492" s="821"/>
      <c r="BH492" s="712"/>
      <c r="BI492" s="583"/>
      <c r="BJ492" s="823"/>
      <c r="BK492" s="822"/>
      <c r="BL492" s="822"/>
      <c r="BM492" s="822"/>
      <c r="BN492" s="822"/>
      <c r="BO492" s="822"/>
      <c r="BP492" s="822"/>
      <c r="BQ492" s="14"/>
      <c r="BR492" s="583"/>
      <c r="BS492" s="569"/>
      <c r="BT492" s="569"/>
      <c r="BU492" s="569"/>
      <c r="BV492" s="569"/>
      <c r="BW492" s="569"/>
      <c r="BX492" s="569"/>
      <c r="BY492" s="569"/>
      <c r="BZ492" s="569"/>
      <c r="CA492" s="569"/>
      <c r="CB492" s="569"/>
      <c r="CC492" s="569"/>
    </row>
    <row r="493" spans="1:81" s="603" customFormat="1" ht="12.75" hidden="1" customHeight="1">
      <c r="A493" s="712"/>
      <c r="B493" s="583"/>
      <c r="C493" s="745"/>
      <c r="D493" s="583"/>
      <c r="E493" s="796"/>
      <c r="F493" s="584"/>
      <c r="G493" s="584"/>
      <c r="H493" s="584"/>
      <c r="I493" s="584"/>
      <c r="J493" s="584"/>
      <c r="K493" s="584"/>
      <c r="L493" s="584"/>
      <c r="M493" s="584"/>
      <c r="N493" s="584"/>
      <c r="O493" s="584"/>
      <c r="P493" s="584"/>
      <c r="Q493" s="584"/>
      <c r="R493" s="584"/>
      <c r="S493" s="584"/>
      <c r="T493" s="584"/>
      <c r="U493" s="584"/>
      <c r="V493" s="584"/>
      <c r="W493" s="584"/>
      <c r="X493" s="584"/>
      <c r="Y493" s="584"/>
      <c r="Z493" s="584"/>
      <c r="AA493" s="584"/>
      <c r="AB493" s="584"/>
      <c r="AC493" s="584"/>
      <c r="AD493" s="583"/>
      <c r="AE493" s="583"/>
      <c r="AF493" s="583"/>
      <c r="AG493" s="584"/>
      <c r="AH493" s="584"/>
      <c r="AI493" s="584"/>
      <c r="AJ493" s="584"/>
      <c r="AK493" s="583"/>
      <c r="AL493" s="583"/>
      <c r="AM493" s="583"/>
      <c r="AN493" s="567"/>
      <c r="AO493" s="30"/>
      <c r="AP493" s="821"/>
      <c r="AQ493" s="821"/>
      <c r="AR493" s="821"/>
      <c r="AS493" s="712"/>
      <c r="AT493" s="583"/>
      <c r="AU493" s="822"/>
      <c r="AV493" s="822"/>
      <c r="AW493" s="822"/>
      <c r="AX493" s="822"/>
      <c r="AY493" s="822"/>
      <c r="AZ493" s="822"/>
      <c r="BA493" s="822"/>
      <c r="BB493" s="14"/>
      <c r="BC493" s="14"/>
      <c r="BD493" s="569"/>
      <c r="BE493" s="821"/>
      <c r="BF493" s="821"/>
      <c r="BG493" s="821"/>
      <c r="BH493" s="712"/>
      <c r="BI493" s="583"/>
      <c r="BJ493" s="823"/>
      <c r="BK493" s="822"/>
      <c r="BL493" s="822"/>
      <c r="BM493" s="822"/>
      <c r="BN493" s="822"/>
      <c r="BO493" s="822"/>
      <c r="BP493" s="822"/>
      <c r="BQ493" s="14"/>
      <c r="BR493" s="583"/>
      <c r="BS493" s="569"/>
      <c r="BT493" s="569"/>
      <c r="BU493" s="569"/>
      <c r="BV493" s="569"/>
      <c r="BW493" s="569"/>
      <c r="BX493" s="569"/>
      <c r="BY493" s="569"/>
      <c r="BZ493" s="569"/>
      <c r="CA493" s="569"/>
      <c r="CB493" s="569"/>
      <c r="CC493" s="569"/>
    </row>
    <row r="494" spans="1:81" s="603" customFormat="1" ht="12.75" hidden="1" customHeight="1">
      <c r="A494" s="583"/>
      <c r="B494" s="583"/>
      <c r="C494" s="1992" t="s">
        <v>600</v>
      </c>
      <c r="D494" s="1993"/>
      <c r="E494" s="794" t="s">
        <v>767</v>
      </c>
      <c r="F494" s="2001" t="s">
        <v>1650</v>
      </c>
      <c r="G494" s="2001"/>
      <c r="H494" s="2001"/>
      <c r="I494" s="2001"/>
      <c r="J494" s="2001"/>
      <c r="K494" s="2001"/>
      <c r="L494" s="2001"/>
      <c r="M494" s="2001"/>
      <c r="N494" s="2001"/>
      <c r="O494" s="2001"/>
      <c r="P494" s="2001"/>
      <c r="Q494" s="2001"/>
      <c r="R494" s="2001"/>
      <c r="S494" s="2001"/>
      <c r="T494" s="2001"/>
      <c r="U494" s="2001"/>
      <c r="V494" s="2001"/>
      <c r="W494" s="2001"/>
      <c r="X494" s="2001"/>
      <c r="Y494" s="2001"/>
      <c r="Z494" s="2001"/>
      <c r="AA494" s="2001"/>
      <c r="AB494" s="2001"/>
      <c r="AC494" s="2001"/>
      <c r="AD494" s="2001"/>
      <c r="AE494" s="2001"/>
      <c r="AF494" s="747"/>
      <c r="AG494" s="682"/>
      <c r="AH494" s="682"/>
      <c r="AI494" s="682"/>
      <c r="AJ494" s="682"/>
      <c r="AK494" s="778"/>
      <c r="AL494" s="583"/>
      <c r="AM494" s="583"/>
      <c r="AN494" s="567"/>
      <c r="AO494" s="30"/>
      <c r="AP494" s="821"/>
      <c r="AQ494" s="821"/>
      <c r="AR494" s="821"/>
      <c r="AS494" s="712"/>
      <c r="AT494" s="583"/>
      <c r="AU494" s="822"/>
      <c r="AV494" s="822"/>
      <c r="AW494" s="822"/>
      <c r="AX494" s="822"/>
      <c r="AY494" s="822"/>
      <c r="AZ494" s="822"/>
      <c r="BA494" s="822"/>
      <c r="BB494" s="14"/>
      <c r="BC494" s="14"/>
      <c r="BD494" s="569"/>
      <c r="BE494" s="821"/>
      <c r="BF494" s="821"/>
      <c r="BG494" s="821"/>
      <c r="BH494" s="712"/>
      <c r="BI494" s="583"/>
      <c r="BJ494" s="823"/>
      <c r="BK494" s="822"/>
      <c r="BL494" s="822"/>
      <c r="BM494" s="822"/>
      <c r="BN494" s="822"/>
      <c r="BO494" s="822"/>
      <c r="BP494" s="822"/>
      <c r="BQ494" s="14"/>
      <c r="BR494" s="583"/>
      <c r="BS494" s="569"/>
      <c r="BT494" s="569"/>
      <c r="BU494" s="569"/>
      <c r="BV494" s="569"/>
      <c r="BW494" s="569"/>
      <c r="BX494" s="569"/>
      <c r="BY494" s="569"/>
      <c r="BZ494" s="569"/>
      <c r="CA494" s="569"/>
      <c r="CB494" s="569"/>
      <c r="CC494" s="569"/>
    </row>
    <row r="495" spans="1:81" s="603" customFormat="1" ht="12.75" hidden="1" customHeight="1">
      <c r="A495" s="583"/>
      <c r="B495" s="583"/>
      <c r="C495" s="795"/>
      <c r="D495" s="583"/>
      <c r="E495" s="796"/>
      <c r="F495" s="2002"/>
      <c r="G495" s="2002"/>
      <c r="H495" s="2002"/>
      <c r="I495" s="2002"/>
      <c r="J495" s="2002"/>
      <c r="K495" s="2002"/>
      <c r="L495" s="2002"/>
      <c r="M495" s="2002"/>
      <c r="N495" s="2002"/>
      <c r="O495" s="2002"/>
      <c r="P495" s="2002"/>
      <c r="Q495" s="2002"/>
      <c r="R495" s="2002"/>
      <c r="S495" s="2002"/>
      <c r="T495" s="2002"/>
      <c r="U495" s="2002"/>
      <c r="V495" s="2002"/>
      <c r="W495" s="2002"/>
      <c r="X495" s="2002"/>
      <c r="Y495" s="2002"/>
      <c r="Z495" s="2002"/>
      <c r="AA495" s="2002"/>
      <c r="AB495" s="2002"/>
      <c r="AC495" s="2002"/>
      <c r="AD495" s="2002"/>
      <c r="AE495" s="2002"/>
      <c r="AF495" s="583"/>
      <c r="AG495" s="584"/>
      <c r="AH495" s="584"/>
      <c r="AI495" s="584"/>
      <c r="AJ495" s="584"/>
      <c r="AK495" s="765"/>
      <c r="AL495" s="583"/>
      <c r="AM495" s="583"/>
      <c r="AN495" s="567"/>
      <c r="AO495" s="30"/>
      <c r="AP495" s="821"/>
      <c r="AQ495" s="821"/>
      <c r="AR495" s="821"/>
      <c r="AS495" s="712"/>
      <c r="AT495" s="583"/>
      <c r="AU495" s="822"/>
      <c r="AV495" s="822"/>
      <c r="AW495" s="822"/>
      <c r="AX495" s="822"/>
      <c r="AY495" s="822"/>
      <c r="AZ495" s="822"/>
      <c r="BA495" s="822"/>
      <c r="BB495" s="14"/>
      <c r="BC495" s="14"/>
      <c r="BD495" s="569"/>
      <c r="BE495" s="821"/>
      <c r="BF495" s="821"/>
      <c r="BG495" s="821"/>
      <c r="BH495" s="712"/>
      <c r="BI495" s="583"/>
      <c r="BJ495" s="823"/>
      <c r="BK495" s="822"/>
      <c r="BL495" s="822"/>
      <c r="BM495" s="822"/>
      <c r="BN495" s="822"/>
      <c r="BO495" s="822"/>
      <c r="BP495" s="822"/>
      <c r="BQ495" s="14"/>
      <c r="BR495" s="583"/>
      <c r="BS495" s="569"/>
      <c r="BT495" s="569"/>
      <c r="BU495" s="569"/>
      <c r="BV495" s="569"/>
      <c r="BW495" s="569"/>
      <c r="BX495" s="569"/>
      <c r="BY495" s="569"/>
      <c r="BZ495" s="569"/>
      <c r="CA495" s="569"/>
      <c r="CB495" s="569"/>
      <c r="CC495" s="569"/>
    </row>
    <row r="496" spans="1:81" s="603" customFormat="1" ht="12.75" hidden="1" customHeight="1">
      <c r="A496" s="583"/>
      <c r="B496" s="583"/>
      <c r="C496" s="772"/>
      <c r="D496" s="583"/>
      <c r="E496" s="583"/>
      <c r="F496" s="815" t="s">
        <v>1651</v>
      </c>
      <c r="G496" s="584"/>
      <c r="H496" s="584"/>
      <c r="I496" s="584"/>
      <c r="J496" s="584"/>
      <c r="K496" s="584"/>
      <c r="L496" s="584"/>
      <c r="M496" s="584"/>
      <c r="N496" s="584"/>
      <c r="O496" s="584"/>
      <c r="P496" s="584"/>
      <c r="Q496" s="584"/>
      <c r="R496" s="584"/>
      <c r="S496" s="584"/>
      <c r="T496" s="584"/>
      <c r="U496" s="584"/>
      <c r="V496" s="584"/>
      <c r="W496" s="584"/>
      <c r="X496" s="584"/>
      <c r="Y496" s="584"/>
      <c r="Z496" s="584"/>
      <c r="AA496" s="584"/>
      <c r="AB496" s="584"/>
      <c r="AC496" s="624"/>
      <c r="AD496" s="583"/>
      <c r="AE496" s="583"/>
      <c r="AF496" s="583"/>
      <c r="AG496" s="646"/>
      <c r="AH496" s="646"/>
      <c r="AI496" s="646"/>
      <c r="AJ496" s="646"/>
      <c r="AK496" s="765"/>
      <c r="AL496" s="583"/>
      <c r="AM496" s="583"/>
      <c r="AN496" s="567"/>
      <c r="AO496" s="569"/>
      <c r="AP496" s="821"/>
      <c r="AQ496" s="821"/>
      <c r="AR496" s="821"/>
      <c r="AS496" s="712"/>
      <c r="AT496" s="583"/>
      <c r="AU496" s="822"/>
      <c r="AV496" s="822"/>
      <c r="AW496" s="822"/>
      <c r="AX496" s="822"/>
      <c r="AY496" s="822"/>
      <c r="AZ496" s="822"/>
      <c r="BA496" s="822"/>
      <c r="BB496" s="569"/>
      <c r="BC496" s="569"/>
      <c r="BD496" s="569"/>
      <c r="BE496" s="821"/>
      <c r="BF496" s="821"/>
      <c r="BG496" s="821"/>
      <c r="BH496" s="712"/>
      <c r="BI496" s="583"/>
      <c r="BJ496" s="823"/>
      <c r="BK496" s="822"/>
      <c r="BL496" s="822"/>
      <c r="BM496" s="822"/>
      <c r="BN496" s="822"/>
      <c r="BO496" s="822"/>
      <c r="BP496" s="822"/>
      <c r="BQ496" s="569"/>
      <c r="BR496" s="583"/>
      <c r="BS496" s="569"/>
      <c r="BT496" s="569"/>
      <c r="BU496" s="569"/>
      <c r="BV496" s="569"/>
      <c r="BW496" s="569"/>
      <c r="BX496" s="569"/>
      <c r="BY496" s="569"/>
      <c r="BZ496" s="569"/>
      <c r="CA496" s="569"/>
      <c r="CB496" s="569"/>
      <c r="CC496" s="569"/>
    </row>
    <row r="497" spans="1:81" s="603" customFormat="1" hidden="1">
      <c r="A497" s="583"/>
      <c r="B497" s="583"/>
      <c r="C497" s="797"/>
      <c r="D497" s="760"/>
      <c r="E497" s="798"/>
      <c r="F497" s="2003" t="s">
        <v>600</v>
      </c>
      <c r="G497" s="2003"/>
      <c r="H497" s="2003"/>
      <c r="I497" s="691"/>
      <c r="J497" s="691"/>
      <c r="K497" s="691"/>
      <c r="L497" s="691"/>
      <c r="M497" s="691"/>
      <c r="N497" s="691"/>
      <c r="O497" s="691"/>
      <c r="P497" s="691"/>
      <c r="Q497" s="691"/>
      <c r="R497" s="691"/>
      <c r="S497" s="691"/>
      <c r="T497" s="691"/>
      <c r="U497" s="691"/>
      <c r="V497" s="691"/>
      <c r="W497" s="691"/>
      <c r="X497" s="691"/>
      <c r="Y497" s="691"/>
      <c r="Z497" s="691"/>
      <c r="AA497" s="691"/>
      <c r="AB497" s="691"/>
      <c r="AC497" s="691"/>
      <c r="AD497" s="760"/>
      <c r="AE497" s="760"/>
      <c r="AF497" s="760"/>
      <c r="AG497" s="800">
        <f>IF($C$494="Yes",(VLOOKUP($F$497,$AO$470:$AP$472,2,FALSE)),0)</f>
        <v>0</v>
      </c>
      <c r="AH497" s="801" t="s">
        <v>1438</v>
      </c>
      <c r="AI497" s="691"/>
      <c r="AJ497" s="691"/>
      <c r="AK497" s="775"/>
      <c r="AL497" s="583"/>
      <c r="AM497" s="583"/>
      <c r="AN497" s="567"/>
      <c r="AO497" s="569"/>
      <c r="AP497" s="821"/>
      <c r="AQ497" s="821"/>
      <c r="AR497" s="821"/>
      <c r="AS497" s="820"/>
      <c r="AT497" s="583"/>
      <c r="AU497" s="822"/>
      <c r="AV497" s="822"/>
      <c r="AW497" s="822"/>
      <c r="AX497" s="822"/>
      <c r="AY497" s="822"/>
      <c r="AZ497" s="822"/>
      <c r="BA497" s="822"/>
      <c r="BB497" s="569"/>
      <c r="BC497" s="569"/>
      <c r="BD497" s="569"/>
      <c r="BE497" s="821"/>
      <c r="BF497" s="821"/>
      <c r="BG497" s="821"/>
      <c r="BH497" s="820"/>
      <c r="BI497" s="583"/>
      <c r="BJ497" s="823"/>
      <c r="BK497" s="822"/>
      <c r="BL497" s="822"/>
      <c r="BM497" s="822"/>
      <c r="BN497" s="822"/>
      <c r="BO497" s="822"/>
      <c r="BP497" s="822"/>
      <c r="BQ497" s="569"/>
      <c r="BR497" s="583"/>
      <c r="BS497" s="569"/>
      <c r="BT497" s="569"/>
      <c r="BU497" s="569"/>
      <c r="BV497" s="569"/>
      <c r="BW497" s="569"/>
      <c r="BX497" s="569"/>
      <c r="BY497" s="569"/>
      <c r="BZ497" s="569"/>
      <c r="CA497" s="569"/>
      <c r="CB497" s="569"/>
      <c r="CC497" s="569"/>
    </row>
    <row r="498" spans="1:81" s="603" customFormat="1" hidden="1">
      <c r="A498" s="584"/>
      <c r="B498" s="584"/>
      <c r="C498" s="584"/>
      <c r="D498" s="584"/>
      <c r="E498" s="584"/>
      <c r="F498" s="584"/>
      <c r="G498" s="584"/>
      <c r="H498" s="584"/>
      <c r="I498" s="584"/>
      <c r="J498" s="584"/>
      <c r="K498" s="584"/>
      <c r="L498" s="584"/>
      <c r="M498" s="584"/>
      <c r="N498" s="584"/>
      <c r="O498" s="584"/>
      <c r="P498" s="584"/>
      <c r="Q498" s="584"/>
      <c r="R498" s="584"/>
      <c r="S498" s="584"/>
      <c r="T498" s="584"/>
      <c r="U498" s="584"/>
      <c r="V498" s="584"/>
      <c r="W498" s="584"/>
      <c r="X498" s="584"/>
      <c r="Y498" s="584"/>
      <c r="Z498" s="584"/>
      <c r="AA498" s="584"/>
      <c r="AB498" s="584"/>
      <c r="AC498" s="584"/>
      <c r="AD498" s="584"/>
      <c r="AE498" s="583"/>
      <c r="AF498" s="583"/>
      <c r="AG498" s="646"/>
      <c r="AH498" s="673"/>
      <c r="AI498" s="584"/>
      <c r="AJ498" s="584"/>
      <c r="AK498" s="583"/>
      <c r="AL498" s="583"/>
      <c r="AM498" s="583"/>
      <c r="AN498" s="567"/>
      <c r="AO498" s="569"/>
      <c r="AP498" s="821"/>
      <c r="AQ498" s="821"/>
      <c r="AR498" s="821"/>
      <c r="AS498" s="820"/>
      <c r="AT498" s="583"/>
      <c r="AU498" s="822"/>
      <c r="AV498" s="822"/>
      <c r="AW498" s="822"/>
      <c r="AX498" s="822"/>
      <c r="AY498" s="822"/>
      <c r="AZ498" s="822"/>
      <c r="BA498" s="822"/>
      <c r="BB498" s="569"/>
      <c r="BC498" s="569"/>
      <c r="BD498" s="569"/>
      <c r="BE498" s="821"/>
      <c r="BF498" s="821"/>
      <c r="BG498" s="821"/>
      <c r="BH498" s="820"/>
      <c r="BI498" s="583"/>
      <c r="BJ498" s="823"/>
      <c r="BK498" s="822"/>
      <c r="BL498" s="822"/>
      <c r="BM498" s="822"/>
      <c r="BN498" s="822"/>
      <c r="BO498" s="822"/>
      <c r="BP498" s="822"/>
      <c r="BQ498" s="569"/>
      <c r="BR498" s="583"/>
      <c r="BS498" s="569"/>
      <c r="BT498" s="569"/>
      <c r="BU498" s="569"/>
      <c r="BV498" s="569"/>
      <c r="BW498" s="569"/>
      <c r="BX498" s="569"/>
      <c r="BY498" s="569"/>
      <c r="BZ498" s="569"/>
      <c r="CA498" s="569"/>
      <c r="CB498" s="569"/>
      <c r="CC498" s="569"/>
    </row>
    <row r="499" spans="1:81" s="603" customFormat="1" hidden="1">
      <c r="A499" s="583"/>
      <c r="B499" s="583"/>
      <c r="C499" s="1992" t="s">
        <v>600</v>
      </c>
      <c r="D499" s="1993"/>
      <c r="E499" s="794" t="s">
        <v>1652</v>
      </c>
      <c r="F499" s="813" t="s">
        <v>1653</v>
      </c>
      <c r="G499" s="682"/>
      <c r="H499" s="682"/>
      <c r="I499" s="682"/>
      <c r="J499" s="682"/>
      <c r="K499" s="682"/>
      <c r="L499" s="682"/>
      <c r="M499" s="682"/>
      <c r="N499" s="682"/>
      <c r="O499" s="682"/>
      <c r="P499" s="682"/>
      <c r="Q499" s="682"/>
      <c r="R499" s="682"/>
      <c r="S499" s="682"/>
      <c r="T499" s="682"/>
      <c r="U499" s="682"/>
      <c r="V499" s="682"/>
      <c r="W499" s="682"/>
      <c r="X499" s="682"/>
      <c r="Y499" s="682"/>
      <c r="Z499" s="682"/>
      <c r="AA499" s="682"/>
      <c r="AB499" s="682"/>
      <c r="AC499" s="824"/>
      <c r="AD499" s="747"/>
      <c r="AE499" s="747"/>
      <c r="AF499" s="747"/>
      <c r="AG499" s="825"/>
      <c r="AH499" s="825"/>
      <c r="AI499" s="825"/>
      <c r="AJ499" s="825"/>
      <c r="AK499" s="778"/>
      <c r="AL499" s="583"/>
      <c r="AM499" s="583"/>
      <c r="AN499" s="567"/>
      <c r="AO499" s="569"/>
      <c r="AP499" s="821"/>
      <c r="AQ499" s="821"/>
      <c r="AR499" s="821"/>
      <c r="AS499" s="820"/>
      <c r="AT499" s="583"/>
      <c r="AU499" s="822"/>
      <c r="AV499" s="822"/>
      <c r="AW499" s="822"/>
      <c r="AX499" s="822"/>
      <c r="AY499" s="822"/>
      <c r="AZ499" s="822"/>
      <c r="BA499" s="822"/>
      <c r="BB499" s="569"/>
      <c r="BC499" s="569"/>
      <c r="BD499" s="569"/>
      <c r="BE499" s="821"/>
      <c r="BF499" s="821"/>
      <c r="BG499" s="821"/>
      <c r="BH499" s="820"/>
      <c r="BI499" s="583"/>
      <c r="BJ499" s="823"/>
      <c r="BK499" s="822"/>
      <c r="BL499" s="822"/>
      <c r="BM499" s="822"/>
      <c r="BN499" s="822"/>
      <c r="BO499" s="822"/>
      <c r="BP499" s="822"/>
      <c r="BQ499" s="569"/>
      <c r="BR499" s="583"/>
      <c r="BS499" s="569"/>
      <c r="BT499" s="569"/>
      <c r="BU499" s="569"/>
      <c r="BV499" s="569"/>
      <c r="BW499" s="569"/>
      <c r="BX499" s="569"/>
      <c r="BY499" s="569"/>
      <c r="BZ499" s="569"/>
      <c r="CA499" s="569"/>
      <c r="CB499" s="569"/>
      <c r="CC499" s="569"/>
    </row>
    <row r="500" spans="1:81" s="603" customFormat="1" hidden="1">
      <c r="A500" s="583"/>
      <c r="B500" s="583"/>
      <c r="C500" s="795"/>
      <c r="D500" s="583"/>
      <c r="E500" s="796"/>
      <c r="F500" s="584"/>
      <c r="G500" s="584"/>
      <c r="H500" s="584"/>
      <c r="I500" s="584"/>
      <c r="J500" s="584"/>
      <c r="K500" s="584"/>
      <c r="L500" s="584"/>
      <c r="M500" s="584"/>
      <c r="N500" s="584"/>
      <c r="O500" s="584"/>
      <c r="P500" s="584"/>
      <c r="Q500" s="584"/>
      <c r="R500" s="584"/>
      <c r="S500" s="584"/>
      <c r="T500" s="584"/>
      <c r="U500" s="584"/>
      <c r="V500" s="584"/>
      <c r="W500" s="584"/>
      <c r="X500" s="584"/>
      <c r="Y500" s="584"/>
      <c r="Z500" s="584"/>
      <c r="AA500" s="584"/>
      <c r="AB500" s="584"/>
      <c r="AC500" s="584"/>
      <c r="AD500" s="583"/>
      <c r="AE500" s="583"/>
      <c r="AF500" s="583"/>
      <c r="AG500" s="584"/>
      <c r="AH500" s="584"/>
      <c r="AI500" s="584"/>
      <c r="AJ500" s="584"/>
      <c r="AK500" s="765"/>
      <c r="AL500" s="583"/>
      <c r="AM500" s="583"/>
      <c r="AN500" s="567"/>
      <c r="AO500" s="569"/>
      <c r="AP500" s="821"/>
      <c r="AQ500" s="821"/>
      <c r="AR500" s="821"/>
      <c r="AS500" s="820"/>
      <c r="AT500" s="583"/>
      <c r="AU500" s="822"/>
      <c r="AV500" s="822"/>
      <c r="AW500" s="822"/>
      <c r="AX500" s="822"/>
      <c r="AY500" s="822"/>
      <c r="AZ500" s="822"/>
      <c r="BA500" s="822"/>
      <c r="BB500" s="569"/>
      <c r="BC500" s="569"/>
      <c r="BD500" s="569"/>
      <c r="BE500" s="821"/>
      <c r="BF500" s="821"/>
      <c r="BG500" s="821"/>
      <c r="BH500" s="820"/>
      <c r="BI500" s="583"/>
      <c r="BJ500" s="823"/>
      <c r="BK500" s="822"/>
      <c r="BL500" s="822"/>
      <c r="BM500" s="822"/>
      <c r="BN500" s="822"/>
      <c r="BO500" s="822"/>
      <c r="BP500" s="822"/>
      <c r="BQ500" s="569"/>
      <c r="BR500" s="14"/>
      <c r="BS500" s="569"/>
      <c r="BT500" s="569"/>
      <c r="BU500" s="569"/>
      <c r="BV500" s="569"/>
      <c r="BW500" s="569"/>
      <c r="BX500" s="569"/>
      <c r="BY500" s="569"/>
      <c r="BZ500" s="569"/>
      <c r="CA500" s="569"/>
      <c r="CB500" s="569"/>
      <c r="CC500" s="569"/>
    </row>
    <row r="501" spans="1:81" s="603" customFormat="1" hidden="1">
      <c r="A501" s="583"/>
      <c r="B501" s="583"/>
      <c r="C501" s="1994"/>
      <c r="D501" s="1995"/>
      <c r="E501" s="805"/>
      <c r="F501" s="584" t="s">
        <v>1654</v>
      </c>
      <c r="G501" s="584"/>
      <c r="H501" s="584"/>
      <c r="I501" s="584"/>
      <c r="J501" s="584"/>
      <c r="K501" s="584"/>
      <c r="L501" s="584"/>
      <c r="M501" s="584"/>
      <c r="N501" s="584"/>
      <c r="O501" s="584"/>
      <c r="P501" s="584"/>
      <c r="Q501" s="584"/>
      <c r="R501" s="584"/>
      <c r="S501" s="584"/>
      <c r="T501" s="584"/>
      <c r="U501" s="584"/>
      <c r="V501" s="584"/>
      <c r="W501" s="584"/>
      <c r="X501" s="584"/>
      <c r="Y501" s="584"/>
      <c r="Z501" s="584"/>
      <c r="AA501" s="584"/>
      <c r="AB501" s="584"/>
      <c r="AC501" s="624"/>
      <c r="AD501" s="583"/>
      <c r="AE501" s="583"/>
      <c r="AF501" s="583"/>
      <c r="AG501" s="646">
        <f>IF($C$499="Yes",(VLOOKUP($G$502,$AO$477:$AP$480,2,FALSE)),0)</f>
        <v>0</v>
      </c>
      <c r="AH501" s="673" t="s">
        <v>1438</v>
      </c>
      <c r="AI501" s="584"/>
      <c r="AJ501" s="646"/>
      <c r="AK501" s="765"/>
      <c r="AL501" s="583"/>
      <c r="AM501" s="583"/>
      <c r="AN501" s="567"/>
      <c r="AO501" s="569"/>
      <c r="AP501" s="821"/>
      <c r="AQ501" s="821"/>
      <c r="AR501" s="821"/>
      <c r="AS501" s="820"/>
      <c r="AT501" s="583"/>
      <c r="AU501" s="822"/>
      <c r="AV501" s="822"/>
      <c r="AW501" s="822"/>
      <c r="AX501" s="822"/>
      <c r="AY501" s="822"/>
      <c r="AZ501" s="822"/>
      <c r="BA501" s="822"/>
      <c r="BB501" s="569"/>
      <c r="BC501" s="569"/>
      <c r="BD501" s="569"/>
      <c r="BE501" s="821"/>
      <c r="BF501" s="821"/>
      <c r="BG501" s="821"/>
      <c r="BH501" s="820"/>
      <c r="BI501" s="583"/>
      <c r="BJ501" s="823"/>
      <c r="BK501" s="822"/>
      <c r="BL501" s="822"/>
      <c r="BM501" s="822"/>
      <c r="BN501" s="822"/>
      <c r="BO501" s="822"/>
      <c r="BP501" s="822"/>
      <c r="BQ501" s="569"/>
      <c r="BR501" s="583"/>
      <c r="BS501" s="569"/>
      <c r="BT501" s="569"/>
      <c r="BU501" s="569"/>
      <c r="BV501" s="569"/>
      <c r="BW501" s="569"/>
      <c r="BX501" s="569"/>
      <c r="BY501" s="569"/>
      <c r="BZ501" s="569"/>
      <c r="CA501" s="569"/>
      <c r="CB501" s="569"/>
      <c r="CC501" s="569"/>
    </row>
    <row r="502" spans="1:81" s="603" customFormat="1" hidden="1">
      <c r="A502" s="583"/>
      <c r="B502" s="583"/>
      <c r="C502" s="795"/>
      <c r="D502" s="583"/>
      <c r="E502" s="796"/>
      <c r="F502" s="584"/>
      <c r="G502" s="1996" t="s">
        <v>600</v>
      </c>
      <c r="H502" s="1996"/>
      <c r="I502" s="1996"/>
      <c r="J502" s="1996"/>
      <c r="K502" s="1996"/>
      <c r="L502" s="1996"/>
      <c r="M502" s="1996"/>
      <c r="N502" s="1996"/>
      <c r="O502" s="1996"/>
      <c r="P502" s="1996"/>
      <c r="Q502" s="1996"/>
      <c r="R502" s="1996"/>
      <c r="S502" s="1996"/>
      <c r="T502" s="1996"/>
      <c r="U502" s="1996"/>
      <c r="V502" s="1996"/>
      <c r="W502" s="1996"/>
      <c r="X502" s="1996"/>
      <c r="Y502" s="1996"/>
      <c r="Z502" s="1996"/>
      <c r="AA502" s="1996"/>
      <c r="AB502" s="1996"/>
      <c r="AC502" s="1996"/>
      <c r="AD502" s="1996"/>
      <c r="AE502" s="1996"/>
      <c r="AF502" s="1996"/>
      <c r="AG502" s="583"/>
      <c r="AH502" s="583"/>
      <c r="AI502" s="583"/>
      <c r="AJ502" s="584"/>
      <c r="AK502" s="765"/>
      <c r="AL502" s="583"/>
      <c r="AM502" s="583"/>
      <c r="AN502" s="567"/>
      <c r="AO502" s="569"/>
      <c r="AP502" s="821"/>
      <c r="AQ502" s="821"/>
      <c r="AR502" s="821"/>
      <c r="AS502" s="820"/>
      <c r="AT502" s="583"/>
      <c r="AU502" s="822"/>
      <c r="AV502" s="822"/>
      <c r="AW502" s="822"/>
      <c r="AX502" s="822"/>
      <c r="AY502" s="822"/>
      <c r="AZ502" s="822"/>
      <c r="BA502" s="822"/>
      <c r="BB502" s="569"/>
      <c r="BC502" s="569"/>
      <c r="BD502" s="569"/>
      <c r="BE502" s="821"/>
      <c r="BF502" s="821"/>
      <c r="BG502" s="821"/>
      <c r="BH502" s="820"/>
      <c r="BI502" s="583"/>
      <c r="BJ502" s="823"/>
      <c r="BK502" s="822"/>
      <c r="BL502" s="822"/>
      <c r="BM502" s="822"/>
      <c r="BN502" s="822"/>
      <c r="BO502" s="822"/>
      <c r="BP502" s="822"/>
      <c r="BQ502" s="569"/>
      <c r="BR502" s="583"/>
      <c r="BS502" s="569"/>
      <c r="BT502" s="569"/>
      <c r="BU502" s="569"/>
      <c r="BV502" s="569"/>
      <c r="BW502" s="569"/>
      <c r="BX502" s="569"/>
      <c r="BY502" s="569"/>
      <c r="BZ502" s="569"/>
      <c r="CA502" s="569"/>
      <c r="CB502" s="569"/>
      <c r="CC502" s="569"/>
    </row>
    <row r="503" spans="1:81" s="603" customFormat="1" hidden="1">
      <c r="A503" s="583"/>
      <c r="B503" s="583"/>
      <c r="C503" s="76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3"/>
      <c r="AE503" s="583"/>
      <c r="AF503" s="583"/>
      <c r="AG503" s="14"/>
      <c r="AH503" s="14"/>
      <c r="AI503" s="14"/>
      <c r="AJ503" s="14"/>
      <c r="AK503" s="765"/>
      <c r="AL503" s="583"/>
      <c r="AM503" s="583"/>
      <c r="AN503" s="567"/>
      <c r="AO503" s="569"/>
      <c r="AP503" s="821"/>
      <c r="AQ503" s="821"/>
      <c r="AR503" s="821"/>
      <c r="AS503" s="820"/>
      <c r="AT503" s="583"/>
      <c r="AU503" s="822"/>
      <c r="AV503" s="822"/>
      <c r="AW503" s="822"/>
      <c r="AX503" s="822"/>
      <c r="AY503" s="822"/>
      <c r="AZ503" s="822"/>
      <c r="BA503" s="822"/>
      <c r="BB503" s="569"/>
      <c r="BC503" s="569"/>
      <c r="BD503" s="569"/>
      <c r="BE503" s="821"/>
      <c r="BF503" s="821"/>
      <c r="BG503" s="821"/>
      <c r="BH503" s="820"/>
      <c r="BI503" s="583"/>
      <c r="BJ503" s="823"/>
      <c r="BK503" s="822"/>
      <c r="BL503" s="822"/>
      <c r="BM503" s="822"/>
      <c r="BN503" s="822"/>
      <c r="BO503" s="822"/>
      <c r="BP503" s="822"/>
      <c r="BQ503" s="569"/>
      <c r="BR503" s="583"/>
      <c r="BS503" s="569"/>
      <c r="BT503" s="569"/>
      <c r="BU503" s="569"/>
      <c r="BV503" s="569"/>
      <c r="BW503" s="569"/>
      <c r="BX503" s="569"/>
      <c r="BY503" s="569"/>
      <c r="BZ503" s="569"/>
      <c r="CA503" s="569"/>
      <c r="CB503" s="569"/>
      <c r="CC503" s="569"/>
    </row>
    <row r="504" spans="1:81" s="603" customFormat="1" ht="12.75" hidden="1" customHeight="1">
      <c r="A504" s="14"/>
      <c r="B504" s="583"/>
      <c r="C504" s="1997" t="s">
        <v>600</v>
      </c>
      <c r="D504" s="1998"/>
      <c r="F504" s="584" t="s">
        <v>1655</v>
      </c>
      <c r="G504" s="584"/>
      <c r="H504" s="584"/>
      <c r="I504" s="584"/>
      <c r="J504" s="584"/>
      <c r="K504" s="584"/>
      <c r="L504" s="584"/>
      <c r="M504" s="584"/>
      <c r="N504" s="584"/>
      <c r="O504" s="584"/>
      <c r="P504" s="584"/>
      <c r="Q504" s="584"/>
      <c r="R504" s="584"/>
      <c r="S504" s="584"/>
      <c r="T504" s="584"/>
      <c r="U504" s="584"/>
      <c r="V504" s="584"/>
      <c r="W504" s="584"/>
      <c r="X504" s="584"/>
      <c r="Y504" s="584"/>
      <c r="Z504" s="584"/>
      <c r="AA504" s="584"/>
      <c r="AB504" s="584"/>
      <c r="AC504" s="624"/>
      <c r="AD504" s="583"/>
      <c r="AE504" s="583"/>
      <c r="AF504" s="583"/>
      <c r="AG504" s="646">
        <f>IF(AND($C$504="Yes",$C$499="Yes"),2,0)</f>
        <v>0</v>
      </c>
      <c r="AH504" s="673" t="s">
        <v>1438</v>
      </c>
      <c r="AI504" s="584"/>
      <c r="AJ504" s="627"/>
      <c r="AK504" s="765"/>
      <c r="AL504" s="583"/>
      <c r="AM504" s="583"/>
      <c r="AN504" s="567"/>
      <c r="AO504" s="569"/>
      <c r="AP504" s="821"/>
      <c r="AQ504" s="821"/>
      <c r="AR504" s="821"/>
      <c r="AS504" s="820"/>
      <c r="AT504" s="583"/>
      <c r="AU504" s="822"/>
      <c r="AV504" s="822"/>
      <c r="AW504" s="822"/>
      <c r="AX504" s="822"/>
      <c r="AY504" s="822"/>
      <c r="AZ504" s="822"/>
      <c r="BA504" s="822"/>
      <c r="BB504" s="569"/>
      <c r="BC504" s="569"/>
      <c r="BD504" s="569"/>
      <c r="BE504" s="821"/>
      <c r="BF504" s="821"/>
      <c r="BG504" s="821"/>
      <c r="BH504" s="820"/>
      <c r="BI504" s="583"/>
      <c r="BJ504" s="823"/>
      <c r="BK504" s="822"/>
      <c r="BL504" s="822"/>
      <c r="BM504" s="822"/>
      <c r="BN504" s="822"/>
      <c r="BO504" s="822"/>
      <c r="BP504" s="822"/>
      <c r="BQ504" s="569"/>
      <c r="BR504" s="583"/>
      <c r="BS504" s="569"/>
      <c r="BT504" s="569"/>
      <c r="BU504" s="569"/>
      <c r="BV504" s="569"/>
      <c r="BW504" s="569"/>
      <c r="BX504" s="569"/>
      <c r="BY504" s="569"/>
      <c r="BZ504" s="569"/>
      <c r="CA504" s="569"/>
      <c r="CB504" s="569"/>
      <c r="CC504" s="569"/>
    </row>
    <row r="505" spans="1:81" s="603" customFormat="1" hidden="1">
      <c r="A505" s="14"/>
      <c r="B505" s="583"/>
      <c r="C505" s="814"/>
      <c r="D505" s="763"/>
      <c r="E505" s="763"/>
      <c r="F505" s="584"/>
      <c r="G505" s="584" t="s">
        <v>1656</v>
      </c>
      <c r="H505" s="584"/>
      <c r="I505" s="584"/>
      <c r="J505" s="584"/>
      <c r="K505" s="584"/>
      <c r="L505" s="584"/>
      <c r="M505" s="584"/>
      <c r="N505" s="584"/>
      <c r="O505" s="584"/>
      <c r="P505" s="584"/>
      <c r="Q505" s="584"/>
      <c r="R505" s="584"/>
      <c r="S505" s="584"/>
      <c r="T505" s="584"/>
      <c r="U505" s="584"/>
      <c r="V505" s="584"/>
      <c r="W505" s="584"/>
      <c r="X505" s="584"/>
      <c r="Y505" s="584"/>
      <c r="Z505" s="584"/>
      <c r="AA505" s="584"/>
      <c r="AB505" s="584"/>
      <c r="AC505" s="624"/>
      <c r="AD505" s="583"/>
      <c r="AE505" s="583"/>
      <c r="AF505" s="583"/>
      <c r="AG505" s="627"/>
      <c r="AH505" s="627"/>
      <c r="AI505" s="627"/>
      <c r="AJ505" s="627"/>
      <c r="AK505" s="765"/>
      <c r="AL505" s="583"/>
      <c r="AM505" s="583"/>
      <c r="AN505" s="630"/>
      <c r="AO505" s="569"/>
      <c r="AP505" s="821"/>
      <c r="AQ505" s="821"/>
      <c r="AR505" s="821"/>
      <c r="AS505" s="820"/>
      <c r="AT505" s="583"/>
      <c r="AU505" s="822"/>
      <c r="AV505" s="822"/>
      <c r="AW505" s="822"/>
      <c r="AX505" s="822"/>
      <c r="AY505" s="822"/>
      <c r="AZ505" s="822"/>
      <c r="BA505" s="822"/>
      <c r="BB505" s="569"/>
      <c r="BC505" s="569"/>
      <c r="BD505" s="569"/>
      <c r="BE505" s="821"/>
      <c r="BF505" s="821"/>
      <c r="BG505" s="821"/>
      <c r="BH505" s="820"/>
      <c r="BI505" s="583"/>
      <c r="BJ505" s="823"/>
      <c r="BK505" s="822"/>
      <c r="BL505" s="822"/>
      <c r="BM505" s="822"/>
      <c r="BN505" s="822"/>
      <c r="BO505" s="822"/>
      <c r="BP505" s="822"/>
      <c r="BQ505" s="569"/>
      <c r="BR505" s="583"/>
      <c r="BS505" s="569"/>
      <c r="BT505" s="569"/>
      <c r="BU505" s="569"/>
      <c r="BV505" s="569"/>
      <c r="BW505" s="569"/>
      <c r="BX505" s="569"/>
      <c r="BY505" s="569"/>
      <c r="BZ505" s="569"/>
      <c r="CA505" s="569"/>
      <c r="CB505" s="569"/>
      <c r="CC505" s="569"/>
    </row>
    <row r="506" spans="1:81" s="583" customFormat="1" ht="12.75" hidden="1" customHeight="1">
      <c r="A506" s="14"/>
      <c r="C506" s="814"/>
      <c r="D506" s="763"/>
      <c r="E506" s="763"/>
      <c r="F506" s="584"/>
      <c r="G506" s="584" t="s">
        <v>1657</v>
      </c>
      <c r="H506" s="584"/>
      <c r="I506" s="584"/>
      <c r="J506" s="584"/>
      <c r="K506" s="584"/>
      <c r="L506" s="584"/>
      <c r="M506" s="584"/>
      <c r="N506" s="584"/>
      <c r="O506" s="584"/>
      <c r="P506" s="584"/>
      <c r="Q506" s="584"/>
      <c r="R506" s="584"/>
      <c r="S506" s="584"/>
      <c r="T506" s="584"/>
      <c r="U506" s="584"/>
      <c r="V506" s="584"/>
      <c r="W506" s="584"/>
      <c r="X506" s="584"/>
      <c r="Y506" s="584"/>
      <c r="Z506" s="584"/>
      <c r="AA506" s="584"/>
      <c r="AB506" s="584"/>
      <c r="AC506" s="624"/>
      <c r="AG506" s="627"/>
      <c r="AH506" s="627"/>
      <c r="AI506" s="627"/>
      <c r="AJ506" s="627"/>
      <c r="AK506" s="765"/>
      <c r="AN506" s="568"/>
      <c r="AP506" s="569"/>
      <c r="AQ506" s="569"/>
      <c r="AR506" s="569"/>
    </row>
    <row r="507" spans="1:81" s="583" customFormat="1" ht="12.75" hidden="1" customHeight="1">
      <c r="A507" s="670"/>
      <c r="B507" s="14"/>
      <c r="C507" s="826"/>
      <c r="D507" s="14"/>
      <c r="G507" s="644"/>
      <c r="H507" s="644"/>
      <c r="I507" s="644"/>
      <c r="J507" s="644"/>
      <c r="K507" s="644"/>
      <c r="L507" s="644"/>
      <c r="M507" s="644"/>
      <c r="N507" s="644"/>
      <c r="O507" s="644"/>
      <c r="P507" s="644"/>
      <c r="Q507" s="644"/>
      <c r="R507" s="644"/>
      <c r="S507" s="644"/>
      <c r="T507" s="644"/>
      <c r="U507" s="644"/>
      <c r="V507" s="644"/>
      <c r="W507" s="644"/>
      <c r="X507" s="644"/>
      <c r="Y507" s="644"/>
      <c r="Z507" s="644"/>
      <c r="AA507" s="644"/>
      <c r="AB507" s="644"/>
      <c r="AC507" s="644"/>
      <c r="AD507" s="644"/>
      <c r="AE507" s="644"/>
      <c r="AF507" s="644"/>
      <c r="AG507" s="624"/>
      <c r="AH507" s="624"/>
      <c r="AI507" s="624"/>
      <c r="AJ507" s="624"/>
      <c r="AK507" s="827"/>
      <c r="AL507" s="14"/>
      <c r="AM507" s="14"/>
      <c r="AN507" s="568"/>
      <c r="AO507" s="569"/>
      <c r="AP507" s="569"/>
      <c r="AQ507" s="569"/>
      <c r="AR507" s="569"/>
    </row>
    <row r="508" spans="1:81" s="583" customFormat="1" ht="12.75" hidden="1" customHeight="1">
      <c r="A508" s="670"/>
      <c r="C508" s="1997" t="s">
        <v>600</v>
      </c>
      <c r="D508" s="1998"/>
      <c r="F508" s="828" t="s">
        <v>1658</v>
      </c>
      <c r="G508" s="1917" t="s">
        <v>1659</v>
      </c>
      <c r="H508" s="1917"/>
      <c r="I508" s="1917"/>
      <c r="J508" s="1917"/>
      <c r="K508" s="1917"/>
      <c r="L508" s="1917"/>
      <c r="M508" s="1917"/>
      <c r="N508" s="1917"/>
      <c r="O508" s="1917"/>
      <c r="P508" s="1917"/>
      <c r="Q508" s="1917"/>
      <c r="R508" s="1917"/>
      <c r="S508" s="1917"/>
      <c r="T508" s="1917"/>
      <c r="U508" s="1917"/>
      <c r="V508" s="1917"/>
      <c r="W508" s="1917"/>
      <c r="X508" s="1917"/>
      <c r="Y508" s="1917"/>
      <c r="Z508" s="1917"/>
      <c r="AA508" s="1917"/>
      <c r="AB508" s="1917"/>
      <c r="AC508" s="1917"/>
      <c r="AD508" s="1917"/>
      <c r="AE508" s="1917"/>
      <c r="AF508" s="1917"/>
      <c r="AG508" s="646">
        <f>IF(AND($C$508="Yes",$C$499="Yes"),2,0)</f>
        <v>0</v>
      </c>
      <c r="AH508" s="673" t="s">
        <v>1438</v>
      </c>
      <c r="AI508" s="584"/>
      <c r="AJ508" s="627"/>
      <c r="AK508" s="765"/>
      <c r="AN508" s="568"/>
      <c r="AZ508" s="572"/>
      <c r="BC508" s="576"/>
      <c r="BD508" s="572"/>
      <c r="BE508" s="572"/>
      <c r="BF508" s="572"/>
      <c r="BM508" s="569"/>
      <c r="BN508" s="572"/>
      <c r="BO508" s="569"/>
      <c r="BP508" s="572"/>
      <c r="BQ508" s="572"/>
      <c r="BR508" s="572"/>
      <c r="BS508" s="572"/>
      <c r="BT508" s="572"/>
      <c r="BU508" s="572"/>
      <c r="BV508" s="569"/>
      <c r="BW508" s="569"/>
      <c r="BX508" s="569"/>
      <c r="BY508" s="569"/>
      <c r="BZ508" s="569"/>
      <c r="CA508" s="569"/>
      <c r="CB508" s="569"/>
      <c r="CC508" s="569"/>
    </row>
    <row r="509" spans="1:81" s="583" customFormat="1" ht="12.75" hidden="1" customHeight="1">
      <c r="C509" s="829"/>
      <c r="D509" s="760"/>
      <c r="E509" s="798"/>
      <c r="F509" s="759"/>
      <c r="G509" s="1999"/>
      <c r="H509" s="1999"/>
      <c r="I509" s="1999"/>
      <c r="J509" s="1999"/>
      <c r="K509" s="1999"/>
      <c r="L509" s="1999"/>
      <c r="M509" s="1999"/>
      <c r="N509" s="1999"/>
      <c r="O509" s="1999"/>
      <c r="P509" s="1999"/>
      <c r="Q509" s="1999"/>
      <c r="R509" s="1999"/>
      <c r="S509" s="1999"/>
      <c r="T509" s="1999"/>
      <c r="U509" s="1999"/>
      <c r="V509" s="1999"/>
      <c r="W509" s="1999"/>
      <c r="X509" s="1999"/>
      <c r="Y509" s="1999"/>
      <c r="Z509" s="1999"/>
      <c r="AA509" s="1999"/>
      <c r="AB509" s="1999"/>
      <c r="AC509" s="1999"/>
      <c r="AD509" s="1999"/>
      <c r="AE509" s="1999"/>
      <c r="AF509" s="1999"/>
      <c r="AG509" s="691"/>
      <c r="AH509" s="691"/>
      <c r="AI509" s="691"/>
      <c r="AJ509" s="691"/>
      <c r="AK509" s="775"/>
      <c r="AN509" s="568"/>
      <c r="AZ509" s="572"/>
      <c r="BC509" s="576"/>
      <c r="BD509" s="572"/>
      <c r="BE509" s="572"/>
      <c r="BF509" s="572"/>
      <c r="BM509" s="628"/>
      <c r="BN509" s="628"/>
      <c r="BO509" s="628"/>
      <c r="BP509" s="628"/>
      <c r="BQ509" s="628"/>
      <c r="BR509" s="628"/>
      <c r="BS509" s="628"/>
      <c r="BT509" s="628"/>
      <c r="BU509" s="628"/>
      <c r="BV509" s="628"/>
      <c r="BW509" s="628"/>
      <c r="BX509" s="628"/>
      <c r="BY509" s="628"/>
      <c r="BZ509" s="628"/>
      <c r="CA509" s="628"/>
      <c r="CB509" s="628"/>
      <c r="CC509" s="628"/>
    </row>
    <row r="510" spans="1:81" s="583" customFormat="1" ht="12.75" hidden="1" customHeight="1">
      <c r="C510" s="569"/>
      <c r="E510" s="796"/>
      <c r="F510" s="636"/>
      <c r="G510" s="606"/>
      <c r="H510" s="606"/>
      <c r="I510" s="606"/>
      <c r="J510" s="606"/>
      <c r="K510" s="606"/>
      <c r="L510" s="606"/>
      <c r="M510" s="606"/>
      <c r="N510" s="606"/>
      <c r="O510" s="606"/>
      <c r="P510" s="606"/>
      <c r="Q510" s="606"/>
      <c r="R510" s="606"/>
      <c r="S510" s="606"/>
      <c r="T510" s="606"/>
      <c r="U510" s="606"/>
      <c r="V510" s="606"/>
      <c r="W510" s="606"/>
      <c r="X510" s="606"/>
      <c r="Y510" s="606"/>
      <c r="Z510" s="606"/>
      <c r="AA510" s="606"/>
      <c r="AB510" s="606"/>
      <c r="AC510" s="606"/>
      <c r="AD510" s="606"/>
      <c r="AE510" s="606"/>
      <c r="AF510" s="606"/>
      <c r="AG510" s="584"/>
      <c r="AH510" s="584"/>
      <c r="AI510" s="584"/>
      <c r="AJ510" s="584"/>
      <c r="AN510" s="568"/>
      <c r="AP510" s="572"/>
      <c r="AQ510" s="572"/>
      <c r="AR510" s="572"/>
      <c r="AS510" s="572"/>
      <c r="AT510" s="572"/>
      <c r="AU510" s="572"/>
      <c r="AV510" s="572"/>
      <c r="AW510" s="572"/>
      <c r="AX510" s="572"/>
      <c r="AY510" s="572"/>
      <c r="AZ510" s="572"/>
      <c r="BA510" s="572"/>
      <c r="BB510" s="572"/>
      <c r="BC510" s="572"/>
      <c r="BD510" s="572"/>
      <c r="BE510" s="572"/>
      <c r="BF510" s="572"/>
      <c r="BG510" s="572"/>
      <c r="BH510" s="572"/>
      <c r="BI510" s="576"/>
      <c r="BJ510" s="830"/>
      <c r="BK510" s="830"/>
      <c r="BM510" s="628"/>
      <c r="BN510" s="628"/>
      <c r="BO510" s="628"/>
      <c r="BP510" s="628"/>
      <c r="BQ510" s="628"/>
      <c r="BR510" s="628"/>
      <c r="BS510" s="628"/>
      <c r="BT510" s="628"/>
      <c r="BU510" s="628"/>
      <c r="BV510" s="628"/>
      <c r="BW510" s="628"/>
      <c r="BX510" s="628"/>
      <c r="BY510" s="628"/>
      <c r="BZ510" s="628"/>
      <c r="CA510" s="628"/>
      <c r="CB510" s="628"/>
      <c r="CC510" s="628"/>
    </row>
    <row r="511" spans="1:81" s="583" customFormat="1" ht="12.75" hidden="1" customHeight="1">
      <c r="C511" s="831" t="s">
        <v>1660</v>
      </c>
      <c r="D511" s="747"/>
      <c r="E511" s="832"/>
      <c r="F511" s="833"/>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682"/>
      <c r="AH511" s="682"/>
      <c r="AI511" s="682"/>
      <c r="AJ511" s="682"/>
      <c r="AK511" s="778"/>
      <c r="AN511" s="630"/>
      <c r="AP511" s="572"/>
      <c r="AQ511" s="572"/>
      <c r="AR511" s="572"/>
      <c r="AS511" s="572"/>
      <c r="AT511" s="572"/>
      <c r="AU511" s="572"/>
      <c r="AV511" s="572"/>
      <c r="AW511" s="572"/>
      <c r="AX511" s="572"/>
      <c r="AY511" s="572"/>
      <c r="AZ511" s="572"/>
      <c r="BA511" s="572"/>
      <c r="BB511" s="572"/>
      <c r="BC511" s="572"/>
      <c r="BD511" s="572"/>
      <c r="BE511" s="572"/>
      <c r="BF511" s="572"/>
      <c r="BG511" s="572"/>
      <c r="BH511" s="572"/>
      <c r="BI511" s="670"/>
      <c r="BJ511" s="830"/>
      <c r="BK511" s="830"/>
      <c r="BM511" s="628"/>
      <c r="BN511" s="628"/>
      <c r="BO511" s="628"/>
      <c r="BP511" s="628"/>
      <c r="BQ511" s="628"/>
      <c r="BR511" s="628"/>
      <c r="BS511" s="628"/>
      <c r="BT511" s="628"/>
      <c r="BU511" s="628"/>
      <c r="BV511" s="628"/>
      <c r="BW511" s="628"/>
      <c r="BX511" s="628"/>
      <c r="BY511" s="628"/>
      <c r="BZ511" s="628"/>
      <c r="CA511" s="628"/>
      <c r="CB511" s="628"/>
      <c r="CC511" s="628"/>
    </row>
    <row r="512" spans="1:81" s="583" customFormat="1" ht="12.75" hidden="1" customHeight="1">
      <c r="C512" s="2004" t="s">
        <v>600</v>
      </c>
      <c r="D512" s="2005"/>
      <c r="E512" s="835" t="s">
        <v>1661</v>
      </c>
      <c r="F512" s="804" t="s">
        <v>1662</v>
      </c>
      <c r="G512" s="606"/>
      <c r="H512" s="606"/>
      <c r="I512" s="606"/>
      <c r="J512" s="606"/>
      <c r="K512" s="606"/>
      <c r="L512" s="606"/>
      <c r="M512" s="606"/>
      <c r="N512" s="606"/>
      <c r="O512" s="606"/>
      <c r="P512" s="606"/>
      <c r="Q512" s="606"/>
      <c r="R512" s="606"/>
      <c r="S512" s="606"/>
      <c r="T512" s="606"/>
      <c r="U512" s="606"/>
      <c r="V512" s="606"/>
      <c r="W512" s="606"/>
      <c r="X512" s="606"/>
      <c r="Y512" s="606"/>
      <c r="Z512" s="606"/>
      <c r="AA512" s="606"/>
      <c r="AB512" s="606"/>
      <c r="AC512" s="606"/>
      <c r="AD512" s="606"/>
      <c r="AE512" s="606"/>
      <c r="AF512" s="606"/>
      <c r="AG512" s="646">
        <f>IF(C$512="Yes",(VLOOKUP(F$513,$AO$483:$AP$486,2,FALSE)),0)</f>
        <v>0</v>
      </c>
      <c r="AH512" s="673" t="s">
        <v>1438</v>
      </c>
      <c r="AI512" s="584"/>
      <c r="AJ512" s="584"/>
      <c r="AK512" s="765"/>
      <c r="AN512" s="630"/>
      <c r="AP512" s="572"/>
      <c r="AQ512" s="572"/>
      <c r="AR512" s="572"/>
      <c r="AS512" s="572"/>
      <c r="AT512" s="572"/>
      <c r="AU512" s="572"/>
      <c r="AV512" s="572"/>
      <c r="AW512" s="572"/>
      <c r="AX512" s="572"/>
      <c r="AY512" s="572"/>
      <c r="AZ512" s="572"/>
      <c r="BA512" s="572"/>
      <c r="BB512" s="572"/>
      <c r="BC512" s="572"/>
      <c r="BD512" s="572"/>
      <c r="BE512" s="572"/>
      <c r="BF512" s="572"/>
      <c r="BG512" s="572"/>
      <c r="BH512" s="572"/>
      <c r="BI512" s="670"/>
      <c r="BJ512" s="830"/>
      <c r="BK512" s="830"/>
      <c r="BM512" s="569"/>
      <c r="BN512" s="569"/>
      <c r="BO512" s="569"/>
      <c r="BP512" s="569"/>
      <c r="BQ512" s="569"/>
      <c r="BR512" s="569"/>
      <c r="BS512" s="569"/>
      <c r="BT512" s="569"/>
      <c r="BU512" s="569"/>
      <c r="BV512" s="569"/>
      <c r="BW512" s="569"/>
      <c r="BX512" s="569"/>
      <c r="BY512" s="569"/>
      <c r="BZ512" s="569"/>
      <c r="CA512" s="569"/>
      <c r="CB512" s="569"/>
      <c r="CC512" s="569"/>
    </row>
    <row r="513" spans="1:81" s="583" customFormat="1" ht="12.75" hidden="1" customHeight="1">
      <c r="C513" s="751"/>
      <c r="E513" s="796"/>
      <c r="F513" s="2006" t="s">
        <v>600</v>
      </c>
      <c r="G513" s="2006"/>
      <c r="H513" s="2006"/>
      <c r="I513" s="2006"/>
      <c r="J513" s="2006"/>
      <c r="K513" s="2006"/>
      <c r="L513" s="2006"/>
      <c r="M513" s="2006"/>
      <c r="N513" s="2006"/>
      <c r="O513" s="2006"/>
      <c r="P513" s="2006"/>
      <c r="Q513" s="2006"/>
      <c r="R513" s="2006"/>
      <c r="S513" s="2006"/>
      <c r="T513" s="2006"/>
      <c r="U513" s="2006"/>
      <c r="V513" s="2006"/>
      <c r="W513" s="2006"/>
      <c r="X513" s="2006"/>
      <c r="Y513" s="2006"/>
      <c r="Z513" s="2006"/>
      <c r="AA513" s="2006"/>
      <c r="AB513" s="2006"/>
      <c r="AC513" s="2006"/>
      <c r="AD513" s="2006"/>
      <c r="AE513" s="2006"/>
      <c r="AF513" s="2006"/>
      <c r="AG513" s="584"/>
      <c r="AH513" s="584"/>
      <c r="AI513" s="584"/>
      <c r="AJ513" s="584"/>
      <c r="AK513" s="765"/>
      <c r="AN513" s="630"/>
      <c r="BM513" s="569"/>
      <c r="BN513" s="569"/>
      <c r="BO513" s="569"/>
      <c r="BP513" s="569"/>
      <c r="BQ513" s="569"/>
      <c r="BR513" s="569"/>
      <c r="BS513" s="569"/>
      <c r="BT513" s="569"/>
      <c r="BU513" s="569"/>
      <c r="BV513" s="569"/>
      <c r="BW513" s="569"/>
      <c r="BX513" s="569"/>
      <c r="BY513" s="569"/>
      <c r="BZ513" s="569"/>
      <c r="CA513" s="569"/>
      <c r="CB513" s="569"/>
      <c r="CC513" s="569"/>
    </row>
    <row r="514" spans="1:81" s="583" customFormat="1" ht="12.75" hidden="1" customHeight="1">
      <c r="C514" s="829"/>
      <c r="D514" s="760"/>
      <c r="E514" s="798"/>
      <c r="F514" s="2007"/>
      <c r="G514" s="2007"/>
      <c r="H514" s="2007"/>
      <c r="I514" s="2007"/>
      <c r="J514" s="2007"/>
      <c r="K514" s="2007"/>
      <c r="L514" s="2007"/>
      <c r="M514" s="2007"/>
      <c r="N514" s="2007"/>
      <c r="O514" s="2007"/>
      <c r="P514" s="2007"/>
      <c r="Q514" s="2007"/>
      <c r="R514" s="2007"/>
      <c r="S514" s="2007"/>
      <c r="T514" s="2007"/>
      <c r="U514" s="2007"/>
      <c r="V514" s="2007"/>
      <c r="W514" s="2007"/>
      <c r="X514" s="2007"/>
      <c r="Y514" s="2007"/>
      <c r="Z514" s="2007"/>
      <c r="AA514" s="2007"/>
      <c r="AB514" s="2007"/>
      <c r="AC514" s="2007"/>
      <c r="AD514" s="2007"/>
      <c r="AE514" s="2007"/>
      <c r="AF514" s="2007"/>
      <c r="AG514" s="691"/>
      <c r="AH514" s="691"/>
      <c r="AI514" s="691"/>
      <c r="AJ514" s="691"/>
      <c r="AK514" s="775"/>
      <c r="AN514" s="630"/>
      <c r="BM514" s="569"/>
      <c r="BN514" s="569"/>
      <c r="BO514" s="569"/>
      <c r="BP514" s="569"/>
      <c r="BQ514" s="569"/>
      <c r="BR514" s="569"/>
      <c r="BS514" s="569"/>
      <c r="BT514" s="569"/>
      <c r="BU514" s="569"/>
      <c r="BV514" s="569"/>
      <c r="BW514" s="569"/>
      <c r="BX514" s="569"/>
      <c r="BY514" s="569"/>
      <c r="BZ514" s="569"/>
      <c r="CA514" s="569"/>
      <c r="CB514" s="569"/>
      <c r="CC514" s="569"/>
    </row>
    <row r="515" spans="1:81" s="583" customFormat="1" ht="12.75" hidden="1" customHeight="1">
      <c r="A515" s="670"/>
      <c r="C515" s="584"/>
      <c r="E515" s="584"/>
      <c r="F515" s="804"/>
      <c r="G515" s="584"/>
      <c r="H515" s="584"/>
      <c r="I515" s="584"/>
      <c r="J515" s="584"/>
      <c r="K515" s="584"/>
      <c r="L515" s="584"/>
      <c r="M515" s="584"/>
      <c r="N515" s="584"/>
      <c r="O515" s="584"/>
      <c r="P515" s="584"/>
      <c r="Q515" s="584"/>
      <c r="R515" s="584"/>
      <c r="S515" s="584"/>
      <c r="T515" s="584"/>
      <c r="U515" s="584"/>
      <c r="V515" s="584"/>
      <c r="W515" s="584"/>
      <c r="X515" s="584"/>
      <c r="Y515" s="584"/>
      <c r="Z515" s="584"/>
      <c r="AA515" s="584"/>
      <c r="AB515" s="584"/>
      <c r="AC515" s="584"/>
      <c r="AD515" s="649"/>
      <c r="AE515" s="584"/>
      <c r="AF515" s="584"/>
      <c r="AG515" s="584"/>
      <c r="AH515" s="584"/>
      <c r="AN515" s="630"/>
      <c r="BM515" s="569"/>
      <c r="BN515" s="569"/>
      <c r="BO515" s="569"/>
      <c r="BP515" s="569"/>
      <c r="BQ515" s="569"/>
      <c r="BR515" s="569"/>
      <c r="BS515" s="569"/>
      <c r="BT515" s="569"/>
      <c r="BU515" s="569"/>
      <c r="BV515" s="569"/>
      <c r="BW515" s="569"/>
      <c r="BX515" s="569"/>
      <c r="BY515" s="569"/>
      <c r="BZ515" s="569"/>
      <c r="CA515" s="569"/>
      <c r="CB515" s="569"/>
      <c r="CC515" s="569"/>
    </row>
    <row r="516" spans="1:81" s="583" customFormat="1" ht="12.75" hidden="1" customHeight="1">
      <c r="A516" s="670"/>
      <c r="B516" s="583" t="s">
        <v>1663</v>
      </c>
      <c r="C516" s="584"/>
      <c r="E516" s="584"/>
      <c r="F516" s="584"/>
      <c r="G516" s="584"/>
      <c r="H516" s="584"/>
      <c r="I516" s="584"/>
      <c r="J516" s="584"/>
      <c r="K516" s="584"/>
      <c r="L516" s="584"/>
      <c r="M516" s="584"/>
      <c r="N516" s="584"/>
      <c r="O516" s="584"/>
      <c r="P516" s="584"/>
      <c r="Q516" s="584"/>
      <c r="R516" s="584"/>
      <c r="S516" s="584"/>
      <c r="T516" s="584"/>
      <c r="U516" s="584"/>
      <c r="V516" s="584"/>
      <c r="W516" s="584"/>
      <c r="X516" s="584"/>
      <c r="Y516" s="584"/>
      <c r="Z516" s="584"/>
      <c r="AA516" s="584"/>
      <c r="AB516" s="584"/>
      <c r="AC516" s="584"/>
      <c r="AD516" s="649"/>
      <c r="AE516" s="584"/>
      <c r="AF516" s="584"/>
      <c r="AG516" s="584"/>
      <c r="AH516" s="584"/>
      <c r="AN516" s="630"/>
      <c r="AP516" s="819"/>
      <c r="AQ516" s="819"/>
      <c r="AR516" s="819"/>
      <c r="AS516" s="819"/>
      <c r="AT516" s="819"/>
      <c r="AU516" s="819"/>
      <c r="AV516" s="819"/>
      <c r="AW516" s="819"/>
      <c r="AX516" s="819"/>
      <c r="AY516" s="819"/>
      <c r="BM516" s="569"/>
      <c r="BN516" s="569"/>
      <c r="BO516" s="569"/>
      <c r="BP516" s="569"/>
      <c r="BQ516" s="569"/>
      <c r="BR516" s="569"/>
      <c r="BS516" s="569"/>
      <c r="BT516" s="569"/>
      <c r="BU516" s="569"/>
      <c r="BV516" s="569"/>
      <c r="BW516" s="569"/>
      <c r="BX516" s="569"/>
      <c r="BY516" s="569"/>
      <c r="BZ516" s="569"/>
      <c r="CA516" s="569"/>
      <c r="CB516" s="569"/>
      <c r="CC516" s="569"/>
    </row>
    <row r="517" spans="1:81" s="583" customFormat="1" ht="12.75" hidden="1" customHeight="1">
      <c r="A517" s="670"/>
      <c r="B517" s="583" t="s">
        <v>1664</v>
      </c>
      <c r="C517" s="584"/>
      <c r="E517" s="584"/>
      <c r="F517" s="584"/>
      <c r="G517" s="584"/>
      <c r="H517" s="584"/>
      <c r="I517" s="584"/>
      <c r="J517" s="584"/>
      <c r="K517" s="584"/>
      <c r="L517" s="584"/>
      <c r="M517" s="584"/>
      <c r="N517" s="584"/>
      <c r="O517" s="584"/>
      <c r="P517" s="584"/>
      <c r="Q517" s="584"/>
      <c r="R517" s="584"/>
      <c r="S517" s="584"/>
      <c r="T517" s="584"/>
      <c r="U517" s="584"/>
      <c r="V517" s="584"/>
      <c r="W517" s="584"/>
      <c r="X517" s="584"/>
      <c r="Y517" s="584"/>
      <c r="Z517" s="584"/>
      <c r="AA517" s="584"/>
      <c r="AB517" s="584"/>
      <c r="AC517" s="584"/>
      <c r="AD517" s="649"/>
      <c r="AE517" s="584"/>
      <c r="AF517" s="584"/>
      <c r="AG517" s="584"/>
      <c r="AH517" s="584"/>
      <c r="AN517" s="630"/>
      <c r="AP517" s="836"/>
      <c r="AQ517" s="836"/>
      <c r="AR517" s="836"/>
      <c r="AS517" s="836"/>
      <c r="AT517" s="836"/>
      <c r="AU517" s="836"/>
      <c r="AV517" s="836"/>
      <c r="AW517" s="836"/>
      <c r="AX517" s="836"/>
      <c r="AY517" s="836"/>
      <c r="BM517" s="569"/>
      <c r="BN517" s="569"/>
      <c r="BO517" s="569"/>
      <c r="BP517" s="569"/>
      <c r="BQ517" s="569"/>
      <c r="BR517" s="569"/>
      <c r="BS517" s="569"/>
      <c r="BT517" s="569"/>
      <c r="BU517" s="569"/>
      <c r="BV517" s="569"/>
      <c r="BW517" s="569"/>
      <c r="BX517" s="569"/>
      <c r="BY517" s="569"/>
      <c r="BZ517" s="569"/>
      <c r="CA517" s="569"/>
      <c r="CB517" s="569"/>
      <c r="CC517" s="569"/>
    </row>
    <row r="518" spans="1:81" s="583" customFormat="1" ht="12.75" hidden="1" customHeight="1">
      <c r="A518" s="670"/>
      <c r="B518" s="583" t="s">
        <v>2342</v>
      </c>
      <c r="C518" s="584"/>
      <c r="E518" s="584"/>
      <c r="F518" s="584"/>
      <c r="G518" s="584"/>
      <c r="H518" s="584"/>
      <c r="I518" s="584"/>
      <c r="J518" s="584"/>
      <c r="K518" s="584"/>
      <c r="L518" s="584"/>
      <c r="M518" s="584"/>
      <c r="N518" s="584"/>
      <c r="O518" s="584"/>
      <c r="P518" s="584"/>
      <c r="Q518" s="584"/>
      <c r="R518" s="584"/>
      <c r="S518" s="584"/>
      <c r="T518" s="584"/>
      <c r="U518" s="584"/>
      <c r="V518" s="584"/>
      <c r="W518" s="584"/>
      <c r="X518" s="584"/>
      <c r="Y518" s="584"/>
      <c r="Z518" s="584"/>
      <c r="AA518" s="584"/>
      <c r="AB518" s="584"/>
      <c r="AC518" s="584"/>
      <c r="AD518" s="649"/>
      <c r="AE518" s="584"/>
      <c r="AF518" s="584"/>
      <c r="AG518" s="584"/>
      <c r="AH518" s="584"/>
      <c r="AN518" s="630"/>
      <c r="AP518" s="836"/>
      <c r="AQ518" s="836"/>
      <c r="AR518" s="836"/>
      <c r="AS518" s="836"/>
      <c r="AT518" s="836"/>
      <c r="AU518" s="836"/>
      <c r="AV518" s="836"/>
      <c r="AW518" s="836"/>
      <c r="AX518" s="836"/>
      <c r="AY518" s="836"/>
      <c r="BM518" s="569"/>
      <c r="BN518" s="569"/>
      <c r="BO518" s="569"/>
      <c r="BP518" s="569"/>
      <c r="BQ518" s="569"/>
      <c r="BR518" s="569"/>
      <c r="BS518" s="569"/>
      <c r="BT518" s="569"/>
      <c r="BU518" s="569"/>
      <c r="BV518" s="569"/>
      <c r="BW518" s="569"/>
      <c r="BX518" s="569"/>
      <c r="BY518" s="569"/>
      <c r="BZ518" s="569"/>
      <c r="CA518" s="569"/>
      <c r="CB518" s="569"/>
      <c r="CC518" s="569"/>
    </row>
    <row r="519" spans="1:81" s="583" customFormat="1" ht="12.75" hidden="1" customHeight="1">
      <c r="A519" s="670"/>
      <c r="B519" s="583" t="s">
        <v>1665</v>
      </c>
      <c r="C519" s="584"/>
      <c r="E519" s="584"/>
      <c r="F519" s="584"/>
      <c r="G519" s="584"/>
      <c r="H519" s="584"/>
      <c r="I519" s="584"/>
      <c r="J519" s="584"/>
      <c r="K519" s="584"/>
      <c r="L519" s="584"/>
      <c r="M519" s="584"/>
      <c r="N519" s="584"/>
      <c r="O519" s="584"/>
      <c r="P519" s="584"/>
      <c r="Q519" s="584"/>
      <c r="R519" s="584"/>
      <c r="S519" s="584"/>
      <c r="T519" s="584"/>
      <c r="U519" s="584"/>
      <c r="V519" s="584"/>
      <c r="W519" s="584"/>
      <c r="X519" s="584"/>
      <c r="Y519" s="584"/>
      <c r="Z519" s="584"/>
      <c r="AA519" s="584"/>
      <c r="AB519" s="584"/>
      <c r="AC519" s="584"/>
      <c r="AD519" s="649"/>
      <c r="AE519" s="584"/>
      <c r="AF519" s="584"/>
      <c r="AG519" s="584"/>
      <c r="AH519" s="584"/>
      <c r="AN519" s="630"/>
      <c r="AP519" s="836"/>
      <c r="AQ519" s="836"/>
      <c r="AR519" s="836"/>
      <c r="AS519" s="836"/>
      <c r="AT519" s="836"/>
      <c r="AU519" s="836"/>
      <c r="AV519" s="836"/>
      <c r="AW519" s="836"/>
      <c r="AX519" s="836"/>
      <c r="AY519" s="836"/>
      <c r="BM519" s="569"/>
      <c r="BN519" s="569"/>
      <c r="BO519" s="569"/>
      <c r="BP519" s="569"/>
      <c r="BQ519" s="569"/>
      <c r="BR519" s="569"/>
      <c r="BS519" s="569"/>
      <c r="BT519" s="569"/>
      <c r="BU519" s="569"/>
      <c r="BV519" s="569"/>
      <c r="BW519" s="569"/>
      <c r="BX519" s="569"/>
      <c r="BY519" s="569"/>
      <c r="BZ519" s="569"/>
      <c r="CA519" s="569"/>
      <c r="CB519" s="569"/>
      <c r="CC519" s="569"/>
    </row>
    <row r="520" spans="1:81" s="583" customFormat="1" ht="12.75" hidden="1" customHeight="1">
      <c r="A520" s="670"/>
      <c r="B520" s="583" t="s">
        <v>2343</v>
      </c>
      <c r="C520" s="584"/>
      <c r="E520" s="584"/>
      <c r="F520" s="584"/>
      <c r="G520" s="584"/>
      <c r="H520" s="584"/>
      <c r="I520" s="584"/>
      <c r="J520" s="584"/>
      <c r="K520" s="584"/>
      <c r="L520" s="584"/>
      <c r="M520" s="584"/>
      <c r="N520" s="584"/>
      <c r="O520" s="584"/>
      <c r="P520" s="584"/>
      <c r="Q520" s="584"/>
      <c r="R520" s="584"/>
      <c r="S520" s="584"/>
      <c r="T520" s="584"/>
      <c r="U520" s="584"/>
      <c r="V520" s="584"/>
      <c r="W520" s="584"/>
      <c r="X520" s="584"/>
      <c r="Y520" s="584"/>
      <c r="Z520" s="584"/>
      <c r="AA520" s="584"/>
      <c r="AB520" s="584"/>
      <c r="AC520" s="584"/>
      <c r="AD520" s="649"/>
      <c r="AE520" s="584"/>
      <c r="AF520" s="584"/>
      <c r="AG520" s="584"/>
      <c r="AH520" s="584"/>
      <c r="AN520" s="630"/>
      <c r="AP520" s="836"/>
      <c r="AQ520" s="836"/>
      <c r="AR520" s="836"/>
      <c r="AS520" s="836"/>
      <c r="AT520" s="836"/>
      <c r="AU520" s="836"/>
      <c r="AV520" s="836"/>
      <c r="AW520" s="836"/>
      <c r="AX520" s="836"/>
      <c r="AY520" s="836"/>
      <c r="BM520" s="569"/>
      <c r="BN520" s="569"/>
      <c r="BO520" s="569"/>
      <c r="BP520" s="569"/>
      <c r="BQ520" s="569"/>
      <c r="BR520" s="569"/>
      <c r="BS520" s="569"/>
      <c r="BT520" s="569"/>
      <c r="BU520" s="569"/>
      <c r="BV520" s="569"/>
      <c r="BW520" s="569"/>
      <c r="BX520" s="569"/>
      <c r="BY520" s="569"/>
      <c r="BZ520" s="569"/>
      <c r="CA520" s="569"/>
      <c r="CB520" s="569"/>
      <c r="CC520" s="569"/>
    </row>
    <row r="521" spans="1:81" s="583" customFormat="1" ht="12.75" hidden="1" customHeight="1">
      <c r="A521" s="670"/>
      <c r="B521" s="583" t="s">
        <v>1666</v>
      </c>
      <c r="C521" s="584"/>
      <c r="E521" s="584"/>
      <c r="F521" s="584"/>
      <c r="G521" s="584"/>
      <c r="H521" s="584"/>
      <c r="I521" s="584"/>
      <c r="J521" s="584"/>
      <c r="K521" s="584"/>
      <c r="L521" s="584"/>
      <c r="M521" s="584"/>
      <c r="N521" s="584"/>
      <c r="O521" s="584"/>
      <c r="P521" s="584"/>
      <c r="Q521" s="584"/>
      <c r="R521" s="584"/>
      <c r="S521" s="584"/>
      <c r="T521" s="584"/>
      <c r="U521" s="584"/>
      <c r="V521" s="584"/>
      <c r="W521" s="584"/>
      <c r="X521" s="584"/>
      <c r="Y521" s="584"/>
      <c r="Z521" s="584"/>
      <c r="AA521" s="584"/>
      <c r="AB521" s="584"/>
      <c r="AC521" s="584"/>
      <c r="AD521" s="649"/>
      <c r="AE521" s="584"/>
      <c r="AF521" s="584"/>
      <c r="AG521" s="584"/>
      <c r="AH521" s="584"/>
      <c r="AN521" s="630"/>
      <c r="AP521" s="836"/>
      <c r="AQ521" s="836"/>
      <c r="AR521" s="836"/>
      <c r="AS521" s="836"/>
      <c r="AT521" s="836"/>
      <c r="AU521" s="836"/>
      <c r="AV521" s="836"/>
      <c r="AW521" s="836"/>
      <c r="AX521" s="836"/>
      <c r="AY521" s="836"/>
      <c r="BM521" s="569"/>
      <c r="BN521" s="569"/>
      <c r="BO521" s="569"/>
      <c r="BP521" s="569"/>
      <c r="BQ521" s="569"/>
      <c r="BR521" s="569"/>
      <c r="BS521" s="569"/>
      <c r="BT521" s="569"/>
      <c r="BU521" s="569"/>
      <c r="BV521" s="569"/>
      <c r="BW521" s="569"/>
      <c r="BX521" s="569"/>
      <c r="BY521" s="569"/>
      <c r="BZ521" s="569"/>
      <c r="CA521" s="569"/>
      <c r="CB521" s="569"/>
      <c r="CC521" s="569"/>
    </row>
    <row r="522" spans="1:81" s="583" customFormat="1" ht="12.75" hidden="1" customHeight="1">
      <c r="A522" s="670"/>
      <c r="B522" s="583" t="s">
        <v>1667</v>
      </c>
      <c r="C522" s="584"/>
      <c r="E522" s="584"/>
      <c r="F522" s="584"/>
      <c r="G522" s="584"/>
      <c r="H522" s="584"/>
      <c r="I522" s="584"/>
      <c r="J522" s="584"/>
      <c r="K522" s="584"/>
      <c r="L522" s="584"/>
      <c r="M522" s="584"/>
      <c r="N522" s="584"/>
      <c r="O522" s="584"/>
      <c r="P522" s="584"/>
      <c r="Q522" s="584"/>
      <c r="R522" s="584"/>
      <c r="S522" s="584"/>
      <c r="T522" s="584"/>
      <c r="U522" s="584"/>
      <c r="V522" s="584"/>
      <c r="W522" s="584"/>
      <c r="X522" s="584"/>
      <c r="Y522" s="584"/>
      <c r="Z522" s="584"/>
      <c r="AA522" s="584"/>
      <c r="AB522" s="584"/>
      <c r="AC522" s="584"/>
      <c r="AD522" s="649"/>
      <c r="AE522" s="584"/>
      <c r="AF522" s="584"/>
      <c r="AG522" s="584"/>
      <c r="AH522" s="584"/>
      <c r="AN522" s="630"/>
    </row>
    <row r="523" spans="1:81" s="583" customFormat="1" ht="12.75" hidden="1" customHeight="1">
      <c r="A523" s="837"/>
      <c r="C523" s="584"/>
      <c r="E523" s="584"/>
      <c r="F523" s="584"/>
      <c r="G523" s="584"/>
      <c r="H523" s="584"/>
      <c r="I523" s="584"/>
      <c r="J523" s="584"/>
      <c r="K523" s="584"/>
      <c r="L523" s="584"/>
      <c r="M523" s="584"/>
      <c r="N523" s="584"/>
      <c r="O523" s="584"/>
      <c r="P523" s="584"/>
      <c r="Q523" s="584"/>
      <c r="R523" s="584"/>
      <c r="S523" s="584"/>
      <c r="T523" s="584"/>
      <c r="U523" s="584"/>
      <c r="V523" s="584"/>
      <c r="W523" s="584"/>
      <c r="X523" s="584"/>
      <c r="Y523" s="584"/>
      <c r="Z523" s="584"/>
      <c r="AA523" s="584"/>
      <c r="AB523" s="584"/>
      <c r="AC523" s="584"/>
      <c r="AD523" s="649"/>
      <c r="AE523" s="584"/>
      <c r="AF523" s="584"/>
      <c r="AG523" s="584"/>
      <c r="AH523" s="584"/>
      <c r="AN523" s="630"/>
    </row>
    <row r="524" spans="1:81" s="583" customFormat="1" ht="12.75" hidden="1" customHeight="1">
      <c r="A524" s="639"/>
      <c r="B524" s="697"/>
      <c r="C524" s="697"/>
      <c r="D524" s="697"/>
      <c r="E524" s="697"/>
      <c r="F524" s="697"/>
      <c r="G524" s="697"/>
      <c r="H524" s="697"/>
      <c r="I524" s="697"/>
      <c r="J524" s="697"/>
      <c r="K524" s="697"/>
      <c r="L524" s="697"/>
      <c r="M524" s="697"/>
      <c r="N524" s="697"/>
      <c r="O524" s="697"/>
      <c r="P524" s="697"/>
      <c r="Q524" s="697"/>
      <c r="R524" s="697"/>
      <c r="S524" s="697"/>
      <c r="T524" s="697"/>
      <c r="U524" s="697"/>
      <c r="V524" s="697"/>
      <c r="W524" s="697"/>
      <c r="X524" s="697"/>
      <c r="Y524" s="697"/>
      <c r="Z524" s="697"/>
      <c r="AA524" s="697"/>
      <c r="AB524" s="697"/>
      <c r="AC524" s="698"/>
      <c r="AD524" s="697"/>
      <c r="AE524" s="697"/>
      <c r="AF524" s="697"/>
      <c r="AG524" s="697"/>
      <c r="AH524" s="597"/>
      <c r="AI524" s="598"/>
      <c r="AJ524" s="598" t="s">
        <v>1668</v>
      </c>
      <c r="AK524" s="1912">
        <f>SUM(AG468:AG513)</f>
        <v>0</v>
      </c>
      <c r="AL524" s="1913"/>
      <c r="AM524" s="1914"/>
      <c r="AN524" s="630"/>
      <c r="AP524" s="569"/>
      <c r="AQ524" s="569"/>
      <c r="AR524" s="569"/>
      <c r="AS524" s="569"/>
      <c r="AT524" s="569"/>
      <c r="AU524" s="569"/>
      <c r="AV524" s="569"/>
      <c r="AW524" s="569"/>
      <c r="AX524" s="569"/>
      <c r="AY524" s="569"/>
      <c r="AZ524" s="569"/>
    </row>
    <row r="525" spans="1:81" s="583" customFormat="1" ht="12.75" hidden="1" customHeight="1">
      <c r="B525" s="584"/>
      <c r="C525" s="584"/>
      <c r="D525" s="584"/>
      <c r="E525" s="584"/>
      <c r="F525" s="584"/>
      <c r="G525" s="584"/>
      <c r="H525" s="584"/>
      <c r="I525" s="584"/>
      <c r="J525" s="584"/>
      <c r="K525" s="584"/>
      <c r="L525" s="584"/>
      <c r="M525" s="584"/>
      <c r="N525" s="584"/>
      <c r="O525" s="584"/>
      <c r="P525" s="584"/>
      <c r="Q525" s="584"/>
      <c r="R525" s="584"/>
      <c r="S525" s="584"/>
      <c r="T525" s="584"/>
      <c r="U525" s="584"/>
      <c r="V525" s="584"/>
      <c r="W525" s="584"/>
      <c r="X525" s="584"/>
      <c r="Y525" s="584"/>
      <c r="Z525" s="584"/>
      <c r="AA525" s="584"/>
      <c r="AB525" s="584"/>
      <c r="AC525" s="649"/>
      <c r="AD525" s="584"/>
      <c r="AE525" s="584"/>
      <c r="AF525" s="584"/>
      <c r="AG525" s="584"/>
      <c r="AI525" s="576"/>
      <c r="AJ525" s="576"/>
      <c r="AK525" s="628"/>
      <c r="AL525" s="628"/>
      <c r="AM525" s="628"/>
      <c r="AN525" s="630"/>
      <c r="AP525" s="569"/>
      <c r="AQ525" s="569"/>
      <c r="AR525" s="569"/>
      <c r="AS525" s="569"/>
      <c r="AT525" s="569"/>
      <c r="AU525" s="569"/>
      <c r="AV525" s="569"/>
      <c r="AW525" s="569"/>
      <c r="AX525" s="569"/>
      <c r="AY525" s="569"/>
      <c r="AZ525" s="569"/>
    </row>
    <row r="526" spans="1:81" ht="13.5" thickTop="1"/>
    <row r="527" spans="1:81" s="583" customFormat="1" ht="12.75" customHeight="1">
      <c r="A527" s="572" t="s">
        <v>1669</v>
      </c>
      <c r="B527" s="572" t="s">
        <v>1670</v>
      </c>
      <c r="C527" s="584"/>
      <c r="D527" s="584"/>
      <c r="E527" s="584"/>
      <c r="F527" s="584"/>
      <c r="G527" s="584"/>
      <c r="H527" s="584"/>
      <c r="I527" s="584"/>
      <c r="J527" s="584"/>
      <c r="K527" s="584"/>
      <c r="L527" s="584"/>
      <c r="M527" s="584"/>
      <c r="N527" s="584"/>
      <c r="O527" s="584"/>
      <c r="P527" s="584"/>
      <c r="Q527" s="584"/>
      <c r="R527" s="584"/>
      <c r="S527" s="584"/>
      <c r="T527" s="584"/>
      <c r="U527" s="584"/>
      <c r="V527" s="584"/>
      <c r="W527" s="584"/>
      <c r="X527" s="584"/>
      <c r="Y527" s="584"/>
      <c r="Z527" s="584"/>
      <c r="AA527" s="584"/>
      <c r="AB527" s="584"/>
      <c r="AC527" s="649"/>
      <c r="AD527" s="584"/>
      <c r="AE527" s="1918" t="s">
        <v>1671</v>
      </c>
      <c r="AF527" s="1918"/>
      <c r="AG527" s="1918"/>
      <c r="AH527" s="1918"/>
      <c r="AI527" s="1918"/>
      <c r="AJ527" s="1918"/>
      <c r="AK527" s="1918"/>
      <c r="AL527" s="628"/>
      <c r="AM527" s="628"/>
      <c r="AN527" s="630"/>
    </row>
    <row r="528" spans="1:81" s="583" customFormat="1" ht="12.75" customHeight="1">
      <c r="A528" s="572"/>
      <c r="B528" s="572" t="s">
        <v>1434</v>
      </c>
      <c r="C528" s="584"/>
      <c r="D528" s="584"/>
      <c r="E528" s="584"/>
      <c r="F528" s="584"/>
      <c r="G528" s="584"/>
      <c r="H528" s="584"/>
      <c r="I528" s="584"/>
      <c r="J528" s="584"/>
      <c r="K528" s="584"/>
      <c r="L528" s="584"/>
      <c r="M528" s="584"/>
      <c r="N528" s="584"/>
      <c r="O528" s="584"/>
      <c r="P528" s="584"/>
      <c r="Q528" s="584"/>
      <c r="R528" s="584"/>
      <c r="S528" s="584"/>
      <c r="T528" s="584"/>
      <c r="U528" s="584"/>
      <c r="V528" s="584"/>
      <c r="W528" s="584"/>
      <c r="X528" s="584"/>
      <c r="Y528" s="584"/>
      <c r="Z528" s="584"/>
      <c r="AA528" s="584"/>
      <c r="AB528" s="584"/>
      <c r="AC528" s="649"/>
      <c r="AD528" s="584"/>
      <c r="AE528" s="576"/>
      <c r="AF528" s="576"/>
      <c r="AG528" s="576"/>
      <c r="AH528" s="576"/>
      <c r="AI528" s="576"/>
      <c r="AJ528" s="576"/>
      <c r="AK528" s="576"/>
      <c r="AL528" s="628"/>
      <c r="AM528" s="628"/>
      <c r="AN528" s="630"/>
    </row>
    <row r="529" spans="1:49" s="583" customFormat="1" ht="12.75" customHeight="1">
      <c r="A529" s="572"/>
      <c r="B529" s="572"/>
      <c r="C529" s="584"/>
      <c r="D529" s="584"/>
      <c r="E529" s="584"/>
      <c r="F529" s="584"/>
      <c r="G529" s="584"/>
      <c r="H529" s="584"/>
      <c r="I529" s="584"/>
      <c r="J529" s="584"/>
      <c r="K529" s="584"/>
      <c r="L529" s="584"/>
      <c r="M529" s="584"/>
      <c r="N529" s="584"/>
      <c r="O529" s="584"/>
      <c r="P529" s="584"/>
      <c r="Q529" s="584"/>
      <c r="R529" s="584"/>
      <c r="S529" s="584"/>
      <c r="T529" s="584"/>
      <c r="U529" s="584"/>
      <c r="V529" s="584"/>
      <c r="W529" s="584"/>
      <c r="X529" s="584"/>
      <c r="Y529" s="584"/>
      <c r="Z529" s="584"/>
      <c r="AA529" s="584"/>
      <c r="AB529" s="584"/>
      <c r="AC529" s="649"/>
      <c r="AD529" s="584"/>
      <c r="AE529" s="576"/>
      <c r="AF529" s="576"/>
      <c r="AG529" s="576"/>
      <c r="AH529" s="576"/>
      <c r="AI529" s="576"/>
      <c r="AJ529" s="576"/>
      <c r="AK529" s="576"/>
      <c r="AL529" s="628"/>
      <c r="AM529" s="628"/>
      <c r="AN529" s="630"/>
    </row>
    <row r="530" spans="1:49" s="583" customFormat="1" ht="12.75" customHeight="1">
      <c r="A530" s="572"/>
      <c r="B530" s="572"/>
      <c r="C530" s="1927" t="s">
        <v>554</v>
      </c>
      <c r="D530" s="1927"/>
      <c r="E530" s="584"/>
      <c r="F530" s="1986" t="s">
        <v>1672</v>
      </c>
      <c r="G530" s="1987"/>
      <c r="H530" s="1987"/>
      <c r="I530" s="1987"/>
      <c r="J530" s="1987"/>
      <c r="K530" s="1987"/>
      <c r="L530" s="1987"/>
      <c r="M530" s="1987"/>
      <c r="N530" s="1987"/>
      <c r="O530" s="1987"/>
      <c r="P530" s="1987"/>
      <c r="Q530" s="1987"/>
      <c r="R530" s="1987"/>
      <c r="S530" s="1987"/>
      <c r="T530" s="1987"/>
      <c r="U530" s="1987"/>
      <c r="V530" s="1987"/>
      <c r="W530" s="1987"/>
      <c r="X530" s="1987"/>
      <c r="Y530" s="1987"/>
      <c r="Z530" s="1987"/>
      <c r="AA530" s="1987"/>
      <c r="AB530" s="1987"/>
      <c r="AC530" s="1987"/>
      <c r="AD530" s="1987"/>
      <c r="AE530" s="1987"/>
      <c r="AF530" s="1987"/>
      <c r="AG530" s="1987"/>
      <c r="AH530" s="1987"/>
      <c r="AI530" s="1987"/>
      <c r="AJ530" s="1987"/>
      <c r="AK530" s="1987"/>
      <c r="AL530" s="1988"/>
      <c r="AM530" s="628"/>
      <c r="AN530" s="630"/>
    </row>
    <row r="531" spans="1:49" s="583" customFormat="1" ht="12.75" customHeight="1">
      <c r="A531" s="572"/>
      <c r="B531" s="572"/>
      <c r="C531" s="584"/>
      <c r="D531" s="584"/>
      <c r="E531" s="584"/>
      <c r="F531" s="1989"/>
      <c r="G531" s="1990"/>
      <c r="H531" s="1990"/>
      <c r="I531" s="1990"/>
      <c r="J531" s="1990"/>
      <c r="K531" s="1990"/>
      <c r="L531" s="1990"/>
      <c r="M531" s="1990"/>
      <c r="N531" s="1990"/>
      <c r="O531" s="1990"/>
      <c r="P531" s="1990"/>
      <c r="Q531" s="1990"/>
      <c r="R531" s="1990"/>
      <c r="S531" s="1990"/>
      <c r="T531" s="1990"/>
      <c r="U531" s="1990"/>
      <c r="V531" s="1990"/>
      <c r="W531" s="1990"/>
      <c r="X531" s="1990"/>
      <c r="Y531" s="1990"/>
      <c r="Z531" s="1990"/>
      <c r="AA531" s="1990"/>
      <c r="AB531" s="1990"/>
      <c r="AC531" s="1990"/>
      <c r="AD531" s="1990"/>
      <c r="AE531" s="1990"/>
      <c r="AF531" s="1990"/>
      <c r="AG531" s="1990"/>
      <c r="AH531" s="1990"/>
      <c r="AI531" s="1990"/>
      <c r="AJ531" s="1990"/>
      <c r="AK531" s="1990"/>
      <c r="AL531" s="1991"/>
      <c r="AM531" s="628"/>
      <c r="AN531" s="630"/>
    </row>
    <row r="532" spans="1:49" s="583" customFormat="1" ht="12.75" customHeight="1">
      <c r="A532" s="572"/>
      <c r="B532" s="572"/>
      <c r="C532" s="584"/>
      <c r="D532" s="584"/>
      <c r="E532" s="584"/>
      <c r="F532" s="838"/>
      <c r="G532" s="838"/>
      <c r="H532" s="838"/>
      <c r="I532" s="838"/>
      <c r="J532" s="838"/>
      <c r="K532" s="838"/>
      <c r="L532" s="838"/>
      <c r="M532" s="838"/>
      <c r="N532" s="838"/>
      <c r="O532" s="838"/>
      <c r="P532" s="838"/>
      <c r="Q532" s="838"/>
      <c r="R532" s="838"/>
      <c r="S532" s="838"/>
      <c r="T532" s="838"/>
      <c r="U532" s="838"/>
      <c r="V532" s="838"/>
      <c r="W532" s="838"/>
      <c r="X532" s="838"/>
      <c r="Y532" s="838"/>
      <c r="Z532" s="838"/>
      <c r="AA532" s="838"/>
      <c r="AB532" s="838"/>
      <c r="AC532" s="838"/>
      <c r="AD532" s="838"/>
      <c r="AE532" s="838"/>
      <c r="AF532" s="838"/>
      <c r="AG532" s="838"/>
      <c r="AH532" s="838"/>
      <c r="AI532" s="838"/>
      <c r="AJ532" s="838"/>
      <c r="AK532" s="838"/>
      <c r="AL532" s="838"/>
      <c r="AM532" s="628"/>
      <c r="AN532" s="630"/>
    </row>
    <row r="533" spans="1:49" s="583" customFormat="1" ht="12.75" customHeight="1">
      <c r="A533" s="572"/>
      <c r="B533" s="839"/>
      <c r="C533" s="1927" t="s">
        <v>600</v>
      </c>
      <c r="D533" s="1927"/>
      <c r="E533" s="839"/>
      <c r="F533" s="677" t="s">
        <v>1673</v>
      </c>
      <c r="G533" s="840"/>
      <c r="H533" s="841"/>
      <c r="I533" s="841"/>
      <c r="J533" s="841"/>
      <c r="K533" s="841"/>
      <c r="L533" s="841"/>
      <c r="M533" s="841"/>
      <c r="N533" s="841"/>
      <c r="O533" s="841"/>
      <c r="P533" s="841"/>
      <c r="Q533" s="841"/>
      <c r="R533" s="841"/>
      <c r="S533" s="841"/>
      <c r="T533" s="841"/>
      <c r="U533" s="841"/>
      <c r="V533" s="841"/>
      <c r="W533" s="841"/>
      <c r="X533" s="841"/>
      <c r="Y533" s="841"/>
      <c r="Z533" s="841"/>
      <c r="AA533" s="841"/>
      <c r="AB533" s="841"/>
      <c r="AC533" s="841"/>
      <c r="AD533" s="841"/>
      <c r="AE533" s="841"/>
      <c r="AF533" s="841"/>
      <c r="AG533" s="841"/>
      <c r="AH533" s="841"/>
      <c r="AI533" s="841"/>
      <c r="AJ533" s="841"/>
      <c r="AK533" s="842"/>
      <c r="AL533" s="843"/>
      <c r="AM533" s="628"/>
      <c r="AN533" s="630"/>
    </row>
    <row r="534" spans="1:49" s="583" customFormat="1" ht="12.75" customHeight="1">
      <c r="B534" s="839"/>
      <c r="C534" s="839"/>
      <c r="D534" s="839"/>
      <c r="E534" s="839"/>
      <c r="F534" s="1904" t="s">
        <v>1674</v>
      </c>
      <c r="G534" s="1905"/>
      <c r="H534" s="1905"/>
      <c r="I534" s="1905"/>
      <c r="J534" s="1905"/>
      <c r="K534" s="1905"/>
      <c r="L534" s="1905"/>
      <c r="M534" s="1905"/>
      <c r="N534" s="1905"/>
      <c r="O534" s="1905"/>
      <c r="P534" s="1905"/>
      <c r="Q534" s="1905"/>
      <c r="R534" s="1905"/>
      <c r="S534" s="1905"/>
      <c r="T534" s="1905"/>
      <c r="U534" s="1905"/>
      <c r="V534" s="1905"/>
      <c r="W534" s="1905"/>
      <c r="X534" s="1905"/>
      <c r="Y534" s="1905"/>
      <c r="Z534" s="1905"/>
      <c r="AA534" s="1905"/>
      <c r="AB534" s="1905"/>
      <c r="AC534" s="1905"/>
      <c r="AD534" s="1905"/>
      <c r="AE534" s="1905"/>
      <c r="AF534" s="1905"/>
      <c r="AG534" s="1905"/>
      <c r="AH534" s="1905"/>
      <c r="AI534" s="1905"/>
      <c r="AJ534" s="1905"/>
      <c r="AK534" s="1905"/>
      <c r="AL534" s="1906"/>
      <c r="AM534" s="628"/>
      <c r="AN534" s="630"/>
      <c r="AS534" s="903"/>
      <c r="AT534" s="903"/>
      <c r="AU534" s="903"/>
      <c r="AV534" s="903"/>
      <c r="AW534" s="903"/>
    </row>
    <row r="535" spans="1:49" s="583" customFormat="1" ht="12.75" customHeight="1">
      <c r="B535" s="839"/>
      <c r="C535" s="839"/>
      <c r="D535" s="839"/>
      <c r="E535" s="839"/>
      <c r="F535" s="1904"/>
      <c r="G535" s="1905"/>
      <c r="H535" s="1905"/>
      <c r="I535" s="1905"/>
      <c r="J535" s="1905"/>
      <c r="K535" s="1905"/>
      <c r="L535" s="1905"/>
      <c r="M535" s="1905"/>
      <c r="N535" s="1905"/>
      <c r="O535" s="1905"/>
      <c r="P535" s="1905"/>
      <c r="Q535" s="1905"/>
      <c r="R535" s="1905"/>
      <c r="S535" s="1905"/>
      <c r="T535" s="1905"/>
      <c r="U535" s="1905"/>
      <c r="V535" s="1905"/>
      <c r="W535" s="1905"/>
      <c r="X535" s="1905"/>
      <c r="Y535" s="1905"/>
      <c r="Z535" s="1905"/>
      <c r="AA535" s="1905"/>
      <c r="AB535" s="1905"/>
      <c r="AC535" s="1905"/>
      <c r="AD535" s="1905"/>
      <c r="AE535" s="1905"/>
      <c r="AF535" s="1905"/>
      <c r="AG535" s="1905"/>
      <c r="AH535" s="1905"/>
      <c r="AI535" s="1905"/>
      <c r="AJ535" s="1905"/>
      <c r="AK535" s="1905"/>
      <c r="AL535" s="1906"/>
      <c r="AM535" s="628"/>
      <c r="AN535" s="630"/>
    </row>
    <row r="536" spans="1:49" s="583" customFormat="1" ht="12.75" customHeight="1">
      <c r="B536" s="839"/>
      <c r="C536" s="839"/>
      <c r="D536" s="839"/>
      <c r="E536" s="839"/>
      <c r="F536" s="844" t="s">
        <v>2344</v>
      </c>
      <c r="G536" s="649"/>
      <c r="H536" s="649"/>
      <c r="I536" s="649"/>
      <c r="J536" s="649"/>
      <c r="K536" s="649"/>
      <c r="L536" s="649"/>
      <c r="M536" s="649"/>
      <c r="N536" s="649"/>
      <c r="O536" s="649"/>
      <c r="P536" s="649"/>
      <c r="Q536" s="649"/>
      <c r="R536" s="649"/>
      <c r="S536" s="649"/>
      <c r="T536" s="649"/>
      <c r="U536" s="649"/>
      <c r="V536" s="649"/>
      <c r="W536" s="649"/>
      <c r="X536" s="649"/>
      <c r="Y536" s="649"/>
      <c r="Z536" s="649"/>
      <c r="AA536" s="649"/>
      <c r="AB536" s="649"/>
      <c r="AC536" s="649"/>
      <c r="AD536" s="649"/>
      <c r="AE536" s="649"/>
      <c r="AF536" s="649"/>
      <c r="AG536" s="649"/>
      <c r="AH536" s="649"/>
      <c r="AI536" s="649"/>
      <c r="AJ536" s="649"/>
      <c r="AK536" s="649"/>
      <c r="AL536" s="845"/>
      <c r="AM536" s="628"/>
      <c r="AN536" s="630"/>
    </row>
    <row r="537" spans="1:49" s="583" customFormat="1" ht="12.75" customHeight="1">
      <c r="B537" s="839"/>
      <c r="C537" s="839"/>
      <c r="D537" s="839"/>
      <c r="E537" s="839"/>
      <c r="F537" s="1904" t="s">
        <v>1675</v>
      </c>
      <c r="G537" s="1905"/>
      <c r="H537" s="1905"/>
      <c r="I537" s="1905"/>
      <c r="J537" s="1905"/>
      <c r="K537" s="1905"/>
      <c r="L537" s="1905"/>
      <c r="M537" s="1905"/>
      <c r="N537" s="1905"/>
      <c r="O537" s="1905"/>
      <c r="P537" s="1905"/>
      <c r="Q537" s="1905"/>
      <c r="R537" s="1905"/>
      <c r="S537" s="1905"/>
      <c r="T537" s="1905"/>
      <c r="U537" s="1905"/>
      <c r="V537" s="1905"/>
      <c r="W537" s="1905"/>
      <c r="X537" s="1905"/>
      <c r="Y537" s="1905"/>
      <c r="Z537" s="1905"/>
      <c r="AA537" s="1905"/>
      <c r="AB537" s="1905"/>
      <c r="AC537" s="1905"/>
      <c r="AD537" s="1905"/>
      <c r="AE537" s="1905"/>
      <c r="AF537" s="1905"/>
      <c r="AG537" s="1905"/>
      <c r="AH537" s="1905"/>
      <c r="AI537" s="1905"/>
      <c r="AJ537" s="1905"/>
      <c r="AK537" s="1905"/>
      <c r="AL537" s="846"/>
      <c r="AM537" s="628"/>
      <c r="AN537" s="630"/>
    </row>
    <row r="538" spans="1:49" s="583" customFormat="1" ht="12.75" customHeight="1">
      <c r="B538" s="839"/>
      <c r="C538" s="839"/>
      <c r="D538" s="839"/>
      <c r="E538" s="839"/>
      <c r="F538" s="1907"/>
      <c r="G538" s="1908"/>
      <c r="H538" s="1908"/>
      <c r="I538" s="1908"/>
      <c r="J538" s="1908"/>
      <c r="K538" s="1908"/>
      <c r="L538" s="1908"/>
      <c r="M538" s="1908"/>
      <c r="N538" s="1908"/>
      <c r="O538" s="1908"/>
      <c r="P538" s="1908"/>
      <c r="Q538" s="1908"/>
      <c r="R538" s="1908"/>
      <c r="S538" s="1908"/>
      <c r="T538" s="1908"/>
      <c r="U538" s="1908"/>
      <c r="V538" s="1908"/>
      <c r="W538" s="1908"/>
      <c r="X538" s="1908"/>
      <c r="Y538" s="1908"/>
      <c r="Z538" s="1908"/>
      <c r="AA538" s="1908"/>
      <c r="AB538" s="1908"/>
      <c r="AC538" s="1908"/>
      <c r="AD538" s="1908"/>
      <c r="AE538" s="1908"/>
      <c r="AF538" s="1908"/>
      <c r="AG538" s="1908"/>
      <c r="AH538" s="1908"/>
      <c r="AI538" s="1908"/>
      <c r="AJ538" s="1908"/>
      <c r="AK538" s="1908"/>
      <c r="AL538" s="847"/>
      <c r="AM538" s="628"/>
      <c r="AN538" s="630"/>
    </row>
    <row r="539" spans="1:49" s="583" customFormat="1" ht="12.75" customHeight="1">
      <c r="B539" s="839"/>
      <c r="C539" s="839"/>
      <c r="D539" s="839"/>
      <c r="E539" s="839"/>
      <c r="F539" s="675"/>
      <c r="G539" s="675"/>
      <c r="H539" s="675"/>
      <c r="I539" s="675"/>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28"/>
      <c r="AM539" s="628"/>
      <c r="AN539" s="630"/>
      <c r="AP539" s="1899">
        <f>Application!AJ991</f>
        <v>58602300</v>
      </c>
      <c r="AQ539" s="1899"/>
      <c r="AR539" s="1899"/>
      <c r="AS539" s="583" t="s">
        <v>2531</v>
      </c>
    </row>
    <row r="540" spans="1:49" s="583" customFormat="1" ht="12.75" customHeight="1">
      <c r="A540" s="531"/>
      <c r="B540" s="480" t="s">
        <v>1676</v>
      </c>
      <c r="C540" s="656"/>
      <c r="D540" s="656"/>
      <c r="E540" s="656"/>
      <c r="F540" s="14"/>
      <c r="G540" s="657"/>
      <c r="H540" s="657"/>
      <c r="I540" s="657"/>
      <c r="J540" s="657"/>
      <c r="K540" s="657"/>
      <c r="L540" s="657"/>
      <c r="M540" s="657"/>
      <c r="N540" s="657"/>
      <c r="O540" s="657"/>
      <c r="P540" s="657"/>
      <c r="Q540" s="657"/>
      <c r="R540" s="14"/>
      <c r="S540" s="14"/>
      <c r="T540" s="14"/>
      <c r="U540" s="14"/>
      <c r="V540" s="14"/>
      <c r="W540" s="14"/>
      <c r="X540" s="657"/>
      <c r="Y540" s="657"/>
      <c r="Z540" s="657"/>
      <c r="AA540" s="655"/>
      <c r="AB540" s="655"/>
      <c r="AC540" s="655"/>
      <c r="AD540" s="655"/>
      <c r="AE540" s="14"/>
      <c r="AF540" s="1909">
        <f>'Sources and Uses Budget'!S107+'Sources and Uses Budget'!T107</f>
        <v>56111931</v>
      </c>
      <c r="AG540" s="1909"/>
      <c r="AH540" s="1909"/>
      <c r="AI540" s="1909"/>
      <c r="AJ540" s="1909"/>
      <c r="AK540" s="628"/>
      <c r="AL540" s="628"/>
      <c r="AM540" s="628"/>
      <c r="AN540" s="630"/>
    </row>
    <row r="541" spans="1:49" s="583" customFormat="1" ht="12.75" customHeight="1">
      <c r="A541" s="658"/>
      <c r="B541" s="658" t="s">
        <v>1677</v>
      </c>
      <c r="C541" s="657"/>
      <c r="D541" s="657"/>
      <c r="E541" s="659"/>
      <c r="F541" s="659"/>
      <c r="G541" s="659"/>
      <c r="H541" s="659"/>
      <c r="I541" s="659"/>
      <c r="J541" s="659"/>
      <c r="K541" s="659"/>
      <c r="L541" s="657"/>
      <c r="M541" s="659"/>
      <c r="N541" s="659"/>
      <c r="O541" s="659"/>
      <c r="P541" s="659"/>
      <c r="Q541" s="659"/>
      <c r="R541" s="14"/>
      <c r="S541" s="14"/>
      <c r="T541" s="14"/>
      <c r="U541" s="14"/>
      <c r="V541" s="14"/>
      <c r="W541" s="14"/>
      <c r="X541" s="657"/>
      <c r="Y541" s="657"/>
      <c r="Z541" s="657"/>
      <c r="AA541" s="655"/>
      <c r="AB541" s="655"/>
      <c r="AC541" s="655"/>
      <c r="AD541" s="655"/>
      <c r="AE541" s="14"/>
      <c r="AF541" s="1910">
        <f>IFERROR(AP548,0)</f>
        <v>118494966</v>
      </c>
      <c r="AG541" s="1910"/>
      <c r="AH541" s="1910"/>
      <c r="AI541" s="1910"/>
      <c r="AJ541" s="1910"/>
      <c r="AK541" s="628"/>
      <c r="AL541" s="628"/>
      <c r="AM541" s="628"/>
      <c r="AN541" s="630"/>
      <c r="AP541" s="1899">
        <f>Application!AJ1044</f>
        <v>29301150</v>
      </c>
      <c r="AQ541" s="1899"/>
      <c r="AR541" s="1899"/>
      <c r="AS541" s="583" t="s">
        <v>2055</v>
      </c>
    </row>
    <row r="542" spans="1:49" s="583" customFormat="1" ht="12.75" customHeight="1">
      <c r="A542" s="657"/>
      <c r="B542" s="657" t="s">
        <v>13</v>
      </c>
      <c r="C542" s="657"/>
      <c r="D542" s="657"/>
      <c r="E542" s="657"/>
      <c r="F542" s="657"/>
      <c r="G542" s="657"/>
      <c r="H542" s="657"/>
      <c r="I542" s="657"/>
      <c r="J542" s="657"/>
      <c r="K542" s="657"/>
      <c r="L542" s="657"/>
      <c r="M542" s="657"/>
      <c r="N542" s="657"/>
      <c r="O542" s="657"/>
      <c r="P542" s="657"/>
      <c r="Q542" s="657"/>
      <c r="R542" s="14"/>
      <c r="S542" s="14"/>
      <c r="T542" s="14"/>
      <c r="U542" s="14"/>
      <c r="V542" s="14"/>
      <c r="W542" s="14"/>
      <c r="X542" s="657"/>
      <c r="Y542" s="657"/>
      <c r="Z542" s="657"/>
      <c r="AA542" s="655"/>
      <c r="AB542" s="655"/>
      <c r="AC542" s="655"/>
      <c r="AD542" s="655"/>
      <c r="AE542" s="14"/>
      <c r="AF542" s="1911">
        <f>IFERROR(ROUNDDOWN(IF(C533="YES",((1-(AF540/AF541))*2),(1-(AF540/AF541))),2),0)</f>
        <v>0.52</v>
      </c>
      <c r="AG542" s="1911"/>
      <c r="AH542" s="1911"/>
      <c r="AI542" s="1911"/>
      <c r="AJ542" s="1911"/>
      <c r="AK542" s="628"/>
      <c r="AL542" s="628"/>
      <c r="AM542" s="628"/>
      <c r="AN542" s="630"/>
      <c r="AP542" s="1900">
        <f>Application!AJ1048</f>
        <v>58602300</v>
      </c>
      <c r="AQ542" s="1900"/>
      <c r="AR542" s="1900"/>
      <c r="AS542" s="583" t="s">
        <v>2532</v>
      </c>
    </row>
    <row r="543" spans="1:49" s="583" customFormat="1" ht="12.75" customHeight="1">
      <c r="A543" s="657"/>
      <c r="B543" s="657"/>
      <c r="C543" s="657"/>
      <c r="D543" s="657"/>
      <c r="E543" s="657"/>
      <c r="F543" s="657"/>
      <c r="G543" s="657"/>
      <c r="H543" s="657"/>
      <c r="I543" s="657"/>
      <c r="J543" s="657"/>
      <c r="K543" s="657"/>
      <c r="L543" s="657"/>
      <c r="M543" s="657"/>
      <c r="N543" s="657"/>
      <c r="O543" s="657"/>
      <c r="P543" s="657"/>
      <c r="Q543" s="657"/>
      <c r="R543" s="14"/>
      <c r="S543" s="14"/>
      <c r="T543" s="14"/>
      <c r="U543" s="14"/>
      <c r="V543" s="14"/>
      <c r="W543" s="14"/>
      <c r="X543" s="657"/>
      <c r="Y543" s="657"/>
      <c r="Z543" s="657"/>
      <c r="AA543" s="655"/>
      <c r="AB543" s="655"/>
      <c r="AC543" s="655"/>
      <c r="AD543" s="655"/>
      <c r="AE543" s="14"/>
      <c r="AF543" s="848"/>
      <c r="AG543" s="848"/>
      <c r="AH543" s="848"/>
      <c r="AI543" s="848"/>
      <c r="AJ543" s="848"/>
      <c r="AK543" s="628"/>
      <c r="AL543" s="628"/>
      <c r="AM543" s="628"/>
      <c r="AN543" s="630"/>
      <c r="AP543" s="1919">
        <f>IF(((AP541+AP542)/AP539)&gt;0.8,0.8,((AP541+AP542)/AP539))</f>
        <v>0.8</v>
      </c>
      <c r="AQ543" s="1919"/>
      <c r="AR543" s="1919"/>
      <c r="AS543" s="583" t="s">
        <v>2533</v>
      </c>
    </row>
    <row r="544" spans="1:49" s="583" customFormat="1" ht="12.75" customHeight="1">
      <c r="A544" s="657"/>
      <c r="B544" s="1965" t="s">
        <v>2345</v>
      </c>
      <c r="C544" s="1966"/>
      <c r="D544" s="1966"/>
      <c r="E544" s="1966"/>
      <c r="F544" s="1966"/>
      <c r="G544" s="1966"/>
      <c r="H544" s="1966"/>
      <c r="I544" s="1966"/>
      <c r="J544" s="1966"/>
      <c r="K544" s="1966"/>
      <c r="L544" s="1966"/>
      <c r="M544" s="1966"/>
      <c r="N544" s="1966"/>
      <c r="O544" s="1966"/>
      <c r="P544" s="1966"/>
      <c r="Q544" s="1966"/>
      <c r="R544" s="1966"/>
      <c r="S544" s="1966"/>
      <c r="T544" s="1966"/>
      <c r="U544" s="1966"/>
      <c r="V544" s="1966"/>
      <c r="W544" s="1966"/>
      <c r="X544" s="1966"/>
      <c r="Y544" s="1966"/>
      <c r="Z544" s="1966"/>
      <c r="AA544" s="1966"/>
      <c r="AB544" s="1966"/>
      <c r="AC544" s="1966"/>
      <c r="AD544" s="1966"/>
      <c r="AE544" s="1966"/>
      <c r="AF544" s="1966"/>
      <c r="AG544" s="1966"/>
      <c r="AH544" s="1966"/>
      <c r="AI544" s="1966"/>
      <c r="AJ544" s="1967"/>
      <c r="AK544" s="628"/>
      <c r="AL544" s="628"/>
      <c r="AM544" s="628"/>
      <c r="AN544" s="630"/>
    </row>
    <row r="545" spans="1:45" s="583" customFormat="1" ht="12.75" customHeight="1">
      <c r="A545" s="657"/>
      <c r="B545" s="1968"/>
      <c r="C545" s="1969"/>
      <c r="D545" s="1969"/>
      <c r="E545" s="1969"/>
      <c r="F545" s="1969"/>
      <c r="G545" s="1969"/>
      <c r="H545" s="1969"/>
      <c r="I545" s="1969"/>
      <c r="J545" s="1969"/>
      <c r="K545" s="1969"/>
      <c r="L545" s="1969"/>
      <c r="M545" s="1969"/>
      <c r="N545" s="1969"/>
      <c r="O545" s="1969"/>
      <c r="P545" s="1969"/>
      <c r="Q545" s="1969"/>
      <c r="R545" s="1969"/>
      <c r="S545" s="1969"/>
      <c r="T545" s="1969"/>
      <c r="U545" s="1969"/>
      <c r="V545" s="1969"/>
      <c r="W545" s="1969"/>
      <c r="X545" s="1969"/>
      <c r="Y545" s="1969"/>
      <c r="Z545" s="1969"/>
      <c r="AA545" s="1969"/>
      <c r="AB545" s="1969"/>
      <c r="AC545" s="1969"/>
      <c r="AD545" s="1969"/>
      <c r="AE545" s="1969"/>
      <c r="AF545" s="1969"/>
      <c r="AG545" s="1969"/>
      <c r="AH545" s="1969"/>
      <c r="AI545" s="1969"/>
      <c r="AJ545" s="1970"/>
      <c r="AK545" s="628"/>
      <c r="AL545" s="628"/>
      <c r="AM545" s="628"/>
      <c r="AN545" s="630"/>
      <c r="AP545" s="1899">
        <f>AP546-AP541-AP542</f>
        <v>71613126</v>
      </c>
      <c r="AQ545" s="1920"/>
      <c r="AR545" s="1920"/>
      <c r="AS545" s="583" t="s">
        <v>2535</v>
      </c>
    </row>
    <row r="546" spans="1:45" s="583" customFormat="1" ht="12.75" customHeight="1">
      <c r="A546" s="657"/>
      <c r="B546" s="1971"/>
      <c r="C546" s="1972"/>
      <c r="D546" s="1972"/>
      <c r="E546" s="1972"/>
      <c r="F546" s="1972"/>
      <c r="G546" s="1972"/>
      <c r="H546" s="1972"/>
      <c r="I546" s="1972"/>
      <c r="J546" s="1972"/>
      <c r="K546" s="1972"/>
      <c r="L546" s="1972"/>
      <c r="M546" s="1972"/>
      <c r="N546" s="1972"/>
      <c r="O546" s="1972"/>
      <c r="P546" s="1972"/>
      <c r="Q546" s="1972"/>
      <c r="R546" s="1972"/>
      <c r="S546" s="1972"/>
      <c r="T546" s="1972"/>
      <c r="U546" s="1972"/>
      <c r="V546" s="1972"/>
      <c r="W546" s="1972"/>
      <c r="X546" s="1972"/>
      <c r="Y546" s="1972"/>
      <c r="Z546" s="1972"/>
      <c r="AA546" s="1972"/>
      <c r="AB546" s="1972"/>
      <c r="AC546" s="1972"/>
      <c r="AD546" s="1972"/>
      <c r="AE546" s="1972"/>
      <c r="AF546" s="1972"/>
      <c r="AG546" s="1972"/>
      <c r="AH546" s="1972"/>
      <c r="AI546" s="1972"/>
      <c r="AJ546" s="1973"/>
      <c r="AK546" s="628"/>
      <c r="AL546" s="628"/>
      <c r="AM546" s="628"/>
      <c r="AN546" s="630"/>
      <c r="AP546" s="1899">
        <f>Application!AJ1052</f>
        <v>159516576</v>
      </c>
      <c r="AQ546" s="1899"/>
      <c r="AR546" s="1899"/>
      <c r="AS546" s="583" t="s">
        <v>2534</v>
      </c>
    </row>
    <row r="547" spans="1:45" s="583" customFormat="1" ht="12.75" customHeight="1">
      <c r="B547" s="584"/>
      <c r="C547" s="584"/>
      <c r="D547" s="584"/>
      <c r="E547" s="584"/>
      <c r="F547" s="584"/>
      <c r="G547" s="584"/>
      <c r="H547" s="584"/>
      <c r="I547" s="584"/>
      <c r="J547" s="584"/>
      <c r="K547" s="584"/>
      <c r="L547" s="584"/>
      <c r="M547" s="584"/>
      <c r="N547" s="584"/>
      <c r="O547" s="584"/>
      <c r="P547" s="584"/>
      <c r="Q547" s="584"/>
      <c r="R547" s="584"/>
      <c r="S547" s="584"/>
      <c r="T547" s="584"/>
      <c r="U547" s="584"/>
      <c r="V547" s="584"/>
      <c r="W547" s="584"/>
      <c r="X547" s="584"/>
      <c r="Y547" s="584"/>
      <c r="Z547" s="584"/>
      <c r="AA547" s="584"/>
      <c r="AB547" s="584"/>
      <c r="AC547" s="649"/>
      <c r="AD547" s="584"/>
      <c r="AI547" s="576"/>
      <c r="AJ547" s="576"/>
      <c r="AK547" s="628"/>
      <c r="AL547" s="628"/>
      <c r="AM547" s="628"/>
      <c r="AN547" s="630"/>
    </row>
    <row r="548" spans="1:45" s="583" customFormat="1" ht="12.75" customHeight="1">
      <c r="A548" s="661"/>
      <c r="B548" s="661"/>
      <c r="C548" s="661"/>
      <c r="D548" s="661"/>
      <c r="E548" s="661"/>
      <c r="F548" s="661"/>
      <c r="G548" s="661"/>
      <c r="H548" s="661"/>
      <c r="I548" s="661"/>
      <c r="J548" s="661"/>
      <c r="K548" s="661"/>
      <c r="L548" s="661"/>
      <c r="M548" s="661"/>
      <c r="N548" s="661"/>
      <c r="O548" s="661"/>
      <c r="P548" s="661"/>
      <c r="Q548" s="661"/>
      <c r="R548" s="661"/>
      <c r="S548" s="661"/>
      <c r="T548" s="661"/>
      <c r="U548" s="661"/>
      <c r="V548" s="661"/>
      <c r="W548" s="661"/>
      <c r="X548" s="661"/>
      <c r="Y548" s="661"/>
      <c r="Z548" s="661"/>
      <c r="AA548" s="661"/>
      <c r="AB548" s="661"/>
      <c r="AC548" s="661"/>
      <c r="AD548" s="661"/>
      <c r="AE548" s="661"/>
      <c r="AF548" s="661"/>
      <c r="AG548" s="661"/>
      <c r="AH548" s="662"/>
      <c r="AI548" s="598"/>
      <c r="AJ548" s="598" t="s">
        <v>1678</v>
      </c>
      <c r="AK548" s="1974">
        <f>IFERROR(IF(AND(C530="N/A",C533="N/A"),0,IF(AF542=0,0,IF((AF542*100)&gt;12,12,(AF542*100)))),0)</f>
        <v>12</v>
      </c>
      <c r="AL548" s="1974"/>
      <c r="AM548" s="1975"/>
      <c r="AN548" s="630"/>
      <c r="AP548" s="1888">
        <f>AP545+(AP539*AP543)</f>
        <v>118494966</v>
      </c>
      <c r="AQ548" s="1889"/>
      <c r="AR548" s="1890"/>
    </row>
    <row r="549" spans="1:45" s="583" customFormat="1" ht="12.75" customHeight="1" thickBot="1">
      <c r="A549" s="792"/>
      <c r="B549" s="792"/>
      <c r="C549" s="792"/>
      <c r="D549" s="792"/>
      <c r="E549" s="792"/>
      <c r="F549" s="792"/>
      <c r="G549" s="792"/>
      <c r="H549" s="792"/>
      <c r="I549" s="792"/>
      <c r="J549" s="792"/>
      <c r="K549" s="792"/>
      <c r="L549" s="792"/>
      <c r="M549" s="792"/>
      <c r="N549" s="792"/>
      <c r="O549" s="792"/>
      <c r="P549" s="792"/>
      <c r="Q549" s="792"/>
      <c r="R549" s="792"/>
      <c r="S549" s="792"/>
      <c r="T549" s="792"/>
      <c r="U549" s="792"/>
      <c r="V549" s="792"/>
      <c r="W549" s="792"/>
      <c r="X549" s="792"/>
      <c r="Y549" s="792"/>
      <c r="Z549" s="792"/>
      <c r="AA549" s="792"/>
      <c r="AB549" s="792"/>
      <c r="AC549" s="792"/>
      <c r="AD549" s="792"/>
      <c r="AE549" s="792"/>
      <c r="AF549" s="792"/>
      <c r="AG549" s="792"/>
      <c r="AH549" s="792"/>
      <c r="AI549" s="792"/>
      <c r="AJ549" s="792"/>
      <c r="AK549" s="792"/>
      <c r="AL549" s="792"/>
      <c r="AM549" s="793"/>
      <c r="AN549" s="630"/>
    </row>
    <row r="550" spans="1:45" s="583" customFormat="1" ht="12.75" customHeight="1" thickTop="1">
      <c r="A550" s="699"/>
      <c r="B550" s="700"/>
      <c r="C550" s="699"/>
      <c r="D550" s="700"/>
      <c r="E550" s="700"/>
      <c r="F550" s="700"/>
      <c r="G550" s="700"/>
      <c r="H550" s="700"/>
      <c r="I550" s="700"/>
      <c r="J550" s="700"/>
      <c r="K550" s="700"/>
      <c r="L550" s="700"/>
      <c r="M550" s="700"/>
      <c r="N550" s="700"/>
      <c r="O550" s="700"/>
      <c r="P550" s="700"/>
      <c r="Q550" s="700"/>
      <c r="R550" s="700"/>
      <c r="S550" s="700"/>
      <c r="T550" s="700"/>
      <c r="U550" s="700"/>
      <c r="V550" s="700"/>
      <c r="W550" s="700"/>
      <c r="X550" s="700"/>
      <c r="Y550" s="700"/>
      <c r="Z550" s="700"/>
      <c r="AA550" s="700"/>
      <c r="AB550" s="700"/>
      <c r="AC550" s="701"/>
      <c r="AD550" s="701"/>
      <c r="AE550" s="701"/>
      <c r="AF550" s="700"/>
      <c r="AG550" s="700"/>
      <c r="AH550" s="700"/>
      <c r="AI550" s="700"/>
      <c r="AJ550" s="700"/>
      <c r="AK550" s="700"/>
      <c r="AL550" s="700"/>
      <c r="AM550" s="702"/>
      <c r="AN550" s="630"/>
    </row>
    <row r="551" spans="1:45" s="583" customFormat="1" ht="12.75" customHeight="1">
      <c r="A551" s="571" t="s">
        <v>2335</v>
      </c>
      <c r="C551" s="571"/>
      <c r="D551" s="636"/>
      <c r="E551" s="636"/>
      <c r="F551" s="636"/>
      <c r="G551" s="636"/>
      <c r="H551" s="636"/>
      <c r="I551" s="636"/>
      <c r="J551" s="636"/>
      <c r="K551" s="636"/>
      <c r="L551" s="636"/>
      <c r="M551" s="636"/>
      <c r="N551" s="636"/>
      <c r="O551" s="636"/>
      <c r="P551" s="636"/>
      <c r="Q551" s="636"/>
      <c r="R551" s="636"/>
      <c r="S551" s="636"/>
      <c r="T551" s="636"/>
      <c r="U551" s="636"/>
      <c r="V551" s="636"/>
      <c r="W551" s="636"/>
      <c r="X551" s="636"/>
      <c r="Y551" s="636"/>
      <c r="Z551" s="636"/>
      <c r="AA551" s="636"/>
      <c r="AB551" s="636"/>
      <c r="AC551" s="636"/>
      <c r="AD551" s="636"/>
      <c r="AE551" s="1918" t="s">
        <v>1424</v>
      </c>
      <c r="AF551" s="1918"/>
      <c r="AG551" s="1918"/>
      <c r="AH551" s="1918"/>
      <c r="AI551" s="1918"/>
      <c r="AJ551" s="1918"/>
      <c r="AK551" s="1918"/>
      <c r="AL551" s="624"/>
      <c r="AM551" s="636"/>
      <c r="AN551" s="630"/>
    </row>
    <row r="552" spans="1:45" s="583" customFormat="1" ht="12.75" customHeight="1">
      <c r="C552" s="636"/>
      <c r="D552" s="636"/>
      <c r="E552" s="636"/>
      <c r="F552" s="636"/>
      <c r="G552" s="636"/>
      <c r="H552" s="636"/>
      <c r="I552" s="636"/>
      <c r="J552" s="636"/>
      <c r="K552" s="636"/>
      <c r="L552" s="636"/>
      <c r="M552" s="636"/>
      <c r="N552" s="636"/>
      <c r="O552" s="636"/>
      <c r="P552" s="636"/>
      <c r="Q552" s="636"/>
      <c r="R552" s="636"/>
      <c r="S552" s="636"/>
      <c r="T552" s="636"/>
      <c r="U552" s="636"/>
      <c r="V552" s="636"/>
      <c r="W552" s="636"/>
      <c r="X552" s="636"/>
      <c r="Y552" s="636"/>
      <c r="Z552" s="636"/>
      <c r="AA552" s="636"/>
      <c r="AB552" s="636"/>
      <c r="AC552" s="636"/>
      <c r="AD552" s="636"/>
      <c r="AE552" s="636"/>
      <c r="AF552" s="636"/>
      <c r="AG552" s="636"/>
      <c r="AH552" s="636"/>
      <c r="AI552" s="636"/>
      <c r="AJ552" s="636"/>
      <c r="AK552" s="636"/>
      <c r="AL552" s="636"/>
      <c r="AM552" s="636"/>
      <c r="AN552" s="630"/>
    </row>
    <row r="553" spans="1:45" s="583" customFormat="1" ht="12.75" customHeight="1">
      <c r="A553" s="636"/>
      <c r="B553" s="1905" t="s">
        <v>2336</v>
      </c>
      <c r="C553" s="1905"/>
      <c r="D553" s="1905"/>
      <c r="E553" s="1905"/>
      <c r="F553" s="1905"/>
      <c r="G553" s="1905"/>
      <c r="H553" s="1905"/>
      <c r="I553" s="1905"/>
      <c r="J553" s="1905"/>
      <c r="K553" s="1905"/>
      <c r="L553" s="1905"/>
      <c r="M553" s="1905"/>
      <c r="N553" s="1905"/>
      <c r="O553" s="1905"/>
      <c r="P553" s="1905"/>
      <c r="Q553" s="1905"/>
      <c r="R553" s="1905"/>
      <c r="S553" s="1905"/>
      <c r="T553" s="1905"/>
      <c r="U553" s="1905"/>
      <c r="V553" s="1905"/>
      <c r="W553" s="1905"/>
      <c r="X553" s="1905"/>
      <c r="Y553" s="1905"/>
      <c r="Z553" s="1905"/>
      <c r="AA553" s="1905"/>
      <c r="AB553" s="1905"/>
      <c r="AC553" s="1905"/>
      <c r="AD553" s="1905"/>
      <c r="AE553" s="1905"/>
      <c r="AF553" s="1905"/>
      <c r="AG553" s="1905"/>
      <c r="AH553" s="1905"/>
      <c r="AI553" s="1905"/>
      <c r="AJ553" s="1905"/>
      <c r="AK553" s="675"/>
      <c r="AL553" s="606"/>
      <c r="AM553" s="636"/>
      <c r="AN553" s="630"/>
    </row>
    <row r="554" spans="1:45" s="583" customFormat="1" ht="12.75" customHeight="1">
      <c r="A554" s="636"/>
      <c r="B554" s="1905"/>
      <c r="C554" s="1905"/>
      <c r="D554" s="1905"/>
      <c r="E554" s="1905"/>
      <c r="F554" s="1905"/>
      <c r="G554" s="1905"/>
      <c r="H554" s="1905"/>
      <c r="I554" s="1905"/>
      <c r="J554" s="1905"/>
      <c r="K554" s="1905"/>
      <c r="L554" s="1905"/>
      <c r="M554" s="1905"/>
      <c r="N554" s="1905"/>
      <c r="O554" s="1905"/>
      <c r="P554" s="1905"/>
      <c r="Q554" s="1905"/>
      <c r="R554" s="1905"/>
      <c r="S554" s="1905"/>
      <c r="T554" s="1905"/>
      <c r="U554" s="1905"/>
      <c r="V554" s="1905"/>
      <c r="W554" s="1905"/>
      <c r="X554" s="1905"/>
      <c r="Y554" s="1905"/>
      <c r="Z554" s="1905"/>
      <c r="AA554" s="1905"/>
      <c r="AB554" s="1905"/>
      <c r="AC554" s="1905"/>
      <c r="AD554" s="1905"/>
      <c r="AE554" s="1905"/>
      <c r="AF554" s="1905"/>
      <c r="AG554" s="1905"/>
      <c r="AH554" s="1905"/>
      <c r="AI554" s="1905"/>
      <c r="AJ554" s="1905"/>
      <c r="AK554" s="675"/>
      <c r="AL554" s="606"/>
      <c r="AM554" s="636"/>
      <c r="AN554" s="630"/>
    </row>
    <row r="555" spans="1:45" s="583" customFormat="1" ht="12.75" customHeight="1">
      <c r="A555" s="636"/>
      <c r="B555" s="1905"/>
      <c r="C555" s="1905"/>
      <c r="D555" s="1905"/>
      <c r="E555" s="1905"/>
      <c r="F555" s="1905"/>
      <c r="G555" s="1905"/>
      <c r="H555" s="1905"/>
      <c r="I555" s="1905"/>
      <c r="J555" s="1905"/>
      <c r="K555" s="1905"/>
      <c r="L555" s="1905"/>
      <c r="M555" s="1905"/>
      <c r="N555" s="1905"/>
      <c r="O555" s="1905"/>
      <c r="P555" s="1905"/>
      <c r="Q555" s="1905"/>
      <c r="R555" s="1905"/>
      <c r="S555" s="1905"/>
      <c r="T555" s="1905"/>
      <c r="U555" s="1905"/>
      <c r="V555" s="1905"/>
      <c r="W555" s="1905"/>
      <c r="X555" s="1905"/>
      <c r="Y555" s="1905"/>
      <c r="Z555" s="1905"/>
      <c r="AA555" s="1905"/>
      <c r="AB555" s="1905"/>
      <c r="AC555" s="1905"/>
      <c r="AD555" s="1905"/>
      <c r="AE555" s="1905"/>
      <c r="AF555" s="1905"/>
      <c r="AG555" s="1905"/>
      <c r="AH555" s="1905"/>
      <c r="AI555" s="1905"/>
      <c r="AJ555" s="1905"/>
      <c r="AK555" s="675"/>
      <c r="AL555" s="606"/>
      <c r="AM555" s="636"/>
      <c r="AN555" s="630"/>
    </row>
    <row r="556" spans="1:45" s="583" customFormat="1" ht="12.75" customHeight="1">
      <c r="A556" s="636"/>
      <c r="B556" s="1905"/>
      <c r="C556" s="1905"/>
      <c r="D556" s="1905"/>
      <c r="E556" s="1905"/>
      <c r="F556" s="1905"/>
      <c r="G556" s="1905"/>
      <c r="H556" s="1905"/>
      <c r="I556" s="1905"/>
      <c r="J556" s="1905"/>
      <c r="K556" s="1905"/>
      <c r="L556" s="1905"/>
      <c r="M556" s="1905"/>
      <c r="N556" s="1905"/>
      <c r="O556" s="1905"/>
      <c r="P556" s="1905"/>
      <c r="Q556" s="1905"/>
      <c r="R556" s="1905"/>
      <c r="S556" s="1905"/>
      <c r="T556" s="1905"/>
      <c r="U556" s="1905"/>
      <c r="V556" s="1905"/>
      <c r="W556" s="1905"/>
      <c r="X556" s="1905"/>
      <c r="Y556" s="1905"/>
      <c r="Z556" s="1905"/>
      <c r="AA556" s="1905"/>
      <c r="AB556" s="1905"/>
      <c r="AC556" s="1905"/>
      <c r="AD556" s="1905"/>
      <c r="AE556" s="1905"/>
      <c r="AF556" s="1905"/>
      <c r="AG556" s="1905"/>
      <c r="AH556" s="1905"/>
      <c r="AI556" s="1905"/>
      <c r="AJ556" s="1905"/>
      <c r="AK556" s="675"/>
      <c r="AL556" s="606"/>
      <c r="AM556" s="636"/>
      <c r="AN556" s="630"/>
    </row>
    <row r="557" spans="1:45" s="583" customFormat="1" ht="12.75" customHeight="1">
      <c r="A557" s="636"/>
      <c r="B557" s="1905"/>
      <c r="C557" s="1905"/>
      <c r="D557" s="1905"/>
      <c r="E557" s="1905"/>
      <c r="F557" s="1905"/>
      <c r="G557" s="1905"/>
      <c r="H557" s="1905"/>
      <c r="I557" s="1905"/>
      <c r="J557" s="1905"/>
      <c r="K557" s="1905"/>
      <c r="L557" s="1905"/>
      <c r="M557" s="1905"/>
      <c r="N557" s="1905"/>
      <c r="O557" s="1905"/>
      <c r="P557" s="1905"/>
      <c r="Q557" s="1905"/>
      <c r="R557" s="1905"/>
      <c r="S557" s="1905"/>
      <c r="T557" s="1905"/>
      <c r="U557" s="1905"/>
      <c r="V557" s="1905"/>
      <c r="W557" s="1905"/>
      <c r="X557" s="1905"/>
      <c r="Y557" s="1905"/>
      <c r="Z557" s="1905"/>
      <c r="AA557" s="1905"/>
      <c r="AB557" s="1905"/>
      <c r="AC557" s="1905"/>
      <c r="AD557" s="1905"/>
      <c r="AE557" s="1905"/>
      <c r="AF557" s="1905"/>
      <c r="AG557" s="1905"/>
      <c r="AH557" s="1905"/>
      <c r="AI557" s="1905"/>
      <c r="AJ557" s="1905"/>
      <c r="AK557" s="675"/>
      <c r="AL557" s="606"/>
      <c r="AM557" s="636"/>
      <c r="AN557" s="630"/>
    </row>
    <row r="558" spans="1:45" s="583" customFormat="1" ht="12.75" customHeight="1">
      <c r="A558" s="636"/>
      <c r="B558" s="1905"/>
      <c r="C558" s="1905"/>
      <c r="D558" s="1905"/>
      <c r="E558" s="1905"/>
      <c r="F558" s="1905"/>
      <c r="G558" s="1905"/>
      <c r="H558" s="1905"/>
      <c r="I558" s="1905"/>
      <c r="J558" s="1905"/>
      <c r="K558" s="1905"/>
      <c r="L558" s="1905"/>
      <c r="M558" s="1905"/>
      <c r="N558" s="1905"/>
      <c r="O558" s="1905"/>
      <c r="P558" s="1905"/>
      <c r="Q558" s="1905"/>
      <c r="R558" s="1905"/>
      <c r="S558" s="1905"/>
      <c r="T558" s="1905"/>
      <c r="U558" s="1905"/>
      <c r="V558" s="1905"/>
      <c r="W558" s="1905"/>
      <c r="X558" s="1905"/>
      <c r="Y558" s="1905"/>
      <c r="Z558" s="1905"/>
      <c r="AA558" s="1905"/>
      <c r="AB558" s="1905"/>
      <c r="AC558" s="1905"/>
      <c r="AD558" s="1905"/>
      <c r="AE558" s="1905"/>
      <c r="AF558" s="1905"/>
      <c r="AG558" s="1905"/>
      <c r="AH558" s="1905"/>
      <c r="AI558" s="1905"/>
      <c r="AJ558" s="1905"/>
      <c r="AK558" s="675"/>
      <c r="AL558" s="606"/>
      <c r="AM558" s="636"/>
      <c r="AN558" s="630"/>
    </row>
    <row r="559" spans="1:45" s="583" customFormat="1" ht="12.75" customHeight="1">
      <c r="A559" s="636"/>
      <c r="B559" s="1905"/>
      <c r="C559" s="1905"/>
      <c r="D559" s="1905"/>
      <c r="E559" s="1905"/>
      <c r="F559" s="1905"/>
      <c r="G559" s="1905"/>
      <c r="H559" s="1905"/>
      <c r="I559" s="1905"/>
      <c r="J559" s="1905"/>
      <c r="K559" s="1905"/>
      <c r="L559" s="1905"/>
      <c r="M559" s="1905"/>
      <c r="N559" s="1905"/>
      <c r="O559" s="1905"/>
      <c r="P559" s="1905"/>
      <c r="Q559" s="1905"/>
      <c r="R559" s="1905"/>
      <c r="S559" s="1905"/>
      <c r="T559" s="1905"/>
      <c r="U559" s="1905"/>
      <c r="V559" s="1905"/>
      <c r="W559" s="1905"/>
      <c r="X559" s="1905"/>
      <c r="Y559" s="1905"/>
      <c r="Z559" s="1905"/>
      <c r="AA559" s="1905"/>
      <c r="AB559" s="1905"/>
      <c r="AC559" s="1905"/>
      <c r="AD559" s="1905"/>
      <c r="AE559" s="1905"/>
      <c r="AF559" s="1905"/>
      <c r="AG559" s="1905"/>
      <c r="AH559" s="1905"/>
      <c r="AI559" s="1905"/>
      <c r="AJ559" s="1905"/>
      <c r="AK559" s="675"/>
      <c r="AL559" s="606"/>
      <c r="AM559" s="636"/>
      <c r="AN559" s="630"/>
    </row>
    <row r="560" spans="1:45" ht="12.75" customHeight="1">
      <c r="A560" s="636"/>
      <c r="B560" s="1905"/>
      <c r="C560" s="1905"/>
      <c r="D560" s="1905"/>
      <c r="E560" s="1905"/>
      <c r="F560" s="1905"/>
      <c r="G560" s="1905"/>
      <c r="H560" s="1905"/>
      <c r="I560" s="1905"/>
      <c r="J560" s="1905"/>
      <c r="K560" s="1905"/>
      <c r="L560" s="1905"/>
      <c r="M560" s="1905"/>
      <c r="N560" s="1905"/>
      <c r="O560" s="1905"/>
      <c r="P560" s="1905"/>
      <c r="Q560" s="1905"/>
      <c r="R560" s="1905"/>
      <c r="S560" s="1905"/>
      <c r="T560" s="1905"/>
      <c r="U560" s="1905"/>
      <c r="V560" s="1905"/>
      <c r="W560" s="1905"/>
      <c r="X560" s="1905"/>
      <c r="Y560" s="1905"/>
      <c r="Z560" s="1905"/>
      <c r="AA560" s="1905"/>
      <c r="AB560" s="1905"/>
      <c r="AC560" s="1905"/>
      <c r="AD560" s="1905"/>
      <c r="AE560" s="1905"/>
      <c r="AF560" s="1905"/>
      <c r="AG560" s="1905"/>
      <c r="AH560" s="1905"/>
      <c r="AI560" s="1905"/>
      <c r="AJ560" s="1905"/>
      <c r="AK560" s="675"/>
      <c r="AL560" s="606"/>
      <c r="AM560" s="636"/>
    </row>
    <row r="561" spans="1:42" s="583" customFormat="1" ht="12.75" customHeight="1">
      <c r="B561" s="1905"/>
      <c r="C561" s="1905"/>
      <c r="D561" s="1905"/>
      <c r="E561" s="1905"/>
      <c r="F561" s="1905"/>
      <c r="G561" s="1905"/>
      <c r="H561" s="1905"/>
      <c r="I561" s="1905"/>
      <c r="J561" s="1905"/>
      <c r="K561" s="1905"/>
      <c r="L561" s="1905"/>
      <c r="M561" s="1905"/>
      <c r="N561" s="1905"/>
      <c r="O561" s="1905"/>
      <c r="P561" s="1905"/>
      <c r="Q561" s="1905"/>
      <c r="R561" s="1905"/>
      <c r="S561" s="1905"/>
      <c r="T561" s="1905"/>
      <c r="U561" s="1905"/>
      <c r="V561" s="1905"/>
      <c r="W561" s="1905"/>
      <c r="X561" s="1905"/>
      <c r="Y561" s="1905"/>
      <c r="Z561" s="1905"/>
      <c r="AA561" s="1905"/>
      <c r="AB561" s="1905"/>
      <c r="AC561" s="1905"/>
      <c r="AD561" s="1905"/>
      <c r="AE561" s="1905"/>
      <c r="AF561" s="1905"/>
      <c r="AG561" s="1905"/>
      <c r="AH561" s="1905"/>
      <c r="AI561" s="1905"/>
      <c r="AJ561" s="1905"/>
      <c r="AK561" s="675"/>
      <c r="AL561" s="606"/>
      <c r="AN561" s="630"/>
    </row>
    <row r="562" spans="1:42" s="583" customFormat="1" ht="12.75" customHeight="1">
      <c r="B562" s="675"/>
      <c r="C562" s="675"/>
      <c r="D562" s="675"/>
      <c r="E562" s="675"/>
      <c r="F562" s="675"/>
      <c r="G562" s="675"/>
      <c r="H562" s="675"/>
      <c r="I562" s="675"/>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06"/>
      <c r="AN562" s="630"/>
    </row>
    <row r="563" spans="1:42" s="583" customFormat="1" ht="12.75" customHeight="1">
      <c r="B563" s="696" t="s">
        <v>1504</v>
      </c>
      <c r="C563" s="704"/>
      <c r="D563" s="606"/>
      <c r="E563" s="606"/>
      <c r="F563" s="606"/>
      <c r="G563" s="606"/>
      <c r="H563" s="606"/>
      <c r="I563" s="606"/>
      <c r="J563" s="606"/>
      <c r="K563" s="606"/>
      <c r="L563" s="606"/>
      <c r="M563" s="606"/>
      <c r="N563" s="606"/>
      <c r="O563" s="606"/>
      <c r="P563" s="606"/>
      <c r="Q563" s="606"/>
      <c r="R563" s="606"/>
      <c r="S563" s="606"/>
      <c r="T563" s="606"/>
      <c r="U563" s="606"/>
      <c r="V563" s="606"/>
      <c r="W563" s="606"/>
      <c r="X563" s="606"/>
      <c r="Y563" s="606"/>
      <c r="Z563" s="606"/>
      <c r="AA563" s="606"/>
      <c r="AB563" s="606"/>
      <c r="AC563" s="606"/>
      <c r="AD563" s="606"/>
      <c r="AE563" s="606"/>
      <c r="AF563" s="606"/>
      <c r="AG563" s="606"/>
      <c r="AH563" s="606"/>
      <c r="AI563" s="606"/>
      <c r="AN563" s="630"/>
      <c r="AP563" s="583" t="s">
        <v>600</v>
      </c>
    </row>
    <row r="564" spans="1:42" s="583" customFormat="1" ht="12.75" customHeight="1">
      <c r="B564" s="569"/>
      <c r="C564" s="704"/>
      <c r="D564" s="606"/>
      <c r="E564" s="606"/>
      <c r="F564" s="606"/>
      <c r="G564" s="606"/>
      <c r="H564" s="606"/>
      <c r="I564" s="606"/>
      <c r="J564" s="606"/>
      <c r="K564" s="606"/>
      <c r="L564" s="606"/>
      <c r="M564" s="606"/>
      <c r="N564" s="606"/>
      <c r="O564" s="606"/>
      <c r="P564" s="606"/>
      <c r="Q564" s="606"/>
      <c r="R564" s="606"/>
      <c r="S564" s="606"/>
      <c r="T564" s="606"/>
      <c r="U564" s="606"/>
      <c r="V564" s="606"/>
      <c r="W564" s="606"/>
      <c r="X564" s="606"/>
      <c r="Y564" s="606"/>
      <c r="Z564" s="606"/>
      <c r="AA564" s="606"/>
      <c r="AB564" s="606"/>
      <c r="AC564" s="606"/>
      <c r="AD564" s="606"/>
      <c r="AE564" s="606"/>
      <c r="AF564" s="606"/>
      <c r="AG564" s="606"/>
      <c r="AH564" s="606"/>
      <c r="AI564" s="606"/>
      <c r="AN564" s="630"/>
      <c r="AP564" s="583" t="s">
        <v>554</v>
      </c>
    </row>
    <row r="565" spans="1:42" s="583" customFormat="1" ht="12.75" customHeight="1">
      <c r="C565" s="572" t="s">
        <v>1505</v>
      </c>
      <c r="D565" s="705"/>
      <c r="E565" s="606"/>
      <c r="F565" s="606"/>
      <c r="G565" s="606"/>
      <c r="H565" s="606"/>
      <c r="I565" s="606"/>
      <c r="J565" s="606"/>
      <c r="K565" s="606"/>
      <c r="L565" s="606"/>
      <c r="M565" s="606"/>
      <c r="N565" s="606"/>
      <c r="O565" s="606"/>
      <c r="P565" s="606"/>
      <c r="Q565" s="606"/>
      <c r="R565" s="606"/>
      <c r="S565" s="606"/>
      <c r="T565" s="606"/>
      <c r="U565" s="606"/>
      <c r="V565" s="606"/>
      <c r="W565" s="606"/>
      <c r="X565" s="606"/>
      <c r="Y565" s="606"/>
      <c r="Z565" s="606"/>
      <c r="AA565" s="606"/>
      <c r="AB565" s="606"/>
      <c r="AC565" s="606"/>
      <c r="AD565" s="606"/>
      <c r="AE565" s="606"/>
      <c r="AF565" s="606"/>
      <c r="AG565" s="606"/>
      <c r="AH565" s="606"/>
      <c r="AI565" s="606"/>
      <c r="AN565" s="630"/>
    </row>
    <row r="566" spans="1:42" s="583" customFormat="1" ht="12.75" customHeight="1">
      <c r="B566" s="569"/>
      <c r="C566" s="569"/>
      <c r="D566" s="673"/>
      <c r="E566" s="676"/>
      <c r="F566" s="676"/>
      <c r="G566" s="676"/>
      <c r="H566" s="676"/>
      <c r="I566" s="676"/>
      <c r="J566" s="676"/>
      <c r="K566" s="676"/>
      <c r="L566" s="676"/>
      <c r="M566" s="676"/>
      <c r="N566" s="676"/>
      <c r="O566" s="676"/>
      <c r="P566" s="676"/>
      <c r="Q566" s="676"/>
      <c r="R566" s="676"/>
      <c r="S566" s="676"/>
      <c r="T566" s="676"/>
      <c r="U566" s="676"/>
      <c r="V566" s="676"/>
      <c r="W566" s="676"/>
      <c r="X566" s="676"/>
      <c r="Y566" s="676"/>
      <c r="Z566" s="676"/>
      <c r="AA566" s="676"/>
      <c r="AB566" s="676"/>
      <c r="AC566" s="676"/>
      <c r="AD566" s="676"/>
      <c r="AE566" s="676"/>
      <c r="AF566" s="569"/>
      <c r="AG566" s="569"/>
      <c r="AH566" s="569"/>
      <c r="AI566" s="569"/>
      <c r="AJ566" s="569"/>
      <c r="AK566" s="569"/>
      <c r="AL566" s="569"/>
      <c r="AN566" s="630"/>
    </row>
    <row r="567" spans="1:42" s="583" customFormat="1" ht="12.75" customHeight="1">
      <c r="B567" s="569"/>
      <c r="C567" s="569"/>
      <c r="D567" s="696" t="s">
        <v>697</v>
      </c>
      <c r="E567" s="871" t="s">
        <v>1887</v>
      </c>
      <c r="F567" s="675"/>
      <c r="G567" s="675"/>
      <c r="H567" s="675"/>
      <c r="I567" s="675"/>
      <c r="J567" s="675"/>
      <c r="K567" s="675"/>
      <c r="L567" s="675"/>
      <c r="M567" s="675"/>
      <c r="N567" s="675"/>
      <c r="O567" s="675"/>
      <c r="P567" s="675"/>
      <c r="Q567" s="675"/>
      <c r="R567" s="675"/>
      <c r="S567" s="675"/>
      <c r="T567" s="675"/>
      <c r="U567" s="675"/>
      <c r="V567" s="675"/>
      <c r="W567" s="675"/>
      <c r="X567" s="675"/>
      <c r="Y567" s="675"/>
      <c r="Z567" s="675"/>
      <c r="AA567" s="675"/>
      <c r="AB567" s="675"/>
      <c r="AC567" s="569"/>
      <c r="AD567" s="569"/>
      <c r="AE567" s="569"/>
      <c r="AF567" s="1985" t="s">
        <v>1448</v>
      </c>
      <c r="AG567" s="1985"/>
      <c r="AH567" s="1985"/>
      <c r="AI567" s="1985"/>
      <c r="AJ567" s="1985"/>
      <c r="AK567" s="1985"/>
      <c r="AL567" s="1985"/>
      <c r="AN567" s="630"/>
    </row>
    <row r="568" spans="1:42" s="583" customFormat="1" ht="12.75" customHeight="1">
      <c r="B568" s="569"/>
      <c r="C568" s="649"/>
      <c r="D568" s="696"/>
      <c r="E568" s="871" t="s">
        <v>1888</v>
      </c>
      <c r="F568" s="675"/>
      <c r="G568" s="675"/>
      <c r="H568" s="675"/>
      <c r="I568" s="675"/>
      <c r="J568" s="675"/>
      <c r="K568" s="675"/>
      <c r="L568" s="675"/>
      <c r="M568" s="675"/>
      <c r="N568" s="675"/>
      <c r="O568" s="675"/>
      <c r="P568" s="675"/>
      <c r="Q568" s="675"/>
      <c r="R568" s="675"/>
      <c r="S568" s="675"/>
      <c r="T568" s="675"/>
      <c r="U568" s="675"/>
      <c r="V568" s="675"/>
      <c r="W568" s="675"/>
      <c r="X568" s="675"/>
      <c r="Y568" s="675"/>
      <c r="Z568" s="675"/>
      <c r="AA568" s="675"/>
      <c r="AB568" s="675"/>
      <c r="AC568" s="569"/>
      <c r="AD568" s="569"/>
      <c r="AE568" s="649"/>
      <c r="AF568" s="649"/>
      <c r="AG568" s="649"/>
      <c r="AH568" s="649"/>
      <c r="AI568" s="649"/>
      <c r="AJ568" s="649"/>
      <c r="AK568" s="649"/>
      <c r="AL568" s="649"/>
      <c r="AN568" s="630"/>
    </row>
    <row r="569" spans="1:42" s="583" customFormat="1" ht="12.75" customHeight="1">
      <c r="B569" s="569"/>
      <c r="C569" s="649"/>
      <c r="D569" s="696"/>
      <c r="E569" s="871" t="s">
        <v>1889</v>
      </c>
      <c r="F569" s="675"/>
      <c r="G569" s="675"/>
      <c r="H569" s="675"/>
      <c r="I569" s="675"/>
      <c r="J569" s="675"/>
      <c r="K569" s="675"/>
      <c r="L569" s="675"/>
      <c r="M569" s="675"/>
      <c r="N569" s="675"/>
      <c r="O569" s="675"/>
      <c r="P569" s="675"/>
      <c r="Q569" s="675"/>
      <c r="R569" s="675"/>
      <c r="S569" s="675"/>
      <c r="T569" s="675"/>
      <c r="U569" s="675"/>
      <c r="V569" s="675"/>
      <c r="W569" s="675"/>
      <c r="X569" s="675"/>
      <c r="Y569" s="675"/>
      <c r="Z569" s="675"/>
      <c r="AA569" s="675"/>
      <c r="AB569" s="675"/>
      <c r="AC569" s="569"/>
      <c r="AD569" s="569"/>
      <c r="AE569" s="649"/>
      <c r="AF569" s="649"/>
      <c r="AG569" s="649"/>
      <c r="AH569" s="649"/>
      <c r="AI569" s="649"/>
      <c r="AJ569" s="649"/>
      <c r="AK569" s="649"/>
      <c r="AL569" s="649"/>
      <c r="AN569" s="630"/>
    </row>
    <row r="570" spans="1:42" s="583" customFormat="1" ht="12.75" customHeight="1">
      <c r="B570" s="569"/>
      <c r="C570" s="649"/>
      <c r="D570" s="696"/>
      <c r="E570" s="871" t="s">
        <v>1890</v>
      </c>
      <c r="F570" s="675"/>
      <c r="G570" s="675"/>
      <c r="H570" s="675"/>
      <c r="I570" s="675"/>
      <c r="J570" s="675"/>
      <c r="K570" s="675"/>
      <c r="L570" s="675"/>
      <c r="M570" s="675"/>
      <c r="N570" s="675"/>
      <c r="O570" s="675"/>
      <c r="P570" s="675"/>
      <c r="Q570" s="675"/>
      <c r="R570" s="675"/>
      <c r="S570" s="675"/>
      <c r="T570" s="675"/>
      <c r="U570" s="675"/>
      <c r="V570" s="675"/>
      <c r="W570" s="675"/>
      <c r="X570" s="675"/>
      <c r="Y570" s="675"/>
      <c r="Z570" s="675"/>
      <c r="AA570" s="675"/>
      <c r="AB570" s="675"/>
      <c r="AC570" s="569"/>
      <c r="AD570" s="569"/>
      <c r="AE570" s="649"/>
      <c r="AF570" s="649"/>
      <c r="AG570" s="649"/>
      <c r="AH570" s="649"/>
      <c r="AI570" s="649"/>
      <c r="AJ570" s="649"/>
      <c r="AK570" s="649"/>
      <c r="AL570" s="649"/>
      <c r="AN570" s="630"/>
    </row>
    <row r="571" spans="1:42" s="583" customFormat="1" ht="12.75" customHeight="1">
      <c r="B571" s="569"/>
      <c r="C571" s="649"/>
      <c r="D571" s="696"/>
      <c r="E571" s="871" t="s">
        <v>1891</v>
      </c>
      <c r="F571" s="675"/>
      <c r="G571" s="675"/>
      <c r="H571" s="675"/>
      <c r="I571" s="675"/>
      <c r="J571" s="675"/>
      <c r="K571" s="675"/>
      <c r="L571" s="675"/>
      <c r="M571" s="675"/>
      <c r="N571" s="675"/>
      <c r="O571" s="675"/>
      <c r="P571" s="675"/>
      <c r="Q571" s="675"/>
      <c r="R571" s="675"/>
      <c r="S571" s="675"/>
      <c r="T571" s="675"/>
      <c r="U571" s="675"/>
      <c r="V571" s="675"/>
      <c r="W571" s="675"/>
      <c r="X571" s="675"/>
      <c r="Y571" s="675"/>
      <c r="Z571" s="675"/>
      <c r="AA571" s="675"/>
      <c r="AB571" s="675"/>
      <c r="AC571" s="569"/>
      <c r="AD571" s="569"/>
      <c r="AE571" s="649"/>
      <c r="AF571" s="649"/>
      <c r="AG571" s="649"/>
      <c r="AH571" s="649"/>
      <c r="AI571" s="649"/>
      <c r="AJ571" s="649"/>
      <c r="AK571" s="649"/>
      <c r="AL571" s="649"/>
      <c r="AN571" s="630"/>
      <c r="AO571" s="22" t="s">
        <v>2536</v>
      </c>
      <c r="AP571" s="583" t="b">
        <f>IF(Application!AF418&gt;=25,TRUE,FALSE)</f>
        <v>1</v>
      </c>
    </row>
    <row r="572" spans="1:42" s="583" customFormat="1" ht="12.75" customHeight="1">
      <c r="B572" s="569"/>
      <c r="C572" s="649"/>
      <c r="D572" s="696"/>
      <c r="E572" s="871" t="s">
        <v>1892</v>
      </c>
      <c r="F572" s="675"/>
      <c r="G572" s="675"/>
      <c r="H572" s="675"/>
      <c r="I572" s="675"/>
      <c r="J572" s="675"/>
      <c r="K572" s="675"/>
      <c r="L572" s="675"/>
      <c r="M572" s="675"/>
      <c r="N572" s="675"/>
      <c r="O572" s="675"/>
      <c r="P572" s="675"/>
      <c r="Q572" s="675"/>
      <c r="R572" s="675"/>
      <c r="S572" s="675"/>
      <c r="T572" s="675"/>
      <c r="U572" s="675"/>
      <c r="V572" s="675"/>
      <c r="W572" s="675"/>
      <c r="X572" s="675"/>
      <c r="Y572" s="675"/>
      <c r="Z572" s="675"/>
      <c r="AA572" s="675"/>
      <c r="AB572" s="675"/>
      <c r="AC572" s="569"/>
      <c r="AD572" s="569"/>
      <c r="AE572" s="649"/>
      <c r="AF572" s="649"/>
      <c r="AG572" s="649"/>
      <c r="AH572" s="649"/>
      <c r="AI572" s="649"/>
      <c r="AJ572" s="649"/>
      <c r="AK572" s="649"/>
      <c r="AL572" s="649"/>
      <c r="AN572" s="630"/>
      <c r="AO572" s="22" t="s">
        <v>2537</v>
      </c>
      <c r="AP572" s="583" t="b">
        <f>Application!Z199="Yes"</f>
        <v>0</v>
      </c>
    </row>
    <row r="573" spans="1:42" s="583" customFormat="1" ht="12.75" customHeight="1">
      <c r="B573" s="569"/>
      <c r="C573" s="649"/>
      <c r="D573" s="696"/>
      <c r="E573" s="871"/>
      <c r="F573" s="675"/>
      <c r="G573" s="675"/>
      <c r="H573" s="675"/>
      <c r="I573" s="675"/>
      <c r="J573" s="675"/>
      <c r="K573" s="675"/>
      <c r="L573" s="675"/>
      <c r="M573" s="675"/>
      <c r="N573" s="675"/>
      <c r="O573" s="675"/>
      <c r="P573" s="675"/>
      <c r="Q573" s="675"/>
      <c r="R573" s="675"/>
      <c r="S573" s="675"/>
      <c r="T573" s="675"/>
      <c r="U573" s="675"/>
      <c r="V573" s="675"/>
      <c r="W573" s="675"/>
      <c r="X573" s="675"/>
      <c r="Y573" s="675"/>
      <c r="Z573" s="675"/>
      <c r="AA573" s="675"/>
      <c r="AB573" s="675"/>
      <c r="AC573" s="569"/>
      <c r="AD573" s="569"/>
      <c r="AE573" s="649"/>
      <c r="AF573" s="569"/>
      <c r="AG573" s="569"/>
      <c r="AH573" s="569"/>
      <c r="AI573" s="569"/>
      <c r="AJ573" s="569"/>
      <c r="AK573" s="569"/>
      <c r="AL573" s="569"/>
      <c r="AN573" s="630"/>
    </row>
    <row r="574" spans="1:42" s="583" customFormat="1" ht="12.75" customHeight="1">
      <c r="A574" s="670"/>
      <c r="B574" s="569"/>
      <c r="C574" s="965"/>
      <c r="D574" s="696" t="s">
        <v>518</v>
      </c>
      <c r="E574" s="871" t="s">
        <v>1893</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69"/>
      <c r="AD574" s="569"/>
      <c r="AE574" s="569"/>
      <c r="AF574" s="1985" t="s">
        <v>1506</v>
      </c>
      <c r="AG574" s="1985"/>
      <c r="AH574" s="1985"/>
      <c r="AI574" s="1985"/>
      <c r="AJ574" s="1985"/>
      <c r="AK574" s="1985"/>
      <c r="AL574" s="1985"/>
      <c r="AN574" s="630"/>
    </row>
    <row r="575" spans="1:42" s="583" customFormat="1" ht="12.75" customHeight="1">
      <c r="B575" s="569"/>
      <c r="C575" s="967"/>
      <c r="D575" s="696"/>
      <c r="E575" s="871" t="s">
        <v>1894</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69"/>
      <c r="AD575" s="569"/>
      <c r="AE575" s="569"/>
      <c r="AF575" s="569"/>
      <c r="AG575" s="569"/>
      <c r="AH575" s="569"/>
      <c r="AI575" s="569"/>
      <c r="AJ575" s="569"/>
      <c r="AK575" s="569"/>
      <c r="AL575" s="569"/>
      <c r="AN575" s="630"/>
      <c r="AO575" s="583" t="s">
        <v>600</v>
      </c>
      <c r="AP575" s="706">
        <v>0</v>
      </c>
    </row>
    <row r="576" spans="1:42" s="583" customFormat="1" ht="12.75" customHeight="1">
      <c r="B576" s="643"/>
      <c r="C576" s="965"/>
      <c r="D576" s="696"/>
      <c r="E576" s="871" t="s">
        <v>1895</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69"/>
      <c r="AD576" s="569"/>
      <c r="AE576" s="569"/>
      <c r="AF576" s="569"/>
      <c r="AG576" s="569"/>
      <c r="AH576" s="569"/>
      <c r="AI576" s="569"/>
      <c r="AJ576" s="569"/>
      <c r="AK576" s="569"/>
      <c r="AL576" s="569"/>
      <c r="AN576" s="630"/>
      <c r="AO576" s="644" t="s">
        <v>697</v>
      </c>
      <c r="AP576" s="583">
        <f>7*AP571</f>
        <v>7</v>
      </c>
    </row>
    <row r="577" spans="1:53" s="583" customFormat="1" ht="12.75" customHeight="1">
      <c r="B577" s="643"/>
      <c r="C577" s="965"/>
      <c r="D577" s="696"/>
      <c r="E577" s="871" t="s">
        <v>1897</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69"/>
      <c r="AD577" s="569"/>
      <c r="AE577" s="569"/>
      <c r="AF577" s="569"/>
      <c r="AG577" s="569"/>
      <c r="AH577" s="569"/>
      <c r="AI577" s="569"/>
      <c r="AJ577" s="569"/>
      <c r="AK577" s="569"/>
      <c r="AL577" s="569"/>
      <c r="AN577" s="630"/>
      <c r="AO577" s="644" t="s">
        <v>518</v>
      </c>
      <c r="AP577" s="583">
        <v>6</v>
      </c>
    </row>
    <row r="578" spans="1:53" s="583" customFormat="1" ht="12.75" customHeight="1">
      <c r="B578" s="643"/>
      <c r="C578" s="965"/>
      <c r="D578" s="696"/>
      <c r="E578" s="871" t="s">
        <v>1896</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69"/>
      <c r="AD578" s="569"/>
      <c r="AE578" s="569"/>
      <c r="AF578" s="569"/>
      <c r="AG578" s="569"/>
      <c r="AH578" s="569"/>
      <c r="AI578" s="569"/>
      <c r="AJ578" s="569"/>
      <c r="AK578" s="569"/>
      <c r="AL578" s="569"/>
      <c r="AN578" s="630"/>
      <c r="AO578" s="644" t="s">
        <v>279</v>
      </c>
      <c r="AP578" s="583">
        <v>5</v>
      </c>
    </row>
    <row r="579" spans="1:53" s="583" customFormat="1" ht="12.75" customHeight="1">
      <c r="B579" s="643"/>
      <c r="C579" s="965"/>
      <c r="D579" s="696"/>
      <c r="E579" s="968"/>
      <c r="F579" s="969"/>
      <c r="G579" s="969"/>
      <c r="H579" s="969"/>
      <c r="I579" s="649"/>
      <c r="J579" s="649"/>
      <c r="K579" s="649"/>
      <c r="L579" s="649"/>
      <c r="M579" s="649"/>
      <c r="N579" s="649"/>
      <c r="O579" s="649"/>
      <c r="P579" s="649"/>
      <c r="Q579" s="649"/>
      <c r="R579" s="649"/>
      <c r="S579" s="649"/>
      <c r="T579" s="649"/>
      <c r="U579" s="649"/>
      <c r="V579" s="649"/>
      <c r="W579" s="649"/>
      <c r="X579" s="649"/>
      <c r="Y579" s="649"/>
      <c r="Z579" s="649"/>
      <c r="AA579" s="649"/>
      <c r="AB579" s="649"/>
      <c r="AC579" s="569"/>
      <c r="AD579" s="569"/>
      <c r="AE579" s="649"/>
      <c r="AF579" s="569"/>
      <c r="AG579" s="569"/>
      <c r="AH579" s="569"/>
      <c r="AI579" s="569"/>
      <c r="AJ579" s="569"/>
      <c r="AK579" s="569"/>
      <c r="AL579" s="569"/>
      <c r="AN579" s="630"/>
      <c r="AO579" s="644" t="s">
        <v>1507</v>
      </c>
      <c r="AP579" s="583">
        <v>4</v>
      </c>
    </row>
    <row r="580" spans="1:53" s="583" customFormat="1" ht="12.75" customHeight="1">
      <c r="B580" s="569"/>
      <c r="C580" s="965"/>
      <c r="D580" s="696" t="s">
        <v>279</v>
      </c>
      <c r="E580" s="871" t="s">
        <v>1898</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69"/>
      <c r="AD580" s="569"/>
      <c r="AE580" s="569"/>
      <c r="AF580" s="1985" t="s">
        <v>1488</v>
      </c>
      <c r="AG580" s="1985"/>
      <c r="AH580" s="1985"/>
      <c r="AI580" s="1985"/>
      <c r="AJ580" s="1985"/>
      <c r="AK580" s="1985"/>
      <c r="AL580" s="1985"/>
      <c r="AN580" s="630"/>
      <c r="AO580" s="644" t="s">
        <v>1508</v>
      </c>
      <c r="AP580" s="583">
        <v>3</v>
      </c>
    </row>
    <row r="581" spans="1:53" s="583" customFormat="1" ht="12.75" customHeight="1">
      <c r="B581" s="569"/>
      <c r="C581" s="967"/>
      <c r="D581" s="696"/>
      <c r="E581" s="871" t="s">
        <v>1894</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69"/>
      <c r="AD581" s="569"/>
      <c r="AE581" s="569"/>
      <c r="AF581" s="569"/>
      <c r="AG581" s="569"/>
      <c r="AH581" s="569"/>
      <c r="AI581" s="569"/>
      <c r="AJ581" s="569"/>
      <c r="AK581" s="569"/>
      <c r="AL581" s="569"/>
      <c r="AN581" s="630"/>
    </row>
    <row r="582" spans="1:53" s="583" customFormat="1" ht="12.75" customHeight="1">
      <c r="B582" s="569"/>
      <c r="C582" s="967"/>
      <c r="D582" s="696"/>
      <c r="E582" s="871" t="s">
        <v>1895</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69"/>
      <c r="AD582" s="569"/>
      <c r="AE582" s="569"/>
      <c r="AF582" s="569"/>
      <c r="AG582" s="569"/>
      <c r="AH582" s="569"/>
      <c r="AI582" s="569"/>
      <c r="AJ582" s="569"/>
      <c r="AK582" s="569"/>
      <c r="AL582" s="569"/>
      <c r="AN582" s="630"/>
      <c r="AO582" s="22" t="s">
        <v>2539</v>
      </c>
    </row>
    <row r="583" spans="1:53" s="583" customFormat="1" ht="12.75" customHeight="1">
      <c r="B583" s="569"/>
      <c r="C583" s="967"/>
      <c r="D583" s="696"/>
      <c r="E583" s="871" t="s">
        <v>1897</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69"/>
      <c r="AD583" s="569"/>
      <c r="AE583" s="569"/>
      <c r="AF583" s="569"/>
      <c r="AG583" s="569"/>
      <c r="AH583" s="569"/>
      <c r="AI583" s="569"/>
      <c r="AJ583" s="569"/>
      <c r="AK583" s="569"/>
      <c r="AL583" s="569"/>
      <c r="AN583" s="630"/>
      <c r="AO583" s="22" t="s">
        <v>2540</v>
      </c>
    </row>
    <row r="584" spans="1:53" s="583" customFormat="1" ht="12.75" customHeight="1">
      <c r="B584" s="569"/>
      <c r="C584" s="967"/>
      <c r="D584" s="696"/>
      <c r="E584" s="871" t="s">
        <v>1896</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69"/>
      <c r="AD584" s="569"/>
      <c r="AE584" s="569"/>
      <c r="AF584" s="569"/>
      <c r="AG584" s="569"/>
      <c r="AH584" s="569"/>
      <c r="AI584" s="569"/>
      <c r="AJ584" s="569"/>
      <c r="AK584" s="569"/>
      <c r="AL584" s="569"/>
      <c r="AN584" s="630"/>
      <c r="AO584" s="22" t="s">
        <v>2541</v>
      </c>
    </row>
    <row r="585" spans="1:53" s="583" customFormat="1" ht="12.75" customHeight="1">
      <c r="A585" s="14"/>
      <c r="B585" s="14"/>
      <c r="C585" s="14"/>
      <c r="D585" s="696"/>
      <c r="E585" s="707"/>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9"/>
      <c r="AD585" s="569"/>
      <c r="AE585" s="14"/>
      <c r="AF585" s="569"/>
      <c r="AG585" s="569"/>
      <c r="AH585" s="569"/>
      <c r="AI585" s="569"/>
      <c r="AJ585" s="569"/>
      <c r="AK585" s="569"/>
      <c r="AL585" s="569"/>
      <c r="AM585" s="14"/>
      <c r="AN585" s="630"/>
    </row>
    <row r="586" spans="1:53" s="583" customFormat="1" ht="12.75" customHeight="1">
      <c r="B586" s="569"/>
      <c r="C586" s="965"/>
      <c r="D586" s="696" t="s">
        <v>1507</v>
      </c>
      <c r="E586" s="871" t="s">
        <v>1899</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69"/>
      <c r="AD586" s="569"/>
      <c r="AE586" s="569"/>
      <c r="AF586" s="1985" t="s">
        <v>1509</v>
      </c>
      <c r="AG586" s="1985"/>
      <c r="AH586" s="1985"/>
      <c r="AI586" s="1985"/>
      <c r="AJ586" s="1985"/>
      <c r="AK586" s="1985"/>
      <c r="AL586" s="1985"/>
      <c r="AN586" s="630"/>
      <c r="AO586" s="583" t="str">
        <f>X623</f>
        <v>N/A</v>
      </c>
    </row>
    <row r="587" spans="1:53" s="583" customFormat="1" ht="12.75" customHeight="1">
      <c r="B587" s="569"/>
      <c r="C587" s="967"/>
      <c r="D587" s="696"/>
      <c r="E587" s="871" t="s">
        <v>1900</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69"/>
      <c r="AF587" s="569"/>
      <c r="AG587" s="569"/>
      <c r="AH587" s="569"/>
      <c r="AI587" s="569"/>
      <c r="AJ587" s="569"/>
      <c r="AK587" s="569"/>
      <c r="AL587" s="569"/>
      <c r="AN587" s="630"/>
      <c r="AU587" s="627"/>
      <c r="AV587" s="627"/>
      <c r="AW587" s="627"/>
      <c r="AX587" s="627"/>
      <c r="AY587" s="627"/>
      <c r="AZ587" s="627"/>
      <c r="BA587" s="627"/>
    </row>
    <row r="588" spans="1:53" s="583" customFormat="1" ht="12.75" customHeight="1">
      <c r="B588" s="643"/>
      <c r="C588" s="965"/>
      <c r="D588" s="696"/>
      <c r="E588" s="871" t="s">
        <v>1901</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69"/>
      <c r="AD588" s="569"/>
      <c r="AE588" s="569"/>
      <c r="AF588" s="569"/>
      <c r="AG588" s="569"/>
      <c r="AH588" s="569"/>
      <c r="AI588" s="569"/>
      <c r="AJ588" s="569"/>
      <c r="AK588" s="569"/>
      <c r="AL588" s="569"/>
      <c r="AN588" s="630"/>
      <c r="AO588" s="22" t="s">
        <v>2542</v>
      </c>
    </row>
    <row r="589" spans="1:53" s="583" customFormat="1" ht="12.75" customHeight="1">
      <c r="B589" s="643"/>
      <c r="C589" s="965"/>
      <c r="D589" s="696"/>
      <c r="E589" s="871"/>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69"/>
      <c r="AD589" s="569"/>
      <c r="AE589" s="569"/>
      <c r="AF589" s="569"/>
      <c r="AG589" s="569"/>
      <c r="AH589" s="569"/>
      <c r="AI589" s="569"/>
      <c r="AJ589" s="569"/>
      <c r="AK589" s="569"/>
      <c r="AL589" s="569"/>
      <c r="AN589" s="630"/>
      <c r="AO589" s="22" t="s">
        <v>2543</v>
      </c>
    </row>
    <row r="590" spans="1:53" s="583" customFormat="1" ht="12.75" customHeight="1">
      <c r="B590" s="643"/>
      <c r="C590" s="965"/>
      <c r="D590" s="696"/>
      <c r="E590" s="569" t="s">
        <v>2056</v>
      </c>
      <c r="O590" s="2024" t="s">
        <v>1291</v>
      </c>
      <c r="P590" s="2024"/>
      <c r="Q590" s="2024"/>
      <c r="R590" s="2024"/>
      <c r="S590" s="2024"/>
      <c r="T590" s="2024"/>
      <c r="U590" s="2024"/>
      <c r="V590" s="2024"/>
      <c r="W590" s="2024"/>
      <c r="X590" s="2024"/>
      <c r="Y590" s="2024"/>
      <c r="Z590" s="2024"/>
      <c r="AA590" s="2024"/>
      <c r="AB590" s="2024"/>
      <c r="AH590" s="569"/>
      <c r="AI590" s="569"/>
      <c r="AJ590" s="569"/>
      <c r="AK590" s="569"/>
      <c r="AL590" s="569"/>
      <c r="AN590" s="630"/>
    </row>
    <row r="591" spans="1:53" s="583" customFormat="1" ht="12.75" customHeight="1">
      <c r="B591" s="643"/>
      <c r="C591" s="965"/>
      <c r="D591" s="696"/>
      <c r="E591" s="871"/>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69"/>
      <c r="AD591" s="569"/>
      <c r="AE591" s="569"/>
      <c r="AF591" s="569"/>
      <c r="AG591" s="569"/>
      <c r="AH591" s="569"/>
      <c r="AI591" s="569"/>
      <c r="AJ591" s="569"/>
      <c r="AK591" s="569"/>
      <c r="AL591" s="569"/>
      <c r="AN591" s="630"/>
    </row>
    <row r="592" spans="1:53" s="583" customFormat="1" ht="12.75" customHeight="1">
      <c r="B592" s="569"/>
      <c r="C592" s="965"/>
      <c r="D592" s="696" t="s">
        <v>1508</v>
      </c>
      <c r="E592" s="871" t="s">
        <v>1903</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69"/>
      <c r="AD592" s="569"/>
      <c r="AE592" s="569"/>
      <c r="AF592" s="1985" t="s">
        <v>1462</v>
      </c>
      <c r="AG592" s="1985"/>
      <c r="AH592" s="1985"/>
      <c r="AI592" s="1985"/>
      <c r="AJ592" s="1985"/>
      <c r="AK592" s="1985"/>
      <c r="AL592" s="1985"/>
      <c r="AN592" s="630"/>
    </row>
    <row r="593" spans="2:47" s="583" customFormat="1" ht="12.75" customHeight="1">
      <c r="B593" s="569"/>
      <c r="C593" s="965"/>
      <c r="D593" s="696"/>
      <c r="E593" s="871" t="s">
        <v>1902</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69"/>
      <c r="AD593" s="569"/>
      <c r="AE593" s="627"/>
      <c r="AF593" s="569"/>
      <c r="AG593" s="569"/>
      <c r="AH593" s="569"/>
      <c r="AI593" s="569"/>
      <c r="AJ593" s="569"/>
      <c r="AK593" s="569"/>
      <c r="AL593" s="569"/>
      <c r="AN593" s="630"/>
    </row>
    <row r="594" spans="2:47" s="583" customFormat="1" ht="12.75" customHeight="1">
      <c r="B594" s="569"/>
      <c r="C594" s="967"/>
      <c r="D594" s="569"/>
      <c r="E594" s="649"/>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69"/>
      <c r="AD594" s="569"/>
      <c r="AE594" s="569"/>
      <c r="AF594" s="569"/>
      <c r="AG594" s="569"/>
      <c r="AH594" s="569"/>
      <c r="AI594" s="569"/>
      <c r="AJ594" s="569"/>
      <c r="AK594" s="569"/>
      <c r="AL594" s="569"/>
      <c r="AN594" s="630"/>
      <c r="AO594" s="583" t="s">
        <v>600</v>
      </c>
      <c r="AP594" s="706">
        <v>0</v>
      </c>
      <c r="AT594" s="583" t="s">
        <v>600</v>
      </c>
      <c r="AU594" s="706">
        <v>0</v>
      </c>
    </row>
    <row r="595" spans="2:47" s="583" customFormat="1" ht="12.75" customHeight="1">
      <c r="B595" s="569"/>
      <c r="C595" s="967"/>
      <c r="D595" s="569" t="s">
        <v>1510</v>
      </c>
      <c r="E595" s="970"/>
      <c r="F595" s="970"/>
      <c r="G595" s="970"/>
      <c r="H595" s="1929" t="s">
        <v>697</v>
      </c>
      <c r="I595" s="1929"/>
      <c r="J595" s="970"/>
      <c r="K595" s="970"/>
      <c r="L595" s="970"/>
      <c r="N595" s="22"/>
      <c r="O595" s="22"/>
      <c r="P595" s="22"/>
      <c r="Q595" s="1194" t="s">
        <v>2538</v>
      </c>
      <c r="R595" s="2025"/>
      <c r="S595" s="2025"/>
      <c r="T595" s="2025"/>
      <c r="U595" s="2025"/>
      <c r="V595" s="2025"/>
      <c r="W595" s="2025"/>
      <c r="X595" s="569"/>
      <c r="Y595" s="569"/>
      <c r="Z595" s="569"/>
      <c r="AA595" s="569"/>
      <c r="AB595" s="569"/>
      <c r="AC595" s="569"/>
      <c r="AD595" s="569"/>
      <c r="AE595" s="569"/>
      <c r="AF595" s="569"/>
      <c r="AG595" s="569"/>
      <c r="AH595" s="569"/>
      <c r="AI595" s="569"/>
      <c r="AJ595" s="569"/>
      <c r="AK595" s="569"/>
      <c r="AL595" s="569"/>
      <c r="AN595" s="630"/>
      <c r="AO595" s="644" t="s">
        <v>697</v>
      </c>
      <c r="AP595" s="583">
        <v>3</v>
      </c>
      <c r="AT595" s="644" t="s">
        <v>697</v>
      </c>
      <c r="AU595" s="583">
        <v>3</v>
      </c>
    </row>
    <row r="596" spans="2:47" s="583" customFormat="1" ht="12.75" customHeight="1">
      <c r="B596" s="569"/>
      <c r="C596" s="967"/>
      <c r="D596" s="569"/>
      <c r="E596" s="970"/>
      <c r="F596" s="970"/>
      <c r="G596" s="970"/>
      <c r="H596" s="970"/>
      <c r="I596" s="970"/>
      <c r="J596" s="970"/>
      <c r="K596" s="970"/>
      <c r="L596" s="970"/>
      <c r="M596" s="970"/>
      <c r="N596" s="569"/>
      <c r="O596" s="569"/>
      <c r="P596" s="569"/>
      <c r="Q596" s="569"/>
      <c r="R596" s="569"/>
      <c r="S596" s="569"/>
      <c r="T596" s="569"/>
      <c r="U596" s="569"/>
      <c r="V596" s="569"/>
      <c r="W596" s="569"/>
      <c r="X596" s="569"/>
      <c r="Y596" s="2026" t="str">
        <f>IF(AND(H595="(i)",NOT(AP571)),AO588,IF(AND(H595="(iv)",OR(R595=AO584,R595=AO583),NOT(AP572)),AO589,""))</f>
        <v/>
      </c>
      <c r="Z596" s="2026"/>
      <c r="AA596" s="2026"/>
      <c r="AB596" s="2026"/>
      <c r="AC596" s="2026"/>
      <c r="AD596" s="2026"/>
      <c r="AE596" s="2026"/>
      <c r="AF596" s="2026"/>
      <c r="AG596" s="2026"/>
      <c r="AH596" s="2026"/>
      <c r="AI596" s="2026"/>
      <c r="AJ596" s="2026"/>
      <c r="AK596" s="2026"/>
      <c r="AL596" s="2026"/>
      <c r="AM596" s="2027"/>
      <c r="AN596" s="630"/>
      <c r="AO596" s="644" t="s">
        <v>518</v>
      </c>
      <c r="AP596" s="583">
        <v>2</v>
      </c>
      <c r="AT596" s="644" t="s">
        <v>518</v>
      </c>
      <c r="AU596" s="583">
        <v>2</v>
      </c>
    </row>
    <row r="597" spans="2:47" s="583" customFormat="1" ht="12.75" customHeight="1">
      <c r="B597" s="569"/>
      <c r="C597" s="967"/>
      <c r="D597" s="569"/>
      <c r="E597" s="970"/>
      <c r="F597" s="970"/>
      <c r="G597" s="970"/>
      <c r="H597" s="970"/>
      <c r="I597" s="970"/>
      <c r="J597" s="970"/>
      <c r="K597" s="970"/>
      <c r="L597" s="970"/>
      <c r="M597" s="970"/>
      <c r="N597" s="569"/>
      <c r="O597" s="569"/>
      <c r="P597" s="569"/>
      <c r="Q597" s="569"/>
      <c r="X597" s="569"/>
      <c r="Y597" s="2026"/>
      <c r="Z597" s="2026"/>
      <c r="AA597" s="2026"/>
      <c r="AB597" s="2026"/>
      <c r="AC597" s="2026"/>
      <c r="AD597" s="2026"/>
      <c r="AE597" s="2026"/>
      <c r="AF597" s="2026"/>
      <c r="AG597" s="2026"/>
      <c r="AH597" s="2026"/>
      <c r="AI597" s="2026"/>
      <c r="AJ597" s="2026"/>
      <c r="AK597" s="2026"/>
      <c r="AL597" s="2026"/>
      <c r="AM597" s="2027"/>
      <c r="AN597" s="630"/>
      <c r="AO597" s="644"/>
      <c r="AT597" s="644"/>
    </row>
    <row r="598" spans="2:47" s="583" customFormat="1" ht="12.75" customHeight="1">
      <c r="B598" s="569"/>
      <c r="C598" s="967"/>
      <c r="D598" s="569" t="s">
        <v>1904</v>
      </c>
      <c r="E598" s="970"/>
      <c r="F598" s="970"/>
      <c r="G598" s="970"/>
      <c r="H598" s="970"/>
      <c r="I598" s="970"/>
      <c r="J598" s="970"/>
      <c r="K598" s="970"/>
      <c r="L598" s="970"/>
      <c r="M598" s="970"/>
      <c r="N598" s="569"/>
      <c r="O598" s="569"/>
      <c r="P598" s="569"/>
      <c r="Q598" s="569"/>
      <c r="R598" s="569"/>
      <c r="S598" s="569"/>
      <c r="T598" s="569"/>
      <c r="U598" s="569"/>
      <c r="V598" s="569"/>
      <c r="W598" s="569"/>
      <c r="X598" s="569"/>
      <c r="Y598" s="569"/>
      <c r="Z598" s="569"/>
      <c r="AA598" s="569"/>
      <c r="AB598" s="569"/>
      <c r="AC598" s="569"/>
      <c r="AD598" s="569"/>
      <c r="AE598" s="569"/>
      <c r="AF598" s="569"/>
      <c r="AG598" s="569"/>
      <c r="AH598" s="569"/>
      <c r="AI598" s="569"/>
      <c r="AJ598" s="569"/>
      <c r="AK598" s="569"/>
      <c r="AL598" s="569"/>
      <c r="AN598" s="630"/>
    </row>
    <row r="599" spans="2:47" s="583" customFormat="1" ht="12.75" customHeight="1">
      <c r="B599" s="569"/>
      <c r="C599" s="967"/>
      <c r="D599" s="569" t="s">
        <v>1905</v>
      </c>
      <c r="E599" s="970"/>
      <c r="F599" s="970"/>
      <c r="G599" s="970"/>
      <c r="H599" s="970"/>
      <c r="I599" s="970"/>
      <c r="J599" s="970"/>
      <c r="K599" s="970"/>
      <c r="L599" s="970"/>
      <c r="M599" s="970"/>
      <c r="N599" s="569"/>
      <c r="O599" s="569"/>
      <c r="P599" s="569"/>
      <c r="Q599" s="569"/>
      <c r="R599" s="569"/>
      <c r="S599" s="569"/>
      <c r="T599" s="569"/>
      <c r="U599" s="569"/>
      <c r="V599" s="569"/>
      <c r="W599" s="569"/>
      <c r="X599" s="569"/>
      <c r="Y599" s="569"/>
      <c r="Z599" s="569"/>
      <c r="AA599" s="569"/>
      <c r="AB599" s="569"/>
      <c r="AC599" s="569"/>
      <c r="AD599" s="569"/>
      <c r="AE599" s="569"/>
      <c r="AF599" s="569"/>
      <c r="AG599" s="569"/>
      <c r="AH599" s="569"/>
      <c r="AI599" s="569"/>
      <c r="AJ599" s="569"/>
      <c r="AK599" s="569"/>
      <c r="AL599" s="569"/>
      <c r="AN599" s="630"/>
    </row>
    <row r="600" spans="2:47" s="583" customFormat="1" ht="12.75" customHeight="1">
      <c r="B600" s="569"/>
      <c r="C600" s="967"/>
      <c r="D600" s="569" t="s">
        <v>1906</v>
      </c>
      <c r="E600" s="970"/>
      <c r="F600" s="970"/>
      <c r="G600" s="970"/>
      <c r="H600" s="970"/>
      <c r="I600" s="970"/>
      <c r="J600" s="970"/>
      <c r="K600" s="970"/>
      <c r="L600" s="970"/>
      <c r="M600" s="970"/>
      <c r="N600" s="569"/>
      <c r="O600" s="569"/>
      <c r="P600" s="569"/>
      <c r="Q600" s="569"/>
      <c r="R600" s="569"/>
      <c r="S600" s="569"/>
      <c r="T600" s="569"/>
      <c r="U600" s="569"/>
      <c r="V600" s="569"/>
      <c r="W600" s="569"/>
      <c r="X600" s="569"/>
      <c r="Y600" s="569"/>
      <c r="Z600" s="569"/>
      <c r="AA600" s="569"/>
      <c r="AB600" s="569"/>
      <c r="AC600" s="569"/>
      <c r="AD600" s="569"/>
      <c r="AE600" s="569"/>
      <c r="AF600" s="569"/>
      <c r="AG600" s="569"/>
      <c r="AH600" s="569"/>
      <c r="AI600" s="569"/>
      <c r="AJ600" s="569"/>
      <c r="AK600" s="569"/>
      <c r="AL600" s="569"/>
      <c r="AN600" s="630"/>
    </row>
    <row r="601" spans="2:47" s="583" customFormat="1" ht="12.75" customHeight="1">
      <c r="B601" s="569"/>
      <c r="C601" s="967"/>
      <c r="D601" s="638" t="s">
        <v>1907</v>
      </c>
      <c r="E601" s="970"/>
      <c r="F601" s="970"/>
      <c r="G601" s="970"/>
      <c r="H601" s="970"/>
      <c r="I601" s="970"/>
      <c r="J601" s="970"/>
      <c r="K601" s="970"/>
      <c r="L601" s="970"/>
      <c r="M601" s="970"/>
      <c r="N601" s="569"/>
      <c r="O601" s="569"/>
      <c r="P601" s="569"/>
      <c r="Q601" s="569"/>
      <c r="R601" s="569"/>
      <c r="S601" s="569"/>
      <c r="T601" s="569"/>
      <c r="U601" s="569"/>
      <c r="V601" s="569"/>
      <c r="W601" s="569"/>
      <c r="X601" s="569"/>
      <c r="Y601" s="569"/>
      <c r="Z601" s="569"/>
      <c r="AA601" s="569"/>
      <c r="AB601" s="569"/>
      <c r="AC601" s="569"/>
      <c r="AD601" s="569"/>
      <c r="AE601" s="569"/>
      <c r="AF601" s="569"/>
      <c r="AG601" s="569"/>
      <c r="AH601" s="569"/>
      <c r="AI601" s="569"/>
      <c r="AJ601" s="569"/>
      <c r="AK601" s="569"/>
      <c r="AL601" s="569"/>
      <c r="AN601" s="630"/>
    </row>
    <row r="602" spans="2:47" s="583" customFormat="1" ht="12.75" customHeight="1">
      <c r="B602" s="569"/>
      <c r="C602" s="967"/>
      <c r="D602" s="569"/>
      <c r="E602" s="569"/>
      <c r="F602" s="569"/>
      <c r="G602" s="569"/>
      <c r="H602" s="569"/>
      <c r="I602" s="569"/>
      <c r="J602" s="569"/>
      <c r="K602" s="569"/>
      <c r="L602" s="569"/>
      <c r="M602" s="569"/>
      <c r="N602" s="569"/>
      <c r="O602" s="569"/>
      <c r="P602" s="569"/>
      <c r="Q602" s="569"/>
      <c r="R602" s="569"/>
      <c r="S602" s="569"/>
      <c r="T602" s="569"/>
      <c r="U602" s="569"/>
      <c r="V602" s="569"/>
      <c r="W602" s="569"/>
      <c r="X602" s="569"/>
      <c r="Y602" s="569"/>
      <c r="Z602" s="569"/>
      <c r="AA602" s="569"/>
      <c r="AB602" s="569"/>
      <c r="AC602" s="569"/>
      <c r="AD602" s="569"/>
      <c r="AE602" s="569"/>
      <c r="AF602" s="569"/>
      <c r="AG602" s="569"/>
      <c r="AH602" s="569"/>
      <c r="AI602" s="569"/>
      <c r="AJ602" s="569"/>
      <c r="AK602" s="569"/>
      <c r="AL602" s="569"/>
      <c r="AN602" s="630"/>
      <c r="AO602" s="583" t="s">
        <v>600</v>
      </c>
      <c r="AP602" s="706">
        <v>0</v>
      </c>
    </row>
    <row r="603" spans="2:47" s="583" customFormat="1" ht="12.75" customHeight="1">
      <c r="B603" s="569"/>
      <c r="C603" s="967"/>
      <c r="D603" s="569"/>
      <c r="E603" s="569" t="s">
        <v>1510</v>
      </c>
      <c r="F603" s="970"/>
      <c r="G603" s="970"/>
      <c r="I603" s="2023" t="s">
        <v>600</v>
      </c>
      <c r="J603" s="2023"/>
      <c r="K603" s="2023"/>
      <c r="L603" s="2023"/>
      <c r="M603" s="2023"/>
      <c r="N603" s="2023"/>
      <c r="O603" s="2023"/>
      <c r="P603" s="2023"/>
      <c r="Q603" s="2023"/>
      <c r="R603" s="2023"/>
      <c r="S603" s="2023"/>
      <c r="T603" s="2023"/>
      <c r="U603" s="2023"/>
      <c r="V603" s="2023"/>
      <c r="W603" s="2023"/>
      <c r="X603" s="2023"/>
      <c r="Y603" s="2023"/>
      <c r="Z603" s="2023"/>
      <c r="AA603" s="2023"/>
      <c r="AB603" s="2023"/>
      <c r="AC603" s="2023"/>
      <c r="AD603" s="2023"/>
      <c r="AE603" s="2023"/>
      <c r="AF603" s="569"/>
      <c r="AG603" s="569"/>
      <c r="AH603" s="569"/>
      <c r="AI603" s="569"/>
      <c r="AJ603" s="569"/>
      <c r="AK603" s="569"/>
      <c r="AL603" s="569"/>
      <c r="AN603" s="630"/>
      <c r="AO603" s="583" t="s">
        <v>1511</v>
      </c>
      <c r="AP603" s="583">
        <v>3</v>
      </c>
    </row>
    <row r="604" spans="2:47" s="583" customFormat="1" ht="12.75" customHeight="1">
      <c r="B604" s="569"/>
      <c r="C604" s="569"/>
      <c r="D604" s="569"/>
      <c r="E604" s="569"/>
      <c r="F604" s="675"/>
      <c r="G604" s="675"/>
      <c r="H604" s="675"/>
      <c r="I604" s="675"/>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N604" s="630"/>
      <c r="AO604" s="583" t="s">
        <v>1512</v>
      </c>
      <c r="AP604" s="583">
        <v>2</v>
      </c>
    </row>
    <row r="605" spans="2:47" s="583" customFormat="1" ht="12.75" customHeight="1">
      <c r="B605" s="2021" t="s">
        <v>600</v>
      </c>
      <c r="C605" s="2021"/>
      <c r="D605" s="675"/>
      <c r="E605" s="1905" t="s">
        <v>1513</v>
      </c>
      <c r="F605" s="1905"/>
      <c r="G605" s="1905"/>
      <c r="H605" s="1905"/>
      <c r="I605" s="1905"/>
      <c r="J605" s="1905"/>
      <c r="K605" s="1905"/>
      <c r="L605" s="1905"/>
      <c r="M605" s="1905"/>
      <c r="N605" s="1905"/>
      <c r="O605" s="1905"/>
      <c r="P605" s="1905"/>
      <c r="Q605" s="1905"/>
      <c r="R605" s="1905"/>
      <c r="S605" s="1905"/>
      <c r="T605" s="1905"/>
      <c r="U605" s="1905"/>
      <c r="V605" s="1905"/>
      <c r="W605" s="1905"/>
      <c r="X605" s="1905"/>
      <c r="Y605" s="1905"/>
      <c r="Z605" s="1905"/>
      <c r="AA605" s="1905"/>
      <c r="AB605" s="1905"/>
      <c r="AC605" s="1905"/>
      <c r="AD605" s="1905"/>
      <c r="AE605" s="1905"/>
      <c r="AF605" s="1905"/>
      <c r="AG605" s="1905"/>
      <c r="AH605" s="675"/>
      <c r="AI605" s="675"/>
      <c r="AJ605" s="675"/>
      <c r="AK605" s="675"/>
      <c r="AL605" s="675"/>
      <c r="AN605" s="630"/>
    </row>
    <row r="606" spans="2:47" s="583" customFormat="1" ht="12.75" customHeight="1">
      <c r="B606" s="569"/>
      <c r="C606" s="967"/>
      <c r="D606" s="675"/>
      <c r="E606" s="1905"/>
      <c r="F606" s="1905"/>
      <c r="G606" s="1905"/>
      <c r="H606" s="1905"/>
      <c r="I606" s="1905"/>
      <c r="J606" s="1905"/>
      <c r="K606" s="1905"/>
      <c r="L606" s="1905"/>
      <c r="M606" s="1905"/>
      <c r="N606" s="1905"/>
      <c r="O606" s="1905"/>
      <c r="P606" s="1905"/>
      <c r="Q606" s="1905"/>
      <c r="R606" s="1905"/>
      <c r="S606" s="1905"/>
      <c r="T606" s="1905"/>
      <c r="U606" s="1905"/>
      <c r="V606" s="1905"/>
      <c r="W606" s="1905"/>
      <c r="X606" s="1905"/>
      <c r="Y606" s="1905"/>
      <c r="Z606" s="1905"/>
      <c r="AA606" s="1905"/>
      <c r="AB606" s="1905"/>
      <c r="AC606" s="1905"/>
      <c r="AD606" s="1905"/>
      <c r="AE606" s="1905"/>
      <c r="AF606" s="1905"/>
      <c r="AG606" s="1905"/>
      <c r="AH606" s="675"/>
      <c r="AI606" s="675"/>
      <c r="AJ606" s="675"/>
      <c r="AK606" s="675"/>
      <c r="AL606" s="675"/>
      <c r="AN606" s="630"/>
    </row>
    <row r="607" spans="2:47" s="583" customFormat="1" ht="12.75" customHeight="1">
      <c r="B607" s="569"/>
      <c r="C607" s="967"/>
      <c r="D607" s="675"/>
      <c r="E607" s="1905"/>
      <c r="F607" s="1905"/>
      <c r="G607" s="1905"/>
      <c r="H607" s="1905"/>
      <c r="I607" s="1905"/>
      <c r="J607" s="1905"/>
      <c r="K607" s="1905"/>
      <c r="L607" s="1905"/>
      <c r="M607" s="1905"/>
      <c r="N607" s="1905"/>
      <c r="O607" s="1905"/>
      <c r="P607" s="1905"/>
      <c r="Q607" s="1905"/>
      <c r="R607" s="1905"/>
      <c r="S607" s="1905"/>
      <c r="T607" s="1905"/>
      <c r="U607" s="1905"/>
      <c r="V607" s="1905"/>
      <c r="W607" s="1905"/>
      <c r="X607" s="1905"/>
      <c r="Y607" s="1905"/>
      <c r="Z607" s="1905"/>
      <c r="AA607" s="1905"/>
      <c r="AB607" s="1905"/>
      <c r="AC607" s="1905"/>
      <c r="AD607" s="1905"/>
      <c r="AE607" s="1905"/>
      <c r="AF607" s="1905"/>
      <c r="AG607" s="1905"/>
      <c r="AH607" s="675"/>
      <c r="AI607" s="675"/>
      <c r="AJ607" s="675"/>
      <c r="AK607" s="675"/>
      <c r="AL607" s="675"/>
      <c r="AN607" s="630"/>
    </row>
    <row r="608" spans="2:47" s="583" customFormat="1" ht="12.75" customHeight="1">
      <c r="B608" s="569"/>
      <c r="C608" s="967"/>
      <c r="D608" s="675"/>
      <c r="E608" s="1905"/>
      <c r="F608" s="1905"/>
      <c r="G608" s="1905"/>
      <c r="H608" s="1905"/>
      <c r="I608" s="1905"/>
      <c r="J608" s="1905"/>
      <c r="K608" s="1905"/>
      <c r="L608" s="1905"/>
      <c r="M608" s="1905"/>
      <c r="N608" s="1905"/>
      <c r="O608" s="1905"/>
      <c r="P608" s="1905"/>
      <c r="Q608" s="1905"/>
      <c r="R608" s="1905"/>
      <c r="S608" s="1905"/>
      <c r="T608" s="1905"/>
      <c r="U608" s="1905"/>
      <c r="V608" s="1905"/>
      <c r="W608" s="1905"/>
      <c r="X608" s="1905"/>
      <c r="Y608" s="1905"/>
      <c r="Z608" s="1905"/>
      <c r="AA608" s="1905"/>
      <c r="AB608" s="1905"/>
      <c r="AC608" s="1905"/>
      <c r="AD608" s="1905"/>
      <c r="AE608" s="1905"/>
      <c r="AF608" s="1905"/>
      <c r="AG608" s="1905"/>
      <c r="AH608" s="675"/>
      <c r="AI608" s="675"/>
      <c r="AJ608" s="675"/>
      <c r="AK608" s="675"/>
      <c r="AL608" s="675"/>
      <c r="AN608" s="630"/>
    </row>
    <row r="609" spans="1:42" s="583" customFormat="1" ht="12.75" customHeight="1">
      <c r="B609" s="569"/>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5"/>
      <c r="AN609" s="630"/>
    </row>
    <row r="610" spans="1:42" s="583" customFormat="1" ht="12.75" customHeight="1">
      <c r="A610" s="639"/>
      <c r="B610" s="634"/>
      <c r="C610" s="972"/>
      <c r="D610" s="634"/>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4"/>
      <c r="AC610" s="634"/>
      <c r="AD610" s="634"/>
      <c r="AE610" s="634"/>
      <c r="AF610" s="634"/>
      <c r="AG610" s="634"/>
      <c r="AH610" s="634"/>
      <c r="AI610" s="598" t="s">
        <v>1514</v>
      </c>
      <c r="AJ610" s="1912">
        <f>VLOOKUP($H$595,$AO$575:$AP$580,2,FALSE)+IF(R595=AO583,0,VLOOKUP($I$603,$AO$602:$AP$604,2,FALSE))</f>
        <v>7</v>
      </c>
      <c r="AK610" s="1914"/>
      <c r="AL610" s="628"/>
      <c r="AM610" s="708"/>
      <c r="AN610" s="630"/>
    </row>
    <row r="611" spans="1:42" s="583" customFormat="1" ht="12.75" customHeight="1">
      <c r="B611" s="569"/>
      <c r="C611" s="967"/>
      <c r="D611" s="569"/>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69"/>
      <c r="AD611" s="569"/>
      <c r="AE611" s="970"/>
      <c r="AF611" s="970"/>
      <c r="AG611" s="970"/>
      <c r="AH611" s="970"/>
      <c r="AI611" s="970"/>
      <c r="AJ611" s="970"/>
      <c r="AK611" s="970"/>
      <c r="AL611" s="970"/>
      <c r="AM611" s="708"/>
      <c r="AN611" s="630"/>
    </row>
    <row r="612" spans="1:42" s="583" customFormat="1" ht="12.75" customHeight="1">
      <c r="B612" s="569"/>
      <c r="C612" s="572" t="s">
        <v>1515</v>
      </c>
      <c r="D612" s="572"/>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69"/>
      <c r="AD612" s="569"/>
      <c r="AE612" s="569"/>
      <c r="AF612" s="569"/>
      <c r="AG612" s="569"/>
      <c r="AH612" s="569"/>
      <c r="AI612" s="569"/>
      <c r="AJ612" s="569"/>
      <c r="AK612" s="569"/>
      <c r="AL612" s="569"/>
      <c r="AN612" s="630"/>
    </row>
    <row r="613" spans="1:42" s="583" customFormat="1" ht="12.75" customHeight="1">
      <c r="B613" s="643"/>
      <c r="C613" s="569"/>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69"/>
      <c r="AD613" s="569"/>
      <c r="AE613" s="569"/>
      <c r="AF613" s="569"/>
      <c r="AG613" s="569"/>
      <c r="AH613" s="569"/>
      <c r="AI613" s="569"/>
      <c r="AJ613" s="569"/>
      <c r="AK613" s="569"/>
      <c r="AL613" s="569"/>
      <c r="AN613" s="630"/>
    </row>
    <row r="614" spans="1:42" s="629" customFormat="1" ht="12.75" customHeight="1">
      <c r="A614" s="583"/>
      <c r="B614" s="569"/>
      <c r="C614" s="569"/>
      <c r="D614" s="696" t="s">
        <v>697</v>
      </c>
      <c r="E614" s="2022" t="s">
        <v>1883</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2"/>
      <c r="AF614" s="1985" t="s">
        <v>1462</v>
      </c>
      <c r="AG614" s="1985"/>
      <c r="AH614" s="1985"/>
      <c r="AI614" s="1985"/>
      <c r="AJ614" s="1985"/>
      <c r="AK614" s="1985"/>
      <c r="AL614" s="1985"/>
      <c r="AM614" s="583"/>
      <c r="AN614" s="711"/>
    </row>
    <row r="615" spans="1:42" s="583" customFormat="1" ht="12.75" customHeight="1">
      <c r="A615" s="712"/>
      <c r="B615" s="569"/>
      <c r="C615" s="967"/>
      <c r="D615" s="696"/>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69"/>
      <c r="AF615" s="569"/>
      <c r="AG615" s="569"/>
      <c r="AH615" s="569"/>
      <c r="AI615" s="569"/>
      <c r="AJ615" s="569"/>
      <c r="AK615" s="569"/>
      <c r="AL615" s="569"/>
      <c r="AN615" s="630"/>
    </row>
    <row r="616" spans="1:42" s="583" customFormat="1" ht="12.75" customHeight="1">
      <c r="B616" s="569"/>
      <c r="C616" s="965"/>
      <c r="D616" s="696"/>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69"/>
      <c r="AF616" s="569"/>
      <c r="AG616" s="569"/>
      <c r="AH616" s="569"/>
      <c r="AI616" s="569"/>
      <c r="AJ616" s="569"/>
      <c r="AK616" s="569"/>
      <c r="AL616" s="569"/>
      <c r="AN616" s="630"/>
    </row>
    <row r="617" spans="1:42" s="583" customFormat="1" ht="12.75" customHeight="1">
      <c r="B617" s="569"/>
      <c r="C617" s="965"/>
      <c r="D617" s="696"/>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69"/>
      <c r="AF617" s="569"/>
      <c r="AG617" s="569"/>
      <c r="AH617" s="569"/>
      <c r="AI617" s="569"/>
      <c r="AJ617" s="569"/>
      <c r="AK617" s="569"/>
      <c r="AL617" s="569"/>
      <c r="AN617" s="630"/>
    </row>
    <row r="618" spans="1:42" s="583" customFormat="1" ht="12.75" customHeight="1">
      <c r="B618" s="569"/>
      <c r="C618" s="965"/>
      <c r="D618" s="696"/>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69"/>
      <c r="AF618" s="569"/>
      <c r="AG618" s="569"/>
      <c r="AH618" s="569"/>
      <c r="AI618" s="569"/>
      <c r="AJ618" s="569"/>
      <c r="AK618" s="569"/>
      <c r="AL618" s="569"/>
      <c r="AN618" s="630"/>
    </row>
    <row r="619" spans="1:42" s="583" customFormat="1" ht="12.75" customHeight="1">
      <c r="B619" s="569"/>
      <c r="C619" s="965"/>
      <c r="D619" s="696"/>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69"/>
      <c r="AF619" s="569"/>
      <c r="AG619" s="569"/>
      <c r="AH619" s="569"/>
      <c r="AI619" s="569"/>
      <c r="AJ619" s="569"/>
      <c r="AK619" s="569"/>
      <c r="AL619" s="569"/>
      <c r="AN619" s="630"/>
    </row>
    <row r="620" spans="1:42" s="583" customFormat="1" ht="12.75" customHeight="1">
      <c r="A620" s="670"/>
      <c r="B620" s="649"/>
      <c r="C620" s="974"/>
      <c r="D620" s="696"/>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49"/>
      <c r="AF620" s="649"/>
      <c r="AG620" s="649"/>
      <c r="AH620" s="649"/>
      <c r="AI620" s="649"/>
      <c r="AJ620" s="649"/>
      <c r="AK620" s="569"/>
      <c r="AL620" s="569"/>
      <c r="AN620" s="630"/>
    </row>
    <row r="621" spans="1:42" s="583" customFormat="1" ht="12.75" customHeight="1">
      <c r="B621" s="649"/>
      <c r="C621" s="974"/>
      <c r="D621" s="696"/>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49"/>
      <c r="AF621" s="649"/>
      <c r="AG621" s="649"/>
      <c r="AH621" s="649"/>
      <c r="AI621" s="649"/>
      <c r="AJ621" s="649"/>
      <c r="AK621" s="569"/>
      <c r="AL621" s="569"/>
      <c r="AN621" s="630"/>
    </row>
    <row r="622" spans="1:42" s="583" customFormat="1" ht="12" customHeight="1">
      <c r="B622" s="649"/>
      <c r="C622" s="974"/>
      <c r="D622" s="696"/>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49"/>
      <c r="AF622" s="649"/>
      <c r="AG622" s="649"/>
      <c r="AH622" s="649"/>
      <c r="AI622" s="649"/>
      <c r="AJ622" s="649"/>
      <c r="AK622" s="569"/>
      <c r="AL622" s="569"/>
      <c r="AN622" s="630"/>
      <c r="AO622" s="583" t="s">
        <v>600</v>
      </c>
      <c r="AP622" s="706">
        <v>0</v>
      </c>
    </row>
    <row r="623" spans="1:42" s="583" customFormat="1" ht="12.75" customHeight="1">
      <c r="B623" s="649"/>
      <c r="C623" s="965"/>
      <c r="D623" s="696"/>
      <c r="E623" s="649" t="s">
        <v>1516</v>
      </c>
      <c r="F623" s="975"/>
      <c r="G623" s="975"/>
      <c r="H623" s="975"/>
      <c r="I623" s="975"/>
      <c r="J623" s="975"/>
      <c r="K623" s="975"/>
      <c r="L623" s="975"/>
      <c r="M623" s="975"/>
      <c r="N623" s="975"/>
      <c r="O623" s="975"/>
      <c r="P623" s="975"/>
      <c r="Q623" s="975"/>
      <c r="R623" s="975"/>
      <c r="U623" s="975"/>
      <c r="V623" s="975"/>
      <c r="W623" s="975"/>
      <c r="X623" s="2021" t="s">
        <v>600</v>
      </c>
      <c r="Y623" s="2021"/>
      <c r="Z623" s="975"/>
      <c r="AA623" s="975"/>
      <c r="AB623" s="975"/>
      <c r="AC623" s="975"/>
      <c r="AD623" s="975"/>
      <c r="AE623" s="569"/>
      <c r="AF623" s="649"/>
      <c r="AG623" s="649"/>
      <c r="AH623" s="649"/>
      <c r="AI623" s="649"/>
      <c r="AJ623" s="649"/>
      <c r="AK623" s="569"/>
      <c r="AL623" s="569"/>
      <c r="AN623" s="630"/>
      <c r="AO623" s="644" t="s">
        <v>697</v>
      </c>
      <c r="AP623" s="583">
        <v>5</v>
      </c>
    </row>
    <row r="624" spans="1:42" s="583" customFormat="1" ht="12.75" customHeight="1">
      <c r="B624" s="649"/>
      <c r="C624" s="974"/>
      <c r="D624" s="569"/>
      <c r="E624" s="569"/>
      <c r="F624" s="569"/>
      <c r="G624" s="569"/>
      <c r="H624" s="569"/>
      <c r="I624" s="569"/>
      <c r="J624" s="569"/>
      <c r="K624" s="569"/>
      <c r="L624" s="569"/>
      <c r="M624" s="569"/>
      <c r="N624" s="569"/>
      <c r="O624" s="569"/>
      <c r="P624" s="569"/>
      <c r="Q624" s="569"/>
      <c r="R624" s="569"/>
      <c r="S624" s="569"/>
      <c r="T624" s="569"/>
      <c r="U624" s="569"/>
      <c r="V624" s="569"/>
      <c r="W624" s="649"/>
      <c r="X624" s="649"/>
      <c r="Y624" s="649"/>
      <c r="Z624" s="649"/>
      <c r="AA624" s="649"/>
      <c r="AB624" s="649"/>
      <c r="AC624" s="569"/>
      <c r="AD624" s="569"/>
      <c r="AE624" s="569"/>
      <c r="AF624" s="569"/>
      <c r="AG624" s="569"/>
      <c r="AH624" s="569"/>
      <c r="AI624" s="569"/>
      <c r="AJ624" s="569"/>
      <c r="AK624" s="569"/>
      <c r="AL624" s="569"/>
      <c r="AN624" s="630"/>
      <c r="AO624" s="644" t="s">
        <v>518</v>
      </c>
      <c r="AP624" s="713">
        <v>4</v>
      </c>
    </row>
    <row r="625" spans="1:42" s="583" customFormat="1" ht="12.75" customHeight="1">
      <c r="B625" s="569"/>
      <c r="C625" s="965"/>
      <c r="D625" s="696" t="s">
        <v>518</v>
      </c>
      <c r="E625" s="588" t="s">
        <v>1517</v>
      </c>
      <c r="F625" s="976"/>
      <c r="G625" s="976"/>
      <c r="H625" s="976"/>
      <c r="I625" s="976"/>
      <c r="J625" s="976"/>
      <c r="K625" s="976"/>
      <c r="L625" s="976"/>
      <c r="M625" s="976"/>
      <c r="N625" s="976"/>
      <c r="O625" s="976"/>
      <c r="P625" s="976"/>
      <c r="Q625" s="976"/>
      <c r="R625" s="976"/>
      <c r="S625" s="976"/>
      <c r="T625" s="976"/>
      <c r="U625" s="569"/>
      <c r="V625" s="569"/>
      <c r="W625" s="976"/>
      <c r="X625" s="976"/>
      <c r="Y625" s="976"/>
      <c r="Z625" s="976"/>
      <c r="AA625" s="976"/>
      <c r="AB625" s="976"/>
      <c r="AC625" s="569"/>
      <c r="AD625" s="569"/>
      <c r="AE625" s="569"/>
      <c r="AF625" s="1985" t="s">
        <v>1518</v>
      </c>
      <c r="AG625" s="1985"/>
      <c r="AH625" s="1985"/>
      <c r="AI625" s="1985"/>
      <c r="AJ625" s="1985"/>
      <c r="AK625" s="1985"/>
      <c r="AL625" s="1985"/>
      <c r="AN625" s="630"/>
      <c r="AO625" s="644" t="s">
        <v>279</v>
      </c>
      <c r="AP625" s="583">
        <v>3</v>
      </c>
    </row>
    <row r="626" spans="1:42" s="583" customFormat="1" ht="12.75" customHeight="1">
      <c r="B626" s="569"/>
      <c r="C626" s="965"/>
      <c r="D626" s="569"/>
      <c r="E626" s="569"/>
      <c r="F626" s="976"/>
      <c r="G626" s="976"/>
      <c r="H626" s="976"/>
      <c r="I626" s="976"/>
      <c r="J626" s="976"/>
      <c r="K626" s="976"/>
      <c r="L626" s="976"/>
      <c r="M626" s="976"/>
      <c r="N626" s="976"/>
      <c r="O626" s="976"/>
      <c r="P626" s="976"/>
      <c r="Q626" s="976"/>
      <c r="R626" s="976"/>
      <c r="S626" s="976"/>
      <c r="T626" s="976"/>
      <c r="U626" s="569"/>
      <c r="V626" s="569"/>
      <c r="W626" s="569"/>
      <c r="X626" s="976"/>
      <c r="Y626" s="976"/>
      <c r="Z626" s="976"/>
      <c r="AA626" s="976"/>
      <c r="AB626" s="976"/>
      <c r="AC626" s="569"/>
      <c r="AD626" s="569"/>
      <c r="AE626" s="569"/>
      <c r="AF626" s="569"/>
      <c r="AG626" s="569"/>
      <c r="AH626" s="569"/>
      <c r="AI626" s="569"/>
      <c r="AJ626" s="569"/>
      <c r="AK626" s="569"/>
      <c r="AL626" s="569"/>
      <c r="AN626" s="630"/>
      <c r="AO626" s="644" t="s">
        <v>1507</v>
      </c>
      <c r="AP626" s="713">
        <v>4</v>
      </c>
    </row>
    <row r="627" spans="1:42" s="583" customFormat="1" ht="12.75" customHeight="1">
      <c r="B627" s="569"/>
      <c r="C627" s="965"/>
      <c r="D627" s="569" t="s">
        <v>1510</v>
      </c>
      <c r="E627" s="970"/>
      <c r="F627" s="970"/>
      <c r="G627" s="970"/>
      <c r="H627" s="1929" t="s">
        <v>697</v>
      </c>
      <c r="I627" s="1929"/>
      <c r="J627" s="976"/>
      <c r="K627" s="976"/>
      <c r="L627" s="976"/>
      <c r="M627" s="976"/>
      <c r="N627" s="976"/>
      <c r="O627" s="976"/>
      <c r="P627" s="976"/>
      <c r="Q627" s="976"/>
      <c r="R627" s="976"/>
      <c r="S627" s="976"/>
      <c r="T627" s="976"/>
      <c r="U627" s="970"/>
      <c r="V627" s="970"/>
      <c r="W627" s="970"/>
      <c r="X627" s="569"/>
      <c r="Y627" s="569"/>
      <c r="Z627" s="569"/>
      <c r="AA627" s="569"/>
      <c r="AB627" s="569"/>
      <c r="AC627" s="569"/>
      <c r="AD627" s="569"/>
      <c r="AE627" s="569"/>
      <c r="AF627" s="569"/>
      <c r="AG627" s="569"/>
      <c r="AH627" s="569"/>
      <c r="AI627" s="569"/>
      <c r="AJ627" s="569"/>
      <c r="AK627" s="569"/>
      <c r="AL627" s="569"/>
      <c r="AN627" s="630"/>
      <c r="AO627" s="644" t="s">
        <v>1508</v>
      </c>
      <c r="AP627" s="583">
        <v>3</v>
      </c>
    </row>
    <row r="628" spans="1:42" s="583" customFormat="1" ht="12.75" customHeight="1">
      <c r="B628" s="569"/>
      <c r="C628" s="965"/>
      <c r="D628" s="569"/>
      <c r="E628" s="970"/>
      <c r="F628" s="976"/>
      <c r="G628" s="976"/>
      <c r="H628" s="976"/>
      <c r="I628" s="977"/>
      <c r="J628" s="976"/>
      <c r="K628" s="976"/>
      <c r="L628" s="976"/>
      <c r="M628" s="976"/>
      <c r="N628" s="976"/>
      <c r="O628" s="976"/>
      <c r="P628" s="976"/>
      <c r="Q628" s="976"/>
      <c r="R628" s="569"/>
      <c r="S628" s="569"/>
      <c r="T628" s="976"/>
      <c r="U628" s="970"/>
      <c r="V628" s="970"/>
      <c r="W628" s="970"/>
      <c r="X628" s="970"/>
      <c r="Y628" s="970"/>
      <c r="Z628" s="970"/>
      <c r="AA628" s="970"/>
      <c r="AB628" s="970"/>
      <c r="AC628" s="569"/>
      <c r="AD628" s="569"/>
      <c r="AE628" s="569"/>
      <c r="AF628" s="569"/>
      <c r="AG628" s="569"/>
      <c r="AH628" s="569"/>
      <c r="AI628" s="976"/>
      <c r="AJ628" s="976"/>
      <c r="AK628" s="976"/>
      <c r="AL628" s="976"/>
      <c r="AM628" s="714"/>
      <c r="AN628" s="630"/>
      <c r="AO628" s="644" t="s">
        <v>1519</v>
      </c>
      <c r="AP628" s="583">
        <v>2</v>
      </c>
    </row>
    <row r="629" spans="1:42" s="583" customFormat="1" ht="12.75" customHeight="1">
      <c r="A629" s="639"/>
      <c r="B629" s="634"/>
      <c r="C629" s="978"/>
      <c r="D629" s="634"/>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4"/>
      <c r="AC629" s="634"/>
      <c r="AD629" s="634"/>
      <c r="AE629" s="634"/>
      <c r="AF629" s="634"/>
      <c r="AG629" s="634"/>
      <c r="AH629" s="634"/>
      <c r="AI629" s="598" t="s">
        <v>1520</v>
      </c>
      <c r="AJ629" s="1912">
        <f>VLOOKUP($H$627,$AO$594:$AP$596,2,FALSE)</f>
        <v>3</v>
      </c>
      <c r="AK629" s="1914"/>
      <c r="AL629" s="628"/>
      <c r="AN629" s="630"/>
      <c r="AO629" s="644" t="s">
        <v>1521</v>
      </c>
      <c r="AP629" s="583">
        <v>1</v>
      </c>
    </row>
    <row r="630" spans="1:42" s="583" customFormat="1" ht="12.75" customHeight="1">
      <c r="B630" s="569"/>
      <c r="C630" s="965"/>
      <c r="D630" s="569"/>
      <c r="E630" s="970"/>
      <c r="F630" s="970"/>
      <c r="G630" s="970"/>
      <c r="H630" s="569"/>
      <c r="I630" s="569"/>
      <c r="J630" s="976"/>
      <c r="K630" s="976"/>
      <c r="L630" s="976"/>
      <c r="M630" s="976"/>
      <c r="N630" s="976"/>
      <c r="O630" s="976"/>
      <c r="P630" s="976"/>
      <c r="Q630" s="976"/>
      <c r="R630" s="976"/>
      <c r="S630" s="976"/>
      <c r="T630" s="976"/>
      <c r="U630" s="970"/>
      <c r="V630" s="970"/>
      <c r="W630" s="970"/>
      <c r="X630" s="970"/>
      <c r="Y630" s="970"/>
      <c r="Z630" s="970"/>
      <c r="AA630" s="970"/>
      <c r="AB630" s="970"/>
      <c r="AC630" s="569"/>
      <c r="AD630" s="569"/>
      <c r="AE630" s="569"/>
      <c r="AF630" s="569"/>
      <c r="AG630" s="569"/>
      <c r="AH630" s="569"/>
      <c r="AI630" s="569"/>
      <c r="AJ630" s="576"/>
      <c r="AK630" s="569"/>
      <c r="AL630" s="569"/>
      <c r="AN630" s="630"/>
    </row>
    <row r="631" spans="1:42" s="583" customFormat="1" ht="12.75" customHeight="1">
      <c r="B631" s="569"/>
      <c r="C631" s="572" t="s">
        <v>1522</v>
      </c>
      <c r="D631" s="569"/>
      <c r="E631" s="970"/>
      <c r="F631" s="976"/>
      <c r="G631" s="976"/>
      <c r="H631" s="976"/>
      <c r="I631" s="976"/>
      <c r="J631" s="976"/>
      <c r="K631" s="976"/>
      <c r="L631" s="976"/>
      <c r="M631" s="976"/>
      <c r="N631" s="976"/>
      <c r="O631" s="976"/>
      <c r="P631" s="976"/>
      <c r="Q631" s="976"/>
      <c r="R631" s="976"/>
      <c r="S631" s="976"/>
      <c r="T631" s="976"/>
      <c r="U631" s="569"/>
      <c r="V631" s="569"/>
      <c r="W631" s="976"/>
      <c r="X631" s="976"/>
      <c r="Y631" s="976"/>
      <c r="Z631" s="976"/>
      <c r="AA631" s="976"/>
      <c r="AB631" s="976"/>
      <c r="AC631" s="627"/>
      <c r="AD631" s="627"/>
      <c r="AE631" s="627"/>
      <c r="AF631" s="627"/>
      <c r="AG631" s="627"/>
      <c r="AH631" s="627"/>
      <c r="AI631" s="627"/>
      <c r="AJ631" s="569"/>
      <c r="AK631" s="569"/>
      <c r="AL631" s="569"/>
      <c r="AN631" s="630"/>
    </row>
    <row r="632" spans="1:42" s="583" customFormat="1" ht="12.75" customHeight="1">
      <c r="A632" s="670"/>
      <c r="B632" s="569"/>
      <c r="C632" s="967"/>
      <c r="D632" s="569"/>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69"/>
      <c r="AD632" s="569"/>
      <c r="AE632" s="569"/>
      <c r="AF632" s="569"/>
      <c r="AG632" s="569"/>
      <c r="AH632" s="569"/>
      <c r="AI632" s="569"/>
      <c r="AJ632" s="569"/>
      <c r="AK632" s="569"/>
      <c r="AL632" s="569"/>
      <c r="AN632" s="630"/>
    </row>
    <row r="633" spans="1:42" s="583" customFormat="1" ht="12.75" customHeight="1">
      <c r="B633" s="569"/>
      <c r="C633" s="569"/>
      <c r="D633" s="696" t="s">
        <v>697</v>
      </c>
      <c r="E633" s="1905" t="s">
        <v>2415</v>
      </c>
      <c r="F633" s="1905"/>
      <c r="G633" s="1905"/>
      <c r="H633" s="1905"/>
      <c r="I633" s="1905"/>
      <c r="J633" s="1905"/>
      <c r="K633" s="1905"/>
      <c r="L633" s="1905"/>
      <c r="M633" s="1905"/>
      <c r="N633" s="1905"/>
      <c r="O633" s="1905"/>
      <c r="P633" s="1905"/>
      <c r="Q633" s="1905"/>
      <c r="R633" s="1905"/>
      <c r="S633" s="1905"/>
      <c r="T633" s="1905"/>
      <c r="U633" s="1905"/>
      <c r="V633" s="1905"/>
      <c r="W633" s="1905"/>
      <c r="X633" s="1905"/>
      <c r="Y633" s="1905"/>
      <c r="Z633" s="1905"/>
      <c r="AA633" s="1905"/>
      <c r="AB633" s="1905"/>
      <c r="AC633" s="1905"/>
      <c r="AD633" s="1905"/>
      <c r="AE633" s="569"/>
      <c r="AF633" s="1985" t="s">
        <v>1462</v>
      </c>
      <c r="AG633" s="1985"/>
      <c r="AH633" s="1985"/>
      <c r="AI633" s="1985"/>
      <c r="AJ633" s="1985"/>
      <c r="AK633" s="1985"/>
      <c r="AL633" s="1985"/>
      <c r="AN633" s="630"/>
    </row>
    <row r="634" spans="1:42" s="583" customFormat="1" ht="12.75" customHeight="1">
      <c r="B634" s="569"/>
      <c r="C634" s="569"/>
      <c r="D634" s="696"/>
      <c r="E634" s="1905"/>
      <c r="F634" s="1905"/>
      <c r="G634" s="1905"/>
      <c r="H634" s="1905"/>
      <c r="I634" s="1905"/>
      <c r="J634" s="1905"/>
      <c r="K634" s="1905"/>
      <c r="L634" s="1905"/>
      <c r="M634" s="1905"/>
      <c r="N634" s="1905"/>
      <c r="O634" s="1905"/>
      <c r="P634" s="1905"/>
      <c r="Q634" s="1905"/>
      <c r="R634" s="1905"/>
      <c r="S634" s="1905"/>
      <c r="T634" s="1905"/>
      <c r="U634" s="1905"/>
      <c r="V634" s="1905"/>
      <c r="W634" s="1905"/>
      <c r="X634" s="1905"/>
      <c r="Y634" s="1905"/>
      <c r="Z634" s="1905"/>
      <c r="AA634" s="1905"/>
      <c r="AB634" s="1905"/>
      <c r="AC634" s="1905"/>
      <c r="AD634" s="1905"/>
      <c r="AE634" s="627"/>
      <c r="AF634" s="627"/>
      <c r="AG634" s="627"/>
      <c r="AH634" s="627"/>
      <c r="AI634" s="627"/>
      <c r="AJ634" s="627"/>
      <c r="AK634" s="627"/>
      <c r="AL634" s="627"/>
      <c r="AN634" s="630"/>
    </row>
    <row r="635" spans="1:42" s="583" customFormat="1" ht="12.75" customHeight="1">
      <c r="B635" s="649"/>
      <c r="C635" s="974"/>
      <c r="D635" s="696"/>
      <c r="E635" s="649"/>
      <c r="F635" s="649"/>
      <c r="G635" s="649"/>
      <c r="H635" s="649"/>
      <c r="I635" s="649"/>
      <c r="J635" s="649"/>
      <c r="K635" s="649"/>
      <c r="L635" s="649"/>
      <c r="M635" s="649"/>
      <c r="N635" s="649"/>
      <c r="O635" s="649"/>
      <c r="P635" s="649"/>
      <c r="Q635" s="649"/>
      <c r="R635" s="649"/>
      <c r="S635" s="649"/>
      <c r="T635" s="649"/>
      <c r="U635" s="649"/>
      <c r="V635" s="649"/>
      <c r="W635" s="649"/>
      <c r="X635" s="649"/>
      <c r="Y635" s="649"/>
      <c r="Z635" s="649"/>
      <c r="AA635" s="649"/>
      <c r="AB635" s="649"/>
      <c r="AC635" s="569"/>
      <c r="AD635" s="569"/>
      <c r="AE635" s="649"/>
      <c r="AF635" s="569"/>
      <c r="AG635" s="569"/>
      <c r="AH635" s="569"/>
      <c r="AI635" s="569"/>
      <c r="AJ635" s="569"/>
      <c r="AK635" s="569"/>
      <c r="AL635" s="569"/>
      <c r="AN635" s="630"/>
    </row>
    <row r="636" spans="1:42" s="583" customFormat="1" ht="12.75" customHeight="1">
      <c r="B636" s="569"/>
      <c r="C636" s="965"/>
      <c r="D636" s="696" t="s">
        <v>518</v>
      </c>
      <c r="E636" s="649" t="s">
        <v>1523</v>
      </c>
      <c r="F636" s="649"/>
      <c r="G636" s="649"/>
      <c r="H636" s="649"/>
      <c r="I636" s="649"/>
      <c r="J636" s="649"/>
      <c r="K636" s="649"/>
      <c r="L636" s="649"/>
      <c r="M636" s="649"/>
      <c r="N636" s="649"/>
      <c r="O636" s="649"/>
      <c r="P636" s="649"/>
      <c r="Q636" s="649"/>
      <c r="R636" s="649"/>
      <c r="S636" s="649"/>
      <c r="T636" s="649"/>
      <c r="U636" s="649"/>
      <c r="V636" s="649"/>
      <c r="W636" s="649"/>
      <c r="X636" s="649"/>
      <c r="Y636" s="649"/>
      <c r="Z636" s="649"/>
      <c r="AA636" s="649"/>
      <c r="AB636" s="649"/>
      <c r="AC636" s="569"/>
      <c r="AD636" s="569"/>
      <c r="AE636" s="569"/>
      <c r="AF636" s="1985" t="s">
        <v>1518</v>
      </c>
      <c r="AG636" s="1985"/>
      <c r="AH636" s="1985"/>
      <c r="AI636" s="1985"/>
      <c r="AJ636" s="1985"/>
      <c r="AK636" s="1985"/>
      <c r="AL636" s="1985"/>
      <c r="AN636" s="630"/>
    </row>
    <row r="637" spans="1:42" s="583" customFormat="1" ht="12.75" customHeight="1">
      <c r="B637" s="569"/>
      <c r="C637" s="965"/>
      <c r="D637" s="696"/>
      <c r="E637" s="649" t="s">
        <v>1524</v>
      </c>
      <c r="F637" s="649"/>
      <c r="G637" s="649"/>
      <c r="H637" s="649"/>
      <c r="I637" s="649"/>
      <c r="J637" s="649"/>
      <c r="K637" s="649"/>
      <c r="L637" s="649"/>
      <c r="M637" s="649"/>
      <c r="N637" s="649"/>
      <c r="O637" s="649"/>
      <c r="P637" s="649"/>
      <c r="Q637" s="649"/>
      <c r="R637" s="649"/>
      <c r="S637" s="649"/>
      <c r="T637" s="649"/>
      <c r="U637" s="649"/>
      <c r="V637" s="649"/>
      <c r="W637" s="649"/>
      <c r="X637" s="649"/>
      <c r="Y637" s="649"/>
      <c r="Z637" s="649"/>
      <c r="AA637" s="649"/>
      <c r="AB637" s="649"/>
      <c r="AC637" s="569"/>
      <c r="AD637" s="569"/>
      <c r="AE637" s="627"/>
      <c r="AF637" s="627"/>
      <c r="AG637" s="627"/>
      <c r="AH637" s="627"/>
      <c r="AI637" s="627"/>
      <c r="AJ637" s="627"/>
      <c r="AK637" s="627"/>
      <c r="AL637" s="627"/>
      <c r="AN637" s="630"/>
    </row>
    <row r="638" spans="1:42" s="583" customFormat="1" ht="12.75" customHeight="1">
      <c r="B638" s="569"/>
      <c r="C638" s="965"/>
      <c r="D638" s="569"/>
      <c r="E638" s="649"/>
      <c r="F638" s="649"/>
      <c r="G638" s="649"/>
      <c r="H638" s="649"/>
      <c r="I638" s="649"/>
      <c r="J638" s="649"/>
      <c r="K638" s="649"/>
      <c r="L638" s="649"/>
      <c r="M638" s="649"/>
      <c r="N638" s="649"/>
      <c r="O638" s="649"/>
      <c r="P638" s="649"/>
      <c r="Q638" s="649"/>
      <c r="R638" s="649"/>
      <c r="S638" s="649"/>
      <c r="T638" s="649"/>
      <c r="U638" s="649"/>
      <c r="V638" s="649"/>
      <c r="W638" s="649"/>
      <c r="X638" s="649"/>
      <c r="Y638" s="649"/>
      <c r="Z638" s="649"/>
      <c r="AA638" s="649"/>
      <c r="AB638" s="649"/>
      <c r="AC638" s="569"/>
      <c r="AD638" s="569"/>
      <c r="AE638" s="569"/>
      <c r="AF638" s="569"/>
      <c r="AG638" s="569"/>
      <c r="AH638" s="569"/>
      <c r="AI638" s="569"/>
      <c r="AJ638" s="569"/>
      <c r="AK638" s="569"/>
      <c r="AL638" s="569"/>
      <c r="AN638" s="630"/>
      <c r="AP638" s="713"/>
    </row>
    <row r="639" spans="1:42" s="583" customFormat="1" ht="12.75" customHeight="1">
      <c r="B639" s="569"/>
      <c r="C639" s="965"/>
      <c r="D639" s="569" t="s">
        <v>1510</v>
      </c>
      <c r="E639" s="970"/>
      <c r="F639" s="970"/>
      <c r="G639" s="970"/>
      <c r="H639" s="1929" t="s">
        <v>697</v>
      </c>
      <c r="I639" s="1929"/>
      <c r="J639" s="649"/>
      <c r="K639" s="649"/>
      <c r="L639" s="649"/>
      <c r="M639" s="649"/>
      <c r="N639" s="649"/>
      <c r="O639" s="649"/>
      <c r="P639" s="649"/>
      <c r="Q639" s="649"/>
      <c r="R639" s="649"/>
      <c r="S639" s="649"/>
      <c r="T639" s="649"/>
      <c r="U639" s="649"/>
      <c r="V639" s="649"/>
      <c r="W639" s="569"/>
      <c r="X639" s="569"/>
      <c r="Y639" s="569"/>
      <c r="Z639" s="569"/>
      <c r="AA639" s="569"/>
      <c r="AB639" s="569"/>
      <c r="AC639" s="569"/>
      <c r="AD639" s="569"/>
      <c r="AE639" s="569"/>
      <c r="AF639" s="569"/>
      <c r="AG639" s="569"/>
      <c r="AH639" s="569"/>
      <c r="AI639" s="569"/>
      <c r="AJ639" s="569"/>
      <c r="AK639" s="569"/>
      <c r="AL639" s="569"/>
      <c r="AN639" s="630"/>
    </row>
    <row r="640" spans="1:42" s="583" customFormat="1" ht="12.75" customHeight="1">
      <c r="B640" s="569"/>
      <c r="C640" s="965"/>
      <c r="D640" s="569"/>
      <c r="E640" s="970"/>
      <c r="F640" s="970"/>
      <c r="G640" s="649"/>
      <c r="H640" s="649"/>
      <c r="I640" s="649"/>
      <c r="J640" s="649"/>
      <c r="K640" s="649"/>
      <c r="L640" s="649"/>
      <c r="M640" s="649"/>
      <c r="N640" s="649"/>
      <c r="O640" s="649"/>
      <c r="P640" s="649"/>
      <c r="Q640" s="649"/>
      <c r="R640" s="649"/>
      <c r="S640" s="649"/>
      <c r="T640" s="649"/>
      <c r="U640" s="649"/>
      <c r="V640" s="649"/>
      <c r="W640" s="649"/>
      <c r="X640" s="649"/>
      <c r="Y640" s="649"/>
      <c r="Z640" s="970"/>
      <c r="AA640" s="970"/>
      <c r="AB640" s="970"/>
      <c r="AC640" s="569"/>
      <c r="AD640" s="569"/>
      <c r="AE640" s="569"/>
      <c r="AF640" s="569"/>
      <c r="AG640" s="569"/>
      <c r="AH640" s="569"/>
      <c r="AI640" s="569"/>
      <c r="AJ640" s="649"/>
      <c r="AK640" s="649"/>
      <c r="AL640" s="649"/>
      <c r="AM640" s="584"/>
      <c r="AN640" s="630"/>
    </row>
    <row r="641" spans="1:42" s="583" customFormat="1" ht="12.75" customHeight="1">
      <c r="A641" s="639"/>
      <c r="B641" s="634"/>
      <c r="C641" s="978"/>
      <c r="D641" s="634"/>
      <c r="E641" s="973"/>
      <c r="F641" s="973"/>
      <c r="G641" s="698"/>
      <c r="H641" s="698"/>
      <c r="I641" s="698"/>
      <c r="J641" s="698"/>
      <c r="K641" s="698"/>
      <c r="L641" s="698"/>
      <c r="M641" s="698"/>
      <c r="N641" s="698"/>
      <c r="O641" s="698"/>
      <c r="P641" s="698"/>
      <c r="Q641" s="698"/>
      <c r="R641" s="698"/>
      <c r="S641" s="698"/>
      <c r="T641" s="698"/>
      <c r="U641" s="698"/>
      <c r="V641" s="698"/>
      <c r="W641" s="698"/>
      <c r="X641" s="698"/>
      <c r="Y641" s="973"/>
      <c r="Z641" s="973"/>
      <c r="AA641" s="973"/>
      <c r="AB641" s="634"/>
      <c r="AC641" s="634"/>
      <c r="AD641" s="634"/>
      <c r="AE641" s="634"/>
      <c r="AF641" s="634"/>
      <c r="AG641" s="634"/>
      <c r="AH641" s="634"/>
      <c r="AI641" s="598" t="s">
        <v>1525</v>
      </c>
      <c r="AJ641" s="1912">
        <f>VLOOKUP(H639,AT594:AU596,2,FALSE)</f>
        <v>3</v>
      </c>
      <c r="AK641" s="1914"/>
      <c r="AL641" s="628"/>
      <c r="AN641" s="630"/>
    </row>
    <row r="642" spans="1:42" s="583" customFormat="1" ht="12.75" customHeight="1">
      <c r="B642" s="569"/>
      <c r="C642" s="965"/>
      <c r="D642" s="569"/>
      <c r="E642" s="569"/>
      <c r="F642" s="569"/>
      <c r="G642" s="569"/>
      <c r="H642" s="569"/>
      <c r="I642" s="569"/>
      <c r="J642" s="569"/>
      <c r="K642" s="569"/>
      <c r="L642" s="569"/>
      <c r="M642" s="569"/>
      <c r="N642" s="569"/>
      <c r="O642" s="569"/>
      <c r="P642" s="569"/>
      <c r="Q642" s="569"/>
      <c r="R642" s="569"/>
      <c r="S642" s="569"/>
      <c r="T642" s="569"/>
      <c r="U642" s="569"/>
      <c r="V642" s="569"/>
      <c r="W642" s="569"/>
      <c r="X642" s="569"/>
      <c r="Y642" s="569"/>
      <c r="Z642" s="569"/>
      <c r="AA642" s="569"/>
      <c r="AB642" s="569"/>
      <c r="AC642" s="569"/>
      <c r="AD642" s="569"/>
      <c r="AE642" s="569"/>
      <c r="AF642" s="569"/>
      <c r="AG642" s="569"/>
      <c r="AH642" s="569"/>
      <c r="AI642" s="569"/>
      <c r="AJ642" s="569"/>
      <c r="AK642" s="569"/>
      <c r="AL642" s="569"/>
      <c r="AN642" s="630"/>
    </row>
    <row r="643" spans="1:42" s="583" customFormat="1" ht="12.75" customHeight="1">
      <c r="B643" s="569"/>
      <c r="C643" s="572" t="s">
        <v>1526</v>
      </c>
      <c r="D643" s="569"/>
      <c r="E643" s="569"/>
      <c r="F643" s="569"/>
      <c r="G643" s="569"/>
      <c r="H643" s="569"/>
      <c r="I643" s="569"/>
      <c r="J643" s="569"/>
      <c r="K643" s="569"/>
      <c r="L643" s="569"/>
      <c r="M643" s="569"/>
      <c r="N643" s="569"/>
      <c r="O643" s="569"/>
      <c r="P643" s="569"/>
      <c r="Q643" s="569"/>
      <c r="R643" s="569"/>
      <c r="S643" s="569"/>
      <c r="T643" s="569"/>
      <c r="U643" s="569"/>
      <c r="V643" s="569"/>
      <c r="W643" s="569"/>
      <c r="X643" s="569"/>
      <c r="Y643" s="569"/>
      <c r="Z643" s="569"/>
      <c r="AA643" s="569"/>
      <c r="AB643" s="569"/>
      <c r="AC643" s="569"/>
      <c r="AD643" s="569"/>
      <c r="AE643" s="569"/>
      <c r="AF643" s="569"/>
      <c r="AG643" s="569"/>
      <c r="AH643" s="569"/>
      <c r="AI643" s="569"/>
      <c r="AJ643" s="569"/>
      <c r="AK643" s="569"/>
      <c r="AL643" s="569"/>
      <c r="AN643" s="630"/>
    </row>
    <row r="644" spans="1:42" s="583" customFormat="1" ht="12.75" customHeight="1">
      <c r="B644" s="569"/>
      <c r="C644" s="572"/>
      <c r="D644" s="715" t="s">
        <v>1527</v>
      </c>
      <c r="E644" s="569"/>
      <c r="F644" s="569"/>
      <c r="G644" s="569"/>
      <c r="H644" s="569"/>
      <c r="I644" s="569"/>
      <c r="J644" s="569"/>
      <c r="K644" s="569"/>
      <c r="L644" s="569"/>
      <c r="M644" s="569"/>
      <c r="N644" s="569"/>
      <c r="O644" s="569"/>
      <c r="P644" s="569"/>
      <c r="Q644" s="569"/>
      <c r="R644" s="569"/>
      <c r="S644" s="569"/>
      <c r="T644" s="569"/>
      <c r="U644" s="569"/>
      <c r="V644" s="569"/>
      <c r="W644" s="569"/>
      <c r="X644" s="569"/>
      <c r="Y644" s="569"/>
      <c r="Z644" s="569"/>
      <c r="AA644" s="569"/>
      <c r="AB644" s="569"/>
      <c r="AC644" s="569"/>
      <c r="AD644" s="569"/>
      <c r="AE644" s="569"/>
      <c r="AF644" s="569"/>
      <c r="AG644" s="569"/>
      <c r="AH644" s="569"/>
      <c r="AI644" s="569"/>
      <c r="AJ644" s="569"/>
      <c r="AK644" s="569"/>
      <c r="AL644" s="569"/>
      <c r="AN644" s="630"/>
    </row>
    <row r="645" spans="1:42" s="583" customFormat="1" ht="12.75" customHeight="1">
      <c r="B645" s="569"/>
      <c r="C645" s="572"/>
      <c r="D645" s="569"/>
      <c r="E645" s="569"/>
      <c r="F645" s="569"/>
      <c r="G645" s="569"/>
      <c r="H645" s="569"/>
      <c r="I645" s="569"/>
      <c r="J645" s="569"/>
      <c r="K645" s="569"/>
      <c r="L645" s="569"/>
      <c r="M645" s="569"/>
      <c r="N645" s="569"/>
      <c r="O645" s="569"/>
      <c r="P645" s="569"/>
      <c r="Q645" s="569"/>
      <c r="R645" s="569"/>
      <c r="S645" s="569"/>
      <c r="T645" s="569"/>
      <c r="U645" s="569"/>
      <c r="V645" s="569"/>
      <c r="W645" s="569"/>
      <c r="X645" s="569"/>
      <c r="Y645" s="569"/>
      <c r="Z645" s="569"/>
      <c r="AA645" s="569"/>
      <c r="AB645" s="569"/>
      <c r="AC645" s="569"/>
      <c r="AD645" s="569"/>
      <c r="AE645" s="569"/>
      <c r="AF645" s="569"/>
      <c r="AG645" s="569"/>
      <c r="AH645" s="569"/>
      <c r="AI645" s="569"/>
      <c r="AJ645" s="569"/>
      <c r="AK645" s="569"/>
      <c r="AL645" s="569"/>
      <c r="AN645" s="630"/>
    </row>
    <row r="646" spans="1:42" s="583" customFormat="1" ht="12.75" customHeight="1">
      <c r="B646" s="569"/>
      <c r="C646" s="572"/>
      <c r="D646" s="696" t="s">
        <v>697</v>
      </c>
      <c r="E646" s="1905" t="s">
        <v>1528</v>
      </c>
      <c r="F646" s="1905"/>
      <c r="G646" s="1905"/>
      <c r="H646" s="1905"/>
      <c r="I646" s="1905"/>
      <c r="J646" s="1905"/>
      <c r="K646" s="1905"/>
      <c r="L646" s="1905"/>
      <c r="M646" s="1905"/>
      <c r="N646" s="1905"/>
      <c r="O646" s="1905"/>
      <c r="P646" s="1905"/>
      <c r="Q646" s="1905"/>
      <c r="R646" s="1905"/>
      <c r="S646" s="1905"/>
      <c r="T646" s="1905"/>
      <c r="U646" s="1905"/>
      <c r="V646" s="1905"/>
      <c r="W646" s="1905"/>
      <c r="X646" s="1905"/>
      <c r="Y646" s="1905"/>
      <c r="Z646" s="1905"/>
      <c r="AA646" s="1905"/>
      <c r="AB646" s="1905"/>
      <c r="AC646" s="1905"/>
      <c r="AD646" s="569"/>
      <c r="AE646" s="569"/>
      <c r="AF646" s="1985" t="s">
        <v>1488</v>
      </c>
      <c r="AG646" s="1985"/>
      <c r="AH646" s="1985"/>
      <c r="AI646" s="1985"/>
      <c r="AJ646" s="1985"/>
      <c r="AK646" s="1985"/>
      <c r="AL646" s="1985"/>
      <c r="AN646" s="630"/>
    </row>
    <row r="647" spans="1:42" s="583" customFormat="1" ht="12.75" customHeight="1">
      <c r="B647" s="569"/>
      <c r="C647" s="572"/>
      <c r="D647" s="569"/>
      <c r="E647" s="1905"/>
      <c r="F647" s="1905"/>
      <c r="G647" s="1905"/>
      <c r="H647" s="1905"/>
      <c r="I647" s="1905"/>
      <c r="J647" s="1905"/>
      <c r="K647" s="1905"/>
      <c r="L647" s="1905"/>
      <c r="M647" s="1905"/>
      <c r="N647" s="1905"/>
      <c r="O647" s="1905"/>
      <c r="P647" s="1905"/>
      <c r="Q647" s="1905"/>
      <c r="R647" s="1905"/>
      <c r="S647" s="1905"/>
      <c r="T647" s="1905"/>
      <c r="U647" s="1905"/>
      <c r="V647" s="1905"/>
      <c r="W647" s="1905"/>
      <c r="X647" s="1905"/>
      <c r="Y647" s="1905"/>
      <c r="Z647" s="1905"/>
      <c r="AA647" s="1905"/>
      <c r="AB647" s="1905"/>
      <c r="AC647" s="1905"/>
      <c r="AD647" s="569"/>
      <c r="AE647" s="569"/>
      <c r="AF647" s="569"/>
      <c r="AG647" s="569"/>
      <c r="AH647" s="569"/>
      <c r="AI647" s="569"/>
      <c r="AJ647" s="569"/>
      <c r="AK647" s="569"/>
      <c r="AL647" s="569"/>
      <c r="AN647" s="630"/>
    </row>
    <row r="648" spans="1:42" s="583" customFormat="1" ht="12.75" customHeight="1">
      <c r="B648" s="569"/>
      <c r="C648" s="572"/>
      <c r="D648" s="696"/>
      <c r="E648" s="1905"/>
      <c r="F648" s="1905"/>
      <c r="G648" s="1905"/>
      <c r="H648" s="1905"/>
      <c r="I648" s="1905"/>
      <c r="J648" s="1905"/>
      <c r="K648" s="1905"/>
      <c r="L648" s="1905"/>
      <c r="M648" s="1905"/>
      <c r="N648" s="1905"/>
      <c r="O648" s="1905"/>
      <c r="P648" s="1905"/>
      <c r="Q648" s="1905"/>
      <c r="R648" s="1905"/>
      <c r="S648" s="1905"/>
      <c r="T648" s="1905"/>
      <c r="U648" s="1905"/>
      <c r="V648" s="1905"/>
      <c r="W648" s="1905"/>
      <c r="X648" s="1905"/>
      <c r="Y648" s="1905"/>
      <c r="Z648" s="1905"/>
      <c r="AA648" s="1905"/>
      <c r="AB648" s="1905"/>
      <c r="AC648" s="1905"/>
      <c r="AD648" s="569"/>
      <c r="AE648" s="569"/>
      <c r="AF648" s="569"/>
      <c r="AG648" s="569"/>
      <c r="AH648" s="569"/>
      <c r="AI648" s="569"/>
      <c r="AJ648" s="569"/>
      <c r="AK648" s="569"/>
      <c r="AL648" s="569"/>
      <c r="AN648" s="630"/>
    </row>
    <row r="649" spans="1:42" s="583" customFormat="1" ht="15" customHeight="1">
      <c r="B649" s="569"/>
      <c r="C649" s="572"/>
      <c r="D649" s="569"/>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69"/>
      <c r="AD649" s="569"/>
      <c r="AE649" s="569"/>
      <c r="AF649" s="569"/>
      <c r="AG649" s="569"/>
      <c r="AH649" s="569"/>
      <c r="AI649" s="569"/>
      <c r="AJ649" s="569"/>
      <c r="AK649" s="569"/>
      <c r="AL649" s="569"/>
      <c r="AN649" s="630"/>
    </row>
    <row r="650" spans="1:42" s="583" customFormat="1" ht="12.75" customHeight="1">
      <c r="B650" s="569"/>
      <c r="C650" s="572"/>
      <c r="D650" s="696" t="s">
        <v>518</v>
      </c>
      <c r="E650" s="1905" t="s">
        <v>1529</v>
      </c>
      <c r="F650" s="1905"/>
      <c r="G650" s="1905"/>
      <c r="H650" s="1905"/>
      <c r="I650" s="1905"/>
      <c r="J650" s="1905"/>
      <c r="K650" s="1905"/>
      <c r="L650" s="1905"/>
      <c r="M650" s="1905"/>
      <c r="N650" s="1905"/>
      <c r="O650" s="1905"/>
      <c r="P650" s="1905"/>
      <c r="Q650" s="1905"/>
      <c r="R650" s="1905"/>
      <c r="S650" s="1905"/>
      <c r="T650" s="1905"/>
      <c r="U650" s="1905"/>
      <c r="V650" s="1905"/>
      <c r="W650" s="1905"/>
      <c r="X650" s="1905"/>
      <c r="Y650" s="1905"/>
      <c r="Z650" s="1905"/>
      <c r="AA650" s="1905"/>
      <c r="AB650" s="1905"/>
      <c r="AC650" s="1905"/>
      <c r="AD650" s="569"/>
      <c r="AE650" s="569"/>
      <c r="AF650" s="1985" t="s">
        <v>1509</v>
      </c>
      <c r="AG650" s="1985"/>
      <c r="AH650" s="1985"/>
      <c r="AI650" s="1985"/>
      <c r="AJ650" s="1985"/>
      <c r="AK650" s="1985"/>
      <c r="AL650" s="1985"/>
      <c r="AN650" s="630"/>
    </row>
    <row r="651" spans="1:42" s="583" customFormat="1" ht="12.75" customHeight="1">
      <c r="B651" s="569"/>
      <c r="C651" s="572"/>
      <c r="D651" s="569"/>
      <c r="E651" s="1905"/>
      <c r="F651" s="1905"/>
      <c r="G651" s="1905"/>
      <c r="H651" s="1905"/>
      <c r="I651" s="1905"/>
      <c r="J651" s="1905"/>
      <c r="K651" s="1905"/>
      <c r="L651" s="1905"/>
      <c r="M651" s="1905"/>
      <c r="N651" s="1905"/>
      <c r="O651" s="1905"/>
      <c r="P651" s="1905"/>
      <c r="Q651" s="1905"/>
      <c r="R651" s="1905"/>
      <c r="S651" s="1905"/>
      <c r="T651" s="1905"/>
      <c r="U651" s="1905"/>
      <c r="V651" s="1905"/>
      <c r="W651" s="1905"/>
      <c r="X651" s="1905"/>
      <c r="Y651" s="1905"/>
      <c r="Z651" s="1905"/>
      <c r="AA651" s="1905"/>
      <c r="AB651" s="1905"/>
      <c r="AC651" s="1905"/>
      <c r="AD651" s="569"/>
      <c r="AE651" s="569"/>
      <c r="AF651" s="569"/>
      <c r="AG651" s="569"/>
      <c r="AH651" s="569"/>
      <c r="AI651" s="569"/>
      <c r="AJ651" s="569"/>
      <c r="AK651" s="569"/>
      <c r="AL651" s="569"/>
      <c r="AN651" s="630"/>
    </row>
    <row r="652" spans="1:42" s="583" customFormat="1" ht="15" customHeight="1">
      <c r="B652" s="569"/>
      <c r="C652" s="572"/>
      <c r="D652" s="696"/>
      <c r="E652" s="1905"/>
      <c r="F652" s="1905"/>
      <c r="G652" s="1905"/>
      <c r="H652" s="1905"/>
      <c r="I652" s="1905"/>
      <c r="J652" s="1905"/>
      <c r="K652" s="1905"/>
      <c r="L652" s="1905"/>
      <c r="M652" s="1905"/>
      <c r="N652" s="1905"/>
      <c r="O652" s="1905"/>
      <c r="P652" s="1905"/>
      <c r="Q652" s="1905"/>
      <c r="R652" s="1905"/>
      <c r="S652" s="1905"/>
      <c r="T652" s="1905"/>
      <c r="U652" s="1905"/>
      <c r="V652" s="1905"/>
      <c r="W652" s="1905"/>
      <c r="X652" s="1905"/>
      <c r="Y652" s="1905"/>
      <c r="Z652" s="1905"/>
      <c r="AA652" s="1905"/>
      <c r="AB652" s="1905"/>
      <c r="AC652" s="1905"/>
      <c r="AD652" s="569"/>
      <c r="AE652" s="569"/>
      <c r="AF652" s="569"/>
      <c r="AG652" s="569"/>
      <c r="AH652" s="569"/>
      <c r="AI652" s="569"/>
      <c r="AJ652" s="569"/>
      <c r="AK652" s="569"/>
      <c r="AL652" s="569"/>
      <c r="AN652" s="630"/>
    </row>
    <row r="653" spans="1:42" s="583" customFormat="1" ht="12.75" customHeight="1">
      <c r="B653" s="569"/>
      <c r="C653" s="572"/>
      <c r="D653" s="569"/>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69"/>
      <c r="AD653" s="569"/>
      <c r="AE653" s="569"/>
      <c r="AF653" s="569"/>
      <c r="AG653" s="569"/>
      <c r="AH653" s="569"/>
      <c r="AI653" s="569"/>
      <c r="AJ653" s="569"/>
      <c r="AK653" s="569"/>
      <c r="AL653" s="569"/>
      <c r="AN653" s="630"/>
    </row>
    <row r="654" spans="1:42" s="583" customFormat="1" ht="12.75" customHeight="1">
      <c r="B654" s="569"/>
      <c r="C654" s="572"/>
      <c r="D654" s="696" t="s">
        <v>279</v>
      </c>
      <c r="E654" s="1905" t="s">
        <v>1530</v>
      </c>
      <c r="F654" s="1905"/>
      <c r="G654" s="1905"/>
      <c r="H654" s="1905"/>
      <c r="I654" s="1905"/>
      <c r="J654" s="1905"/>
      <c r="K654" s="1905"/>
      <c r="L654" s="1905"/>
      <c r="M654" s="1905"/>
      <c r="N654" s="1905"/>
      <c r="O654" s="1905"/>
      <c r="P654" s="1905"/>
      <c r="Q654" s="1905"/>
      <c r="R654" s="1905"/>
      <c r="S654" s="1905"/>
      <c r="T654" s="1905"/>
      <c r="U654" s="1905"/>
      <c r="V654" s="1905"/>
      <c r="W654" s="1905"/>
      <c r="X654" s="1905"/>
      <c r="Y654" s="1905"/>
      <c r="Z654" s="1905"/>
      <c r="AA654" s="1905"/>
      <c r="AB654" s="1905"/>
      <c r="AC654" s="1905"/>
      <c r="AD654" s="569"/>
      <c r="AE654" s="569"/>
      <c r="AF654" s="1985" t="s">
        <v>1462</v>
      </c>
      <c r="AG654" s="1985"/>
      <c r="AH654" s="1985"/>
      <c r="AI654" s="1985"/>
      <c r="AJ654" s="1985"/>
      <c r="AK654" s="1985"/>
      <c r="AL654" s="1985"/>
      <c r="AN654" s="630"/>
    </row>
    <row r="655" spans="1:42" s="583" customFormat="1" ht="12.75" customHeight="1">
      <c r="B655" s="569"/>
      <c r="C655" s="965"/>
      <c r="D655" s="569"/>
      <c r="E655" s="1905"/>
      <c r="F655" s="1905"/>
      <c r="G655" s="1905"/>
      <c r="H655" s="1905"/>
      <c r="I655" s="1905"/>
      <c r="J655" s="1905"/>
      <c r="K655" s="1905"/>
      <c r="L655" s="1905"/>
      <c r="M655" s="1905"/>
      <c r="N655" s="1905"/>
      <c r="O655" s="1905"/>
      <c r="P655" s="1905"/>
      <c r="Q655" s="1905"/>
      <c r="R655" s="1905"/>
      <c r="S655" s="1905"/>
      <c r="T655" s="1905"/>
      <c r="U655" s="1905"/>
      <c r="V655" s="1905"/>
      <c r="W655" s="1905"/>
      <c r="X655" s="1905"/>
      <c r="Y655" s="1905"/>
      <c r="Z655" s="1905"/>
      <c r="AA655" s="1905"/>
      <c r="AB655" s="1905"/>
      <c r="AC655" s="1905"/>
      <c r="AD655" s="569"/>
      <c r="AE655" s="1985"/>
      <c r="AF655" s="1985"/>
      <c r="AG655" s="1985"/>
      <c r="AH655" s="1985"/>
      <c r="AI655" s="1985"/>
      <c r="AJ655" s="1985"/>
      <c r="AK655" s="1985"/>
      <c r="AL655" s="627"/>
      <c r="AN655" s="630"/>
      <c r="AO655" s="583" t="s">
        <v>600</v>
      </c>
      <c r="AP655" s="706">
        <v>0</v>
      </c>
    </row>
    <row r="656" spans="1:42" s="583" customFormat="1" ht="12.75" customHeight="1">
      <c r="A656" s="712"/>
      <c r="B656" s="569"/>
      <c r="C656" s="569"/>
      <c r="D656" s="696"/>
      <c r="E656" s="1905"/>
      <c r="F656" s="1905"/>
      <c r="G656" s="1905"/>
      <c r="H656" s="1905"/>
      <c r="I656" s="1905"/>
      <c r="J656" s="1905"/>
      <c r="K656" s="1905"/>
      <c r="L656" s="1905"/>
      <c r="M656" s="1905"/>
      <c r="N656" s="1905"/>
      <c r="O656" s="1905"/>
      <c r="P656" s="1905"/>
      <c r="Q656" s="1905"/>
      <c r="R656" s="1905"/>
      <c r="S656" s="1905"/>
      <c r="T656" s="1905"/>
      <c r="U656" s="1905"/>
      <c r="V656" s="1905"/>
      <c r="W656" s="1905"/>
      <c r="X656" s="1905"/>
      <c r="Y656" s="1905"/>
      <c r="Z656" s="1905"/>
      <c r="AA656" s="1905"/>
      <c r="AB656" s="1905"/>
      <c r="AC656" s="1905"/>
      <c r="AD656" s="569"/>
      <c r="AE656" s="569"/>
      <c r="AF656" s="569"/>
      <c r="AG656" s="569"/>
      <c r="AH656" s="569"/>
      <c r="AI656" s="569"/>
      <c r="AJ656" s="569"/>
      <c r="AK656" s="569"/>
      <c r="AL656" s="569"/>
      <c r="AN656" s="630"/>
      <c r="AO656" s="644" t="s">
        <v>697</v>
      </c>
      <c r="AP656" s="583">
        <v>3</v>
      </c>
    </row>
    <row r="657" spans="1:42" s="583" customFormat="1" ht="12.75" customHeight="1">
      <c r="B657" s="569"/>
      <c r="C657" s="965"/>
      <c r="D657" s="696"/>
      <c r="E657" s="608"/>
      <c r="F657" s="608"/>
      <c r="G657" s="608"/>
      <c r="H657" s="608"/>
      <c r="I657" s="608"/>
      <c r="J657" s="608"/>
      <c r="K657" s="608"/>
      <c r="L657" s="608"/>
      <c r="M657" s="608"/>
      <c r="N657" s="608"/>
      <c r="O657" s="608"/>
      <c r="P657" s="608"/>
      <c r="Q657" s="608"/>
      <c r="R657" s="608"/>
      <c r="S657" s="608"/>
      <c r="T657" s="608"/>
      <c r="U657" s="608"/>
      <c r="V657" s="608"/>
      <c r="W657" s="608"/>
      <c r="X657" s="608"/>
      <c r="Y657" s="608"/>
      <c r="Z657" s="608"/>
      <c r="AA657" s="608"/>
      <c r="AB657" s="608"/>
      <c r="AC657" s="569"/>
      <c r="AD657" s="569"/>
      <c r="AE657" s="569"/>
      <c r="AF657" s="569"/>
      <c r="AG657" s="569"/>
      <c r="AH657" s="569"/>
      <c r="AI657" s="569"/>
      <c r="AJ657" s="569"/>
      <c r="AK657" s="569"/>
      <c r="AL657" s="569"/>
      <c r="AN657" s="630"/>
      <c r="AO657" s="644" t="s">
        <v>518</v>
      </c>
      <c r="AP657" s="583">
        <v>2</v>
      </c>
    </row>
    <row r="658" spans="1:42" s="583" customFormat="1" ht="12.75" customHeight="1">
      <c r="A658" s="703"/>
      <c r="B658" s="569"/>
      <c r="C658" s="981"/>
      <c r="D658" s="696" t="s">
        <v>1507</v>
      </c>
      <c r="E658" s="1905" t="s">
        <v>1531</v>
      </c>
      <c r="F658" s="1905"/>
      <c r="G658" s="1905"/>
      <c r="H658" s="1905"/>
      <c r="I658" s="1905"/>
      <c r="J658" s="1905"/>
      <c r="K658" s="1905"/>
      <c r="L658" s="1905"/>
      <c r="M658" s="1905"/>
      <c r="N658" s="1905"/>
      <c r="O658" s="1905"/>
      <c r="P658" s="1905"/>
      <c r="Q658" s="1905"/>
      <c r="R658" s="1905"/>
      <c r="S658" s="1905"/>
      <c r="T658" s="1905"/>
      <c r="U658" s="1905"/>
      <c r="V658" s="1905"/>
      <c r="W658" s="1905"/>
      <c r="X658" s="1905"/>
      <c r="Y658" s="1905"/>
      <c r="Z658" s="1905"/>
      <c r="AA658" s="1905"/>
      <c r="AB658" s="1905"/>
      <c r="AC658" s="1905"/>
      <c r="AD658" s="569"/>
      <c r="AE658" s="569"/>
      <c r="AF658" s="1985" t="s">
        <v>1509</v>
      </c>
      <c r="AG658" s="1985"/>
      <c r="AH658" s="1985"/>
      <c r="AI658" s="1985"/>
      <c r="AJ658" s="1985"/>
      <c r="AK658" s="1985"/>
      <c r="AL658" s="1985"/>
      <c r="AN658" s="630"/>
    </row>
    <row r="659" spans="1:42" s="583" customFormat="1" ht="12.75" customHeight="1">
      <c r="A659" s="703"/>
      <c r="B659" s="569"/>
      <c r="C659" s="981"/>
      <c r="D659" s="696"/>
      <c r="E659" s="1905"/>
      <c r="F659" s="1905"/>
      <c r="G659" s="1905"/>
      <c r="H659" s="1905"/>
      <c r="I659" s="1905"/>
      <c r="J659" s="1905"/>
      <c r="K659" s="1905"/>
      <c r="L659" s="1905"/>
      <c r="M659" s="1905"/>
      <c r="N659" s="1905"/>
      <c r="O659" s="1905"/>
      <c r="P659" s="1905"/>
      <c r="Q659" s="1905"/>
      <c r="R659" s="1905"/>
      <c r="S659" s="1905"/>
      <c r="T659" s="1905"/>
      <c r="U659" s="1905"/>
      <c r="V659" s="1905"/>
      <c r="W659" s="1905"/>
      <c r="X659" s="1905"/>
      <c r="Y659" s="1905"/>
      <c r="Z659" s="1905"/>
      <c r="AA659" s="1905"/>
      <c r="AB659" s="1905"/>
      <c r="AC659" s="1905"/>
      <c r="AD659" s="569"/>
      <c r="AE659" s="627"/>
      <c r="AF659" s="627"/>
      <c r="AG659" s="627"/>
      <c r="AH659" s="627"/>
      <c r="AI659" s="627"/>
      <c r="AJ659" s="627"/>
      <c r="AK659" s="627"/>
      <c r="AL659" s="627"/>
      <c r="AM659" s="629"/>
      <c r="AN659" s="630"/>
    </row>
    <row r="660" spans="1:42" s="583" customFormat="1" ht="12.75" customHeight="1">
      <c r="A660" s="703"/>
      <c r="B660" s="569"/>
      <c r="C660" s="981"/>
      <c r="D660" s="696"/>
      <c r="E660" s="1905"/>
      <c r="F660" s="1905"/>
      <c r="G660" s="1905"/>
      <c r="H660" s="1905"/>
      <c r="I660" s="1905"/>
      <c r="J660" s="1905"/>
      <c r="K660" s="1905"/>
      <c r="L660" s="1905"/>
      <c r="M660" s="1905"/>
      <c r="N660" s="1905"/>
      <c r="O660" s="1905"/>
      <c r="P660" s="1905"/>
      <c r="Q660" s="1905"/>
      <c r="R660" s="1905"/>
      <c r="S660" s="1905"/>
      <c r="T660" s="1905"/>
      <c r="U660" s="1905"/>
      <c r="V660" s="1905"/>
      <c r="W660" s="1905"/>
      <c r="X660" s="1905"/>
      <c r="Y660" s="1905"/>
      <c r="Z660" s="1905"/>
      <c r="AA660" s="1905"/>
      <c r="AB660" s="1905"/>
      <c r="AC660" s="1905"/>
      <c r="AD660" s="569"/>
      <c r="AE660" s="627"/>
      <c r="AF660" s="627"/>
      <c r="AG660" s="627"/>
      <c r="AH660" s="627"/>
      <c r="AI660" s="627"/>
      <c r="AJ660" s="627"/>
      <c r="AK660" s="627"/>
      <c r="AL660" s="627"/>
      <c r="AM660" s="629"/>
      <c r="AN660" s="630"/>
    </row>
    <row r="661" spans="1:42" s="583" customFormat="1" ht="12.75" customHeight="1">
      <c r="B661" s="569"/>
      <c r="C661" s="965"/>
      <c r="D661" s="696"/>
      <c r="E661" s="675"/>
      <c r="F661" s="675"/>
      <c r="G661" s="675"/>
      <c r="H661" s="675"/>
      <c r="I661" s="675"/>
      <c r="J661" s="675"/>
      <c r="K661" s="675"/>
      <c r="L661" s="675"/>
      <c r="M661" s="675"/>
      <c r="N661" s="675"/>
      <c r="O661" s="675"/>
      <c r="P661" s="675"/>
      <c r="Q661" s="675"/>
      <c r="R661" s="675"/>
      <c r="S661" s="675"/>
      <c r="T661" s="675"/>
      <c r="U661" s="675"/>
      <c r="V661" s="675"/>
      <c r="W661" s="675"/>
      <c r="X661" s="675"/>
      <c r="Y661" s="675"/>
      <c r="Z661" s="675"/>
      <c r="AA661" s="675"/>
      <c r="AB661" s="675"/>
      <c r="AC661" s="572"/>
      <c r="AD661" s="572"/>
      <c r="AE661" s="569"/>
      <c r="AF661" s="569"/>
      <c r="AG661" s="569"/>
      <c r="AH661" s="569"/>
      <c r="AI661" s="569"/>
      <c r="AJ661" s="569"/>
      <c r="AK661" s="569"/>
      <c r="AL661" s="627"/>
      <c r="AM661" s="629"/>
      <c r="AN661" s="630"/>
    </row>
    <row r="662" spans="1:42" s="583" customFormat="1" ht="12.75" customHeight="1">
      <c r="B662" s="569"/>
      <c r="C662" s="965"/>
      <c r="D662" s="696" t="s">
        <v>1508</v>
      </c>
      <c r="E662" s="1905" t="s">
        <v>1532</v>
      </c>
      <c r="F662" s="1905"/>
      <c r="G662" s="1905"/>
      <c r="H662" s="1905"/>
      <c r="I662" s="1905"/>
      <c r="J662" s="1905"/>
      <c r="K662" s="1905"/>
      <c r="L662" s="1905"/>
      <c r="M662" s="1905"/>
      <c r="N662" s="1905"/>
      <c r="O662" s="1905"/>
      <c r="P662" s="1905"/>
      <c r="Q662" s="1905"/>
      <c r="R662" s="1905"/>
      <c r="S662" s="1905"/>
      <c r="T662" s="1905"/>
      <c r="U662" s="1905"/>
      <c r="V662" s="1905"/>
      <c r="W662" s="1905"/>
      <c r="X662" s="1905"/>
      <c r="Y662" s="1905"/>
      <c r="Z662" s="1905"/>
      <c r="AA662" s="1905"/>
      <c r="AB662" s="1905"/>
      <c r="AC662" s="1905"/>
      <c r="AD662" s="569"/>
      <c r="AE662" s="569"/>
      <c r="AF662" s="1985" t="s">
        <v>1462</v>
      </c>
      <c r="AG662" s="1985"/>
      <c r="AH662" s="1985"/>
      <c r="AI662" s="1985"/>
      <c r="AJ662" s="1985"/>
      <c r="AK662" s="1985"/>
      <c r="AL662" s="1985"/>
      <c r="AM662" s="629"/>
      <c r="AN662" s="630"/>
    </row>
    <row r="663" spans="1:42" s="583" customFormat="1" ht="12.75" customHeight="1">
      <c r="B663" s="569"/>
      <c r="C663" s="965"/>
      <c r="D663" s="696"/>
      <c r="E663" s="1905"/>
      <c r="F663" s="1905"/>
      <c r="G663" s="1905"/>
      <c r="H663" s="1905"/>
      <c r="I663" s="1905"/>
      <c r="J663" s="1905"/>
      <c r="K663" s="1905"/>
      <c r="L663" s="1905"/>
      <c r="M663" s="1905"/>
      <c r="N663" s="1905"/>
      <c r="O663" s="1905"/>
      <c r="P663" s="1905"/>
      <c r="Q663" s="1905"/>
      <c r="R663" s="1905"/>
      <c r="S663" s="1905"/>
      <c r="T663" s="1905"/>
      <c r="U663" s="1905"/>
      <c r="V663" s="1905"/>
      <c r="W663" s="1905"/>
      <c r="X663" s="1905"/>
      <c r="Y663" s="1905"/>
      <c r="Z663" s="1905"/>
      <c r="AA663" s="1905"/>
      <c r="AB663" s="1905"/>
      <c r="AC663" s="1905"/>
      <c r="AD663" s="569"/>
      <c r="AE663" s="569"/>
      <c r="AF663" s="569"/>
      <c r="AG663" s="569"/>
      <c r="AH663" s="569"/>
      <c r="AI663" s="569"/>
      <c r="AJ663" s="569"/>
      <c r="AK663" s="569"/>
      <c r="AL663" s="569"/>
      <c r="AM663" s="629"/>
      <c r="AN663" s="630"/>
    </row>
    <row r="664" spans="1:42" s="583" customFormat="1" ht="12.75" customHeight="1">
      <c r="B664" s="569"/>
      <c r="C664" s="965"/>
      <c r="D664" s="696"/>
      <c r="E664" s="1905"/>
      <c r="F664" s="1905"/>
      <c r="G664" s="1905"/>
      <c r="H664" s="1905"/>
      <c r="I664" s="1905"/>
      <c r="J664" s="1905"/>
      <c r="K664" s="1905"/>
      <c r="L664" s="1905"/>
      <c r="M664" s="1905"/>
      <c r="N664" s="1905"/>
      <c r="O664" s="1905"/>
      <c r="P664" s="1905"/>
      <c r="Q664" s="1905"/>
      <c r="R664" s="1905"/>
      <c r="S664" s="1905"/>
      <c r="T664" s="1905"/>
      <c r="U664" s="1905"/>
      <c r="V664" s="1905"/>
      <c r="W664" s="1905"/>
      <c r="X664" s="1905"/>
      <c r="Y664" s="1905"/>
      <c r="Z664" s="1905"/>
      <c r="AA664" s="1905"/>
      <c r="AB664" s="1905"/>
      <c r="AC664" s="1905"/>
      <c r="AD664" s="569"/>
      <c r="AE664" s="569"/>
      <c r="AF664" s="569"/>
      <c r="AG664" s="569"/>
      <c r="AH664" s="569"/>
      <c r="AI664" s="569"/>
      <c r="AJ664" s="569"/>
      <c r="AK664" s="569"/>
      <c r="AL664" s="569"/>
      <c r="AM664" s="629"/>
      <c r="AN664" s="630"/>
    </row>
    <row r="665" spans="1:42" s="583" customFormat="1" ht="12.75" customHeight="1">
      <c r="B665" s="569"/>
      <c r="C665" s="965"/>
      <c r="D665" s="696"/>
      <c r="E665" s="569"/>
      <c r="F665" s="569"/>
      <c r="G665" s="569"/>
      <c r="H665" s="569"/>
      <c r="I665" s="569"/>
      <c r="J665" s="569"/>
      <c r="K665" s="569"/>
      <c r="L665" s="569"/>
      <c r="M665" s="569"/>
      <c r="N665" s="569"/>
      <c r="O665" s="569"/>
      <c r="P665" s="569"/>
      <c r="Q665" s="569"/>
      <c r="R665" s="569"/>
      <c r="S665" s="569"/>
      <c r="T665" s="569"/>
      <c r="U665" s="569"/>
      <c r="V665" s="569"/>
      <c r="W665" s="569"/>
      <c r="X665" s="569"/>
      <c r="Y665" s="569"/>
      <c r="Z665" s="569"/>
      <c r="AA665" s="569"/>
      <c r="AB665" s="569"/>
      <c r="AC665" s="569"/>
      <c r="AD665" s="569"/>
      <c r="AE665" s="569"/>
      <c r="AF665" s="569"/>
      <c r="AG665" s="569"/>
      <c r="AH665" s="569"/>
      <c r="AI665" s="569"/>
      <c r="AJ665" s="569"/>
      <c r="AK665" s="569"/>
      <c r="AL665" s="569"/>
      <c r="AM665" s="629"/>
      <c r="AN665" s="630"/>
    </row>
    <row r="666" spans="1:42" s="583" customFormat="1" ht="12.75" customHeight="1">
      <c r="A666" s="712"/>
      <c r="B666" s="569"/>
      <c r="C666" s="965"/>
      <c r="D666" s="696" t="s">
        <v>1519</v>
      </c>
      <c r="E666" s="1905" t="s">
        <v>1533</v>
      </c>
      <c r="F666" s="1905"/>
      <c r="G666" s="1905"/>
      <c r="H666" s="1905"/>
      <c r="I666" s="1905"/>
      <c r="J666" s="1905"/>
      <c r="K666" s="1905"/>
      <c r="L666" s="1905"/>
      <c r="M666" s="1905"/>
      <c r="N666" s="1905"/>
      <c r="O666" s="1905"/>
      <c r="P666" s="1905"/>
      <c r="Q666" s="1905"/>
      <c r="R666" s="1905"/>
      <c r="S666" s="1905"/>
      <c r="T666" s="1905"/>
      <c r="U666" s="1905"/>
      <c r="V666" s="1905"/>
      <c r="W666" s="1905"/>
      <c r="X666" s="1905"/>
      <c r="Y666" s="1905"/>
      <c r="Z666" s="1905"/>
      <c r="AA666" s="1905"/>
      <c r="AB666" s="1905"/>
      <c r="AC666" s="1905"/>
      <c r="AD666" s="569"/>
      <c r="AE666" s="569"/>
      <c r="AF666" s="1985" t="s">
        <v>1518</v>
      </c>
      <c r="AG666" s="1985"/>
      <c r="AH666" s="1985"/>
      <c r="AI666" s="1985"/>
      <c r="AJ666" s="1985"/>
      <c r="AK666" s="1985"/>
      <c r="AL666" s="1985"/>
      <c r="AM666" s="629"/>
      <c r="AN666" s="630"/>
    </row>
    <row r="667" spans="1:42" s="583" customFormat="1" ht="12.75" customHeight="1">
      <c r="A667" s="712"/>
      <c r="B667" s="569"/>
      <c r="C667" s="965"/>
      <c r="D667" s="696"/>
      <c r="E667" s="1905"/>
      <c r="F667" s="1905"/>
      <c r="G667" s="1905"/>
      <c r="H667" s="1905"/>
      <c r="I667" s="1905"/>
      <c r="J667" s="1905"/>
      <c r="K667" s="1905"/>
      <c r="L667" s="1905"/>
      <c r="M667" s="1905"/>
      <c r="N667" s="1905"/>
      <c r="O667" s="1905"/>
      <c r="P667" s="1905"/>
      <c r="Q667" s="1905"/>
      <c r="R667" s="1905"/>
      <c r="S667" s="1905"/>
      <c r="T667" s="1905"/>
      <c r="U667" s="1905"/>
      <c r="V667" s="1905"/>
      <c r="W667" s="1905"/>
      <c r="X667" s="1905"/>
      <c r="Y667" s="1905"/>
      <c r="Z667" s="1905"/>
      <c r="AA667" s="1905"/>
      <c r="AB667" s="1905"/>
      <c r="AC667" s="1905"/>
      <c r="AD667" s="569"/>
      <c r="AE667" s="569"/>
      <c r="AF667" s="627"/>
      <c r="AG667" s="627"/>
      <c r="AH667" s="627"/>
      <c r="AI667" s="627"/>
      <c r="AJ667" s="627"/>
      <c r="AK667" s="627"/>
      <c r="AL667" s="627"/>
      <c r="AM667" s="629"/>
      <c r="AN667" s="630"/>
    </row>
    <row r="668" spans="1:42" s="583" customFormat="1" ht="12.75" customHeight="1">
      <c r="A668" s="712"/>
      <c r="B668" s="569"/>
      <c r="C668" s="965"/>
      <c r="D668" s="696"/>
      <c r="E668" s="1905"/>
      <c r="F668" s="1905"/>
      <c r="G668" s="1905"/>
      <c r="H668" s="1905"/>
      <c r="I668" s="1905"/>
      <c r="J668" s="1905"/>
      <c r="K668" s="1905"/>
      <c r="L668" s="1905"/>
      <c r="M668" s="1905"/>
      <c r="N668" s="1905"/>
      <c r="O668" s="1905"/>
      <c r="P668" s="1905"/>
      <c r="Q668" s="1905"/>
      <c r="R668" s="1905"/>
      <c r="S668" s="1905"/>
      <c r="T668" s="1905"/>
      <c r="U668" s="1905"/>
      <c r="V668" s="1905"/>
      <c r="W668" s="1905"/>
      <c r="X668" s="1905"/>
      <c r="Y668" s="1905"/>
      <c r="Z668" s="1905"/>
      <c r="AA668" s="1905"/>
      <c r="AB668" s="1905"/>
      <c r="AC668" s="1905"/>
      <c r="AD668" s="569"/>
      <c r="AE668" s="627"/>
      <c r="AF668" s="627"/>
      <c r="AG668" s="627"/>
      <c r="AH668" s="627"/>
      <c r="AI668" s="627"/>
      <c r="AJ668" s="627"/>
      <c r="AK668" s="627"/>
      <c r="AL668" s="627"/>
      <c r="AM668" s="629"/>
      <c r="AN668" s="630"/>
    </row>
    <row r="669" spans="1:42" s="583" customFormat="1" ht="12.75" customHeight="1">
      <c r="A669" s="712"/>
      <c r="B669" s="569"/>
      <c r="C669" s="965"/>
      <c r="D669" s="696"/>
      <c r="E669" s="675"/>
      <c r="F669" s="675"/>
      <c r="G669" s="675"/>
      <c r="H669" s="675"/>
      <c r="I669" s="675"/>
      <c r="J669" s="675"/>
      <c r="K669" s="675"/>
      <c r="L669" s="675"/>
      <c r="M669" s="675"/>
      <c r="N669" s="675"/>
      <c r="O669" s="675"/>
      <c r="P669" s="675"/>
      <c r="Q669" s="675"/>
      <c r="R669" s="675"/>
      <c r="S669" s="675"/>
      <c r="T669" s="675"/>
      <c r="U669" s="675"/>
      <c r="V669" s="675"/>
      <c r="W669" s="675"/>
      <c r="X669" s="675"/>
      <c r="Y669" s="675"/>
      <c r="Z669" s="675"/>
      <c r="AA669" s="675"/>
      <c r="AB669" s="675"/>
      <c r="AC669" s="675"/>
      <c r="AD669" s="569"/>
      <c r="AE669" s="627"/>
      <c r="AF669" s="569"/>
      <c r="AG669" s="569"/>
      <c r="AH669" s="569"/>
      <c r="AI669" s="569"/>
      <c r="AJ669" s="569"/>
      <c r="AK669" s="569"/>
      <c r="AL669" s="569"/>
      <c r="AM669" s="629"/>
      <c r="AN669" s="630"/>
      <c r="AO669" s="583" t="s">
        <v>600</v>
      </c>
      <c r="AP669" s="670">
        <v>0</v>
      </c>
    </row>
    <row r="670" spans="1:42" s="583" customFormat="1" ht="12.75" customHeight="1">
      <c r="A670" s="712"/>
      <c r="B670" s="569"/>
      <c r="C670" s="965"/>
      <c r="D670" s="696" t="s">
        <v>1521</v>
      </c>
      <c r="E670" s="1905" t="s">
        <v>1534</v>
      </c>
      <c r="F670" s="1905"/>
      <c r="G670" s="1905"/>
      <c r="H670" s="1905"/>
      <c r="I670" s="1905"/>
      <c r="J670" s="1905"/>
      <c r="K670" s="1905"/>
      <c r="L670" s="1905"/>
      <c r="M670" s="1905"/>
      <c r="N670" s="1905"/>
      <c r="O670" s="1905"/>
      <c r="P670" s="1905"/>
      <c r="Q670" s="1905"/>
      <c r="R670" s="1905"/>
      <c r="S670" s="1905"/>
      <c r="T670" s="1905"/>
      <c r="U670" s="1905"/>
      <c r="V670" s="1905"/>
      <c r="W670" s="1905"/>
      <c r="X670" s="1905"/>
      <c r="Y670" s="1905"/>
      <c r="Z670" s="1905"/>
      <c r="AA670" s="1905"/>
      <c r="AB670" s="1905"/>
      <c r="AC670" s="1905"/>
      <c r="AD670" s="569"/>
      <c r="AE670" s="569"/>
      <c r="AF670" s="1985" t="s">
        <v>1535</v>
      </c>
      <c r="AG670" s="1985"/>
      <c r="AH670" s="1985"/>
      <c r="AI670" s="1985"/>
      <c r="AJ670" s="1985"/>
      <c r="AK670" s="1985"/>
      <c r="AL670" s="1985"/>
      <c r="AM670" s="629"/>
      <c r="AN670" s="630"/>
      <c r="AO670" s="644" t="s">
        <v>697</v>
      </c>
      <c r="AP670" s="583">
        <v>3</v>
      </c>
    </row>
    <row r="671" spans="1:42" s="583" customFormat="1" ht="12.75" customHeight="1">
      <c r="A671" s="712"/>
      <c r="B671" s="569"/>
      <c r="C671" s="965"/>
      <c r="D671" s="696"/>
      <c r="E671" s="1905"/>
      <c r="F671" s="1905"/>
      <c r="G671" s="1905"/>
      <c r="H671" s="1905"/>
      <c r="I671" s="1905"/>
      <c r="J671" s="1905"/>
      <c r="K671" s="1905"/>
      <c r="L671" s="1905"/>
      <c r="M671" s="1905"/>
      <c r="N671" s="1905"/>
      <c r="O671" s="1905"/>
      <c r="P671" s="1905"/>
      <c r="Q671" s="1905"/>
      <c r="R671" s="1905"/>
      <c r="S671" s="1905"/>
      <c r="T671" s="1905"/>
      <c r="U671" s="1905"/>
      <c r="V671" s="1905"/>
      <c r="W671" s="1905"/>
      <c r="X671" s="1905"/>
      <c r="Y671" s="1905"/>
      <c r="Z671" s="1905"/>
      <c r="AA671" s="1905"/>
      <c r="AB671" s="1905"/>
      <c r="AC671" s="1905"/>
      <c r="AD671" s="569"/>
      <c r="AE671" s="569"/>
      <c r="AF671" s="627"/>
      <c r="AG671" s="627"/>
      <c r="AH671" s="627"/>
      <c r="AI671" s="627"/>
      <c r="AJ671" s="627"/>
      <c r="AK671" s="627"/>
      <c r="AL671" s="627"/>
      <c r="AM671" s="629"/>
      <c r="AN671" s="630"/>
      <c r="AO671" s="644" t="s">
        <v>518</v>
      </c>
      <c r="AP671" s="583">
        <v>2</v>
      </c>
    </row>
    <row r="672" spans="1:42" s="583" customFormat="1" ht="12.75" customHeight="1">
      <c r="A672" s="712"/>
      <c r="B672" s="569"/>
      <c r="C672" s="965"/>
      <c r="D672" s="696"/>
      <c r="E672" s="1905"/>
      <c r="F672" s="1905"/>
      <c r="G672" s="1905"/>
      <c r="H672" s="1905"/>
      <c r="I672" s="1905"/>
      <c r="J672" s="1905"/>
      <c r="K672" s="1905"/>
      <c r="L672" s="1905"/>
      <c r="M672" s="1905"/>
      <c r="N672" s="1905"/>
      <c r="O672" s="1905"/>
      <c r="P672" s="1905"/>
      <c r="Q672" s="1905"/>
      <c r="R672" s="1905"/>
      <c r="S672" s="1905"/>
      <c r="T672" s="1905"/>
      <c r="U672" s="1905"/>
      <c r="V672" s="1905"/>
      <c r="W672" s="1905"/>
      <c r="X672" s="1905"/>
      <c r="Y672" s="1905"/>
      <c r="Z672" s="1905"/>
      <c r="AA672" s="1905"/>
      <c r="AB672" s="1905"/>
      <c r="AC672" s="1905"/>
      <c r="AD672" s="569"/>
      <c r="AE672" s="627"/>
      <c r="AF672" s="627"/>
      <c r="AG672" s="627"/>
      <c r="AH672" s="627"/>
      <c r="AI672" s="627"/>
      <c r="AJ672" s="627"/>
      <c r="AK672" s="627"/>
      <c r="AL672" s="627"/>
      <c r="AM672" s="629"/>
      <c r="AN672" s="630"/>
    </row>
    <row r="673" spans="1:51" s="583" customFormat="1" ht="12.75" customHeight="1">
      <c r="A673" s="703"/>
      <c r="B673" s="569"/>
      <c r="C673" s="981"/>
      <c r="D673" s="696"/>
      <c r="E673" s="676"/>
      <c r="F673" s="676"/>
      <c r="G673" s="676"/>
      <c r="H673" s="676"/>
      <c r="I673" s="676"/>
      <c r="J673" s="676"/>
      <c r="K673" s="676"/>
      <c r="L673" s="676"/>
      <c r="M673" s="676"/>
      <c r="N673" s="676"/>
      <c r="O673" s="676"/>
      <c r="P673" s="676"/>
      <c r="Q673" s="676"/>
      <c r="R673" s="676"/>
      <c r="S673" s="676"/>
      <c r="T673" s="676"/>
      <c r="U673" s="676"/>
      <c r="V673" s="676"/>
      <c r="W673" s="676"/>
      <c r="X673" s="676"/>
      <c r="Y673" s="676"/>
      <c r="Z673" s="676"/>
      <c r="AA673" s="676"/>
      <c r="AB673" s="676"/>
      <c r="AC673" s="676"/>
      <c r="AD673" s="569"/>
      <c r="AE673" s="627"/>
      <c r="AF673" s="627"/>
      <c r="AG673" s="627"/>
      <c r="AH673" s="627"/>
      <c r="AI673" s="627"/>
      <c r="AJ673" s="627"/>
      <c r="AK673" s="627"/>
      <c r="AL673" s="627"/>
      <c r="AM673" s="629"/>
      <c r="AN673" s="630"/>
    </row>
    <row r="674" spans="1:51" s="583" customFormat="1" ht="12.75" customHeight="1">
      <c r="A674" s="712"/>
      <c r="B674" s="569"/>
      <c r="C674" s="965"/>
      <c r="D674" s="569" t="s">
        <v>1510</v>
      </c>
      <c r="E674" s="970"/>
      <c r="F674" s="970"/>
      <c r="G674" s="970"/>
      <c r="H674" s="1929" t="s">
        <v>697</v>
      </c>
      <c r="I674" s="1929"/>
      <c r="J674" s="649"/>
      <c r="K674" s="649"/>
      <c r="L674" s="569"/>
      <c r="M674" s="569"/>
      <c r="N674" s="569"/>
      <c r="O674" s="569"/>
      <c r="P674" s="569"/>
      <c r="Q674" s="569"/>
      <c r="R674" s="569"/>
      <c r="S674" s="569"/>
      <c r="T674" s="569"/>
      <c r="U674" s="569"/>
      <c r="V674" s="569"/>
      <c r="W674" s="569"/>
      <c r="X674" s="569"/>
      <c r="Y674" s="569"/>
      <c r="Z674" s="569"/>
      <c r="AA674" s="569"/>
      <c r="AB674" s="569"/>
      <c r="AC674" s="569"/>
      <c r="AD674" s="569"/>
      <c r="AE674" s="569"/>
      <c r="AF674" s="569"/>
      <c r="AG674" s="569"/>
      <c r="AH674" s="569"/>
      <c r="AI674" s="569"/>
      <c r="AJ674" s="569"/>
      <c r="AK674" s="569"/>
      <c r="AL674" s="569"/>
      <c r="AN674" s="630"/>
    </row>
    <row r="675" spans="1:51" s="583" customFormat="1" ht="12.75" customHeight="1">
      <c r="A675" s="712"/>
      <c r="B675" s="569"/>
      <c r="C675" s="965"/>
      <c r="D675" s="569"/>
      <c r="E675" s="970"/>
      <c r="F675" s="970"/>
      <c r="G675" s="649"/>
      <c r="H675" s="649"/>
      <c r="I675" s="649"/>
      <c r="J675" s="649"/>
      <c r="K675" s="649"/>
      <c r="L675" s="649"/>
      <c r="M675" s="649"/>
      <c r="N675" s="649"/>
      <c r="O675" s="649"/>
      <c r="P675" s="649"/>
      <c r="Q675" s="649"/>
      <c r="R675" s="649"/>
      <c r="S675" s="649"/>
      <c r="T675" s="649"/>
      <c r="U675" s="649"/>
      <c r="V675" s="649"/>
      <c r="W675" s="649"/>
      <c r="X675" s="649"/>
      <c r="Y675" s="649"/>
      <c r="Z675" s="970"/>
      <c r="AA675" s="970"/>
      <c r="AB675" s="970"/>
      <c r="AC675" s="569"/>
      <c r="AD675" s="569"/>
      <c r="AE675" s="569"/>
      <c r="AF675" s="569"/>
      <c r="AG675" s="649"/>
      <c r="AH675" s="649"/>
      <c r="AI675" s="649"/>
      <c r="AJ675" s="649"/>
      <c r="AK675" s="649"/>
      <c r="AL675" s="649"/>
      <c r="AM675" s="584"/>
      <c r="AN675" s="630"/>
    </row>
    <row r="676" spans="1:51" s="583" customFormat="1" ht="12.75" customHeight="1">
      <c r="A676" s="716"/>
      <c r="B676" s="634"/>
      <c r="C676" s="978"/>
      <c r="D676" s="634"/>
      <c r="E676" s="973"/>
      <c r="F676" s="698"/>
      <c r="G676" s="698"/>
      <c r="H676" s="698"/>
      <c r="I676" s="698"/>
      <c r="J676" s="698"/>
      <c r="K676" s="698"/>
      <c r="L676" s="698"/>
      <c r="M676" s="698"/>
      <c r="N676" s="698"/>
      <c r="O676" s="698"/>
      <c r="P676" s="698"/>
      <c r="Q676" s="698"/>
      <c r="R676" s="698"/>
      <c r="S676" s="698"/>
      <c r="T676" s="698"/>
      <c r="U676" s="698"/>
      <c r="V676" s="698"/>
      <c r="W676" s="698"/>
      <c r="X676" s="698"/>
      <c r="Y676" s="973"/>
      <c r="Z676" s="973"/>
      <c r="AA676" s="973"/>
      <c r="AB676" s="634"/>
      <c r="AC676" s="634"/>
      <c r="AD676" s="634"/>
      <c r="AE676" s="634"/>
      <c r="AF676" s="634"/>
      <c r="AG676" s="634"/>
      <c r="AH676" s="634"/>
      <c r="AI676" s="598" t="s">
        <v>1536</v>
      </c>
      <c r="AJ676" s="1912">
        <f>VLOOKUP($H$674,$AO$622:$AP$629,2,FALSE)</f>
        <v>5</v>
      </c>
      <c r="AK676" s="1914"/>
      <c r="AL676" s="628"/>
      <c r="AN676" s="630"/>
    </row>
    <row r="677" spans="1:51" s="583" customFormat="1" ht="12.75" customHeight="1">
      <c r="A677" s="712"/>
      <c r="B677" s="569"/>
      <c r="C677" s="965"/>
      <c r="D677" s="569"/>
      <c r="E677" s="649"/>
      <c r="F677" s="649"/>
      <c r="G677" s="649"/>
      <c r="H677" s="649"/>
      <c r="I677" s="649"/>
      <c r="J677" s="649"/>
      <c r="K677" s="649"/>
      <c r="L677" s="649"/>
      <c r="M677" s="649"/>
      <c r="N677" s="649"/>
      <c r="O677" s="649"/>
      <c r="P677" s="649"/>
      <c r="Q677" s="649"/>
      <c r="R677" s="649"/>
      <c r="S677" s="649"/>
      <c r="T677" s="649"/>
      <c r="U677" s="649"/>
      <c r="V677" s="649"/>
      <c r="W677" s="649"/>
      <c r="X677" s="649"/>
      <c r="Y677" s="649"/>
      <c r="Z677" s="649"/>
      <c r="AA677" s="649"/>
      <c r="AB677" s="649"/>
      <c r="AC677" s="649"/>
      <c r="AD677" s="673"/>
      <c r="AE677" s="569"/>
      <c r="AF677" s="569"/>
      <c r="AG677" s="569"/>
      <c r="AH677" s="569"/>
      <c r="AI677" s="569"/>
      <c r="AJ677" s="569"/>
      <c r="AK677" s="569"/>
      <c r="AL677" s="569"/>
      <c r="AN677" s="630"/>
    </row>
    <row r="678" spans="1:51" s="583" customFormat="1" ht="12.75" customHeight="1">
      <c r="A678" s="712"/>
      <c r="B678" s="569"/>
      <c r="C678" s="572" t="s">
        <v>2454</v>
      </c>
      <c r="D678" s="745"/>
      <c r="E678" s="649"/>
      <c r="F678" s="649"/>
      <c r="G678" s="649"/>
      <c r="H678" s="649"/>
      <c r="I678" s="649"/>
      <c r="J678" s="649"/>
      <c r="K678" s="649"/>
      <c r="L678" s="649"/>
      <c r="M678" s="649"/>
      <c r="N678" s="649"/>
      <c r="O678" s="649"/>
      <c r="P678" s="649"/>
      <c r="Q678" s="649"/>
      <c r="R678" s="649"/>
      <c r="S678" s="649"/>
      <c r="T678" s="649"/>
      <c r="U678" s="649"/>
      <c r="V678" s="649"/>
      <c r="W678" s="649"/>
      <c r="X678" s="649"/>
      <c r="Y678" s="649"/>
      <c r="Z678" s="649"/>
      <c r="AA678" s="649"/>
      <c r="AB678" s="649"/>
      <c r="AC678" s="649"/>
      <c r="AD678" s="673"/>
      <c r="AE678" s="569"/>
      <c r="AF678" s="569"/>
      <c r="AG678" s="569"/>
      <c r="AH678" s="569"/>
      <c r="AI678" s="569"/>
      <c r="AJ678" s="569"/>
      <c r="AK678" s="569"/>
      <c r="AL678" s="569"/>
      <c r="AN678" s="630"/>
      <c r="AW678" s="22" t="s">
        <v>2544</v>
      </c>
      <c r="AX678" s="583">
        <f>Application!Y212</f>
        <v>0</v>
      </c>
    </row>
    <row r="679" spans="1:51" s="583" customFormat="1" ht="12.75" customHeight="1">
      <c r="A679" s="712"/>
      <c r="B679" s="569"/>
      <c r="C679" s="982"/>
      <c r="D679" s="569"/>
      <c r="E679" s="569"/>
      <c r="F679" s="569"/>
      <c r="G679" s="569"/>
      <c r="H679" s="569"/>
      <c r="I679" s="569"/>
      <c r="J679" s="569"/>
      <c r="K679" s="569"/>
      <c r="L679" s="569"/>
      <c r="M679" s="569"/>
      <c r="N679" s="569"/>
      <c r="O679" s="569"/>
      <c r="P679" s="569"/>
      <c r="Q679" s="569"/>
      <c r="R679" s="569"/>
      <c r="S679" s="569"/>
      <c r="T679" s="569"/>
      <c r="U679" s="569"/>
      <c r="V679" s="569"/>
      <c r="W679" s="569"/>
      <c r="X679" s="569"/>
      <c r="Y679" s="569"/>
      <c r="Z679" s="569"/>
      <c r="AA679" s="569"/>
      <c r="AB679" s="569"/>
      <c r="AC679" s="569"/>
      <c r="AD679" s="569"/>
      <c r="AE679" s="569"/>
      <c r="AF679" s="569"/>
      <c r="AG679" s="569"/>
      <c r="AH679" s="569"/>
      <c r="AI679" s="569"/>
      <c r="AJ679" s="569"/>
      <c r="AK679" s="569"/>
      <c r="AL679" s="569"/>
      <c r="AN679" s="630"/>
      <c r="AW679" s="22" t="s">
        <v>2545</v>
      </c>
      <c r="AX679" s="1195">
        <f>Application!G753</f>
        <v>96</v>
      </c>
    </row>
    <row r="680" spans="1:51" s="583" customFormat="1" ht="12.75" customHeight="1">
      <c r="A680" s="712"/>
      <c r="B680" s="569"/>
      <c r="C680" s="982"/>
      <c r="D680" s="696" t="s">
        <v>697</v>
      </c>
      <c r="E680" s="2020" t="s">
        <v>2551</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69"/>
      <c r="AD680" s="569"/>
      <c r="AE680" s="569"/>
      <c r="AF680" s="1985" t="s">
        <v>1462</v>
      </c>
      <c r="AG680" s="1985"/>
      <c r="AH680" s="1985"/>
      <c r="AI680" s="1985"/>
      <c r="AJ680" s="1985"/>
      <c r="AK680" s="1985"/>
      <c r="AL680" s="1985"/>
      <c r="AN680" s="630"/>
      <c r="AW680" s="22" t="s">
        <v>2546</v>
      </c>
      <c r="AX680" s="583">
        <f>Application!CC632</f>
        <v>30</v>
      </c>
    </row>
    <row r="681" spans="1:51" s="583" customFormat="1" ht="12.75" customHeight="1">
      <c r="A681" s="712"/>
      <c r="B681" s="569"/>
      <c r="C681" s="982"/>
      <c r="D681" s="696"/>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69"/>
      <c r="AD681" s="569"/>
      <c r="AE681" s="569"/>
      <c r="AF681" s="569"/>
      <c r="AG681" s="569"/>
      <c r="AH681" s="569"/>
      <c r="AI681" s="569"/>
      <c r="AJ681" s="569"/>
      <c r="AK681" s="569"/>
      <c r="AL681" s="569"/>
      <c r="AN681" s="630"/>
      <c r="AW681" s="22" t="s">
        <v>2547</v>
      </c>
      <c r="AX681" s="583">
        <f>Application!CH632</f>
        <v>10</v>
      </c>
    </row>
    <row r="682" spans="1:51" s="583" customFormat="1" ht="12.75" customHeight="1">
      <c r="A682" s="712"/>
      <c r="B682" s="569"/>
      <c r="C682" s="982"/>
      <c r="D682" s="696"/>
      <c r="E682" s="569"/>
      <c r="F682" s="569"/>
      <c r="G682" s="569"/>
      <c r="H682" s="569"/>
      <c r="I682" s="569"/>
      <c r="J682" s="569"/>
      <c r="K682" s="569"/>
      <c r="L682" s="569"/>
      <c r="M682" s="569"/>
      <c r="N682" s="569"/>
      <c r="O682" s="569"/>
      <c r="P682" s="569"/>
      <c r="Q682" s="569"/>
      <c r="R682" s="569"/>
      <c r="S682" s="569"/>
      <c r="T682" s="569"/>
      <c r="U682" s="569"/>
      <c r="V682" s="569"/>
      <c r="W682" s="569"/>
      <c r="X682" s="569"/>
      <c r="Y682" s="569"/>
      <c r="Z682" s="569"/>
      <c r="AA682" s="569"/>
      <c r="AB682" s="569"/>
      <c r="AC682" s="569"/>
      <c r="AD682" s="569"/>
      <c r="AE682" s="569"/>
      <c r="AF682" s="569"/>
      <c r="AG682" s="569"/>
      <c r="AH682" s="569"/>
      <c r="AI682" s="569"/>
      <c r="AJ682" s="569"/>
      <c r="AK682" s="569"/>
      <c r="AL682" s="569"/>
      <c r="AN682" s="630"/>
      <c r="AW682" s="22" t="s">
        <v>2548</v>
      </c>
      <c r="AX682" s="583">
        <f>Application!CM632</f>
        <v>0</v>
      </c>
    </row>
    <row r="683" spans="1:51" s="583" customFormat="1" ht="12.75" customHeight="1">
      <c r="B683" s="569"/>
      <c r="C683" s="965"/>
      <c r="D683" s="696" t="s">
        <v>518</v>
      </c>
      <c r="E683" s="1905" t="s">
        <v>2452</v>
      </c>
      <c r="F683" s="1905"/>
      <c r="G683" s="1905"/>
      <c r="H683" s="1905"/>
      <c r="I683" s="1905"/>
      <c r="J683" s="1905"/>
      <c r="K683" s="1905"/>
      <c r="L683" s="1905"/>
      <c r="M683" s="1905"/>
      <c r="N683" s="1905"/>
      <c r="O683" s="1905"/>
      <c r="P683" s="1905"/>
      <c r="Q683" s="1905"/>
      <c r="R683" s="1905"/>
      <c r="S683" s="1905"/>
      <c r="T683" s="1905"/>
      <c r="U683" s="1905"/>
      <c r="V683" s="1905"/>
      <c r="W683" s="1905"/>
      <c r="X683" s="1905"/>
      <c r="Y683" s="1905"/>
      <c r="Z683" s="1905"/>
      <c r="AA683" s="1905"/>
      <c r="AB683" s="1905"/>
      <c r="AC683" s="569"/>
      <c r="AD683" s="569"/>
      <c r="AE683" s="569"/>
      <c r="AF683" s="1985" t="s">
        <v>1462</v>
      </c>
      <c r="AG683" s="1985"/>
      <c r="AH683" s="1985"/>
      <c r="AI683" s="1985"/>
      <c r="AJ683" s="1985"/>
      <c r="AK683" s="1985"/>
      <c r="AL683" s="1985"/>
      <c r="AN683" s="630"/>
      <c r="AW683" s="22" t="s">
        <v>2549</v>
      </c>
      <c r="AX683" s="583">
        <f>AX680+AX681+AX682</f>
        <v>40</v>
      </c>
    </row>
    <row r="684" spans="1:51" s="583" customFormat="1" ht="12.75" customHeight="1">
      <c r="B684" s="569"/>
      <c r="C684" s="974"/>
      <c r="D684" s="696"/>
      <c r="E684" s="1905"/>
      <c r="F684" s="1905"/>
      <c r="G684" s="1905"/>
      <c r="H684" s="1905"/>
      <c r="I684" s="1905"/>
      <c r="J684" s="1905"/>
      <c r="K684" s="1905"/>
      <c r="L684" s="1905"/>
      <c r="M684" s="1905"/>
      <c r="N684" s="1905"/>
      <c r="O684" s="1905"/>
      <c r="P684" s="1905"/>
      <c r="Q684" s="1905"/>
      <c r="R684" s="1905"/>
      <c r="S684" s="1905"/>
      <c r="T684" s="1905"/>
      <c r="U684" s="1905"/>
      <c r="V684" s="1905"/>
      <c r="W684" s="1905"/>
      <c r="X684" s="1905"/>
      <c r="Y684" s="1905"/>
      <c r="Z684" s="1905"/>
      <c r="AA684" s="1905"/>
      <c r="AB684" s="1905"/>
      <c r="AC684" s="569"/>
      <c r="AD684" s="569"/>
      <c r="AE684" s="649"/>
      <c r="AF684" s="569"/>
      <c r="AG684" s="569"/>
      <c r="AH684" s="569"/>
      <c r="AI684" s="569"/>
      <c r="AJ684" s="569"/>
      <c r="AK684" s="569"/>
      <c r="AL684" s="569"/>
      <c r="AN684" s="630"/>
      <c r="AO684" s="1920" t="b">
        <f>IF(Application!D211="Special Needs",IF(AY684&gt;=0.25,TRUE,FALSE),IF(AX684&gt;=0.25,TRUE,FALSE))</f>
        <v>1</v>
      </c>
      <c r="AP684" s="1920"/>
      <c r="AW684" s="22" t="s">
        <v>2550</v>
      </c>
      <c r="AX684" s="583">
        <f>IFERROR(AX683/AX679,0)</f>
        <v>0.41666666666666669</v>
      </c>
      <c r="AY684" s="583">
        <f>IFERROR(AX683/(AX679-AX678),0)</f>
        <v>0.41666666666666669</v>
      </c>
    </row>
    <row r="685" spans="1:51" s="583" customFormat="1" ht="12.75" customHeight="1">
      <c r="B685" s="569"/>
      <c r="C685" s="974"/>
      <c r="E685" s="1905"/>
      <c r="F685" s="1905"/>
      <c r="G685" s="1905"/>
      <c r="H685" s="1905"/>
      <c r="I685" s="1905"/>
      <c r="J685" s="1905"/>
      <c r="K685" s="1905"/>
      <c r="L685" s="1905"/>
      <c r="M685" s="1905"/>
      <c r="N685" s="1905"/>
      <c r="O685" s="1905"/>
      <c r="P685" s="1905"/>
      <c r="Q685" s="1905"/>
      <c r="R685" s="1905"/>
      <c r="S685" s="1905"/>
      <c r="T685" s="1905"/>
      <c r="U685" s="1905"/>
      <c r="V685" s="1905"/>
      <c r="W685" s="1905"/>
      <c r="X685" s="1905"/>
      <c r="Y685" s="1905"/>
      <c r="Z685" s="1905"/>
      <c r="AA685" s="1905"/>
      <c r="AB685" s="1905"/>
      <c r="AC685" s="569"/>
      <c r="AD685" s="569"/>
      <c r="AE685" s="649"/>
      <c r="AF685" s="649"/>
      <c r="AG685" s="649"/>
      <c r="AH685" s="649"/>
      <c r="AI685" s="649"/>
      <c r="AJ685" s="649"/>
      <c r="AK685" s="649"/>
      <c r="AL685" s="649"/>
      <c r="AN685" s="630"/>
      <c r="AW685" s="14"/>
    </row>
    <row r="686" spans="1:51" s="583" customFormat="1" ht="28.5" customHeight="1">
      <c r="B686" s="569"/>
      <c r="C686" s="974"/>
      <c r="D686" s="569"/>
      <c r="E686" s="1905"/>
      <c r="F686" s="1905"/>
      <c r="G686" s="1905"/>
      <c r="H686" s="1905"/>
      <c r="I686" s="1905"/>
      <c r="J686" s="1905"/>
      <c r="K686" s="1905"/>
      <c r="L686" s="1905"/>
      <c r="M686" s="1905"/>
      <c r="N686" s="1905"/>
      <c r="O686" s="1905"/>
      <c r="P686" s="1905"/>
      <c r="Q686" s="1905"/>
      <c r="R686" s="1905"/>
      <c r="S686" s="1905"/>
      <c r="T686" s="1905"/>
      <c r="U686" s="1905"/>
      <c r="V686" s="1905"/>
      <c r="W686" s="1905"/>
      <c r="X686" s="1905"/>
      <c r="Y686" s="1905"/>
      <c r="Z686" s="1905"/>
      <c r="AA686" s="1905"/>
      <c r="AB686" s="1905"/>
      <c r="AC686" s="569"/>
      <c r="AD686" s="569"/>
      <c r="AE686" s="649"/>
      <c r="AF686" s="649"/>
      <c r="AG686" s="649"/>
      <c r="AH686" s="649"/>
      <c r="AI686" s="649"/>
      <c r="AJ686" s="649"/>
      <c r="AK686" s="649"/>
      <c r="AL686" s="649"/>
      <c r="AN686" s="630"/>
      <c r="AO686" s="583" t="s">
        <v>600</v>
      </c>
      <c r="AP686" s="706">
        <v>0</v>
      </c>
    </row>
    <row r="687" spans="1:51" s="583" customFormat="1" ht="12.75" customHeight="1">
      <c r="B687" s="569"/>
      <c r="C687" s="974"/>
      <c r="E687" s="608"/>
      <c r="F687" s="608"/>
      <c r="G687" s="608"/>
      <c r="H687" s="608"/>
      <c r="I687" s="608"/>
      <c r="J687" s="608"/>
      <c r="K687" s="608"/>
      <c r="L687" s="608"/>
      <c r="M687" s="608"/>
      <c r="N687" s="608"/>
      <c r="O687" s="608"/>
      <c r="P687" s="608"/>
      <c r="Q687" s="608"/>
      <c r="R687" s="608"/>
      <c r="S687" s="608"/>
      <c r="T687" s="608"/>
      <c r="U687" s="608"/>
      <c r="V687" s="608"/>
      <c r="W687" s="608"/>
      <c r="X687" s="608"/>
      <c r="Y687" s="608"/>
      <c r="Z687" s="608"/>
      <c r="AA687" s="608"/>
      <c r="AB687" s="608"/>
      <c r="AC687" s="569"/>
      <c r="AD687" s="569"/>
      <c r="AE687" s="649"/>
      <c r="AF687" s="649"/>
      <c r="AG687" s="649"/>
      <c r="AH687" s="649"/>
      <c r="AI687" s="649"/>
      <c r="AJ687" s="649"/>
      <c r="AK687" s="649"/>
      <c r="AL687" s="649"/>
      <c r="AN687" s="630"/>
      <c r="AO687" s="644" t="s">
        <v>697</v>
      </c>
      <c r="AP687" s="583">
        <v>2</v>
      </c>
    </row>
    <row r="688" spans="1:51" s="583" customFormat="1" ht="12.75" customHeight="1">
      <c r="B688" s="569"/>
      <c r="C688" s="965"/>
      <c r="D688" s="696" t="s">
        <v>279</v>
      </c>
      <c r="E688" s="1905" t="s">
        <v>2453</v>
      </c>
      <c r="F688" s="1905"/>
      <c r="G688" s="1905"/>
      <c r="H688" s="1905"/>
      <c r="I688" s="1905"/>
      <c r="J688" s="1905"/>
      <c r="K688" s="1905"/>
      <c r="L688" s="1905"/>
      <c r="M688" s="1905"/>
      <c r="N688" s="1905"/>
      <c r="O688" s="1905"/>
      <c r="P688" s="1905"/>
      <c r="Q688" s="1905"/>
      <c r="R688" s="1905"/>
      <c r="S688" s="1905"/>
      <c r="T688" s="1905"/>
      <c r="U688" s="1905"/>
      <c r="V688" s="1905"/>
      <c r="W688" s="1905"/>
      <c r="X688" s="1905"/>
      <c r="Y688" s="1905"/>
      <c r="Z688" s="1905"/>
      <c r="AA688" s="1905"/>
      <c r="AB688" s="1905"/>
      <c r="AC688" s="569"/>
      <c r="AD688" s="569"/>
      <c r="AE688" s="569"/>
      <c r="AF688" s="1985" t="s">
        <v>1518</v>
      </c>
      <c r="AG688" s="1985"/>
      <c r="AH688" s="1985"/>
      <c r="AI688" s="1985"/>
      <c r="AJ688" s="1985"/>
      <c r="AK688" s="1985"/>
      <c r="AL688" s="1985"/>
      <c r="AN688" s="630"/>
      <c r="AO688" s="644" t="s">
        <v>518</v>
      </c>
      <c r="AP688" s="583">
        <v>1</v>
      </c>
    </row>
    <row r="689" spans="1:42" s="583" customFormat="1" ht="12" customHeight="1">
      <c r="B689" s="569"/>
      <c r="C689" s="965"/>
      <c r="E689" s="1905"/>
      <c r="F689" s="1905"/>
      <c r="G689" s="1905"/>
      <c r="H689" s="1905"/>
      <c r="I689" s="1905"/>
      <c r="J689" s="1905"/>
      <c r="K689" s="1905"/>
      <c r="L689" s="1905"/>
      <c r="M689" s="1905"/>
      <c r="N689" s="1905"/>
      <c r="O689" s="1905"/>
      <c r="P689" s="1905"/>
      <c r="Q689" s="1905"/>
      <c r="R689" s="1905"/>
      <c r="S689" s="1905"/>
      <c r="T689" s="1905"/>
      <c r="U689" s="1905"/>
      <c r="V689" s="1905"/>
      <c r="W689" s="1905"/>
      <c r="X689" s="1905"/>
      <c r="Y689" s="1905"/>
      <c r="Z689" s="1905"/>
      <c r="AA689" s="1905"/>
      <c r="AB689" s="1905"/>
      <c r="AC689" s="569"/>
      <c r="AD689" s="569"/>
      <c r="AE689" s="649"/>
      <c r="AF689" s="569"/>
      <c r="AG689" s="569"/>
      <c r="AH689" s="569"/>
      <c r="AI689" s="569"/>
      <c r="AJ689" s="569"/>
      <c r="AK689" s="569"/>
      <c r="AL689" s="569"/>
      <c r="AN689" s="630"/>
    </row>
    <row r="690" spans="1:42" s="583" customFormat="1" ht="12" customHeight="1">
      <c r="B690" s="569"/>
      <c r="C690" s="965"/>
      <c r="D690" s="569"/>
      <c r="E690" s="1905"/>
      <c r="F690" s="1905"/>
      <c r="G690" s="1905"/>
      <c r="H690" s="1905"/>
      <c r="I690" s="1905"/>
      <c r="J690" s="1905"/>
      <c r="K690" s="1905"/>
      <c r="L690" s="1905"/>
      <c r="M690" s="1905"/>
      <c r="N690" s="1905"/>
      <c r="O690" s="1905"/>
      <c r="P690" s="1905"/>
      <c r="Q690" s="1905"/>
      <c r="R690" s="1905"/>
      <c r="S690" s="1905"/>
      <c r="T690" s="1905"/>
      <c r="U690" s="1905"/>
      <c r="V690" s="1905"/>
      <c r="W690" s="1905"/>
      <c r="X690" s="1905"/>
      <c r="Y690" s="1905"/>
      <c r="Z690" s="1905"/>
      <c r="AA690" s="1905"/>
      <c r="AB690" s="1905"/>
      <c r="AC690" s="569"/>
      <c r="AD690" s="569"/>
      <c r="AE690" s="649"/>
      <c r="AF690" s="569"/>
      <c r="AG690" s="569"/>
      <c r="AH690" s="569"/>
      <c r="AI690" s="569"/>
      <c r="AJ690" s="569"/>
      <c r="AK690" s="569"/>
      <c r="AL690" s="569"/>
      <c r="AN690" s="630"/>
    </row>
    <row r="691" spans="1:42" s="583" customFormat="1" ht="12" customHeight="1">
      <c r="B691" s="569"/>
      <c r="C691" s="965"/>
      <c r="D691" s="569"/>
      <c r="E691" s="1905"/>
      <c r="F691" s="1905"/>
      <c r="G691" s="1905"/>
      <c r="H691" s="1905"/>
      <c r="I691" s="1905"/>
      <c r="J691" s="1905"/>
      <c r="K691" s="1905"/>
      <c r="L691" s="1905"/>
      <c r="M691" s="1905"/>
      <c r="N691" s="1905"/>
      <c r="O691" s="1905"/>
      <c r="P691" s="1905"/>
      <c r="Q691" s="1905"/>
      <c r="R691" s="1905"/>
      <c r="S691" s="1905"/>
      <c r="T691" s="1905"/>
      <c r="U691" s="1905"/>
      <c r="V691" s="1905"/>
      <c r="W691" s="1905"/>
      <c r="X691" s="1905"/>
      <c r="Y691" s="1905"/>
      <c r="Z691" s="1905"/>
      <c r="AA691" s="1905"/>
      <c r="AB691" s="1905"/>
      <c r="AC691" s="569"/>
      <c r="AD691" s="569"/>
      <c r="AE691" s="649"/>
      <c r="AF691" s="569"/>
      <c r="AG691" s="569"/>
      <c r="AH691" s="569"/>
      <c r="AI691" s="569"/>
      <c r="AJ691" s="569"/>
      <c r="AK691" s="569"/>
      <c r="AL691" s="569"/>
      <c r="AN691" s="630"/>
    </row>
    <row r="692" spans="1:42" s="603" customFormat="1" ht="12.95" customHeight="1">
      <c r="A692" s="583"/>
      <c r="B692" s="569"/>
      <c r="C692" s="965"/>
      <c r="D692" s="569"/>
      <c r="E692" s="1905"/>
      <c r="F692" s="1905"/>
      <c r="G692" s="1905"/>
      <c r="H692" s="1905"/>
      <c r="I692" s="1905"/>
      <c r="J692" s="1905"/>
      <c r="K692" s="1905"/>
      <c r="L692" s="1905"/>
      <c r="M692" s="1905"/>
      <c r="N692" s="1905"/>
      <c r="O692" s="1905"/>
      <c r="P692" s="1905"/>
      <c r="Q692" s="1905"/>
      <c r="R692" s="1905"/>
      <c r="S692" s="1905"/>
      <c r="T692" s="1905"/>
      <c r="U692" s="1905"/>
      <c r="V692" s="1905"/>
      <c r="W692" s="1905"/>
      <c r="X692" s="1905"/>
      <c r="Y692" s="1905"/>
      <c r="Z692" s="1905"/>
      <c r="AA692" s="1905"/>
      <c r="AB692" s="1905"/>
      <c r="AC692" s="569"/>
      <c r="AD692" s="569"/>
      <c r="AE692" s="649"/>
      <c r="AF692" s="649"/>
      <c r="AG692" s="649"/>
      <c r="AH692" s="649"/>
      <c r="AI692" s="649"/>
      <c r="AJ692" s="569"/>
      <c r="AK692" s="569"/>
      <c r="AL692" s="569"/>
      <c r="AM692" s="583"/>
      <c r="AN692" s="717"/>
      <c r="AO692" s="583" t="s">
        <v>600</v>
      </c>
      <c r="AP692" s="706">
        <v>0</v>
      </c>
    </row>
    <row r="693" spans="1:42" s="603" customFormat="1" ht="12" customHeight="1">
      <c r="A693" s="583"/>
      <c r="B693" s="569"/>
      <c r="C693" s="965"/>
      <c r="D693" s="569"/>
      <c r="E693" s="676"/>
      <c r="F693" s="676"/>
      <c r="G693" s="676"/>
      <c r="H693" s="676"/>
      <c r="I693" s="676"/>
      <c r="J693" s="676"/>
      <c r="K693" s="676"/>
      <c r="L693" s="676"/>
      <c r="M693" s="676"/>
      <c r="N693" s="676"/>
      <c r="O693" s="676"/>
      <c r="P693" s="676"/>
      <c r="Q693" s="676"/>
      <c r="R693" s="676"/>
      <c r="S693" s="676"/>
      <c r="T693" s="676"/>
      <c r="U693" s="676"/>
      <c r="V693" s="676"/>
      <c r="W693" s="676"/>
      <c r="X693" s="676"/>
      <c r="Y693" s="676"/>
      <c r="Z693" s="676"/>
      <c r="AA693" s="676"/>
      <c r="AB693" s="676"/>
      <c r="AC693" s="569"/>
      <c r="AD693" s="569"/>
      <c r="AE693" s="649"/>
      <c r="AF693" s="649"/>
      <c r="AG693" s="649"/>
      <c r="AH693" s="649"/>
      <c r="AI693" s="649"/>
      <c r="AJ693" s="569"/>
      <c r="AK693" s="569"/>
      <c r="AL693" s="569"/>
      <c r="AM693" s="583"/>
      <c r="AN693" s="717"/>
      <c r="AO693" s="644" t="s">
        <v>697</v>
      </c>
      <c r="AP693" s="583">
        <v>3</v>
      </c>
    </row>
    <row r="694" spans="1:42" s="603" customFormat="1" ht="12.75" customHeight="1">
      <c r="A694" s="583"/>
      <c r="B694" s="569"/>
      <c r="C694" s="965"/>
      <c r="D694" s="569"/>
      <c r="E694" s="1905" t="s">
        <v>1882</v>
      </c>
      <c r="F694" s="1905"/>
      <c r="G694" s="1905"/>
      <c r="H694" s="1905"/>
      <c r="I694" s="1905"/>
      <c r="J694" s="1905"/>
      <c r="K694" s="1905"/>
      <c r="L694" s="1905"/>
      <c r="M694" s="1905"/>
      <c r="N694" s="1905"/>
      <c r="O694" s="1905"/>
      <c r="P694" s="1905"/>
      <c r="Q694" s="1905"/>
      <c r="R694" s="1905"/>
      <c r="S694" s="1905"/>
      <c r="T694" s="1905"/>
      <c r="U694" s="1905"/>
      <c r="V694" s="1905"/>
      <c r="W694" s="1905"/>
      <c r="X694" s="1905"/>
      <c r="Y694" s="1905"/>
      <c r="Z694" s="1905"/>
      <c r="AA694" s="1905"/>
      <c r="AB694" s="1905"/>
      <c r="AC694" s="569"/>
      <c r="AD694" s="569"/>
      <c r="AE694" s="649"/>
      <c r="AF694" s="649"/>
      <c r="AG694" s="649"/>
      <c r="AH694" s="649"/>
      <c r="AI694" s="649"/>
      <c r="AJ694" s="569"/>
      <c r="AK694" s="569"/>
      <c r="AL694" s="569"/>
      <c r="AM694" s="583"/>
      <c r="AN694" s="717"/>
      <c r="AO694" s="644" t="s">
        <v>518</v>
      </c>
      <c r="AP694" s="583">
        <f>3*$AO$684</f>
        <v>3</v>
      </c>
    </row>
    <row r="695" spans="1:42" s="603" customFormat="1" ht="12.75" customHeight="1">
      <c r="A695" s="583"/>
      <c r="B695" s="569"/>
      <c r="C695" s="965"/>
      <c r="D695" s="569"/>
      <c r="E695" s="1905"/>
      <c r="F695" s="1905"/>
      <c r="G695" s="1905"/>
      <c r="H695" s="1905"/>
      <c r="I695" s="1905"/>
      <c r="J695" s="1905"/>
      <c r="K695" s="1905"/>
      <c r="L695" s="1905"/>
      <c r="M695" s="1905"/>
      <c r="N695" s="1905"/>
      <c r="O695" s="1905"/>
      <c r="P695" s="1905"/>
      <c r="Q695" s="1905"/>
      <c r="R695" s="1905"/>
      <c r="S695" s="1905"/>
      <c r="T695" s="1905"/>
      <c r="U695" s="1905"/>
      <c r="V695" s="1905"/>
      <c r="W695" s="1905"/>
      <c r="X695" s="1905"/>
      <c r="Y695" s="1905"/>
      <c r="Z695" s="1905"/>
      <c r="AA695" s="1905"/>
      <c r="AB695" s="1905"/>
      <c r="AC695" s="569"/>
      <c r="AD695" s="569"/>
      <c r="AE695" s="649"/>
      <c r="AF695" s="649"/>
      <c r="AG695" s="649"/>
      <c r="AH695" s="649"/>
      <c r="AI695" s="649"/>
      <c r="AJ695" s="569"/>
      <c r="AK695" s="569"/>
      <c r="AL695" s="569"/>
      <c r="AM695" s="583"/>
      <c r="AN695" s="717"/>
      <c r="AO695" s="644" t="s">
        <v>279</v>
      </c>
      <c r="AP695" s="583">
        <f>2*$AO$684</f>
        <v>2</v>
      </c>
    </row>
    <row r="696" spans="1:42" s="603" customFormat="1" ht="12.75" customHeight="1">
      <c r="A696" s="583"/>
      <c r="B696" s="569"/>
      <c r="C696" s="965"/>
      <c r="D696" s="569"/>
      <c r="E696" s="1905"/>
      <c r="F696" s="1905"/>
      <c r="G696" s="1905"/>
      <c r="H696" s="1905"/>
      <c r="I696" s="1905"/>
      <c r="J696" s="1905"/>
      <c r="K696" s="1905"/>
      <c r="L696" s="1905"/>
      <c r="M696" s="1905"/>
      <c r="N696" s="1905"/>
      <c r="O696" s="1905"/>
      <c r="P696" s="1905"/>
      <c r="Q696" s="1905"/>
      <c r="R696" s="1905"/>
      <c r="S696" s="1905"/>
      <c r="T696" s="1905"/>
      <c r="U696" s="1905"/>
      <c r="V696" s="1905"/>
      <c r="W696" s="1905"/>
      <c r="X696" s="1905"/>
      <c r="Y696" s="1905"/>
      <c r="Z696" s="1905"/>
      <c r="AA696" s="1905"/>
      <c r="AB696" s="1905"/>
      <c r="AC696" s="569"/>
      <c r="AD696" s="569"/>
      <c r="AE696" s="649"/>
      <c r="AF696" s="649"/>
      <c r="AG696" s="649"/>
      <c r="AH696" s="649"/>
      <c r="AI696" s="649"/>
      <c r="AJ696" s="569"/>
      <c r="AK696" s="569"/>
      <c r="AL696" s="569"/>
      <c r="AM696" s="583"/>
      <c r="AN696" s="717"/>
    </row>
    <row r="697" spans="1:42" s="603" customFormat="1" ht="12.75" customHeight="1">
      <c r="A697" s="583"/>
      <c r="B697" s="569"/>
      <c r="C697" s="965"/>
      <c r="D697" s="569"/>
      <c r="E697" s="676"/>
      <c r="F697" s="676"/>
      <c r="G697" s="676"/>
      <c r="H697" s="676"/>
      <c r="I697" s="676"/>
      <c r="J697" s="676"/>
      <c r="K697" s="676"/>
      <c r="L697" s="676"/>
      <c r="M697" s="676"/>
      <c r="N697" s="676"/>
      <c r="O697" s="676"/>
      <c r="P697" s="676"/>
      <c r="Q697" s="676"/>
      <c r="R697" s="676"/>
      <c r="S697" s="676"/>
      <c r="T697" s="676"/>
      <c r="U697" s="676"/>
      <c r="V697" s="676"/>
      <c r="W697" s="676"/>
      <c r="X697" s="676"/>
      <c r="Y697" s="676"/>
      <c r="Z697" s="676"/>
      <c r="AA697" s="676"/>
      <c r="AB697" s="676"/>
      <c r="AC697" s="569"/>
      <c r="AD697" s="569"/>
      <c r="AE697" s="649"/>
      <c r="AF697" s="649"/>
      <c r="AG697" s="649"/>
      <c r="AH697" s="649"/>
      <c r="AI697" s="649"/>
      <c r="AJ697" s="569"/>
      <c r="AK697" s="569"/>
      <c r="AL697" s="569"/>
      <c r="AM697" s="583"/>
      <c r="AN697" s="717"/>
    </row>
    <row r="698" spans="1:42" s="603" customFormat="1" ht="12.75" customHeight="1">
      <c r="A698" s="583"/>
      <c r="B698" s="569"/>
      <c r="C698" s="965"/>
      <c r="D698" s="569" t="s">
        <v>1510</v>
      </c>
      <c r="E698" s="970"/>
      <c r="F698" s="970"/>
      <c r="G698" s="970"/>
      <c r="H698" s="1929" t="s">
        <v>697</v>
      </c>
      <c r="I698" s="1929"/>
      <c r="J698" s="676"/>
      <c r="K698" s="676"/>
      <c r="L698" s="676"/>
      <c r="M698" s="676"/>
      <c r="N698" s="676"/>
      <c r="O698" s="676"/>
      <c r="P698" s="676"/>
      <c r="Q698" s="676"/>
      <c r="R698" s="676"/>
      <c r="S698" s="676"/>
      <c r="T698" s="676"/>
      <c r="U698" s="676"/>
      <c r="V698" s="676"/>
      <c r="W698" s="676"/>
      <c r="X698" s="676"/>
      <c r="Y698" s="676"/>
      <c r="Z698" s="676"/>
      <c r="AA698" s="676"/>
      <c r="AB698" s="676"/>
      <c r="AC698" s="569"/>
      <c r="AD698" s="569"/>
      <c r="AE698" s="649"/>
      <c r="AF698" s="649"/>
      <c r="AG698" s="649"/>
      <c r="AH698" s="649"/>
      <c r="AI698" s="649"/>
      <c r="AJ698" s="569"/>
      <c r="AK698" s="569"/>
      <c r="AL698" s="569"/>
      <c r="AM698" s="583"/>
      <c r="AN698" s="717"/>
      <c r="AP698" s="603" t="s">
        <v>1537</v>
      </c>
    </row>
    <row r="699" spans="1:42" s="603" customFormat="1">
      <c r="A699" s="583"/>
      <c r="B699" s="569"/>
      <c r="C699" s="965"/>
      <c r="D699" s="569"/>
      <c r="E699" s="676"/>
      <c r="F699" s="676"/>
      <c r="G699" s="676"/>
      <c r="H699" s="676"/>
      <c r="I699" s="676"/>
      <c r="J699" s="676"/>
      <c r="K699" s="676"/>
      <c r="L699" s="676"/>
      <c r="M699" s="676"/>
      <c r="N699" s="676"/>
      <c r="O699" s="676"/>
      <c r="P699" s="676"/>
      <c r="Q699" s="676"/>
      <c r="R699" s="676"/>
      <c r="S699" s="676"/>
      <c r="T699" s="676"/>
      <c r="U699" s="676"/>
      <c r="V699" s="676"/>
      <c r="W699" s="676"/>
      <c r="X699" s="676"/>
      <c r="Y699" s="676"/>
      <c r="Z699" s="676"/>
      <c r="AA699" s="676"/>
      <c r="AB699" s="676"/>
      <c r="AC699" s="569"/>
      <c r="AD699" s="569"/>
      <c r="AE699" s="649"/>
      <c r="AF699" s="649"/>
      <c r="AG699" s="649"/>
      <c r="AH699" s="649"/>
      <c r="AI699" s="649"/>
      <c r="AJ699" s="569"/>
      <c r="AK699" s="569"/>
      <c r="AL699" s="569"/>
      <c r="AM699" s="583"/>
      <c r="AN699" s="717"/>
      <c r="AP699" s="603" t="s">
        <v>1515</v>
      </c>
    </row>
    <row r="700" spans="1:42" s="603" customFormat="1" ht="12.75" customHeight="1">
      <c r="A700" s="639"/>
      <c r="B700" s="634"/>
      <c r="C700" s="978"/>
      <c r="D700" s="634"/>
      <c r="E700" s="634"/>
      <c r="F700" s="634"/>
      <c r="G700" s="634"/>
      <c r="H700" s="634"/>
      <c r="I700" s="634"/>
      <c r="J700" s="983"/>
      <c r="K700" s="983"/>
      <c r="L700" s="698"/>
      <c r="M700" s="698"/>
      <c r="N700" s="698"/>
      <c r="O700" s="698"/>
      <c r="P700" s="698"/>
      <c r="Q700" s="698"/>
      <c r="R700" s="698"/>
      <c r="S700" s="698"/>
      <c r="T700" s="698"/>
      <c r="U700" s="698"/>
      <c r="V700" s="698"/>
      <c r="W700" s="698"/>
      <c r="X700" s="698"/>
      <c r="Y700" s="973"/>
      <c r="Z700" s="973"/>
      <c r="AA700" s="973"/>
      <c r="AB700" s="634"/>
      <c r="AC700" s="634"/>
      <c r="AD700" s="634"/>
      <c r="AE700" s="634"/>
      <c r="AF700" s="634"/>
      <c r="AG700" s="634"/>
      <c r="AH700" s="634"/>
      <c r="AI700" s="598" t="s">
        <v>2455</v>
      </c>
      <c r="AJ700" s="1912">
        <f>VLOOKUP($H$698,$AO$692:$AP$695,2,FALSE)</f>
        <v>3</v>
      </c>
      <c r="AK700" s="1914"/>
      <c r="AL700" s="628"/>
      <c r="AM700" s="583"/>
      <c r="AN700" s="717"/>
      <c r="AP700" s="603" t="s">
        <v>1522</v>
      </c>
    </row>
    <row r="701" spans="1:42" s="603" customFormat="1">
      <c r="A701" s="583"/>
      <c r="B701" s="569"/>
      <c r="C701" s="569"/>
      <c r="D701" s="569"/>
      <c r="E701" s="569"/>
      <c r="F701" s="569"/>
      <c r="G701" s="569"/>
      <c r="H701" s="569"/>
      <c r="I701" s="569"/>
      <c r="J701" s="569"/>
      <c r="K701" s="569"/>
      <c r="L701" s="569"/>
      <c r="M701" s="569"/>
      <c r="N701" s="569"/>
      <c r="O701" s="569"/>
      <c r="P701" s="569"/>
      <c r="Q701" s="569"/>
      <c r="R701" s="569"/>
      <c r="S701" s="569"/>
      <c r="T701" s="569"/>
      <c r="U701" s="569"/>
      <c r="V701" s="569"/>
      <c r="W701" s="569"/>
      <c r="X701" s="569"/>
      <c r="Y701" s="569"/>
      <c r="Z701" s="569"/>
      <c r="AA701" s="569"/>
      <c r="AB701" s="569"/>
      <c r="AC701" s="569"/>
      <c r="AD701" s="569"/>
      <c r="AE701" s="649"/>
      <c r="AF701" s="649"/>
      <c r="AG701" s="649"/>
      <c r="AH701" s="649"/>
      <c r="AI701" s="649"/>
      <c r="AJ701" s="569"/>
      <c r="AK701" s="569"/>
      <c r="AL701" s="569"/>
      <c r="AM701" s="583"/>
      <c r="AN701" s="717"/>
      <c r="AP701" s="603" t="s">
        <v>1538</v>
      </c>
    </row>
    <row r="702" spans="1:42" s="603" customFormat="1" ht="12.75" customHeight="1">
      <c r="A702" s="583"/>
      <c r="B702" s="569"/>
      <c r="C702" s="572" t="s">
        <v>1539</v>
      </c>
      <c r="D702" s="745"/>
      <c r="E702" s="569"/>
      <c r="F702" s="569"/>
      <c r="G702" s="569"/>
      <c r="H702" s="569"/>
      <c r="I702" s="569"/>
      <c r="J702" s="569"/>
      <c r="K702" s="569"/>
      <c r="L702" s="569"/>
      <c r="M702" s="569"/>
      <c r="N702" s="569"/>
      <c r="O702" s="569"/>
      <c r="P702" s="569"/>
      <c r="Q702" s="569"/>
      <c r="R702" s="569"/>
      <c r="S702" s="569"/>
      <c r="T702" s="569"/>
      <c r="U702" s="569"/>
      <c r="V702" s="569"/>
      <c r="W702" s="569"/>
      <c r="X702" s="569"/>
      <c r="Y702" s="569"/>
      <c r="Z702" s="569"/>
      <c r="AA702" s="569"/>
      <c r="AB702" s="569"/>
      <c r="AC702" s="569"/>
      <c r="AD702" s="569"/>
      <c r="AE702" s="649"/>
      <c r="AF702" s="649"/>
      <c r="AG702" s="649"/>
      <c r="AH702" s="649"/>
      <c r="AI702" s="649"/>
      <c r="AJ702" s="569"/>
      <c r="AK702" s="569"/>
      <c r="AL702" s="569"/>
      <c r="AM702" s="583"/>
      <c r="AN702" s="717"/>
      <c r="AP702" s="603" t="s">
        <v>1540</v>
      </c>
    </row>
    <row r="703" spans="1:42" s="603" customFormat="1" ht="12.75" customHeight="1">
      <c r="A703" s="583"/>
      <c r="B703" s="569"/>
      <c r="C703" s="965"/>
      <c r="D703" s="569"/>
      <c r="E703" s="569"/>
      <c r="F703" s="569"/>
      <c r="G703" s="569"/>
      <c r="H703" s="569"/>
      <c r="I703" s="569"/>
      <c r="J703" s="569"/>
      <c r="K703" s="569"/>
      <c r="L703" s="569"/>
      <c r="M703" s="569"/>
      <c r="N703" s="569"/>
      <c r="O703" s="569"/>
      <c r="P703" s="569"/>
      <c r="Q703" s="569"/>
      <c r="R703" s="569"/>
      <c r="S703" s="569"/>
      <c r="T703" s="569"/>
      <c r="U703" s="569"/>
      <c r="V703" s="569"/>
      <c r="W703" s="569"/>
      <c r="X703" s="569"/>
      <c r="Y703" s="569"/>
      <c r="Z703" s="569"/>
      <c r="AA703" s="569"/>
      <c r="AB703" s="569"/>
      <c r="AC703" s="569"/>
      <c r="AD703" s="569"/>
      <c r="AE703" s="649"/>
      <c r="AF703" s="649"/>
      <c r="AG703" s="649"/>
      <c r="AH703" s="649"/>
      <c r="AI703" s="649"/>
      <c r="AJ703" s="569"/>
      <c r="AK703" s="569"/>
      <c r="AL703" s="569"/>
      <c r="AM703" s="583"/>
      <c r="AN703" s="717"/>
      <c r="AP703" s="603" t="s">
        <v>1541</v>
      </c>
    </row>
    <row r="704" spans="1:42" s="603" customFormat="1" ht="12.75" customHeight="1">
      <c r="A704" s="670"/>
      <c r="B704" s="569"/>
      <c r="C704" s="965"/>
      <c r="D704" s="696" t="s">
        <v>697</v>
      </c>
      <c r="E704" s="2018" t="s">
        <v>1884</v>
      </c>
      <c r="F704" s="2018"/>
      <c r="G704" s="2018"/>
      <c r="H704" s="2018"/>
      <c r="I704" s="2018"/>
      <c r="J704" s="2018"/>
      <c r="K704" s="2018"/>
      <c r="L704" s="2018"/>
      <c r="M704" s="2018"/>
      <c r="N704" s="2018"/>
      <c r="O704" s="2018"/>
      <c r="P704" s="2018"/>
      <c r="Q704" s="2018"/>
      <c r="R704" s="2018"/>
      <c r="S704" s="2018"/>
      <c r="T704" s="2018"/>
      <c r="U704" s="2018"/>
      <c r="V704" s="2018"/>
      <c r="W704" s="2018"/>
      <c r="X704" s="2018"/>
      <c r="Y704" s="2018"/>
      <c r="Z704" s="2018"/>
      <c r="AA704" s="2018"/>
      <c r="AB704" s="2018"/>
      <c r="AC704" s="569"/>
      <c r="AD704" s="569"/>
      <c r="AE704" s="569"/>
      <c r="AF704" s="1985" t="s">
        <v>1462</v>
      </c>
      <c r="AG704" s="1985"/>
      <c r="AH704" s="1985"/>
      <c r="AI704" s="1985"/>
      <c r="AJ704" s="1985"/>
      <c r="AK704" s="1985"/>
      <c r="AL704" s="1985"/>
      <c r="AM704" s="583"/>
      <c r="AN704" s="717"/>
      <c r="AP704" s="603" t="s">
        <v>1542</v>
      </c>
    </row>
    <row r="705" spans="1:52" s="603" customFormat="1" ht="11.85" customHeight="1">
      <c r="A705" s="583"/>
      <c r="B705" s="569"/>
      <c r="C705" s="967"/>
      <c r="D705" s="696"/>
      <c r="E705" s="2018"/>
      <c r="F705" s="2018"/>
      <c r="G705" s="2018"/>
      <c r="H705" s="2018"/>
      <c r="I705" s="2018"/>
      <c r="J705" s="2018"/>
      <c r="K705" s="2018"/>
      <c r="L705" s="2018"/>
      <c r="M705" s="2018"/>
      <c r="N705" s="2018"/>
      <c r="O705" s="2018"/>
      <c r="P705" s="2018"/>
      <c r="Q705" s="2018"/>
      <c r="R705" s="2018"/>
      <c r="S705" s="2018"/>
      <c r="T705" s="2018"/>
      <c r="U705" s="2018"/>
      <c r="V705" s="2018"/>
      <c r="W705" s="2018"/>
      <c r="X705" s="2018"/>
      <c r="Y705" s="2018"/>
      <c r="Z705" s="2018"/>
      <c r="AA705" s="2018"/>
      <c r="AB705" s="2018"/>
      <c r="AC705" s="569"/>
      <c r="AD705" s="569"/>
      <c r="AE705" s="569"/>
      <c r="AF705" s="569"/>
      <c r="AG705" s="569"/>
      <c r="AH705" s="569"/>
      <c r="AI705" s="569"/>
      <c r="AJ705" s="569"/>
      <c r="AK705" s="569"/>
      <c r="AL705" s="569"/>
      <c r="AM705" s="583"/>
      <c r="AN705" s="717"/>
      <c r="AP705" s="603" t="s">
        <v>1543</v>
      </c>
    </row>
    <row r="706" spans="1:52" s="603" customFormat="1" ht="13.9" customHeight="1">
      <c r="A706" s="583"/>
      <c r="B706" s="643"/>
      <c r="C706" s="965"/>
      <c r="D706" s="696"/>
      <c r="E706" s="2018"/>
      <c r="F706" s="2018"/>
      <c r="G706" s="2018"/>
      <c r="H706" s="2018"/>
      <c r="I706" s="2018"/>
      <c r="J706" s="2018"/>
      <c r="K706" s="2018"/>
      <c r="L706" s="2018"/>
      <c r="M706" s="2018"/>
      <c r="N706" s="2018"/>
      <c r="O706" s="2018"/>
      <c r="P706" s="2018"/>
      <c r="Q706" s="2018"/>
      <c r="R706" s="2018"/>
      <c r="S706" s="2018"/>
      <c r="T706" s="2018"/>
      <c r="U706" s="2018"/>
      <c r="V706" s="2018"/>
      <c r="W706" s="2018"/>
      <c r="X706" s="2018"/>
      <c r="Y706" s="2018"/>
      <c r="Z706" s="2018"/>
      <c r="AA706" s="2018"/>
      <c r="AB706" s="2018"/>
      <c r="AC706" s="569"/>
      <c r="AD706" s="569"/>
      <c r="AE706" s="649"/>
      <c r="AF706" s="569"/>
      <c r="AG706" s="569"/>
      <c r="AH706" s="569"/>
      <c r="AI706" s="569"/>
      <c r="AJ706" s="569"/>
      <c r="AK706" s="569"/>
      <c r="AL706" s="569"/>
      <c r="AM706" s="583"/>
      <c r="AN706" s="717"/>
      <c r="AP706" s="603" t="s">
        <v>1544</v>
      </c>
    </row>
    <row r="707" spans="1:52" s="603" customFormat="1" ht="13.9" customHeight="1">
      <c r="A707" s="583"/>
      <c r="B707" s="643"/>
      <c r="C707" s="965"/>
      <c r="D707" s="696"/>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69"/>
      <c r="AD707" s="569"/>
      <c r="AE707" s="649"/>
      <c r="AF707" s="569"/>
      <c r="AG707" s="569"/>
      <c r="AH707" s="569"/>
      <c r="AI707" s="569"/>
      <c r="AJ707" s="569"/>
      <c r="AK707" s="569"/>
      <c r="AL707" s="569"/>
      <c r="AM707" s="583"/>
      <c r="AN707" s="717"/>
      <c r="AP707" s="719" t="s">
        <v>1546</v>
      </c>
    </row>
    <row r="708" spans="1:52" s="603" customFormat="1" ht="13.9" customHeight="1">
      <c r="A708" s="583"/>
      <c r="B708" s="569"/>
      <c r="C708" s="965"/>
      <c r="D708" s="696" t="s">
        <v>518</v>
      </c>
      <c r="E708" s="2019" t="s">
        <v>1545</v>
      </c>
      <c r="F708" s="2019"/>
      <c r="G708" s="2019"/>
      <c r="H708" s="2019"/>
      <c r="I708" s="2019"/>
      <c r="J708" s="2019"/>
      <c r="K708" s="2019"/>
      <c r="L708" s="2019"/>
      <c r="M708" s="2019"/>
      <c r="N708" s="2019"/>
      <c r="O708" s="2019"/>
      <c r="P708" s="2019"/>
      <c r="Q708" s="2019"/>
      <c r="R708" s="2019"/>
      <c r="S708" s="2019"/>
      <c r="T708" s="2019"/>
      <c r="U708" s="2019"/>
      <c r="V708" s="2019"/>
      <c r="W708" s="2019"/>
      <c r="X708" s="2019"/>
      <c r="Y708" s="2019"/>
      <c r="Z708" s="2019"/>
      <c r="AA708" s="2019"/>
      <c r="AB708" s="2019"/>
      <c r="AC708" s="569"/>
      <c r="AD708" s="569"/>
      <c r="AE708" s="569"/>
      <c r="AF708" s="1985" t="s">
        <v>1518</v>
      </c>
      <c r="AG708" s="1985"/>
      <c r="AH708" s="1985"/>
      <c r="AI708" s="1985"/>
      <c r="AJ708" s="1985"/>
      <c r="AK708" s="1985"/>
      <c r="AL708" s="1985"/>
      <c r="AM708" s="583"/>
      <c r="AN708" s="718"/>
    </row>
    <row r="709" spans="1:52" s="603" customFormat="1" ht="12.75" customHeight="1">
      <c r="A709" s="583"/>
      <c r="B709" s="569"/>
      <c r="C709" s="967"/>
      <c r="D709" s="569"/>
      <c r="E709" s="2019"/>
      <c r="F709" s="2019"/>
      <c r="G709" s="2019"/>
      <c r="H709" s="2019"/>
      <c r="I709" s="2019"/>
      <c r="J709" s="2019"/>
      <c r="K709" s="2019"/>
      <c r="L709" s="2019"/>
      <c r="M709" s="2019"/>
      <c r="N709" s="2019"/>
      <c r="O709" s="2019"/>
      <c r="P709" s="2019"/>
      <c r="Q709" s="2019"/>
      <c r="R709" s="2019"/>
      <c r="S709" s="2019"/>
      <c r="T709" s="2019"/>
      <c r="U709" s="2019"/>
      <c r="V709" s="2019"/>
      <c r="W709" s="2019"/>
      <c r="X709" s="2019"/>
      <c r="Y709" s="2019"/>
      <c r="Z709" s="2019"/>
      <c r="AA709" s="2019"/>
      <c r="AB709" s="2019"/>
      <c r="AC709" s="569"/>
      <c r="AD709" s="569"/>
      <c r="AE709" s="569"/>
      <c r="AF709" s="569"/>
      <c r="AG709" s="569"/>
      <c r="AH709" s="569"/>
      <c r="AI709" s="569"/>
      <c r="AJ709" s="569"/>
      <c r="AK709" s="569"/>
      <c r="AL709" s="569"/>
      <c r="AM709" s="583"/>
      <c r="AN709" s="717"/>
      <c r="AP709" s="583" t="s">
        <v>600</v>
      </c>
      <c r="AQ709" s="706">
        <v>0</v>
      </c>
    </row>
    <row r="710" spans="1:52" s="603" customFormat="1" ht="13.9" customHeight="1">
      <c r="A710" s="583"/>
      <c r="B710" s="569"/>
      <c r="C710" s="967"/>
      <c r="D710" s="569"/>
      <c r="E710" s="2019"/>
      <c r="F710" s="2019"/>
      <c r="G710" s="2019"/>
      <c r="H710" s="2019"/>
      <c r="I710" s="2019"/>
      <c r="J710" s="2019"/>
      <c r="K710" s="2019"/>
      <c r="L710" s="2019"/>
      <c r="M710" s="2019"/>
      <c r="N710" s="2019"/>
      <c r="O710" s="2019"/>
      <c r="P710" s="2019"/>
      <c r="Q710" s="2019"/>
      <c r="R710" s="2019"/>
      <c r="S710" s="2019"/>
      <c r="T710" s="2019"/>
      <c r="U710" s="2019"/>
      <c r="V710" s="2019"/>
      <c r="W710" s="2019"/>
      <c r="X710" s="2019"/>
      <c r="Y710" s="2019"/>
      <c r="Z710" s="2019"/>
      <c r="AA710" s="2019"/>
      <c r="AB710" s="2019"/>
      <c r="AC710" s="569"/>
      <c r="AD710" s="569"/>
      <c r="AE710" s="569"/>
      <c r="AF710" s="569"/>
      <c r="AG710" s="569"/>
      <c r="AH710" s="569"/>
      <c r="AI710" s="569"/>
      <c r="AJ710" s="569"/>
      <c r="AK710" s="569"/>
      <c r="AL710" s="569"/>
      <c r="AM710" s="583"/>
      <c r="AN710" s="717"/>
      <c r="AP710" s="644" t="s">
        <v>697</v>
      </c>
      <c r="AQ710" s="583">
        <v>3</v>
      </c>
    </row>
    <row r="711" spans="1:52" s="603" customFormat="1" ht="13.9" customHeight="1">
      <c r="A711" s="583"/>
      <c r="B711" s="569"/>
      <c r="C711" s="967"/>
      <c r="D711" s="569"/>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69"/>
      <c r="AD711" s="569"/>
      <c r="AE711" s="569"/>
      <c r="AF711" s="569"/>
      <c r="AG711" s="569"/>
      <c r="AH711" s="569"/>
      <c r="AI711" s="569"/>
      <c r="AJ711" s="569"/>
      <c r="AK711" s="569"/>
      <c r="AL711" s="569"/>
      <c r="AM711" s="583"/>
      <c r="AN711" s="717"/>
      <c r="AP711" s="644" t="s">
        <v>518</v>
      </c>
      <c r="AQ711" s="583">
        <v>2</v>
      </c>
    </row>
    <row r="712" spans="1:52" s="603" customFormat="1" ht="13.9" customHeight="1">
      <c r="A712" s="583"/>
      <c r="B712" s="569"/>
      <c r="C712" s="967"/>
      <c r="D712" s="569" t="s">
        <v>1510</v>
      </c>
      <c r="E712" s="970"/>
      <c r="F712" s="970"/>
      <c r="G712" s="970"/>
      <c r="H712" s="1929" t="s">
        <v>600</v>
      </c>
      <c r="I712" s="1929"/>
      <c r="J712" s="984"/>
      <c r="K712" s="984"/>
      <c r="L712" s="984"/>
      <c r="M712" s="984"/>
      <c r="N712" s="984"/>
      <c r="O712" s="984"/>
      <c r="P712" s="984"/>
      <c r="Q712" s="984"/>
      <c r="R712" s="984"/>
      <c r="S712" s="984"/>
      <c r="T712" s="984"/>
      <c r="U712" s="984"/>
      <c r="V712" s="984"/>
      <c r="W712" s="984"/>
      <c r="X712" s="984"/>
      <c r="Y712" s="984"/>
      <c r="Z712" s="984"/>
      <c r="AA712" s="984"/>
      <c r="AB712" s="984"/>
      <c r="AC712" s="569"/>
      <c r="AD712" s="569"/>
      <c r="AE712" s="569"/>
      <c r="AF712" s="569"/>
      <c r="AG712" s="569"/>
      <c r="AH712" s="569"/>
      <c r="AI712" s="569"/>
      <c r="AJ712" s="569"/>
      <c r="AK712" s="569"/>
      <c r="AL712" s="569"/>
      <c r="AM712" s="583"/>
      <c r="AN712" s="717"/>
    </row>
    <row r="713" spans="1:52" s="603" customFormat="1" ht="14.25" customHeight="1">
      <c r="A713" s="583"/>
      <c r="B713" s="569"/>
      <c r="C713" s="967"/>
      <c r="D713" s="569"/>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69"/>
      <c r="AD713" s="569"/>
      <c r="AE713" s="569"/>
      <c r="AF713" s="569"/>
      <c r="AG713" s="569"/>
      <c r="AH713" s="569"/>
      <c r="AI713" s="569"/>
      <c r="AJ713" s="569"/>
      <c r="AK713" s="569"/>
      <c r="AL713" s="569"/>
      <c r="AM713" s="583"/>
      <c r="AN713" s="717"/>
    </row>
    <row r="714" spans="1:52" s="603" customFormat="1" ht="12.75" customHeight="1">
      <c r="A714" s="639"/>
      <c r="B714" s="634"/>
      <c r="C714" s="972"/>
      <c r="D714" s="634"/>
      <c r="E714" s="634"/>
      <c r="F714" s="634"/>
      <c r="G714" s="634"/>
      <c r="H714" s="634"/>
      <c r="I714" s="634"/>
      <c r="J714" s="985"/>
      <c r="K714" s="985"/>
      <c r="L714" s="985"/>
      <c r="M714" s="985"/>
      <c r="N714" s="985"/>
      <c r="O714" s="985"/>
      <c r="P714" s="985"/>
      <c r="Q714" s="985"/>
      <c r="R714" s="985"/>
      <c r="S714" s="985"/>
      <c r="T714" s="985"/>
      <c r="U714" s="698"/>
      <c r="V714" s="698"/>
      <c r="W714" s="698"/>
      <c r="X714" s="698"/>
      <c r="Y714" s="973"/>
      <c r="Z714" s="973"/>
      <c r="AA714" s="973"/>
      <c r="AB714" s="634"/>
      <c r="AC714" s="634"/>
      <c r="AD714" s="634"/>
      <c r="AE714" s="634"/>
      <c r="AF714" s="634"/>
      <c r="AG714" s="634"/>
      <c r="AH714" s="634"/>
      <c r="AI714" s="598" t="s">
        <v>1547</v>
      </c>
      <c r="AJ714" s="1912">
        <f>VLOOKUP($H$712,$AP$709:$AQ$711,2,FALSE)</f>
        <v>0</v>
      </c>
      <c r="AK714" s="1914"/>
      <c r="AL714" s="628"/>
      <c r="AM714" s="583"/>
      <c r="AN714" s="717"/>
      <c r="AP714" s="1912"/>
      <c r="AQ714" s="1914"/>
    </row>
    <row r="715" spans="1:52" s="603" customFormat="1">
      <c r="A715" s="583"/>
      <c r="B715" s="643"/>
      <c r="C715" s="965"/>
      <c r="D715" s="969"/>
      <c r="E715" s="649"/>
      <c r="F715" s="649"/>
      <c r="G715" s="649"/>
      <c r="H715" s="649"/>
      <c r="I715" s="649"/>
      <c r="J715" s="649"/>
      <c r="K715" s="649"/>
      <c r="L715" s="649"/>
      <c r="M715" s="649"/>
      <c r="N715" s="649"/>
      <c r="O715" s="649"/>
      <c r="P715" s="649"/>
      <c r="Q715" s="649"/>
      <c r="R715" s="649"/>
      <c r="S715" s="649"/>
      <c r="T715" s="649"/>
      <c r="U715" s="649"/>
      <c r="V715" s="649"/>
      <c r="W715" s="649"/>
      <c r="X715" s="649"/>
      <c r="Y715" s="649"/>
      <c r="Z715" s="649"/>
      <c r="AA715" s="649"/>
      <c r="AB715" s="649"/>
      <c r="AC715" s="569"/>
      <c r="AD715" s="569"/>
      <c r="AE715" s="569"/>
      <c r="AF715" s="569"/>
      <c r="AG715" s="569"/>
      <c r="AH715" s="569"/>
      <c r="AI715" s="569"/>
      <c r="AJ715" s="569"/>
      <c r="AK715" s="569"/>
      <c r="AL715" s="569"/>
      <c r="AM715" s="583"/>
      <c r="AN715" s="717"/>
      <c r="AT715" s="14"/>
      <c r="AU715" s="14"/>
      <c r="AV715" s="14"/>
      <c r="AW715" s="14"/>
      <c r="AX715" s="14"/>
      <c r="AY715" s="14"/>
      <c r="AZ715" s="14"/>
    </row>
    <row r="716" spans="1:52" s="603" customFormat="1">
      <c r="A716" s="583"/>
      <c r="B716" s="569"/>
      <c r="C716" s="572" t="s">
        <v>1548</v>
      </c>
      <c r="D716" s="986"/>
      <c r="E716" s="649"/>
      <c r="F716" s="649"/>
      <c r="G716" s="649"/>
      <c r="H716" s="649"/>
      <c r="I716" s="649"/>
      <c r="J716" s="649"/>
      <c r="K716" s="649"/>
      <c r="L716" s="649"/>
      <c r="M716" s="649"/>
      <c r="N716" s="649"/>
      <c r="O716" s="649"/>
      <c r="P716" s="649"/>
      <c r="Q716" s="649"/>
      <c r="R716" s="649"/>
      <c r="S716" s="649"/>
      <c r="T716" s="649"/>
      <c r="U716" s="649"/>
      <c r="V716" s="649"/>
      <c r="W716" s="649"/>
      <c r="X716" s="649"/>
      <c r="Y716" s="649"/>
      <c r="Z716" s="649"/>
      <c r="AA716" s="649"/>
      <c r="AB716" s="649"/>
      <c r="AC716" s="569"/>
      <c r="AD716" s="569"/>
      <c r="AE716" s="569"/>
      <c r="AF716" s="569"/>
      <c r="AG716" s="569"/>
      <c r="AH716" s="569"/>
      <c r="AI716" s="569"/>
      <c r="AJ716" s="569"/>
      <c r="AK716" s="569"/>
      <c r="AL716" s="569"/>
      <c r="AM716" s="583"/>
      <c r="AN716" s="717"/>
      <c r="AT716" s="14"/>
      <c r="AU716" s="14"/>
      <c r="AV716" s="14"/>
      <c r="AW716" s="14"/>
      <c r="AX716" s="14"/>
      <c r="AY716" s="14"/>
      <c r="AZ716" s="14"/>
    </row>
    <row r="717" spans="1:52" s="603" customFormat="1">
      <c r="A717" s="583"/>
      <c r="B717" s="643"/>
      <c r="C717" s="965"/>
      <c r="D717" s="969"/>
      <c r="E717" s="649"/>
      <c r="F717" s="649"/>
      <c r="G717" s="649"/>
      <c r="H717" s="649"/>
      <c r="I717" s="649"/>
      <c r="J717" s="649"/>
      <c r="K717" s="649"/>
      <c r="L717" s="649"/>
      <c r="M717" s="649"/>
      <c r="N717" s="649"/>
      <c r="O717" s="649"/>
      <c r="P717" s="649"/>
      <c r="Q717" s="649"/>
      <c r="R717" s="649"/>
      <c r="S717" s="649"/>
      <c r="T717" s="649"/>
      <c r="U717" s="649"/>
      <c r="V717" s="649"/>
      <c r="W717" s="649"/>
      <c r="X717" s="649"/>
      <c r="Y717" s="649"/>
      <c r="Z717" s="649"/>
      <c r="AA717" s="649"/>
      <c r="AB717" s="649"/>
      <c r="AC717" s="569"/>
      <c r="AD717" s="569"/>
      <c r="AE717" s="569"/>
      <c r="AF717" s="569"/>
      <c r="AG717" s="569"/>
      <c r="AH717" s="569"/>
      <c r="AI717" s="569"/>
      <c r="AJ717" s="569"/>
      <c r="AK717" s="569"/>
      <c r="AL717" s="569"/>
      <c r="AM717" s="583"/>
      <c r="AN717" s="717"/>
      <c r="AT717" s="14"/>
      <c r="AU717" s="14"/>
      <c r="AV717" s="14"/>
      <c r="AW717" s="14"/>
      <c r="AX717" s="14"/>
      <c r="AY717" s="14"/>
      <c r="AZ717" s="14"/>
    </row>
    <row r="718" spans="1:52" s="603" customFormat="1">
      <c r="A718" s="583"/>
      <c r="B718" s="569"/>
      <c r="C718" s="965"/>
      <c r="D718" s="696" t="s">
        <v>697</v>
      </c>
      <c r="E718" s="1905" t="s">
        <v>1885</v>
      </c>
      <c r="F718" s="1905"/>
      <c r="G718" s="1905"/>
      <c r="H718" s="1905"/>
      <c r="I718" s="1905"/>
      <c r="J718" s="1905"/>
      <c r="K718" s="1905"/>
      <c r="L718" s="1905"/>
      <c r="M718" s="1905"/>
      <c r="N718" s="1905"/>
      <c r="O718" s="1905"/>
      <c r="P718" s="1905"/>
      <c r="Q718" s="1905"/>
      <c r="R718" s="1905"/>
      <c r="S718" s="1905"/>
      <c r="T718" s="1905"/>
      <c r="U718" s="1905"/>
      <c r="V718" s="1905"/>
      <c r="W718" s="1905"/>
      <c r="X718" s="1905"/>
      <c r="Y718" s="1905"/>
      <c r="Z718" s="1905"/>
      <c r="AA718" s="1905"/>
      <c r="AB718" s="1905"/>
      <c r="AC718" s="569"/>
      <c r="AD718" s="569"/>
      <c r="AE718" s="569"/>
      <c r="AF718" s="1985" t="s">
        <v>1462</v>
      </c>
      <c r="AG718" s="1985"/>
      <c r="AH718" s="1985"/>
      <c r="AI718" s="1985"/>
      <c r="AJ718" s="1985"/>
      <c r="AK718" s="1985"/>
      <c r="AL718" s="1985"/>
      <c r="AM718" s="583"/>
      <c r="AN718" s="717"/>
      <c r="AT718" s="14"/>
      <c r="AU718" s="14"/>
      <c r="AV718" s="14"/>
      <c r="AW718" s="14"/>
      <c r="AX718" s="14"/>
      <c r="AY718" s="14"/>
      <c r="AZ718" s="14"/>
    </row>
    <row r="719" spans="1:52" s="603" customFormat="1">
      <c r="A719" s="583"/>
      <c r="B719" s="569"/>
      <c r="C719" s="967"/>
      <c r="D719" s="696"/>
      <c r="E719" s="1905"/>
      <c r="F719" s="1905"/>
      <c r="G719" s="1905"/>
      <c r="H719" s="1905"/>
      <c r="I719" s="1905"/>
      <c r="J719" s="1905"/>
      <c r="K719" s="1905"/>
      <c r="L719" s="1905"/>
      <c r="M719" s="1905"/>
      <c r="N719" s="1905"/>
      <c r="O719" s="1905"/>
      <c r="P719" s="1905"/>
      <c r="Q719" s="1905"/>
      <c r="R719" s="1905"/>
      <c r="S719" s="1905"/>
      <c r="T719" s="1905"/>
      <c r="U719" s="1905"/>
      <c r="V719" s="1905"/>
      <c r="W719" s="1905"/>
      <c r="X719" s="1905"/>
      <c r="Y719" s="1905"/>
      <c r="Z719" s="1905"/>
      <c r="AA719" s="1905"/>
      <c r="AB719" s="1905"/>
      <c r="AC719" s="569"/>
      <c r="AD719" s="569"/>
      <c r="AE719" s="569"/>
      <c r="AF719" s="569"/>
      <c r="AG719" s="569"/>
      <c r="AH719" s="569"/>
      <c r="AI719" s="569"/>
      <c r="AJ719" s="569"/>
      <c r="AK719" s="569"/>
      <c r="AL719" s="569"/>
      <c r="AM719" s="583"/>
      <c r="AN719" s="717"/>
      <c r="AT719" s="14"/>
      <c r="AU719" s="14"/>
      <c r="AV719" s="14"/>
      <c r="AW719" s="14"/>
      <c r="AX719" s="14"/>
      <c r="AY719" s="14"/>
      <c r="AZ719" s="14"/>
    </row>
    <row r="720" spans="1:52" s="603" customFormat="1">
      <c r="A720" s="583"/>
      <c r="B720" s="643"/>
      <c r="C720" s="965"/>
      <c r="D720" s="696"/>
      <c r="E720" s="649"/>
      <c r="F720" s="649"/>
      <c r="G720" s="649"/>
      <c r="H720" s="649"/>
      <c r="I720" s="649"/>
      <c r="J720" s="649"/>
      <c r="K720" s="649"/>
      <c r="L720" s="649"/>
      <c r="M720" s="649"/>
      <c r="N720" s="649"/>
      <c r="O720" s="649"/>
      <c r="P720" s="649"/>
      <c r="Q720" s="649"/>
      <c r="R720" s="649"/>
      <c r="S720" s="649"/>
      <c r="T720" s="649"/>
      <c r="U720" s="649"/>
      <c r="V720" s="649"/>
      <c r="W720" s="649"/>
      <c r="X720" s="649"/>
      <c r="Y720" s="649"/>
      <c r="Z720" s="649"/>
      <c r="AA720" s="649"/>
      <c r="AB720" s="649"/>
      <c r="AC720" s="569"/>
      <c r="AD720" s="569"/>
      <c r="AE720" s="569"/>
      <c r="AF720" s="569"/>
      <c r="AG720" s="569"/>
      <c r="AH720" s="569"/>
      <c r="AI720" s="569"/>
      <c r="AJ720" s="569"/>
      <c r="AK720" s="569"/>
      <c r="AL720" s="569"/>
      <c r="AM720" s="583"/>
      <c r="AN720" s="717"/>
      <c r="AT720" s="14"/>
      <c r="AU720" s="14"/>
      <c r="AV720" s="14"/>
      <c r="AW720" s="14"/>
      <c r="AX720" s="14"/>
      <c r="AY720" s="14"/>
      <c r="AZ720" s="14"/>
    </row>
    <row r="721" spans="1:81" s="603" customFormat="1" ht="12.75" customHeight="1">
      <c r="A721" s="583"/>
      <c r="B721" s="569"/>
      <c r="C721" s="965"/>
      <c r="D721" s="696" t="s">
        <v>518</v>
      </c>
      <c r="E721" s="1905" t="s">
        <v>1549</v>
      </c>
      <c r="F721" s="1905"/>
      <c r="G721" s="1905"/>
      <c r="H721" s="1905"/>
      <c r="I721" s="1905"/>
      <c r="J721" s="1905"/>
      <c r="K721" s="1905"/>
      <c r="L721" s="1905"/>
      <c r="M721" s="1905"/>
      <c r="N721" s="1905"/>
      <c r="O721" s="1905"/>
      <c r="P721" s="1905"/>
      <c r="Q721" s="1905"/>
      <c r="R721" s="1905"/>
      <c r="S721" s="1905"/>
      <c r="T721" s="1905"/>
      <c r="U721" s="1905"/>
      <c r="V721" s="1905"/>
      <c r="W721" s="1905"/>
      <c r="X721" s="1905"/>
      <c r="Y721" s="1905"/>
      <c r="Z721" s="1905"/>
      <c r="AA721" s="1905"/>
      <c r="AB721" s="1905"/>
      <c r="AC721" s="569"/>
      <c r="AD721" s="569"/>
      <c r="AE721" s="569"/>
      <c r="AF721" s="1985" t="s">
        <v>1518</v>
      </c>
      <c r="AG721" s="1985"/>
      <c r="AH721" s="1985"/>
      <c r="AI721" s="1985"/>
      <c r="AJ721" s="1985"/>
      <c r="AK721" s="1985"/>
      <c r="AL721" s="1985"/>
      <c r="AM721" s="583"/>
      <c r="AN721" s="717"/>
      <c r="AT721" s="14"/>
      <c r="AU721" s="14"/>
      <c r="AV721" s="14"/>
      <c r="AW721" s="14"/>
      <c r="AX721" s="14"/>
      <c r="AY721" s="14"/>
      <c r="AZ721" s="14"/>
    </row>
    <row r="722" spans="1:81" s="603" customFormat="1">
      <c r="A722" s="583"/>
      <c r="B722" s="569"/>
      <c r="C722" s="967"/>
      <c r="D722" s="569"/>
      <c r="E722" s="1905"/>
      <c r="F722" s="1905"/>
      <c r="G722" s="1905"/>
      <c r="H722" s="1905"/>
      <c r="I722" s="1905"/>
      <c r="J722" s="1905"/>
      <c r="K722" s="1905"/>
      <c r="L722" s="1905"/>
      <c r="M722" s="1905"/>
      <c r="N722" s="1905"/>
      <c r="O722" s="1905"/>
      <c r="P722" s="1905"/>
      <c r="Q722" s="1905"/>
      <c r="R722" s="1905"/>
      <c r="S722" s="1905"/>
      <c r="T722" s="1905"/>
      <c r="U722" s="1905"/>
      <c r="V722" s="1905"/>
      <c r="W722" s="1905"/>
      <c r="X722" s="1905"/>
      <c r="Y722" s="1905"/>
      <c r="Z722" s="1905"/>
      <c r="AA722" s="1905"/>
      <c r="AB722" s="1905"/>
      <c r="AC722" s="569"/>
      <c r="AD722" s="569"/>
      <c r="AE722" s="569"/>
      <c r="AF722" s="569"/>
      <c r="AG722" s="569"/>
      <c r="AH722" s="569"/>
      <c r="AI722" s="569"/>
      <c r="AJ722" s="569"/>
      <c r="AK722" s="569"/>
      <c r="AL722" s="569"/>
      <c r="AM722" s="583"/>
      <c r="AN722" s="717"/>
      <c r="AT722" s="14"/>
      <c r="AU722" s="14"/>
      <c r="AV722" s="14"/>
      <c r="AW722" s="14"/>
      <c r="AX722" s="14"/>
      <c r="AY722" s="14"/>
      <c r="AZ722" s="14"/>
    </row>
    <row r="723" spans="1:81" s="603" customFormat="1">
      <c r="A723" s="583"/>
      <c r="B723" s="569"/>
      <c r="C723" s="967"/>
      <c r="D723" s="569"/>
      <c r="E723" s="676"/>
      <c r="F723" s="676"/>
      <c r="G723" s="676"/>
      <c r="H723" s="676"/>
      <c r="I723" s="676"/>
      <c r="J723" s="676"/>
      <c r="K723" s="676"/>
      <c r="L723" s="676"/>
      <c r="M723" s="676"/>
      <c r="N723" s="676"/>
      <c r="O723" s="676"/>
      <c r="P723" s="676"/>
      <c r="Q723" s="676"/>
      <c r="R723" s="676"/>
      <c r="S723" s="676"/>
      <c r="T723" s="676"/>
      <c r="U723" s="676"/>
      <c r="V723" s="676"/>
      <c r="W723" s="676"/>
      <c r="X723" s="676"/>
      <c r="Y723" s="676"/>
      <c r="Z723" s="676"/>
      <c r="AA723" s="676"/>
      <c r="AB723" s="676"/>
      <c r="AC723" s="569"/>
      <c r="AD723" s="569"/>
      <c r="AE723" s="569"/>
      <c r="AF723" s="569"/>
      <c r="AG723" s="569"/>
      <c r="AH723" s="569"/>
      <c r="AI723" s="569"/>
      <c r="AJ723" s="569"/>
      <c r="AK723" s="569"/>
      <c r="AL723" s="569"/>
      <c r="AM723" s="583"/>
      <c r="AN723" s="717"/>
      <c r="AT723" s="14"/>
      <c r="AU723" s="14"/>
      <c r="AV723" s="14"/>
      <c r="AW723" s="14"/>
      <c r="AX723" s="14"/>
      <c r="AY723" s="14"/>
      <c r="AZ723" s="14"/>
    </row>
    <row r="724" spans="1:81" s="603" customFormat="1" ht="12.75" customHeight="1">
      <c r="A724" s="583"/>
      <c r="B724" s="569"/>
      <c r="C724" s="967"/>
      <c r="D724" s="569" t="s">
        <v>1510</v>
      </c>
      <c r="E724" s="970"/>
      <c r="F724" s="970"/>
      <c r="G724" s="970"/>
      <c r="H724" s="1929" t="s">
        <v>600</v>
      </c>
      <c r="I724" s="1929"/>
      <c r="J724" s="676"/>
      <c r="K724" s="676"/>
      <c r="L724" s="676"/>
      <c r="M724" s="676"/>
      <c r="N724" s="676"/>
      <c r="O724" s="676"/>
      <c r="P724" s="676"/>
      <c r="Q724" s="676"/>
      <c r="R724" s="676"/>
      <c r="S724" s="676"/>
      <c r="T724" s="676"/>
      <c r="U724" s="676"/>
      <c r="V724" s="676"/>
      <c r="W724" s="676"/>
      <c r="X724" s="676"/>
      <c r="Y724" s="676"/>
      <c r="Z724" s="676"/>
      <c r="AA724" s="676"/>
      <c r="AB724" s="676"/>
      <c r="AC724" s="569"/>
      <c r="AD724" s="569"/>
      <c r="AE724" s="569"/>
      <c r="AF724" s="569"/>
      <c r="AG724" s="569"/>
      <c r="AH724" s="569"/>
      <c r="AI724" s="569"/>
      <c r="AJ724" s="569"/>
      <c r="AK724" s="569"/>
      <c r="AL724" s="569"/>
      <c r="AM724" s="583"/>
      <c r="AN724" s="717"/>
      <c r="AT724" s="14"/>
      <c r="AU724" s="14"/>
      <c r="AV724" s="14"/>
      <c r="AW724" s="14"/>
      <c r="AX724" s="14"/>
      <c r="AY724" s="14"/>
      <c r="AZ724" s="14"/>
    </row>
    <row r="725" spans="1:81" s="603" customFormat="1">
      <c r="A725" s="583"/>
      <c r="B725" s="569"/>
      <c r="C725" s="967"/>
      <c r="D725" s="569"/>
      <c r="E725" s="676"/>
      <c r="F725" s="676"/>
      <c r="G725" s="676"/>
      <c r="H725" s="676"/>
      <c r="I725" s="676"/>
      <c r="J725" s="676"/>
      <c r="K725" s="676"/>
      <c r="L725" s="676"/>
      <c r="M725" s="676"/>
      <c r="N725" s="676"/>
      <c r="O725" s="676"/>
      <c r="P725" s="676"/>
      <c r="Q725" s="676"/>
      <c r="R725" s="676"/>
      <c r="S725" s="676"/>
      <c r="T725" s="676"/>
      <c r="U725" s="676"/>
      <c r="V725" s="676"/>
      <c r="W725" s="676"/>
      <c r="X725" s="676"/>
      <c r="Y725" s="676"/>
      <c r="Z725" s="676"/>
      <c r="AA725" s="676"/>
      <c r="AB725" s="676"/>
      <c r="AC725" s="569"/>
      <c r="AD725" s="569"/>
      <c r="AE725" s="569"/>
      <c r="AF725" s="569"/>
      <c r="AG725" s="569"/>
      <c r="AH725" s="569"/>
      <c r="AI725" s="569"/>
      <c r="AJ725" s="569"/>
      <c r="AK725" s="569"/>
      <c r="AL725" s="569"/>
      <c r="AM725" s="583"/>
      <c r="AN725" s="717"/>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3" customFormat="1">
      <c r="A726" s="639"/>
      <c r="B726" s="634"/>
      <c r="C726" s="972"/>
      <c r="D726" s="634"/>
      <c r="E726" s="983"/>
      <c r="F726" s="983"/>
      <c r="G726" s="983"/>
      <c r="H726" s="983"/>
      <c r="I726" s="983"/>
      <c r="J726" s="983"/>
      <c r="K726" s="983"/>
      <c r="L726" s="983"/>
      <c r="M726" s="983"/>
      <c r="N726" s="983"/>
      <c r="O726" s="983"/>
      <c r="P726" s="983"/>
      <c r="Q726" s="983"/>
      <c r="R726" s="983"/>
      <c r="S726" s="983"/>
      <c r="T726" s="983"/>
      <c r="U726" s="983"/>
      <c r="V726" s="698"/>
      <c r="W726" s="698"/>
      <c r="X726" s="698"/>
      <c r="Y726" s="973"/>
      <c r="Z726" s="973"/>
      <c r="AA726" s="973"/>
      <c r="AB726" s="634"/>
      <c r="AC726" s="634"/>
      <c r="AD726" s="634"/>
      <c r="AE726" s="634"/>
      <c r="AF726" s="634"/>
      <c r="AG726" s="634"/>
      <c r="AH726" s="634"/>
      <c r="AI726" s="598" t="s">
        <v>1550</v>
      </c>
      <c r="AJ726" s="1912">
        <f>VLOOKUP($H$724,$AO$655:$AP$657,2,FALSE)</f>
        <v>0</v>
      </c>
      <c r="AK726" s="1914"/>
      <c r="AL726" s="628"/>
      <c r="AM726" s="583"/>
      <c r="AN726" s="717"/>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3" customFormat="1" ht="12.75" customHeight="1">
      <c r="A727" s="583"/>
      <c r="B727" s="569"/>
      <c r="C727" s="967"/>
      <c r="D727" s="569"/>
      <c r="E727" s="569"/>
      <c r="F727" s="569"/>
      <c r="G727" s="569"/>
      <c r="H727" s="569"/>
      <c r="I727" s="569"/>
      <c r="J727" s="676"/>
      <c r="K727" s="676"/>
      <c r="L727" s="676"/>
      <c r="M727" s="676"/>
      <c r="N727" s="569"/>
      <c r="O727" s="569"/>
      <c r="P727" s="569"/>
      <c r="Q727" s="569"/>
      <c r="R727" s="569"/>
      <c r="S727" s="569"/>
      <c r="T727" s="569"/>
      <c r="U727" s="569"/>
      <c r="V727" s="569"/>
      <c r="W727" s="569"/>
      <c r="X727" s="569"/>
      <c r="Y727" s="569"/>
      <c r="Z727" s="569"/>
      <c r="AA727" s="569"/>
      <c r="AB727" s="569"/>
      <c r="AC727" s="569"/>
      <c r="AD727" s="569"/>
      <c r="AE727" s="569"/>
      <c r="AF727" s="569"/>
      <c r="AG727" s="569"/>
      <c r="AH727" s="569"/>
      <c r="AI727" s="569"/>
      <c r="AJ727" s="569"/>
      <c r="AK727" s="569"/>
      <c r="AL727" s="569"/>
      <c r="AM727" s="583"/>
      <c r="AN727" s="717"/>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3" customFormat="1" ht="12.75" customHeight="1">
      <c r="A728" s="583"/>
      <c r="B728" s="569"/>
      <c r="C728" s="572" t="s">
        <v>1551</v>
      </c>
      <c r="D728" s="569"/>
      <c r="E728" s="569"/>
      <c r="F728" s="569"/>
      <c r="G728" s="569"/>
      <c r="H728" s="569"/>
      <c r="I728" s="569"/>
      <c r="J728" s="569"/>
      <c r="K728" s="569"/>
      <c r="L728" s="569"/>
      <c r="M728" s="569"/>
      <c r="N728" s="569"/>
      <c r="O728" s="569"/>
      <c r="P728" s="569"/>
      <c r="Q728" s="569"/>
      <c r="R728" s="569"/>
      <c r="S728" s="569"/>
      <c r="T728" s="569"/>
      <c r="U728" s="569"/>
      <c r="V728" s="569"/>
      <c r="W728" s="569"/>
      <c r="X728" s="569"/>
      <c r="Y728" s="569"/>
      <c r="Z728" s="569"/>
      <c r="AA728" s="569"/>
      <c r="AB728" s="569"/>
      <c r="AC728" s="569"/>
      <c r="AD728" s="569"/>
      <c r="AE728" s="569"/>
      <c r="AF728" s="569"/>
      <c r="AG728" s="569"/>
      <c r="AH728" s="569"/>
      <c r="AI728" s="569"/>
      <c r="AJ728" s="569"/>
      <c r="AK728" s="569"/>
      <c r="AL728" s="569"/>
      <c r="AM728" s="583"/>
      <c r="AN728" s="717"/>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3" customFormat="1">
      <c r="A729" s="583"/>
      <c r="B729" s="643"/>
      <c r="C729" s="987"/>
      <c r="D729" s="643"/>
      <c r="E729" s="643"/>
      <c r="F729" s="569"/>
      <c r="G729" s="569"/>
      <c r="H729" s="643"/>
      <c r="I729" s="643"/>
      <c r="J729" s="643"/>
      <c r="K729" s="643"/>
      <c r="L729" s="643"/>
      <c r="M729" s="643"/>
      <c r="N729" s="643"/>
      <c r="O729" s="643"/>
      <c r="P729" s="643"/>
      <c r="Q729" s="643"/>
      <c r="R729" s="643"/>
      <c r="S729" s="643"/>
      <c r="T729" s="569"/>
      <c r="U729" s="569"/>
      <c r="V729" s="569"/>
      <c r="W729" s="569"/>
      <c r="X729" s="628"/>
      <c r="Y729" s="628"/>
      <c r="Z729" s="628"/>
      <c r="AA729" s="628"/>
      <c r="AB729" s="628"/>
      <c r="AC729" s="569"/>
      <c r="AD729" s="569"/>
      <c r="AE729" s="569"/>
      <c r="AF729" s="569"/>
      <c r="AG729" s="569"/>
      <c r="AH729" s="569"/>
      <c r="AI729" s="569"/>
      <c r="AJ729" s="569"/>
      <c r="AK729" s="569"/>
      <c r="AL729" s="569"/>
      <c r="AM729" s="583"/>
      <c r="AN729" s="717"/>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3" customFormat="1">
      <c r="A730" s="583"/>
      <c r="B730" s="569"/>
      <c r="C730" s="965"/>
      <c r="D730" s="696" t="s">
        <v>697</v>
      </c>
      <c r="E730" s="1905" t="s">
        <v>1552</v>
      </c>
      <c r="F730" s="1905"/>
      <c r="G730" s="1905"/>
      <c r="H730" s="1905"/>
      <c r="I730" s="1905"/>
      <c r="J730" s="1905"/>
      <c r="K730" s="1905"/>
      <c r="L730" s="1905"/>
      <c r="M730" s="1905"/>
      <c r="N730" s="1905"/>
      <c r="O730" s="1905"/>
      <c r="P730" s="1905"/>
      <c r="Q730" s="1905"/>
      <c r="R730" s="1905"/>
      <c r="S730" s="1905"/>
      <c r="T730" s="1905"/>
      <c r="U730" s="1905"/>
      <c r="V730" s="1905"/>
      <c r="W730" s="1905"/>
      <c r="X730" s="1905"/>
      <c r="Y730" s="1905"/>
      <c r="Z730" s="1905"/>
      <c r="AA730" s="1905"/>
      <c r="AB730" s="1905"/>
      <c r="AC730" s="569"/>
      <c r="AD730" s="569"/>
      <c r="AE730" s="569"/>
      <c r="AF730" s="1985" t="s">
        <v>1462</v>
      </c>
      <c r="AG730" s="1985"/>
      <c r="AH730" s="1985"/>
      <c r="AI730" s="1985"/>
      <c r="AJ730" s="1985"/>
      <c r="AK730" s="1985"/>
      <c r="AL730" s="1985"/>
      <c r="AM730" s="583"/>
      <c r="AN730" s="717"/>
      <c r="AT730" s="14"/>
      <c r="AU730" s="14"/>
      <c r="AV730" s="14"/>
      <c r="AW730" s="14"/>
      <c r="AX730" s="14"/>
      <c r="AY730" s="14"/>
      <c r="AZ730" s="14"/>
    </row>
    <row r="731" spans="1:81" s="603" customFormat="1">
      <c r="A731" s="583"/>
      <c r="B731" s="569"/>
      <c r="C731" s="965"/>
      <c r="D731" s="696"/>
      <c r="E731" s="1905"/>
      <c r="F731" s="1905"/>
      <c r="G731" s="1905"/>
      <c r="H731" s="1905"/>
      <c r="I731" s="1905"/>
      <c r="J731" s="1905"/>
      <c r="K731" s="1905"/>
      <c r="L731" s="1905"/>
      <c r="M731" s="1905"/>
      <c r="N731" s="1905"/>
      <c r="O731" s="1905"/>
      <c r="P731" s="1905"/>
      <c r="Q731" s="1905"/>
      <c r="R731" s="1905"/>
      <c r="S731" s="1905"/>
      <c r="T731" s="1905"/>
      <c r="U731" s="1905"/>
      <c r="V731" s="1905"/>
      <c r="W731" s="1905"/>
      <c r="X731" s="1905"/>
      <c r="Y731" s="1905"/>
      <c r="Z731" s="1905"/>
      <c r="AA731" s="1905"/>
      <c r="AB731" s="1905"/>
      <c r="AC731" s="569"/>
      <c r="AD731" s="569"/>
      <c r="AE731" s="569"/>
      <c r="AF731" s="627"/>
      <c r="AG731" s="627"/>
      <c r="AH731" s="627"/>
      <c r="AI731" s="627"/>
      <c r="AJ731" s="627"/>
      <c r="AK731" s="627"/>
      <c r="AL731" s="627"/>
      <c r="AM731" s="583"/>
      <c r="AN731" s="717"/>
      <c r="AT731" s="14"/>
      <c r="AU731" s="14"/>
      <c r="AV731" s="14"/>
      <c r="AW731" s="14"/>
      <c r="AX731" s="14"/>
      <c r="AY731" s="14"/>
      <c r="AZ731" s="14"/>
    </row>
    <row r="732" spans="1:81" s="603" customFormat="1">
      <c r="A732" s="583"/>
      <c r="B732" s="569"/>
      <c r="C732" s="967"/>
      <c r="D732" s="696"/>
      <c r="E732" s="1905"/>
      <c r="F732" s="1905"/>
      <c r="G732" s="1905"/>
      <c r="H732" s="1905"/>
      <c r="I732" s="1905"/>
      <c r="J732" s="1905"/>
      <c r="K732" s="1905"/>
      <c r="L732" s="1905"/>
      <c r="M732" s="1905"/>
      <c r="N732" s="1905"/>
      <c r="O732" s="1905"/>
      <c r="P732" s="1905"/>
      <c r="Q732" s="1905"/>
      <c r="R732" s="1905"/>
      <c r="S732" s="1905"/>
      <c r="T732" s="1905"/>
      <c r="U732" s="1905"/>
      <c r="V732" s="1905"/>
      <c r="W732" s="1905"/>
      <c r="X732" s="1905"/>
      <c r="Y732" s="1905"/>
      <c r="Z732" s="1905"/>
      <c r="AA732" s="1905"/>
      <c r="AB732" s="1905"/>
      <c r="AC732" s="569"/>
      <c r="AD732" s="569"/>
      <c r="AE732" s="569"/>
      <c r="AF732" s="569"/>
      <c r="AG732" s="569"/>
      <c r="AH732" s="569"/>
      <c r="AI732" s="569"/>
      <c r="AJ732" s="569"/>
      <c r="AK732" s="569"/>
      <c r="AL732" s="569"/>
      <c r="AM732" s="583"/>
      <c r="AN732" s="717"/>
    </row>
    <row r="733" spans="1:81" s="603" customFormat="1" ht="12.75" customHeight="1">
      <c r="A733" s="583"/>
      <c r="B733" s="569"/>
      <c r="C733" s="967"/>
      <c r="D733" s="696"/>
      <c r="E733" s="1905"/>
      <c r="F733" s="1905"/>
      <c r="G733" s="1905"/>
      <c r="H733" s="1905"/>
      <c r="I733" s="1905"/>
      <c r="J733" s="1905"/>
      <c r="K733" s="1905"/>
      <c r="L733" s="1905"/>
      <c r="M733" s="1905"/>
      <c r="N733" s="1905"/>
      <c r="O733" s="1905"/>
      <c r="P733" s="1905"/>
      <c r="Q733" s="1905"/>
      <c r="R733" s="1905"/>
      <c r="S733" s="1905"/>
      <c r="T733" s="1905"/>
      <c r="U733" s="1905"/>
      <c r="V733" s="1905"/>
      <c r="W733" s="1905"/>
      <c r="X733" s="1905"/>
      <c r="Y733" s="1905"/>
      <c r="Z733" s="1905"/>
      <c r="AA733" s="1905"/>
      <c r="AB733" s="1905"/>
      <c r="AC733" s="569"/>
      <c r="AD733" s="569"/>
      <c r="AE733" s="569"/>
      <c r="AF733" s="569"/>
      <c r="AG733" s="569"/>
      <c r="AH733" s="569"/>
      <c r="AI733" s="569"/>
      <c r="AJ733" s="569"/>
      <c r="AK733" s="569"/>
      <c r="AL733" s="569"/>
      <c r="AM733" s="583"/>
      <c r="AN733" s="567"/>
      <c r="AO733" s="14"/>
    </row>
    <row r="734" spans="1:81" s="603" customFormat="1">
      <c r="A734" s="712"/>
      <c r="B734" s="628"/>
      <c r="C734" s="965"/>
      <c r="D734" s="696"/>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69"/>
      <c r="AD734" s="569"/>
      <c r="AE734" s="569"/>
      <c r="AF734" s="569"/>
      <c r="AG734" s="569"/>
      <c r="AH734" s="569"/>
      <c r="AI734" s="569"/>
      <c r="AJ734" s="569"/>
      <c r="AK734" s="569"/>
      <c r="AL734" s="569"/>
      <c r="AM734" s="583"/>
      <c r="AN734" s="717"/>
      <c r="AO734" s="30"/>
      <c r="AP734" s="14"/>
    </row>
    <row r="735" spans="1:81" s="603" customFormat="1">
      <c r="A735" s="583"/>
      <c r="B735" s="569"/>
      <c r="C735" s="965"/>
      <c r="D735" s="696" t="s">
        <v>518</v>
      </c>
      <c r="E735" s="1905" t="s">
        <v>1553</v>
      </c>
      <c r="F735" s="1905"/>
      <c r="G735" s="1905"/>
      <c r="H735" s="1905"/>
      <c r="I735" s="1905"/>
      <c r="J735" s="1905"/>
      <c r="K735" s="1905"/>
      <c r="L735" s="1905"/>
      <c r="M735" s="1905"/>
      <c r="N735" s="1905"/>
      <c r="O735" s="1905"/>
      <c r="P735" s="1905"/>
      <c r="Q735" s="1905"/>
      <c r="R735" s="1905"/>
      <c r="S735" s="1905"/>
      <c r="T735" s="1905"/>
      <c r="U735" s="1905"/>
      <c r="V735" s="1905"/>
      <c r="W735" s="1905"/>
      <c r="X735" s="1905"/>
      <c r="Y735" s="1905"/>
      <c r="Z735" s="1905"/>
      <c r="AA735" s="1905"/>
      <c r="AB735" s="608"/>
      <c r="AC735" s="569"/>
      <c r="AD735" s="569"/>
      <c r="AE735" s="569"/>
      <c r="AF735" s="1985" t="s">
        <v>1518</v>
      </c>
      <c r="AG735" s="1985"/>
      <c r="AH735" s="1985"/>
      <c r="AI735" s="1985"/>
      <c r="AJ735" s="1985"/>
      <c r="AK735" s="1985"/>
      <c r="AL735" s="1985"/>
      <c r="AM735" s="583"/>
      <c r="AN735" s="717"/>
      <c r="AO735" s="30"/>
      <c r="AP735" s="14"/>
    </row>
    <row r="736" spans="1:81" s="603" customFormat="1">
      <c r="A736" s="583"/>
      <c r="B736" s="569"/>
      <c r="C736" s="965"/>
      <c r="D736" s="696"/>
      <c r="E736" s="1905"/>
      <c r="F736" s="1905"/>
      <c r="G736" s="1905"/>
      <c r="H736" s="1905"/>
      <c r="I736" s="1905"/>
      <c r="J736" s="1905"/>
      <c r="K736" s="1905"/>
      <c r="L736" s="1905"/>
      <c r="M736" s="1905"/>
      <c r="N736" s="1905"/>
      <c r="O736" s="1905"/>
      <c r="P736" s="1905"/>
      <c r="Q736" s="1905"/>
      <c r="R736" s="1905"/>
      <c r="S736" s="1905"/>
      <c r="T736" s="1905"/>
      <c r="U736" s="1905"/>
      <c r="V736" s="1905"/>
      <c r="W736" s="1905"/>
      <c r="X736" s="1905"/>
      <c r="Y736" s="1905"/>
      <c r="Z736" s="1905"/>
      <c r="AA736" s="1905"/>
      <c r="AB736" s="608"/>
      <c r="AC736" s="569"/>
      <c r="AD736" s="569"/>
      <c r="AE736" s="569"/>
      <c r="AF736" s="627"/>
      <c r="AG736" s="627"/>
      <c r="AH736" s="627"/>
      <c r="AI736" s="627"/>
      <c r="AJ736" s="627"/>
      <c r="AK736" s="627"/>
      <c r="AL736" s="627"/>
      <c r="AM736" s="583"/>
      <c r="AN736" s="717"/>
      <c r="AO736" s="30"/>
      <c r="AP736" s="14"/>
    </row>
    <row r="737" spans="1:74" s="603" customFormat="1">
      <c r="A737" s="583"/>
      <c r="B737" s="569"/>
      <c r="C737" s="965"/>
      <c r="D737" s="569"/>
      <c r="E737" s="1905"/>
      <c r="F737" s="1905"/>
      <c r="G737" s="1905"/>
      <c r="H737" s="1905"/>
      <c r="I737" s="1905"/>
      <c r="J737" s="1905"/>
      <c r="K737" s="1905"/>
      <c r="L737" s="1905"/>
      <c r="M737" s="1905"/>
      <c r="N737" s="1905"/>
      <c r="O737" s="1905"/>
      <c r="P737" s="1905"/>
      <c r="Q737" s="1905"/>
      <c r="R737" s="1905"/>
      <c r="S737" s="1905"/>
      <c r="T737" s="1905"/>
      <c r="U737" s="1905"/>
      <c r="V737" s="1905"/>
      <c r="W737" s="1905"/>
      <c r="X737" s="1905"/>
      <c r="Y737" s="1905"/>
      <c r="Z737" s="1905"/>
      <c r="AA737" s="1905"/>
      <c r="AB737" s="608"/>
      <c r="AC737" s="627"/>
      <c r="AD737" s="627"/>
      <c r="AE737" s="627"/>
      <c r="AF737" s="627"/>
      <c r="AG737" s="627"/>
      <c r="AH737" s="627"/>
      <c r="AI737" s="627"/>
      <c r="AJ737" s="569"/>
      <c r="AK737" s="569"/>
      <c r="AL737" s="569"/>
      <c r="AM737" s="583"/>
      <c r="AN737" s="717"/>
      <c r="AO737" s="30"/>
      <c r="AP737" s="14"/>
    </row>
    <row r="738" spans="1:74" s="603" customFormat="1">
      <c r="A738" s="583"/>
      <c r="B738" s="569"/>
      <c r="C738" s="965"/>
      <c r="D738" s="569"/>
      <c r="E738" s="1905"/>
      <c r="F738" s="1905"/>
      <c r="G738" s="1905"/>
      <c r="H738" s="1905"/>
      <c r="I738" s="1905"/>
      <c r="J738" s="1905"/>
      <c r="K738" s="1905"/>
      <c r="L738" s="1905"/>
      <c r="M738" s="1905"/>
      <c r="N738" s="1905"/>
      <c r="O738" s="1905"/>
      <c r="P738" s="1905"/>
      <c r="Q738" s="1905"/>
      <c r="R738" s="1905"/>
      <c r="S738" s="1905"/>
      <c r="T738" s="1905"/>
      <c r="U738" s="1905"/>
      <c r="V738" s="1905"/>
      <c r="W738" s="1905"/>
      <c r="X738" s="1905"/>
      <c r="Y738" s="1905"/>
      <c r="Z738" s="1905"/>
      <c r="AA738" s="1905"/>
      <c r="AB738" s="608"/>
      <c r="AC738" s="627"/>
      <c r="AD738" s="627"/>
      <c r="AE738" s="627"/>
      <c r="AF738" s="627"/>
      <c r="AG738" s="627"/>
      <c r="AH738" s="627"/>
      <c r="AI738" s="627"/>
      <c r="AJ738" s="569"/>
      <c r="AK738" s="569"/>
      <c r="AL738" s="569"/>
      <c r="AM738" s="583"/>
      <c r="AN738" s="717"/>
      <c r="AO738" s="30"/>
      <c r="AP738" s="14"/>
    </row>
    <row r="739" spans="1:74" s="603" customFormat="1">
      <c r="A739" s="583"/>
      <c r="B739" s="569"/>
      <c r="C739" s="965"/>
      <c r="D739" s="569"/>
      <c r="E739" s="675"/>
      <c r="F739" s="675"/>
      <c r="G739" s="675"/>
      <c r="H739" s="675"/>
      <c r="I739" s="675"/>
      <c r="J739" s="675"/>
      <c r="K739" s="675"/>
      <c r="L739" s="675"/>
      <c r="M739" s="675"/>
      <c r="N739" s="675"/>
      <c r="O739" s="675"/>
      <c r="P739" s="675"/>
      <c r="Q739" s="675"/>
      <c r="R739" s="675"/>
      <c r="S739" s="675"/>
      <c r="T739" s="675"/>
      <c r="U739" s="675"/>
      <c r="V739" s="675"/>
      <c r="W739" s="675"/>
      <c r="X739" s="675"/>
      <c r="Y739" s="675"/>
      <c r="Z739" s="675"/>
      <c r="AA739" s="675"/>
      <c r="AB739" s="675"/>
      <c r="AC739" s="627"/>
      <c r="AD739" s="627"/>
      <c r="AE739" s="627"/>
      <c r="AF739" s="627"/>
      <c r="AG739" s="627"/>
      <c r="AH739" s="627"/>
      <c r="AI739" s="627"/>
      <c r="AJ739" s="569"/>
      <c r="AK739" s="569"/>
      <c r="AL739" s="569"/>
      <c r="AM739" s="583"/>
      <c r="AN739" s="717"/>
    </row>
    <row r="740" spans="1:74" s="603" customFormat="1" ht="12.75" customHeight="1">
      <c r="A740" s="583"/>
      <c r="B740" s="569"/>
      <c r="C740" s="965"/>
      <c r="D740" s="569" t="s">
        <v>1510</v>
      </c>
      <c r="E740" s="970"/>
      <c r="F740" s="970"/>
      <c r="G740" s="970"/>
      <c r="H740" s="1929" t="s">
        <v>697</v>
      </c>
      <c r="I740" s="1929"/>
      <c r="J740" s="675"/>
      <c r="K740" s="675"/>
      <c r="L740" s="675"/>
      <c r="M740" s="675"/>
      <c r="N740" s="675"/>
      <c r="O740" s="675"/>
      <c r="P740" s="675"/>
      <c r="Q740" s="675"/>
      <c r="R740" s="675"/>
      <c r="S740" s="675"/>
      <c r="T740" s="675"/>
      <c r="U740" s="675"/>
      <c r="V740" s="675"/>
      <c r="W740" s="675"/>
      <c r="X740" s="675"/>
      <c r="Y740" s="675"/>
      <c r="Z740" s="675"/>
      <c r="AA740" s="675"/>
      <c r="AB740" s="675"/>
      <c r="AC740" s="627"/>
      <c r="AD740" s="627"/>
      <c r="AE740" s="627"/>
      <c r="AF740" s="627"/>
      <c r="AG740" s="627"/>
      <c r="AH740" s="627"/>
      <c r="AI740" s="627"/>
      <c r="AJ740" s="569"/>
      <c r="AK740" s="569"/>
      <c r="AL740" s="569"/>
      <c r="AM740" s="583"/>
      <c r="AN740" s="717"/>
    </row>
    <row r="741" spans="1:74" s="603" customFormat="1" ht="12.75" customHeight="1">
      <c r="A741" s="583"/>
      <c r="B741" s="569"/>
      <c r="C741" s="965"/>
      <c r="D741" s="569"/>
      <c r="E741" s="675"/>
      <c r="F741" s="675"/>
      <c r="G741" s="675"/>
      <c r="H741" s="675"/>
      <c r="I741" s="675"/>
      <c r="J741" s="675"/>
      <c r="K741" s="675"/>
      <c r="L741" s="675"/>
      <c r="M741" s="675"/>
      <c r="N741" s="675"/>
      <c r="O741" s="675"/>
      <c r="P741" s="675"/>
      <c r="Q741" s="675"/>
      <c r="R741" s="675"/>
      <c r="S741" s="675"/>
      <c r="T741" s="675"/>
      <c r="U741" s="675"/>
      <c r="V741" s="675"/>
      <c r="W741" s="675"/>
      <c r="X741" s="675"/>
      <c r="Y741" s="675"/>
      <c r="Z741" s="675"/>
      <c r="AA741" s="675"/>
      <c r="AB741" s="675"/>
      <c r="AC741" s="627"/>
      <c r="AD741" s="627"/>
      <c r="AE741" s="627"/>
      <c r="AF741" s="627"/>
      <c r="AG741" s="627"/>
      <c r="AH741" s="627"/>
      <c r="AI741" s="627"/>
      <c r="AJ741" s="569"/>
      <c r="AK741" s="569"/>
      <c r="AL741" s="569"/>
      <c r="AM741" s="583"/>
      <c r="AN741" s="567"/>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3" customFormat="1">
      <c r="A742" s="639"/>
      <c r="B742" s="634"/>
      <c r="C742" s="978"/>
      <c r="D742" s="634"/>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0"/>
      <c r="AC742" s="720"/>
      <c r="AD742" s="720"/>
      <c r="AE742" s="720"/>
      <c r="AF742" s="720"/>
      <c r="AG742" s="720"/>
      <c r="AH742" s="634"/>
      <c r="AI742" s="598" t="s">
        <v>1554</v>
      </c>
      <c r="AJ742" s="1912">
        <f>VLOOKUP($H$740,$AO$669:$AP$671,2,FALSE)</f>
        <v>3</v>
      </c>
      <c r="AK742" s="1914"/>
      <c r="AL742" s="628"/>
      <c r="AM742" s="583"/>
      <c r="AN742" s="567"/>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3" customFormat="1" ht="12.75" customHeight="1">
      <c r="A743" s="670"/>
      <c r="B743" s="569"/>
      <c r="C743" s="967"/>
      <c r="D743" s="569"/>
      <c r="E743" s="569"/>
      <c r="F743" s="569"/>
      <c r="G743" s="569"/>
      <c r="H743" s="569"/>
      <c r="I743" s="569"/>
      <c r="J743" s="675"/>
      <c r="K743" s="675"/>
      <c r="L743" s="676"/>
      <c r="M743" s="676"/>
      <c r="N743" s="676"/>
      <c r="O743" s="676"/>
      <c r="P743" s="676"/>
      <c r="Q743" s="676"/>
      <c r="R743" s="676"/>
      <c r="S743" s="676"/>
      <c r="T743" s="676"/>
      <c r="U743" s="676"/>
      <c r="V743" s="649"/>
      <c r="W743" s="649"/>
      <c r="X743" s="649"/>
      <c r="Y743" s="649"/>
      <c r="Z743" s="970"/>
      <c r="AA743" s="970"/>
      <c r="AB743" s="970"/>
      <c r="AC743" s="569"/>
      <c r="AD743" s="569"/>
      <c r="AE743" s="569"/>
      <c r="AF743" s="569"/>
      <c r="AG743" s="569"/>
      <c r="AH743" s="569"/>
      <c r="AI743" s="569"/>
      <c r="AJ743" s="569"/>
      <c r="AK743" s="569"/>
      <c r="AL743" s="569"/>
      <c r="AM743" s="583"/>
      <c r="AN743" s="567"/>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3" customFormat="1">
      <c r="A744" s="583"/>
      <c r="B744" s="569"/>
      <c r="C744" s="572" t="s">
        <v>1544</v>
      </c>
      <c r="D744" s="649"/>
      <c r="E744" s="569"/>
      <c r="F744" s="569"/>
      <c r="G744" s="569"/>
      <c r="H744" s="569"/>
      <c r="I744" s="569"/>
      <c r="J744" s="569"/>
      <c r="K744" s="569"/>
      <c r="L744" s="569"/>
      <c r="M744" s="569"/>
      <c r="N744" s="569"/>
      <c r="O744" s="569"/>
      <c r="P744" s="569"/>
      <c r="Q744" s="569"/>
      <c r="R744" s="569"/>
      <c r="S744" s="569"/>
      <c r="T744" s="569"/>
      <c r="U744" s="569"/>
      <c r="V744" s="569"/>
      <c r="W744" s="569"/>
      <c r="X744" s="569"/>
      <c r="Y744" s="569"/>
      <c r="Z744" s="569"/>
      <c r="AA744" s="569"/>
      <c r="AB744" s="569"/>
      <c r="AC744" s="569"/>
      <c r="AD744" s="569"/>
      <c r="AE744" s="569"/>
      <c r="AF744" s="569"/>
      <c r="AG744" s="569"/>
      <c r="AH744" s="569"/>
      <c r="AI744" s="569"/>
      <c r="AJ744" s="569"/>
      <c r="AK744" s="569"/>
      <c r="AL744" s="569"/>
      <c r="AM744" s="583"/>
      <c r="AN744" s="567"/>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3" customFormat="1">
      <c r="A745" s="583"/>
      <c r="B745" s="649"/>
      <c r="C745" s="569"/>
      <c r="D745" s="569"/>
      <c r="E745" s="649"/>
      <c r="F745" s="649"/>
      <c r="G745" s="649"/>
      <c r="H745" s="649"/>
      <c r="I745" s="649"/>
      <c r="J745" s="649"/>
      <c r="K745" s="649"/>
      <c r="L745" s="649"/>
      <c r="M745" s="649"/>
      <c r="N745" s="649"/>
      <c r="O745" s="649"/>
      <c r="P745" s="649"/>
      <c r="Q745" s="649"/>
      <c r="R745" s="649"/>
      <c r="S745" s="649"/>
      <c r="T745" s="649"/>
      <c r="U745" s="649"/>
      <c r="V745" s="649"/>
      <c r="W745" s="649"/>
      <c r="X745" s="649"/>
      <c r="Y745" s="649"/>
      <c r="Z745" s="649"/>
      <c r="AA745" s="649"/>
      <c r="AB745" s="649"/>
      <c r="AC745" s="649"/>
      <c r="AD745" s="649"/>
      <c r="AE745" s="649"/>
      <c r="AF745" s="649"/>
      <c r="AG745" s="649"/>
      <c r="AH745" s="649"/>
      <c r="AI745" s="569"/>
      <c r="AJ745" s="569"/>
      <c r="AK745" s="569"/>
      <c r="AL745" s="569"/>
      <c r="AM745" s="583"/>
      <c r="AN745" s="567"/>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3" customFormat="1">
      <c r="A746" s="583"/>
      <c r="B746" s="569"/>
      <c r="C746" s="965"/>
      <c r="D746" s="696" t="s">
        <v>697</v>
      </c>
      <c r="E746" s="1905" t="s">
        <v>1555</v>
      </c>
      <c r="F746" s="1905"/>
      <c r="G746" s="1905"/>
      <c r="H746" s="1905"/>
      <c r="I746" s="1905"/>
      <c r="J746" s="1905"/>
      <c r="K746" s="1905"/>
      <c r="L746" s="1905"/>
      <c r="M746" s="1905"/>
      <c r="N746" s="1905"/>
      <c r="O746" s="1905"/>
      <c r="P746" s="1905"/>
      <c r="Q746" s="1905"/>
      <c r="R746" s="1905"/>
      <c r="S746" s="1905"/>
      <c r="T746" s="1905"/>
      <c r="U746" s="1905"/>
      <c r="V746" s="1905"/>
      <c r="W746" s="1905"/>
      <c r="X746" s="1905"/>
      <c r="Y746" s="1905"/>
      <c r="Z746" s="1905"/>
      <c r="AA746" s="1905"/>
      <c r="AB746" s="1905"/>
      <c r="AC746" s="569"/>
      <c r="AD746" s="569"/>
      <c r="AE746" s="569"/>
      <c r="AF746" s="1985" t="s">
        <v>1518</v>
      </c>
      <c r="AG746" s="1985"/>
      <c r="AH746" s="1985"/>
      <c r="AI746" s="1985"/>
      <c r="AJ746" s="1985"/>
      <c r="AK746" s="1985"/>
      <c r="AL746" s="1985"/>
      <c r="AM746" s="583"/>
      <c r="AN746" s="567"/>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3" customFormat="1">
      <c r="A747" s="583"/>
      <c r="B747" s="569"/>
      <c r="C747" s="967"/>
      <c r="D747" s="696"/>
      <c r="E747" s="1905"/>
      <c r="F747" s="1905"/>
      <c r="G747" s="1905"/>
      <c r="H747" s="1905"/>
      <c r="I747" s="1905"/>
      <c r="J747" s="1905"/>
      <c r="K747" s="1905"/>
      <c r="L747" s="1905"/>
      <c r="M747" s="1905"/>
      <c r="N747" s="1905"/>
      <c r="O747" s="1905"/>
      <c r="P747" s="1905"/>
      <c r="Q747" s="1905"/>
      <c r="R747" s="1905"/>
      <c r="S747" s="1905"/>
      <c r="T747" s="1905"/>
      <c r="U747" s="1905"/>
      <c r="V747" s="1905"/>
      <c r="W747" s="1905"/>
      <c r="X747" s="1905"/>
      <c r="Y747" s="1905"/>
      <c r="Z747" s="1905"/>
      <c r="AA747" s="1905"/>
      <c r="AB747" s="1905"/>
      <c r="AC747" s="569"/>
      <c r="AD747" s="569"/>
      <c r="AE747" s="569"/>
      <c r="AF747" s="569"/>
      <c r="AG747" s="569"/>
      <c r="AH747" s="569"/>
      <c r="AI747" s="569"/>
      <c r="AJ747" s="569"/>
      <c r="AK747" s="569"/>
      <c r="AL747" s="569"/>
      <c r="AM747" s="583"/>
      <c r="AN747" s="567"/>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3" customFormat="1">
      <c r="A748" s="583"/>
      <c r="B748" s="649"/>
      <c r="C748" s="974"/>
      <c r="D748" s="696"/>
      <c r="E748" s="649"/>
      <c r="F748" s="649"/>
      <c r="G748" s="649"/>
      <c r="H748" s="649"/>
      <c r="I748" s="649"/>
      <c r="J748" s="649"/>
      <c r="K748" s="649"/>
      <c r="L748" s="649"/>
      <c r="M748" s="649"/>
      <c r="N748" s="649"/>
      <c r="O748" s="649"/>
      <c r="P748" s="649"/>
      <c r="Q748" s="649"/>
      <c r="R748" s="649"/>
      <c r="S748" s="649"/>
      <c r="T748" s="649"/>
      <c r="U748" s="649"/>
      <c r="V748" s="649"/>
      <c r="W748" s="649"/>
      <c r="X748" s="649"/>
      <c r="Y748" s="649"/>
      <c r="Z748" s="649"/>
      <c r="AA748" s="649"/>
      <c r="AB748" s="649"/>
      <c r="AC748" s="569"/>
      <c r="AD748" s="569"/>
      <c r="AE748" s="649"/>
      <c r="AF748" s="649"/>
      <c r="AG748" s="649"/>
      <c r="AH748" s="649"/>
      <c r="AI748" s="649"/>
      <c r="AJ748" s="649"/>
      <c r="AK748" s="569"/>
      <c r="AL748" s="569"/>
      <c r="AM748" s="583"/>
      <c r="AN748" s="567"/>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3" customFormat="1">
      <c r="A749" s="670"/>
      <c r="B749" s="569"/>
      <c r="C749" s="965"/>
      <c r="D749" s="696" t="s">
        <v>518</v>
      </c>
      <c r="E749" s="1905" t="s">
        <v>1556</v>
      </c>
      <c r="F749" s="1905"/>
      <c r="G749" s="1905"/>
      <c r="H749" s="1905"/>
      <c r="I749" s="1905"/>
      <c r="J749" s="1905"/>
      <c r="K749" s="1905"/>
      <c r="L749" s="1905"/>
      <c r="M749" s="1905"/>
      <c r="N749" s="1905"/>
      <c r="O749" s="1905"/>
      <c r="P749" s="1905"/>
      <c r="Q749" s="1905"/>
      <c r="R749" s="1905"/>
      <c r="S749" s="1905"/>
      <c r="T749" s="1905"/>
      <c r="U749" s="1905"/>
      <c r="V749" s="1905"/>
      <c r="W749" s="1905"/>
      <c r="X749" s="1905"/>
      <c r="Y749" s="1905"/>
      <c r="Z749" s="1905"/>
      <c r="AA749" s="1905"/>
      <c r="AB749" s="1905"/>
      <c r="AC749" s="569"/>
      <c r="AD749" s="569"/>
      <c r="AE749" s="569"/>
      <c r="AF749" s="1985" t="s">
        <v>1535</v>
      </c>
      <c r="AG749" s="1985"/>
      <c r="AH749" s="1985"/>
      <c r="AI749" s="1985"/>
      <c r="AJ749" s="1985"/>
      <c r="AK749" s="1985"/>
      <c r="AL749" s="1985"/>
      <c r="AM749" s="583"/>
      <c r="AN749" s="567"/>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3" customFormat="1" ht="12.75" customHeight="1">
      <c r="A750" s="670"/>
      <c r="B750" s="569"/>
      <c r="C750" s="965"/>
      <c r="D750" s="696"/>
      <c r="E750" s="1905"/>
      <c r="F750" s="1905"/>
      <c r="G750" s="1905"/>
      <c r="H750" s="1905"/>
      <c r="I750" s="1905"/>
      <c r="J750" s="1905"/>
      <c r="K750" s="1905"/>
      <c r="L750" s="1905"/>
      <c r="M750" s="1905"/>
      <c r="N750" s="1905"/>
      <c r="O750" s="1905"/>
      <c r="P750" s="1905"/>
      <c r="Q750" s="1905"/>
      <c r="R750" s="1905"/>
      <c r="S750" s="1905"/>
      <c r="T750" s="1905"/>
      <c r="U750" s="1905"/>
      <c r="V750" s="1905"/>
      <c r="W750" s="1905"/>
      <c r="X750" s="1905"/>
      <c r="Y750" s="1905"/>
      <c r="Z750" s="1905"/>
      <c r="AA750" s="1905"/>
      <c r="AB750" s="1905"/>
      <c r="AC750" s="569"/>
      <c r="AD750" s="569"/>
      <c r="AE750" s="627"/>
      <c r="AF750" s="569"/>
      <c r="AG750" s="569"/>
      <c r="AH750" s="569"/>
      <c r="AI750" s="569"/>
      <c r="AJ750" s="569"/>
      <c r="AK750" s="569"/>
      <c r="AL750" s="569"/>
      <c r="AM750" s="583"/>
      <c r="AN750" s="567"/>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3" customFormat="1">
      <c r="A751" s="583"/>
      <c r="B751" s="569"/>
      <c r="C751" s="967"/>
      <c r="D751" s="569"/>
      <c r="E751" s="676"/>
      <c r="F751" s="676"/>
      <c r="G751" s="676"/>
      <c r="H751" s="676"/>
      <c r="I751" s="676"/>
      <c r="J751" s="676"/>
      <c r="K751" s="676"/>
      <c r="L751" s="676"/>
      <c r="M751" s="676"/>
      <c r="N751" s="676"/>
      <c r="O751" s="676"/>
      <c r="P751" s="676"/>
      <c r="Q751" s="676"/>
      <c r="R751" s="676"/>
      <c r="S751" s="676"/>
      <c r="T751" s="676"/>
      <c r="U751" s="676"/>
      <c r="V751" s="676"/>
      <c r="W751" s="676"/>
      <c r="X751" s="676"/>
      <c r="Y751" s="676"/>
      <c r="Z751" s="676"/>
      <c r="AA751" s="676"/>
      <c r="AB751" s="676"/>
      <c r="AC751" s="569"/>
      <c r="AD751" s="569"/>
      <c r="AE751" s="649"/>
      <c r="AF751" s="649"/>
      <c r="AG751" s="649"/>
      <c r="AH751" s="649"/>
      <c r="AI751" s="569"/>
      <c r="AJ751" s="569"/>
      <c r="AK751" s="569"/>
      <c r="AL751" s="569"/>
      <c r="AM751" s="583"/>
      <c r="AN751" s="567"/>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3" customFormat="1" ht="12.75" customHeight="1">
      <c r="A752" s="583"/>
      <c r="B752" s="569"/>
      <c r="C752" s="569"/>
      <c r="D752" s="569" t="s">
        <v>1510</v>
      </c>
      <c r="E752" s="970"/>
      <c r="F752" s="970"/>
      <c r="G752" s="970"/>
      <c r="H752" s="1929" t="s">
        <v>518</v>
      </c>
      <c r="I752" s="1929"/>
      <c r="J752" s="676"/>
      <c r="K752" s="676"/>
      <c r="L752" s="676"/>
      <c r="M752" s="676"/>
      <c r="N752" s="676"/>
      <c r="O752" s="676"/>
      <c r="P752" s="676"/>
      <c r="Q752" s="569"/>
      <c r="R752" s="569"/>
      <c r="S752" s="569"/>
      <c r="T752" s="569"/>
      <c r="U752" s="569"/>
      <c r="V752" s="569"/>
      <c r="W752" s="676"/>
      <c r="X752" s="676"/>
      <c r="Y752" s="676"/>
      <c r="Z752" s="676"/>
      <c r="AA752" s="676"/>
      <c r="AB752" s="676"/>
      <c r="AC752" s="569"/>
      <c r="AD752" s="569"/>
      <c r="AE752" s="649"/>
      <c r="AF752" s="649"/>
      <c r="AG752" s="649"/>
      <c r="AH752" s="649"/>
      <c r="AI752" s="569"/>
      <c r="AJ752" s="569"/>
      <c r="AK752" s="569"/>
      <c r="AL752" s="569"/>
      <c r="AM752" s="583"/>
      <c r="AN752" s="56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3" customFormat="1" ht="12.75" customHeight="1">
      <c r="A753" s="583"/>
      <c r="B753" s="649"/>
      <c r="C753" s="974"/>
      <c r="D753" s="649"/>
      <c r="E753" s="649"/>
      <c r="F753" s="649"/>
      <c r="G753" s="649"/>
      <c r="H753" s="649"/>
      <c r="I753" s="649"/>
      <c r="J753" s="649"/>
      <c r="K753" s="649"/>
      <c r="L753" s="649"/>
      <c r="M753" s="649"/>
      <c r="N753" s="649"/>
      <c r="O753" s="649"/>
      <c r="P753" s="649"/>
      <c r="Q753" s="649"/>
      <c r="R753" s="649"/>
      <c r="S753" s="649"/>
      <c r="T753" s="649"/>
      <c r="U753" s="649"/>
      <c r="V753" s="649"/>
      <c r="W753" s="649"/>
      <c r="X753" s="649"/>
      <c r="Y753" s="649"/>
      <c r="Z753" s="649"/>
      <c r="AA753" s="649"/>
      <c r="AB753" s="649"/>
      <c r="AC753" s="649"/>
      <c r="AD753" s="649"/>
      <c r="AE753" s="649"/>
      <c r="AF753" s="649"/>
      <c r="AG753" s="649"/>
      <c r="AH753" s="649"/>
      <c r="AI753" s="569"/>
      <c r="AJ753" s="569"/>
      <c r="AK753" s="569"/>
      <c r="AL753" s="569"/>
      <c r="AM753" s="583"/>
      <c r="AN753" s="56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3" customFormat="1" ht="13.9" customHeight="1">
      <c r="A754" s="639"/>
      <c r="B754" s="698"/>
      <c r="C754" s="989"/>
      <c r="D754" s="698"/>
      <c r="E754" s="698"/>
      <c r="F754" s="698"/>
      <c r="G754" s="698"/>
      <c r="H754" s="698"/>
      <c r="I754" s="698"/>
      <c r="J754" s="698"/>
      <c r="K754" s="698"/>
      <c r="L754" s="698"/>
      <c r="M754" s="698"/>
      <c r="N754" s="698"/>
      <c r="O754" s="698"/>
      <c r="P754" s="698"/>
      <c r="Q754" s="698"/>
      <c r="R754" s="698"/>
      <c r="S754" s="698"/>
      <c r="T754" s="698"/>
      <c r="U754" s="698"/>
      <c r="V754" s="698"/>
      <c r="W754" s="698"/>
      <c r="X754" s="698"/>
      <c r="Y754" s="698"/>
      <c r="Z754" s="698"/>
      <c r="AA754" s="698"/>
      <c r="AB754" s="698"/>
      <c r="AC754" s="698"/>
      <c r="AD754" s="698"/>
      <c r="AE754" s="698"/>
      <c r="AF754" s="698"/>
      <c r="AG754" s="698"/>
      <c r="AH754" s="634"/>
      <c r="AI754" s="598" t="s">
        <v>1557</v>
      </c>
      <c r="AJ754" s="1912">
        <f>VLOOKUP($H$752,$AO$686:$AP$688,2,FALSE)</f>
        <v>1</v>
      </c>
      <c r="AK754" s="1914"/>
      <c r="AL754" s="628"/>
      <c r="AM754" s="583"/>
      <c r="AN754" s="56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3" customFormat="1">
      <c r="A755" s="583"/>
      <c r="B755" s="649"/>
      <c r="C755" s="974"/>
      <c r="D755" s="649"/>
      <c r="E755" s="649"/>
      <c r="F755" s="649"/>
      <c r="G755" s="649"/>
      <c r="H755" s="649"/>
      <c r="I755" s="649"/>
      <c r="J755" s="649"/>
      <c r="K755" s="649"/>
      <c r="L755" s="649"/>
      <c r="M755" s="649"/>
      <c r="N755" s="649"/>
      <c r="O755" s="649"/>
      <c r="P755" s="649"/>
      <c r="Q755" s="649"/>
      <c r="R755" s="649"/>
      <c r="S755" s="649"/>
      <c r="T755" s="649"/>
      <c r="U755" s="649"/>
      <c r="V755" s="649"/>
      <c r="W755" s="649"/>
      <c r="X755" s="649"/>
      <c r="Y755" s="649"/>
      <c r="Z755" s="649"/>
      <c r="AA755" s="649"/>
      <c r="AB755" s="649"/>
      <c r="AC755" s="649"/>
      <c r="AD755" s="649"/>
      <c r="AE755" s="649"/>
      <c r="AF755" s="649"/>
      <c r="AG755" s="649"/>
      <c r="AH755" s="569"/>
      <c r="AI755" s="576"/>
      <c r="AJ755" s="628"/>
      <c r="AK755" s="628"/>
      <c r="AL755" s="628"/>
      <c r="AM755" s="583"/>
      <c r="AN755" s="56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3" customFormat="1">
      <c r="A756" s="583"/>
      <c r="B756" s="649"/>
      <c r="C756" s="572" t="s">
        <v>1546</v>
      </c>
      <c r="D756" s="649"/>
      <c r="E756" s="649"/>
      <c r="F756" s="649"/>
      <c r="G756" s="649"/>
      <c r="H756" s="649"/>
      <c r="I756" s="649"/>
      <c r="J756" s="649"/>
      <c r="K756" s="649"/>
      <c r="L756" s="649"/>
      <c r="M756" s="649"/>
      <c r="N756" s="649"/>
      <c r="O756" s="649"/>
      <c r="P756" s="649"/>
      <c r="Q756" s="649"/>
      <c r="R756" s="649"/>
      <c r="S756" s="649"/>
      <c r="T756" s="649"/>
      <c r="U756" s="649"/>
      <c r="V756" s="649"/>
      <c r="W756" s="649"/>
      <c r="X756" s="649"/>
      <c r="Y756" s="649"/>
      <c r="Z756" s="649"/>
      <c r="AA756" s="649"/>
      <c r="AB756" s="649"/>
      <c r="AC756" s="649"/>
      <c r="AD756" s="649"/>
      <c r="AE756" s="649"/>
      <c r="AF756" s="649"/>
      <c r="AG756" s="649"/>
      <c r="AH756" s="569"/>
      <c r="AI756" s="576"/>
      <c r="AJ756" s="628"/>
      <c r="AK756" s="628"/>
      <c r="AL756" s="628"/>
      <c r="AM756" s="583"/>
      <c r="AN756" s="56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3" customFormat="1">
      <c r="A757" s="583"/>
      <c r="B757" s="649"/>
      <c r="C757" s="974"/>
      <c r="D757" s="649"/>
      <c r="E757" s="649"/>
      <c r="F757" s="649"/>
      <c r="G757" s="649"/>
      <c r="H757" s="649"/>
      <c r="I757" s="649"/>
      <c r="J757" s="649"/>
      <c r="K757" s="649"/>
      <c r="L757" s="649"/>
      <c r="M757" s="649"/>
      <c r="N757" s="649"/>
      <c r="O757" s="649"/>
      <c r="P757" s="649"/>
      <c r="Q757" s="649"/>
      <c r="R757" s="649"/>
      <c r="S757" s="649"/>
      <c r="T757" s="649"/>
      <c r="U757" s="649"/>
      <c r="V757" s="649"/>
      <c r="W757" s="649"/>
      <c r="X757" s="649"/>
      <c r="Y757" s="649"/>
      <c r="Z757" s="649"/>
      <c r="AA757" s="649"/>
      <c r="AB757" s="649"/>
      <c r="AC757" s="649"/>
      <c r="AD757" s="649"/>
      <c r="AE757" s="649"/>
      <c r="AF757" s="649"/>
      <c r="AG757" s="649"/>
      <c r="AH757" s="569"/>
      <c r="AI757" s="576"/>
      <c r="AJ757" s="628"/>
      <c r="AK757" s="628"/>
      <c r="AL757" s="628"/>
      <c r="AM757" s="583"/>
      <c r="AN757" s="717"/>
    </row>
    <row r="758" spans="1:74" s="603" customFormat="1" ht="13.7" customHeight="1">
      <c r="A758" s="583"/>
      <c r="B758" s="649"/>
      <c r="C758" s="974"/>
      <c r="D758" s="696" t="s">
        <v>697</v>
      </c>
      <c r="E758" s="1905" t="s">
        <v>1881</v>
      </c>
      <c r="F758" s="1905"/>
      <c r="G758" s="1905"/>
      <c r="H758" s="1905"/>
      <c r="I758" s="1905"/>
      <c r="J758" s="1905"/>
      <c r="K758" s="1905"/>
      <c r="L758" s="1905"/>
      <c r="M758" s="1905"/>
      <c r="N758" s="1905"/>
      <c r="O758" s="1905"/>
      <c r="P758" s="1905"/>
      <c r="Q758" s="1905"/>
      <c r="R758" s="1905"/>
      <c r="S758" s="1905"/>
      <c r="T758" s="1905"/>
      <c r="U758" s="1905"/>
      <c r="V758" s="1905"/>
      <c r="W758" s="1905"/>
      <c r="X758" s="1905"/>
      <c r="Y758" s="1905"/>
      <c r="Z758" s="1905"/>
      <c r="AA758" s="1905"/>
      <c r="AB758" s="1905"/>
      <c r="AC758" s="1905"/>
      <c r="AD758" s="1905"/>
      <c r="AE758" s="569"/>
      <c r="AF758" s="1985" t="s">
        <v>1518</v>
      </c>
      <c r="AG758" s="1985"/>
      <c r="AH758" s="1985"/>
      <c r="AI758" s="1985"/>
      <c r="AJ758" s="1985"/>
      <c r="AK758" s="1985"/>
      <c r="AL758" s="1985"/>
      <c r="AM758" s="646"/>
      <c r="AN758" s="717"/>
      <c r="AO758" s="583" t="s">
        <v>600</v>
      </c>
      <c r="AP758" s="706">
        <v>0</v>
      </c>
    </row>
    <row r="759" spans="1:74" s="603" customFormat="1" ht="13.7" customHeight="1">
      <c r="A759" s="583"/>
      <c r="B759" s="649"/>
      <c r="C759" s="974"/>
      <c r="D759" s="696"/>
      <c r="E759" s="1905"/>
      <c r="F759" s="1905"/>
      <c r="G759" s="1905"/>
      <c r="H759" s="1905"/>
      <c r="I759" s="1905"/>
      <c r="J759" s="1905"/>
      <c r="K759" s="1905"/>
      <c r="L759" s="1905"/>
      <c r="M759" s="1905"/>
      <c r="N759" s="1905"/>
      <c r="O759" s="1905"/>
      <c r="P759" s="1905"/>
      <c r="Q759" s="1905"/>
      <c r="R759" s="1905"/>
      <c r="S759" s="1905"/>
      <c r="T759" s="1905"/>
      <c r="U759" s="1905"/>
      <c r="V759" s="1905"/>
      <c r="W759" s="1905"/>
      <c r="X759" s="1905"/>
      <c r="Y759" s="1905"/>
      <c r="Z759" s="1905"/>
      <c r="AA759" s="1905"/>
      <c r="AB759" s="1905"/>
      <c r="AC759" s="1905"/>
      <c r="AD759" s="1905"/>
      <c r="AE759" s="569"/>
      <c r="AF759" s="627"/>
      <c r="AG759" s="627"/>
      <c r="AH759" s="627"/>
      <c r="AI759" s="627"/>
      <c r="AJ759" s="627"/>
      <c r="AK759" s="627"/>
      <c r="AL759" s="627"/>
      <c r="AM759" s="646"/>
      <c r="AN759" s="717"/>
      <c r="AO759" s="644" t="s">
        <v>697</v>
      </c>
      <c r="AP759" s="583">
        <v>2</v>
      </c>
    </row>
    <row r="760" spans="1:74" s="603" customFormat="1">
      <c r="A760" s="583"/>
      <c r="B760" s="649"/>
      <c r="C760" s="974"/>
      <c r="D760" s="696"/>
      <c r="E760" s="1905"/>
      <c r="F760" s="1905"/>
      <c r="G760" s="1905"/>
      <c r="H760" s="1905"/>
      <c r="I760" s="1905"/>
      <c r="J760" s="1905"/>
      <c r="K760" s="1905"/>
      <c r="L760" s="1905"/>
      <c r="M760" s="1905"/>
      <c r="N760" s="1905"/>
      <c r="O760" s="1905"/>
      <c r="P760" s="1905"/>
      <c r="Q760" s="1905"/>
      <c r="R760" s="1905"/>
      <c r="S760" s="1905"/>
      <c r="T760" s="1905"/>
      <c r="U760" s="1905"/>
      <c r="V760" s="1905"/>
      <c r="W760" s="1905"/>
      <c r="X760" s="1905"/>
      <c r="Y760" s="1905"/>
      <c r="Z760" s="1905"/>
      <c r="AA760" s="1905"/>
      <c r="AB760" s="1905"/>
      <c r="AC760" s="1905"/>
      <c r="AD760" s="1905"/>
      <c r="AE760" s="569"/>
      <c r="AF760" s="569"/>
      <c r="AG760" s="569"/>
      <c r="AH760" s="569"/>
      <c r="AI760" s="569"/>
      <c r="AJ760" s="569"/>
      <c r="AK760" s="569"/>
      <c r="AL760" s="627"/>
      <c r="AM760" s="646"/>
      <c r="AN760" s="567"/>
      <c r="AO760" s="644" t="s">
        <v>518</v>
      </c>
      <c r="AP760" s="583">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3" customFormat="1" ht="18.600000000000001" customHeight="1">
      <c r="A761" s="583"/>
      <c r="B761" s="649"/>
      <c r="C761" s="974"/>
      <c r="D761" s="696"/>
      <c r="E761" s="1905"/>
      <c r="F761" s="1905"/>
      <c r="G761" s="1905"/>
      <c r="H761" s="1905"/>
      <c r="I761" s="1905"/>
      <c r="J761" s="1905"/>
      <c r="K761" s="1905"/>
      <c r="L761" s="1905"/>
      <c r="M761" s="1905"/>
      <c r="N761" s="1905"/>
      <c r="O761" s="1905"/>
      <c r="P761" s="1905"/>
      <c r="Q761" s="1905"/>
      <c r="R761" s="1905"/>
      <c r="S761" s="1905"/>
      <c r="T761" s="1905"/>
      <c r="U761" s="1905"/>
      <c r="V761" s="1905"/>
      <c r="W761" s="1905"/>
      <c r="X761" s="1905"/>
      <c r="Y761" s="1905"/>
      <c r="Z761" s="1905"/>
      <c r="AA761" s="1905"/>
      <c r="AB761" s="1905"/>
      <c r="AC761" s="1905"/>
      <c r="AD761" s="1905"/>
      <c r="AE761" s="627"/>
      <c r="AF761" s="627"/>
      <c r="AG761" s="627"/>
      <c r="AH761" s="627"/>
      <c r="AI761" s="627"/>
      <c r="AJ761" s="627"/>
      <c r="AK761" s="627"/>
      <c r="AL761" s="627"/>
      <c r="AM761" s="646"/>
      <c r="AN761" s="56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3" customFormat="1" ht="12.75" customHeight="1">
      <c r="B762" s="649"/>
      <c r="C762" s="974"/>
      <c r="D762" s="696"/>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c r="AA762" s="942"/>
      <c r="AB762" s="942"/>
      <c r="AC762" s="942"/>
      <c r="AD762" s="942"/>
      <c r="AE762" s="627"/>
      <c r="AF762" s="569"/>
      <c r="AG762" s="569"/>
      <c r="AH762" s="569"/>
      <c r="AI762" s="569"/>
      <c r="AJ762" s="569"/>
      <c r="AK762" s="569"/>
      <c r="AL762" s="569"/>
      <c r="AM762" s="646"/>
      <c r="AN762" s="630"/>
    </row>
    <row r="763" spans="1:74" s="583" customFormat="1" ht="12.75" customHeight="1">
      <c r="B763" s="649"/>
      <c r="C763" s="974"/>
      <c r="D763" s="696" t="s">
        <v>518</v>
      </c>
      <c r="E763" s="2017" t="s">
        <v>1886</v>
      </c>
      <c r="F763" s="2017"/>
      <c r="G763" s="2017"/>
      <c r="H763" s="2017"/>
      <c r="I763" s="2017"/>
      <c r="J763" s="2017"/>
      <c r="K763" s="2017"/>
      <c r="L763" s="2017"/>
      <c r="M763" s="2017"/>
      <c r="N763" s="2017"/>
      <c r="O763" s="2017"/>
      <c r="P763" s="2017"/>
      <c r="Q763" s="2017"/>
      <c r="R763" s="2017"/>
      <c r="S763" s="2017"/>
      <c r="T763" s="2017"/>
      <c r="U763" s="2017"/>
      <c r="V763" s="2017"/>
      <c r="W763" s="2017"/>
      <c r="X763" s="2017"/>
      <c r="Y763" s="2017"/>
      <c r="Z763" s="2017"/>
      <c r="AA763" s="2017"/>
      <c r="AB763" s="2017"/>
      <c r="AC763" s="2017"/>
      <c r="AD763" s="2017"/>
      <c r="AE763" s="569"/>
      <c r="AF763" s="1985" t="s">
        <v>1462</v>
      </c>
      <c r="AG763" s="1985"/>
      <c r="AH763" s="1985"/>
      <c r="AI763" s="1985"/>
      <c r="AJ763" s="1985"/>
      <c r="AK763" s="1985"/>
      <c r="AL763" s="1985"/>
      <c r="AM763" s="646"/>
      <c r="AN763" s="630"/>
    </row>
    <row r="764" spans="1:74" s="583" customFormat="1" ht="12.75" customHeight="1">
      <c r="B764" s="649"/>
      <c r="C764" s="974"/>
      <c r="D764" s="696"/>
      <c r="E764" s="2017"/>
      <c r="F764" s="2017"/>
      <c r="G764" s="2017"/>
      <c r="H764" s="2017"/>
      <c r="I764" s="2017"/>
      <c r="J764" s="2017"/>
      <c r="K764" s="2017"/>
      <c r="L764" s="2017"/>
      <c r="M764" s="2017"/>
      <c r="N764" s="2017"/>
      <c r="O764" s="2017"/>
      <c r="P764" s="2017"/>
      <c r="Q764" s="2017"/>
      <c r="R764" s="2017"/>
      <c r="S764" s="2017"/>
      <c r="T764" s="2017"/>
      <c r="U764" s="2017"/>
      <c r="V764" s="2017"/>
      <c r="W764" s="2017"/>
      <c r="X764" s="2017"/>
      <c r="Y764" s="2017"/>
      <c r="Z764" s="2017"/>
      <c r="AA764" s="2017"/>
      <c r="AB764" s="2017"/>
      <c r="AC764" s="2017"/>
      <c r="AD764" s="2017"/>
      <c r="AE764" s="627"/>
      <c r="AF764" s="627"/>
      <c r="AG764" s="627"/>
      <c r="AH764" s="627"/>
      <c r="AI764" s="627"/>
      <c r="AJ764" s="627"/>
      <c r="AK764" s="627"/>
      <c r="AL764" s="627"/>
      <c r="AM764" s="646"/>
      <c r="AN764" s="630"/>
    </row>
    <row r="765" spans="1:74" s="583" customFormat="1" ht="12.75" customHeight="1">
      <c r="B765" s="649"/>
      <c r="C765" s="974"/>
      <c r="D765" s="696"/>
      <c r="E765" s="2017"/>
      <c r="F765" s="2017"/>
      <c r="G765" s="2017"/>
      <c r="H765" s="2017"/>
      <c r="I765" s="2017"/>
      <c r="J765" s="2017"/>
      <c r="K765" s="2017"/>
      <c r="L765" s="2017"/>
      <c r="M765" s="2017"/>
      <c r="N765" s="2017"/>
      <c r="O765" s="2017"/>
      <c r="P765" s="2017"/>
      <c r="Q765" s="2017"/>
      <c r="R765" s="2017"/>
      <c r="S765" s="2017"/>
      <c r="T765" s="2017"/>
      <c r="U765" s="2017"/>
      <c r="V765" s="2017"/>
      <c r="W765" s="2017"/>
      <c r="X765" s="2017"/>
      <c r="Y765" s="2017"/>
      <c r="Z765" s="2017"/>
      <c r="AA765" s="2017"/>
      <c r="AB765" s="2017"/>
      <c r="AC765" s="2017"/>
      <c r="AD765" s="2017"/>
      <c r="AE765" s="627"/>
      <c r="AF765" s="627"/>
      <c r="AG765" s="627"/>
      <c r="AH765" s="627"/>
      <c r="AI765" s="627"/>
      <c r="AJ765" s="627"/>
      <c r="AK765" s="627"/>
      <c r="AL765" s="627"/>
      <c r="AM765" s="646"/>
      <c r="AN765" s="630"/>
    </row>
    <row r="766" spans="1:74" s="583" customFormat="1" ht="12.75" customHeight="1">
      <c r="B766" s="649"/>
      <c r="C766" s="974"/>
      <c r="D766" s="696"/>
      <c r="E766" s="2017"/>
      <c r="F766" s="2017"/>
      <c r="G766" s="2017"/>
      <c r="H766" s="2017"/>
      <c r="I766" s="2017"/>
      <c r="J766" s="2017"/>
      <c r="K766" s="2017"/>
      <c r="L766" s="2017"/>
      <c r="M766" s="2017"/>
      <c r="N766" s="2017"/>
      <c r="O766" s="2017"/>
      <c r="P766" s="2017"/>
      <c r="Q766" s="2017"/>
      <c r="R766" s="2017"/>
      <c r="S766" s="2017"/>
      <c r="T766" s="2017"/>
      <c r="U766" s="2017"/>
      <c r="V766" s="2017"/>
      <c r="W766" s="2017"/>
      <c r="X766" s="2017"/>
      <c r="Y766" s="2017"/>
      <c r="Z766" s="2017"/>
      <c r="AA766" s="2017"/>
      <c r="AB766" s="2017"/>
      <c r="AC766" s="2017"/>
      <c r="AD766" s="2017"/>
      <c r="AE766" s="627"/>
      <c r="AF766" s="627"/>
      <c r="AG766" s="627"/>
      <c r="AH766" s="627"/>
      <c r="AI766" s="627"/>
      <c r="AJ766" s="627"/>
      <c r="AK766" s="627"/>
      <c r="AL766" s="627"/>
      <c r="AM766" s="646"/>
      <c r="AN766" s="630"/>
    </row>
    <row r="767" spans="1:74" s="583" customFormat="1" ht="12.75" customHeight="1">
      <c r="A767" s="603"/>
      <c r="B767" s="569"/>
      <c r="C767" s="569"/>
      <c r="D767" s="569"/>
      <c r="E767" s="569"/>
      <c r="F767" s="569"/>
      <c r="G767" s="569"/>
      <c r="H767" s="569"/>
      <c r="I767" s="569"/>
      <c r="J767" s="569"/>
      <c r="K767" s="569"/>
      <c r="L767" s="569"/>
      <c r="M767" s="569"/>
      <c r="N767" s="569"/>
      <c r="O767" s="569"/>
      <c r="P767" s="569"/>
      <c r="Q767" s="569"/>
      <c r="R767" s="569"/>
      <c r="S767" s="569"/>
      <c r="T767" s="569"/>
      <c r="U767" s="569"/>
      <c r="V767" s="569"/>
      <c r="W767" s="569"/>
      <c r="X767" s="569"/>
      <c r="Y767" s="569"/>
      <c r="Z767" s="569"/>
      <c r="AA767" s="569"/>
      <c r="AB767" s="569"/>
      <c r="AC767" s="569"/>
      <c r="AD767" s="569"/>
      <c r="AE767" s="569"/>
      <c r="AF767" s="569"/>
      <c r="AG767" s="569"/>
      <c r="AH767" s="569"/>
      <c r="AI767" s="569"/>
      <c r="AJ767" s="569"/>
      <c r="AK767" s="569"/>
      <c r="AL767" s="569"/>
      <c r="AM767" s="603"/>
      <c r="AN767" s="630"/>
    </row>
    <row r="768" spans="1:74" s="583" customFormat="1" ht="12.75" customHeight="1">
      <c r="B768" s="649"/>
      <c r="C768" s="974"/>
      <c r="D768" s="569" t="s">
        <v>1510</v>
      </c>
      <c r="E768" s="970"/>
      <c r="F768" s="970"/>
      <c r="G768" s="970"/>
      <c r="H768" s="1929" t="s">
        <v>600</v>
      </c>
      <c r="I768" s="1929"/>
      <c r="J768" s="676"/>
      <c r="K768" s="676"/>
      <c r="L768" s="676"/>
      <c r="M768" s="676"/>
      <c r="N768" s="676"/>
      <c r="O768" s="676"/>
      <c r="P768" s="676"/>
      <c r="Q768" s="676"/>
      <c r="R768" s="676"/>
      <c r="S768" s="676"/>
      <c r="T768" s="676"/>
      <c r="U768" s="676"/>
      <c r="V768" s="676"/>
      <c r="W768" s="676"/>
      <c r="X768" s="676"/>
      <c r="Y768" s="676"/>
      <c r="Z768" s="676"/>
      <c r="AA768" s="676"/>
      <c r="AB768" s="676"/>
      <c r="AC768" s="676"/>
      <c r="AD768" s="676"/>
      <c r="AE768" s="676"/>
      <c r="AF768" s="676"/>
      <c r="AG768" s="649"/>
      <c r="AH768" s="569"/>
      <c r="AI768" s="576"/>
      <c r="AJ768" s="628"/>
      <c r="AK768" s="628"/>
      <c r="AL768" s="628"/>
      <c r="AN768" s="630"/>
    </row>
    <row r="769" spans="1:81" s="583" customFormat="1" ht="12.75" customHeight="1">
      <c r="B769" s="649"/>
      <c r="C769" s="974"/>
      <c r="D769" s="649"/>
      <c r="E769" s="649"/>
      <c r="F769" s="649"/>
      <c r="G769" s="649"/>
      <c r="H769" s="649"/>
      <c r="I769" s="649"/>
      <c r="J769" s="649"/>
      <c r="K769" s="649"/>
      <c r="L769" s="649"/>
      <c r="M769" s="649"/>
      <c r="N769" s="649"/>
      <c r="O769" s="649"/>
      <c r="P769" s="649"/>
      <c r="Q769" s="649"/>
      <c r="R769" s="649"/>
      <c r="S769" s="649"/>
      <c r="T769" s="649"/>
      <c r="U769" s="649"/>
      <c r="V769" s="649"/>
      <c r="W769" s="649"/>
      <c r="X769" s="649"/>
      <c r="Y769" s="649"/>
      <c r="Z769" s="649"/>
      <c r="AA769" s="649"/>
      <c r="AB769" s="649"/>
      <c r="AC769" s="649"/>
      <c r="AD769" s="649"/>
      <c r="AE769" s="649"/>
      <c r="AF769" s="649"/>
      <c r="AG769" s="649"/>
      <c r="AH769" s="569"/>
      <c r="AI769" s="576"/>
      <c r="AJ769" s="628"/>
      <c r="AK769" s="628"/>
      <c r="AL769" s="628"/>
      <c r="AN769" s="630"/>
    </row>
    <row r="770" spans="1:81" s="583" customFormat="1" ht="12.75" customHeight="1">
      <c r="A770" s="639"/>
      <c r="B770" s="698"/>
      <c r="C770" s="989"/>
      <c r="D770" s="698"/>
      <c r="E770" s="698"/>
      <c r="F770" s="698"/>
      <c r="G770" s="698"/>
      <c r="H770" s="698"/>
      <c r="I770" s="698"/>
      <c r="J770" s="698"/>
      <c r="K770" s="698"/>
      <c r="L770" s="698"/>
      <c r="M770" s="698"/>
      <c r="N770" s="698"/>
      <c r="O770" s="698"/>
      <c r="P770" s="698"/>
      <c r="Q770" s="698"/>
      <c r="R770" s="698"/>
      <c r="S770" s="698"/>
      <c r="T770" s="698"/>
      <c r="U770" s="698"/>
      <c r="V770" s="698"/>
      <c r="W770" s="698"/>
      <c r="X770" s="698"/>
      <c r="Y770" s="698"/>
      <c r="Z770" s="698"/>
      <c r="AA770" s="698"/>
      <c r="AB770" s="698"/>
      <c r="AC770" s="698"/>
      <c r="AD770" s="698"/>
      <c r="AE770" s="698"/>
      <c r="AF770" s="698"/>
      <c r="AG770" s="698"/>
      <c r="AH770" s="634"/>
      <c r="AI770" s="598" t="s">
        <v>1558</v>
      </c>
      <c r="AJ770" s="1912">
        <f>VLOOKUP($H$768,$AO$758:$AP$760,2,FALSE)</f>
        <v>0</v>
      </c>
      <c r="AK770" s="1914"/>
      <c r="AL770" s="628"/>
      <c r="AN770" s="630"/>
    </row>
    <row r="771" spans="1:81" s="603" customFormat="1">
      <c r="A771" s="583"/>
      <c r="B771" s="649"/>
      <c r="C771" s="974"/>
      <c r="D771" s="649"/>
      <c r="E771" s="649"/>
      <c r="F771" s="649"/>
      <c r="G771" s="649"/>
      <c r="H771" s="649"/>
      <c r="I771" s="649"/>
      <c r="J771" s="649"/>
      <c r="K771" s="649"/>
      <c r="L771" s="649"/>
      <c r="M771" s="649"/>
      <c r="N771" s="649"/>
      <c r="O771" s="649"/>
      <c r="P771" s="649"/>
      <c r="Q771" s="649"/>
      <c r="R771" s="649"/>
      <c r="S771" s="649"/>
      <c r="T771" s="649"/>
      <c r="U771" s="649"/>
      <c r="V771" s="649"/>
      <c r="W771" s="649"/>
      <c r="X771" s="649"/>
      <c r="Y771" s="649"/>
      <c r="Z771" s="649"/>
      <c r="AA771" s="649"/>
      <c r="AB771" s="649"/>
      <c r="AC771" s="649"/>
      <c r="AD771" s="649"/>
      <c r="AE771" s="649"/>
      <c r="AF771" s="649"/>
      <c r="AG771" s="649"/>
      <c r="AH771" s="569"/>
      <c r="AI771" s="576"/>
      <c r="AJ771" s="628"/>
      <c r="AK771" s="628"/>
      <c r="AL771" s="628"/>
      <c r="AM771" s="583"/>
      <c r="AN771" s="717"/>
      <c r="AS771" s="707"/>
      <c r="AT771" s="707"/>
      <c r="AU771" s="707"/>
      <c r="AV771" s="707"/>
      <c r="AW771" s="707"/>
      <c r="AX771" s="707"/>
      <c r="AY771" s="707"/>
      <c r="AZ771" s="707"/>
      <c r="BA771" s="707"/>
      <c r="BB771" s="707"/>
      <c r="BC771" s="707"/>
      <c r="BD771" s="723"/>
      <c r="BE771" s="723"/>
      <c r="BF771" s="723"/>
      <c r="BG771" s="723"/>
      <c r="BH771" s="723"/>
      <c r="BI771" s="707"/>
      <c r="BJ771" s="707"/>
      <c r="BK771" s="707"/>
      <c r="BL771" s="707"/>
      <c r="BM771" s="707"/>
      <c r="BN771" s="707"/>
      <c r="BO771" s="707"/>
      <c r="BP771" s="707"/>
      <c r="BQ771" s="707"/>
      <c r="BR771" s="707"/>
      <c r="BS771" s="707"/>
      <c r="BT771" s="707"/>
      <c r="BU771" s="707"/>
      <c r="BV771" s="707"/>
      <c r="BW771" s="707"/>
      <c r="BX771" s="707"/>
      <c r="BY771" s="707"/>
      <c r="BZ771" s="707"/>
      <c r="CA771" s="707"/>
      <c r="CB771" s="707"/>
      <c r="CC771" s="707"/>
    </row>
    <row r="772" spans="1:81" s="603" customFormat="1">
      <c r="A772" s="583"/>
      <c r="B772" s="649"/>
      <c r="C772" s="572" t="s">
        <v>1559</v>
      </c>
      <c r="D772" s="649"/>
      <c r="E772" s="649"/>
      <c r="F772" s="649"/>
      <c r="G772" s="649"/>
      <c r="H772" s="649"/>
      <c r="I772" s="649"/>
      <c r="J772" s="649"/>
      <c r="K772" s="649"/>
      <c r="L772" s="649"/>
      <c r="M772" s="649"/>
      <c r="N772" s="649"/>
      <c r="O772" s="649"/>
      <c r="P772" s="649"/>
      <c r="Q772" s="649"/>
      <c r="R772" s="649"/>
      <c r="S772" s="649"/>
      <c r="T772" s="649"/>
      <c r="U772" s="649"/>
      <c r="V772" s="649"/>
      <c r="W772" s="649"/>
      <c r="X772" s="649"/>
      <c r="Y772" s="649"/>
      <c r="Z772" s="649"/>
      <c r="AA772" s="649"/>
      <c r="AB772" s="649"/>
      <c r="AC772" s="649"/>
      <c r="AD772" s="649"/>
      <c r="AE772" s="649"/>
      <c r="AF772" s="649"/>
      <c r="AG772" s="649"/>
      <c r="AH772" s="569"/>
      <c r="AI772" s="576"/>
      <c r="AJ772" s="628"/>
      <c r="AK772" s="628"/>
      <c r="AL772" s="628"/>
      <c r="AM772" s="583"/>
      <c r="AN772" s="717"/>
      <c r="AT772" s="707"/>
      <c r="AU772" s="707"/>
      <c r="AV772" s="707"/>
      <c r="AW772" s="707"/>
      <c r="AX772" s="707"/>
      <c r="AY772" s="707"/>
      <c r="AZ772" s="707"/>
    </row>
    <row r="773" spans="1:81" s="603" customFormat="1">
      <c r="A773" s="583"/>
      <c r="B773" s="649"/>
      <c r="C773" s="974"/>
      <c r="D773" s="649"/>
      <c r="E773" s="649"/>
      <c r="F773" s="649"/>
      <c r="G773" s="649"/>
      <c r="H773" s="649"/>
      <c r="I773" s="649"/>
      <c r="J773" s="649"/>
      <c r="K773" s="649"/>
      <c r="L773" s="649"/>
      <c r="M773" s="649"/>
      <c r="N773" s="649"/>
      <c r="O773" s="649"/>
      <c r="P773" s="649"/>
      <c r="Q773" s="649"/>
      <c r="R773" s="649"/>
      <c r="S773" s="649"/>
      <c r="T773" s="649"/>
      <c r="U773" s="649"/>
      <c r="V773" s="649"/>
      <c r="W773" s="649"/>
      <c r="X773" s="649"/>
      <c r="Y773" s="649"/>
      <c r="Z773" s="649"/>
      <c r="AA773" s="649"/>
      <c r="AB773" s="649"/>
      <c r="AC773" s="649"/>
      <c r="AD773" s="649"/>
      <c r="AE773" s="569"/>
      <c r="AF773" s="569"/>
      <c r="AG773" s="569"/>
      <c r="AH773" s="569"/>
      <c r="AI773" s="569"/>
      <c r="AJ773" s="569"/>
      <c r="AK773" s="569"/>
      <c r="AL773" s="628"/>
      <c r="AM773" s="583"/>
      <c r="AN773" s="717"/>
      <c r="AO773" s="583" t="s">
        <v>600</v>
      </c>
      <c r="AP773" s="713">
        <v>0</v>
      </c>
      <c r="AS773" s="707"/>
      <c r="AT773" s="707"/>
      <c r="AU773" s="707"/>
      <c r="AV773" s="707"/>
      <c r="AW773" s="707"/>
      <c r="AX773" s="707"/>
      <c r="AY773" s="707"/>
      <c r="AZ773" s="707"/>
      <c r="BA773" s="707"/>
      <c r="BB773" s="707"/>
      <c r="BC773" s="707"/>
      <c r="BD773" s="723"/>
      <c r="BE773" s="723"/>
      <c r="BF773" s="723"/>
      <c r="BG773" s="723"/>
      <c r="BH773" s="723"/>
      <c r="BI773" s="707"/>
      <c r="BJ773" s="707"/>
      <c r="BK773" s="707"/>
      <c r="BL773" s="707"/>
      <c r="BM773" s="707"/>
      <c r="BN773" s="707"/>
      <c r="BO773" s="707"/>
      <c r="BP773" s="707"/>
      <c r="BQ773" s="707"/>
      <c r="BR773" s="707"/>
      <c r="BS773" s="707"/>
      <c r="BT773" s="707"/>
      <c r="BU773" s="707"/>
      <c r="BV773" s="707"/>
      <c r="BW773" s="707"/>
      <c r="BX773" s="707"/>
      <c r="BY773" s="707"/>
      <c r="BZ773" s="707"/>
      <c r="CA773" s="707"/>
      <c r="CB773" s="707"/>
      <c r="CC773" s="707"/>
    </row>
    <row r="774" spans="1:81" s="603" customFormat="1" ht="13.7" customHeight="1">
      <c r="A774" s="583"/>
      <c r="B774" s="649"/>
      <c r="C774" s="974"/>
      <c r="D774" s="696" t="s">
        <v>697</v>
      </c>
      <c r="E774" s="1905" t="s">
        <v>2346</v>
      </c>
      <c r="F774" s="1905"/>
      <c r="G774" s="1905"/>
      <c r="H774" s="1905"/>
      <c r="I774" s="1905"/>
      <c r="J774" s="1905"/>
      <c r="K774" s="1905"/>
      <c r="L774" s="1905"/>
      <c r="M774" s="1905"/>
      <c r="N774" s="1905"/>
      <c r="O774" s="1905"/>
      <c r="P774" s="1905"/>
      <c r="Q774" s="1905"/>
      <c r="R774" s="1905"/>
      <c r="S774" s="1905"/>
      <c r="T774" s="1905"/>
      <c r="U774" s="1905"/>
      <c r="V774" s="1905"/>
      <c r="W774" s="1905"/>
      <c r="X774" s="1905"/>
      <c r="Y774" s="1905"/>
      <c r="Z774" s="1905"/>
      <c r="AA774" s="1905"/>
      <c r="AB774" s="1905"/>
      <c r="AC774" s="1905"/>
      <c r="AD774" s="1905"/>
      <c r="AE774" s="569"/>
      <c r="AF774" s="1985" t="s">
        <v>1462</v>
      </c>
      <c r="AG774" s="1985"/>
      <c r="AH774" s="1985"/>
      <c r="AI774" s="1985"/>
      <c r="AJ774" s="1985"/>
      <c r="AK774" s="1985"/>
      <c r="AL774" s="1985"/>
      <c r="AM774" s="646"/>
      <c r="AN774" s="717"/>
      <c r="AO774" s="644" t="s">
        <v>554</v>
      </c>
      <c r="AP774" s="583">
        <v>3</v>
      </c>
      <c r="AT774" s="707"/>
      <c r="AU774" s="707"/>
      <c r="AV774" s="707"/>
      <c r="AW774" s="707"/>
      <c r="AX774" s="707"/>
      <c r="AY774" s="707"/>
      <c r="AZ774" s="707"/>
    </row>
    <row r="775" spans="1:81" s="603" customFormat="1" ht="13.7" customHeight="1">
      <c r="A775" s="583"/>
      <c r="B775" s="649"/>
      <c r="C775" s="974"/>
      <c r="D775" s="696"/>
      <c r="E775" s="1905"/>
      <c r="F775" s="1905"/>
      <c r="G775" s="1905"/>
      <c r="H775" s="1905"/>
      <c r="I775" s="1905"/>
      <c r="J775" s="1905"/>
      <c r="K775" s="1905"/>
      <c r="L775" s="1905"/>
      <c r="M775" s="1905"/>
      <c r="N775" s="1905"/>
      <c r="O775" s="1905"/>
      <c r="P775" s="1905"/>
      <c r="Q775" s="1905"/>
      <c r="R775" s="1905"/>
      <c r="S775" s="1905"/>
      <c r="T775" s="1905"/>
      <c r="U775" s="1905"/>
      <c r="V775" s="1905"/>
      <c r="W775" s="1905"/>
      <c r="X775" s="1905"/>
      <c r="Y775" s="1905"/>
      <c r="Z775" s="1905"/>
      <c r="AA775" s="1905"/>
      <c r="AB775" s="1905"/>
      <c r="AC775" s="1905"/>
      <c r="AD775" s="1905"/>
      <c r="AE775" s="569"/>
      <c r="AF775" s="627"/>
      <c r="AG775" s="627"/>
      <c r="AH775" s="627"/>
      <c r="AI775" s="627"/>
      <c r="AJ775" s="627"/>
      <c r="AK775" s="627"/>
      <c r="AL775" s="627"/>
      <c r="AM775" s="646"/>
      <c r="AN775" s="717"/>
      <c r="AO775" s="644"/>
      <c r="AP775" s="583"/>
      <c r="AT775" s="707"/>
      <c r="AU775" s="707"/>
      <c r="AV775" s="707"/>
      <c r="AW775" s="707"/>
      <c r="AX775" s="707"/>
      <c r="AY775" s="707"/>
      <c r="AZ775" s="707"/>
    </row>
    <row r="776" spans="1:81" s="603" customFormat="1">
      <c r="A776" s="583"/>
      <c r="B776" s="649"/>
      <c r="C776" s="974"/>
      <c r="D776" s="696"/>
      <c r="E776" s="1905"/>
      <c r="F776" s="1905"/>
      <c r="G776" s="1905"/>
      <c r="H776" s="1905"/>
      <c r="I776" s="1905"/>
      <c r="J776" s="1905"/>
      <c r="K776" s="1905"/>
      <c r="L776" s="1905"/>
      <c r="M776" s="1905"/>
      <c r="N776" s="1905"/>
      <c r="O776" s="1905"/>
      <c r="P776" s="1905"/>
      <c r="Q776" s="1905"/>
      <c r="R776" s="1905"/>
      <c r="S776" s="1905"/>
      <c r="T776" s="1905"/>
      <c r="U776" s="1905"/>
      <c r="V776" s="1905"/>
      <c r="W776" s="1905"/>
      <c r="X776" s="1905"/>
      <c r="Y776" s="1905"/>
      <c r="Z776" s="1905"/>
      <c r="AA776" s="1905"/>
      <c r="AB776" s="1905"/>
      <c r="AC776" s="1905"/>
      <c r="AD776" s="1905"/>
      <c r="AE776" s="627"/>
      <c r="AF776" s="627"/>
      <c r="AG776" s="627"/>
      <c r="AH776" s="627"/>
      <c r="AI776" s="627"/>
      <c r="AJ776" s="627"/>
      <c r="AK776" s="627"/>
      <c r="AL776" s="627"/>
      <c r="AM776" s="646"/>
      <c r="AN776" s="717"/>
      <c r="AO776" s="644"/>
      <c r="AP776" s="583"/>
      <c r="AT776" s="707"/>
      <c r="AU776" s="707"/>
      <c r="AV776" s="707"/>
      <c r="AW776" s="707"/>
      <c r="AX776" s="707"/>
      <c r="AY776" s="707"/>
      <c r="AZ776" s="707"/>
    </row>
    <row r="777" spans="1:81" s="603" customFormat="1">
      <c r="A777" s="583"/>
      <c r="B777" s="649"/>
      <c r="C777" s="974"/>
      <c r="D777" s="696"/>
      <c r="E777" s="1905"/>
      <c r="F777" s="1905"/>
      <c r="G777" s="1905"/>
      <c r="H777" s="1905"/>
      <c r="I777" s="1905"/>
      <c r="J777" s="1905"/>
      <c r="K777" s="1905"/>
      <c r="L777" s="1905"/>
      <c r="M777" s="1905"/>
      <c r="N777" s="1905"/>
      <c r="O777" s="1905"/>
      <c r="P777" s="1905"/>
      <c r="Q777" s="1905"/>
      <c r="R777" s="1905"/>
      <c r="S777" s="1905"/>
      <c r="T777" s="1905"/>
      <c r="U777" s="1905"/>
      <c r="V777" s="1905"/>
      <c r="W777" s="1905"/>
      <c r="X777" s="1905"/>
      <c r="Y777" s="1905"/>
      <c r="Z777" s="1905"/>
      <c r="AA777" s="1905"/>
      <c r="AB777" s="1905"/>
      <c r="AC777" s="1905"/>
      <c r="AD777" s="1905"/>
      <c r="AE777" s="627"/>
      <c r="AF777" s="627"/>
      <c r="AG777" s="627"/>
      <c r="AH777" s="627"/>
      <c r="AI777" s="627"/>
      <c r="AJ777" s="627"/>
      <c r="AK777" s="627"/>
      <c r="AL777" s="627"/>
      <c r="AM777" s="646"/>
      <c r="AN777" s="717"/>
      <c r="AO777" s="724"/>
      <c r="AT777" s="707"/>
      <c r="AU777" s="707"/>
      <c r="AV777" s="707"/>
      <c r="AW777" s="707"/>
      <c r="AX777" s="707"/>
      <c r="AY777" s="707"/>
      <c r="AZ777" s="707"/>
    </row>
    <row r="778" spans="1:81" s="603" customFormat="1">
      <c r="A778" s="583"/>
      <c r="B778" s="649"/>
      <c r="C778" s="974"/>
      <c r="D778" s="696"/>
      <c r="E778" s="676"/>
      <c r="F778" s="676"/>
      <c r="G778" s="676"/>
      <c r="H778" s="676"/>
      <c r="I778" s="676"/>
      <c r="J778" s="676"/>
      <c r="K778" s="676"/>
      <c r="L778" s="676"/>
      <c r="M778" s="676"/>
      <c r="N778" s="676"/>
      <c r="O778" s="676"/>
      <c r="P778" s="676"/>
      <c r="Q778" s="676"/>
      <c r="R778" s="676"/>
      <c r="S778" s="676"/>
      <c r="T778" s="676"/>
      <c r="U778" s="676"/>
      <c r="V778" s="676"/>
      <c r="W778" s="676"/>
      <c r="X778" s="676"/>
      <c r="Y778" s="676"/>
      <c r="Z778" s="676"/>
      <c r="AA778" s="676"/>
      <c r="AB778" s="676"/>
      <c r="AC778" s="676"/>
      <c r="AD778" s="676"/>
      <c r="AE778" s="627"/>
      <c r="AF778" s="627"/>
      <c r="AG778" s="627"/>
      <c r="AH778" s="627"/>
      <c r="AI778" s="627"/>
      <c r="AJ778" s="627"/>
      <c r="AK778" s="627"/>
      <c r="AL778" s="627"/>
      <c r="AM778" s="646"/>
      <c r="AN778" s="717"/>
      <c r="AO778" s="724"/>
      <c r="AT778" s="707"/>
      <c r="AU778" s="707"/>
      <c r="AV778" s="707"/>
      <c r="AW778" s="707"/>
      <c r="AX778" s="707"/>
      <c r="AY778" s="707"/>
      <c r="AZ778" s="707"/>
    </row>
    <row r="779" spans="1:81" s="603" customFormat="1">
      <c r="A779" s="583"/>
      <c r="B779" s="649"/>
      <c r="C779" s="974"/>
      <c r="D779" s="569" t="s">
        <v>1510</v>
      </c>
      <c r="E779" s="970"/>
      <c r="F779" s="970"/>
      <c r="G779" s="970"/>
      <c r="H779" s="1929" t="s">
        <v>600</v>
      </c>
      <c r="I779" s="1929"/>
      <c r="J779" s="649"/>
      <c r="K779" s="649"/>
      <c r="L779" s="649"/>
      <c r="M779" s="649"/>
      <c r="N779" s="649"/>
      <c r="O779" s="649"/>
      <c r="P779" s="649"/>
      <c r="Q779" s="649"/>
      <c r="R779" s="649"/>
      <c r="S779" s="649"/>
      <c r="T779" s="649"/>
      <c r="U779" s="649"/>
      <c r="V779" s="649"/>
      <c r="W779" s="649"/>
      <c r="X779" s="649"/>
      <c r="Y779" s="649"/>
      <c r="Z779" s="649"/>
      <c r="AA779" s="649"/>
      <c r="AB779" s="649"/>
      <c r="AC779" s="649"/>
      <c r="AD779" s="649"/>
      <c r="AE779" s="649"/>
      <c r="AF779" s="649"/>
      <c r="AG779" s="649"/>
      <c r="AH779" s="569"/>
      <c r="AI779" s="576"/>
      <c r="AJ779" s="628"/>
      <c r="AK779" s="628"/>
      <c r="AL779" s="628"/>
      <c r="AM779" s="583"/>
      <c r="AN779" s="717"/>
      <c r="AS779" s="707"/>
      <c r="AT779" s="707"/>
      <c r="AU779" s="707"/>
      <c r="AV779" s="707"/>
      <c r="AW779" s="707"/>
      <c r="AX779" s="707"/>
      <c r="AY779" s="707"/>
      <c r="AZ779" s="707"/>
      <c r="BA779" s="707"/>
      <c r="BB779" s="707"/>
      <c r="BC779" s="707"/>
      <c r="BD779" s="723"/>
      <c r="BE779" s="723"/>
      <c r="BF779" s="723"/>
      <c r="BG779" s="723"/>
      <c r="BH779" s="723"/>
      <c r="BI779" s="707"/>
      <c r="BJ779" s="707"/>
      <c r="BK779" s="707"/>
      <c r="BL779" s="707"/>
      <c r="BM779" s="707"/>
      <c r="BN779" s="707"/>
      <c r="BO779" s="707"/>
      <c r="BP779" s="707"/>
      <c r="BQ779" s="707"/>
      <c r="BR779" s="707"/>
      <c r="BS779" s="707"/>
      <c r="BT779" s="707"/>
      <c r="BU779" s="707"/>
      <c r="BV779" s="707"/>
      <c r="BW779" s="707"/>
      <c r="BX779" s="707"/>
      <c r="BY779" s="707"/>
      <c r="BZ779" s="707"/>
      <c r="CA779" s="707"/>
      <c r="CB779" s="707"/>
      <c r="CC779" s="707"/>
    </row>
    <row r="780" spans="1:81" s="603" customFormat="1">
      <c r="A780" s="583"/>
      <c r="B780" s="649"/>
      <c r="C780" s="721"/>
      <c r="D780" s="584"/>
      <c r="E780" s="584"/>
      <c r="F780" s="584"/>
      <c r="G780" s="584"/>
      <c r="H780" s="584"/>
      <c r="I780" s="584"/>
      <c r="J780" s="584"/>
      <c r="K780" s="584"/>
      <c r="L780" s="584"/>
      <c r="M780" s="584"/>
      <c r="N780" s="584"/>
      <c r="O780" s="584"/>
      <c r="P780" s="584"/>
      <c r="Q780" s="584"/>
      <c r="R780" s="584"/>
      <c r="S780" s="584"/>
      <c r="T780" s="584"/>
      <c r="U780" s="584"/>
      <c r="V780" s="584"/>
      <c r="W780" s="584"/>
      <c r="X780" s="584"/>
      <c r="Y780" s="584"/>
      <c r="Z780" s="584"/>
      <c r="AA780" s="584"/>
      <c r="AB780" s="584"/>
      <c r="AC780" s="584"/>
      <c r="AD780" s="649"/>
      <c r="AE780" s="584"/>
      <c r="AF780" s="584"/>
      <c r="AG780" s="584"/>
      <c r="AH780" s="584"/>
      <c r="AI780" s="583"/>
      <c r="AJ780" s="583"/>
      <c r="AK780" s="583"/>
      <c r="AL780" s="583"/>
      <c r="AM780" s="583"/>
      <c r="AN780" s="717"/>
      <c r="AT780" s="707"/>
      <c r="AU780" s="707"/>
      <c r="AV780" s="707"/>
      <c r="AW780" s="707"/>
      <c r="AX780" s="707"/>
      <c r="AY780" s="707"/>
      <c r="AZ780" s="707"/>
    </row>
    <row r="781" spans="1:81" s="603" customFormat="1">
      <c r="A781" s="639"/>
      <c r="B781" s="698"/>
      <c r="C781" s="722"/>
      <c r="D781" s="697"/>
      <c r="E781" s="697"/>
      <c r="F781" s="697"/>
      <c r="G781" s="697"/>
      <c r="H781" s="697"/>
      <c r="I781" s="697"/>
      <c r="J781" s="697"/>
      <c r="K781" s="697"/>
      <c r="L781" s="697"/>
      <c r="M781" s="697"/>
      <c r="N781" s="697"/>
      <c r="O781" s="697"/>
      <c r="P781" s="697"/>
      <c r="Q781" s="697"/>
      <c r="R781" s="697"/>
      <c r="S781" s="697"/>
      <c r="T781" s="697"/>
      <c r="U781" s="697"/>
      <c r="V781" s="697"/>
      <c r="W781" s="697"/>
      <c r="X781" s="697"/>
      <c r="Y781" s="697"/>
      <c r="Z781" s="697"/>
      <c r="AA781" s="697"/>
      <c r="AB781" s="697"/>
      <c r="AC781" s="698"/>
      <c r="AD781" s="697"/>
      <c r="AE781" s="697"/>
      <c r="AF781" s="697"/>
      <c r="AG781" s="697"/>
      <c r="AH781" s="597"/>
      <c r="AI781" s="598" t="s">
        <v>1560</v>
      </c>
      <c r="AJ781" s="1912">
        <f>VLOOKUP($H$779,$AO$773:$AP$774,2,FALSE)</f>
        <v>0</v>
      </c>
      <c r="AK781" s="1914"/>
      <c r="AL781" s="628"/>
      <c r="AM781" s="583"/>
      <c r="AN781" s="717"/>
      <c r="AS781" s="707"/>
      <c r="AT781" s="707"/>
      <c r="AU781" s="707"/>
      <c r="AV781" s="707"/>
      <c r="AW781" s="707"/>
      <c r="AX781" s="707"/>
      <c r="AY781" s="707"/>
      <c r="AZ781" s="707"/>
      <c r="BA781" s="707"/>
      <c r="BB781" s="707"/>
      <c r="BC781" s="707"/>
      <c r="BD781" s="723"/>
      <c r="BE781" s="723"/>
      <c r="BF781" s="723"/>
      <c r="BG781" s="723"/>
      <c r="BH781" s="723"/>
      <c r="BI781" s="707"/>
      <c r="BJ781" s="707"/>
      <c r="BK781" s="707"/>
      <c r="BL781" s="707"/>
      <c r="BM781" s="707"/>
      <c r="BN781" s="707"/>
      <c r="BO781" s="707"/>
      <c r="BP781" s="707"/>
      <c r="BQ781" s="707"/>
      <c r="BR781" s="707"/>
      <c r="BS781" s="707"/>
      <c r="BT781" s="707"/>
      <c r="BU781" s="707"/>
      <c r="BV781" s="707"/>
      <c r="BW781" s="707"/>
      <c r="BX781" s="707"/>
      <c r="BY781" s="707"/>
      <c r="BZ781" s="707"/>
      <c r="CA781" s="707"/>
      <c r="CB781" s="707"/>
      <c r="CC781" s="707"/>
    </row>
    <row r="782" spans="1:81" s="583" customFormat="1" ht="12.75" customHeight="1">
      <c r="B782" s="649"/>
      <c r="C782" s="721"/>
      <c r="D782" s="584"/>
      <c r="E782" s="584"/>
      <c r="F782" s="584"/>
      <c r="G782" s="584"/>
      <c r="H782" s="584"/>
      <c r="I782" s="584"/>
      <c r="J782" s="584"/>
      <c r="K782" s="584"/>
      <c r="L782" s="584"/>
      <c r="M782" s="584"/>
      <c r="N782" s="584"/>
      <c r="O782" s="584"/>
      <c r="P782" s="584"/>
      <c r="Q782" s="584"/>
      <c r="R782" s="584"/>
      <c r="S782" s="584"/>
      <c r="T782" s="584"/>
      <c r="U782" s="584"/>
      <c r="V782" s="584"/>
      <c r="W782" s="584"/>
      <c r="X782" s="584"/>
      <c r="Y782" s="584"/>
      <c r="Z782" s="584"/>
      <c r="AA782" s="584"/>
      <c r="AB782" s="584"/>
      <c r="AC782" s="584"/>
      <c r="AD782" s="649"/>
      <c r="AE782" s="584"/>
      <c r="AF782" s="584"/>
      <c r="AG782" s="584"/>
      <c r="AH782" s="584"/>
      <c r="AN782" s="630"/>
    </row>
    <row r="783" spans="1:81" s="583" customFormat="1" ht="12.75" customHeight="1">
      <c r="A783" s="639"/>
      <c r="B783" s="697"/>
      <c r="C783" s="697"/>
      <c r="D783" s="697"/>
      <c r="E783" s="697"/>
      <c r="F783" s="697"/>
      <c r="G783" s="697"/>
      <c r="H783" s="697"/>
      <c r="I783" s="697"/>
      <c r="J783" s="697"/>
      <c r="K783" s="697"/>
      <c r="L783" s="697"/>
      <c r="M783" s="697"/>
      <c r="N783" s="697"/>
      <c r="O783" s="697"/>
      <c r="P783" s="697"/>
      <c r="Q783" s="697"/>
      <c r="R783" s="697"/>
      <c r="S783" s="697"/>
      <c r="T783" s="697"/>
      <c r="U783" s="697"/>
      <c r="V783" s="697"/>
      <c r="W783" s="697"/>
      <c r="X783" s="697"/>
      <c r="Y783" s="697"/>
      <c r="Z783" s="697"/>
      <c r="AA783" s="697"/>
      <c r="AB783" s="697"/>
      <c r="AC783" s="698"/>
      <c r="AD783" s="697"/>
      <c r="AE783" s="597"/>
      <c r="AF783" s="597"/>
      <c r="AG783" s="597"/>
      <c r="AH783" s="597"/>
      <c r="AI783" s="598"/>
      <c r="AJ783" s="598" t="s">
        <v>1561</v>
      </c>
      <c r="AK783" s="1912">
        <f>IF(($AJ$610+$AJ$629+$AJ$641+$AJ$676+$AJ$700+$AJ$714+$AJ$726+$AJ$742+$AJ$754+$AJ$770+AJ781)&gt;10,10,($AJ$610+$AJ$629+$AJ$641+$AJ$676+$AJ$700+$AJ$714+$AJ$726+$AJ$742+$AJ$754+$AJ$770+AJ781))</f>
        <v>10</v>
      </c>
      <c r="AL783" s="1913"/>
      <c r="AM783" s="1914"/>
      <c r="AN783" s="630"/>
    </row>
    <row r="784" spans="1:81" s="583" customFormat="1" ht="12.75" customHeight="1">
      <c r="B784" s="584"/>
      <c r="C784" s="584"/>
      <c r="D784" s="584"/>
      <c r="E784" s="584"/>
      <c r="F784" s="584"/>
      <c r="G784" s="584"/>
      <c r="H784" s="584"/>
      <c r="I784" s="584"/>
      <c r="J784" s="584"/>
      <c r="K784" s="584"/>
      <c r="L784" s="584"/>
      <c r="M784" s="584"/>
      <c r="N784" s="584"/>
      <c r="O784" s="584"/>
      <c r="P784" s="584"/>
      <c r="Q784" s="584"/>
      <c r="R784" s="584"/>
      <c r="S784" s="584"/>
      <c r="T784" s="584"/>
      <c r="U784" s="584"/>
      <c r="V784" s="584"/>
      <c r="W784" s="584"/>
      <c r="X784" s="584"/>
      <c r="Y784" s="584"/>
      <c r="Z784" s="584"/>
      <c r="AA784" s="584"/>
      <c r="AB784" s="584"/>
      <c r="AC784" s="649"/>
      <c r="AD784" s="584"/>
      <c r="AI784" s="576"/>
      <c r="AJ784" s="576"/>
      <c r="AK784" s="628"/>
      <c r="AL784" s="628"/>
      <c r="AM784" s="628"/>
      <c r="AN784" s="630"/>
    </row>
    <row r="785" spans="1:43">
      <c r="B785" s="583"/>
      <c r="C785" s="583"/>
      <c r="D785" s="583"/>
      <c r="E785" s="583"/>
      <c r="F785" s="583"/>
      <c r="G785" s="583"/>
      <c r="H785" s="583"/>
      <c r="I785" s="583"/>
      <c r="J785" s="583"/>
      <c r="K785" s="583"/>
      <c r="L785" s="583"/>
      <c r="M785" s="583"/>
      <c r="N785" s="583"/>
      <c r="O785" s="583"/>
      <c r="P785" s="583"/>
      <c r="Q785" s="583"/>
      <c r="R785" s="583"/>
      <c r="S785" s="583"/>
      <c r="T785" s="583"/>
      <c r="U785" s="583"/>
      <c r="V785" s="583"/>
      <c r="W785" s="583"/>
      <c r="X785" s="583"/>
      <c r="Y785" s="583"/>
      <c r="Z785" s="583"/>
      <c r="AA785" s="583"/>
      <c r="AB785" s="583"/>
      <c r="AC785" s="583"/>
      <c r="AD785" s="583"/>
      <c r="AE785" s="583"/>
      <c r="AF785" s="583"/>
      <c r="AG785" s="583"/>
      <c r="AH785" s="583"/>
      <c r="AI785" s="583"/>
      <c r="AJ785" s="583"/>
      <c r="AK785" s="583"/>
      <c r="AL785" s="583"/>
      <c r="AM785" s="583"/>
    </row>
    <row r="786" spans="1:43">
      <c r="A786" s="1976" t="s">
        <v>1679</v>
      </c>
      <c r="B786" s="1977"/>
      <c r="C786" s="1977"/>
      <c r="D786" s="1977"/>
      <c r="E786" s="1977"/>
      <c r="F786" s="1977"/>
      <c r="G786" s="1977"/>
      <c r="H786" s="1977"/>
      <c r="I786" s="1977"/>
      <c r="J786" s="1977"/>
      <c r="K786" s="1977"/>
      <c r="L786" s="1977"/>
      <c r="M786" s="1977"/>
      <c r="N786" s="1977"/>
      <c r="O786" s="1977"/>
      <c r="P786" s="1977"/>
      <c r="Q786" s="1977"/>
      <c r="R786" s="1977"/>
      <c r="S786" s="1977"/>
      <c r="T786" s="1977"/>
      <c r="U786" s="1977"/>
      <c r="V786" s="1977"/>
      <c r="W786" s="1977"/>
      <c r="X786" s="1977"/>
      <c r="Y786" s="1977"/>
      <c r="Z786" s="1977"/>
      <c r="AA786" s="1977"/>
      <c r="AB786" s="1977"/>
      <c r="AC786" s="1977"/>
      <c r="AD786" s="1977"/>
      <c r="AE786" s="1977"/>
      <c r="AF786" s="1977"/>
      <c r="AG786" s="1977"/>
      <c r="AH786" s="1977"/>
      <c r="AI786" s="1977"/>
      <c r="AJ786" s="1977"/>
      <c r="AK786" s="1977"/>
      <c r="AL786" s="1977"/>
      <c r="AM786" s="1977"/>
    </row>
    <row r="787" spans="1:43">
      <c r="A787" s="1978"/>
      <c r="B787" s="1978"/>
      <c r="C787" s="1978"/>
      <c r="D787" s="1978"/>
      <c r="E787" s="1978"/>
      <c r="F787" s="1978"/>
      <c r="G787" s="1978"/>
      <c r="H787" s="1978"/>
      <c r="I787" s="1978"/>
      <c r="J787" s="1978"/>
      <c r="K787" s="1978"/>
      <c r="L787" s="1978"/>
      <c r="M787" s="1978"/>
      <c r="N787" s="1978"/>
      <c r="O787" s="1978"/>
      <c r="P787" s="1978"/>
      <c r="Q787" s="1978"/>
      <c r="R787" s="1978"/>
      <c r="S787" s="1978"/>
      <c r="T787" s="1978"/>
      <c r="U787" s="1978"/>
      <c r="V787" s="1978"/>
      <c r="W787" s="1978"/>
      <c r="X787" s="1978"/>
      <c r="Y787" s="1978"/>
      <c r="Z787" s="1978"/>
      <c r="AA787" s="1978"/>
      <c r="AB787" s="1978"/>
      <c r="AC787" s="1978"/>
      <c r="AD787" s="1978"/>
      <c r="AE787" s="1978"/>
      <c r="AF787" s="1978"/>
      <c r="AG787" s="1978"/>
      <c r="AH787" s="1978"/>
      <c r="AI787" s="1978"/>
      <c r="AJ787" s="1978"/>
      <c r="AK787" s="1978"/>
      <c r="AL787" s="1978"/>
      <c r="AM787" s="1978"/>
      <c r="AO787" s="849"/>
      <c r="AP787" s="849"/>
      <c r="AQ787" s="849"/>
    </row>
    <row r="788" spans="1:43">
      <c r="A788" s="583"/>
      <c r="B788" s="604"/>
      <c r="C788" s="605"/>
      <c r="D788" s="605"/>
      <c r="E788" s="605"/>
      <c r="F788" s="605"/>
      <c r="G788" s="605"/>
      <c r="H788" s="605"/>
      <c r="I788" s="606"/>
      <c r="J788" s="606"/>
      <c r="K788" s="606"/>
      <c r="L788" s="606"/>
      <c r="M788" s="606"/>
      <c r="N788" s="606"/>
      <c r="O788" s="606"/>
      <c r="P788" s="606"/>
      <c r="Q788" s="606"/>
      <c r="S788" s="572"/>
      <c r="T788" s="572"/>
      <c r="U788" s="572"/>
      <c r="V788" s="572"/>
      <c r="W788" s="572"/>
      <c r="X788" s="572"/>
      <c r="Y788" s="572"/>
      <c r="Z788" s="572"/>
      <c r="AA788" s="572"/>
      <c r="AB788" s="572"/>
      <c r="AC788" s="572"/>
      <c r="AD788" s="572"/>
      <c r="AE788" s="572"/>
      <c r="AG788" s="572"/>
      <c r="AH788" s="572"/>
      <c r="AI788" s="572"/>
      <c r="AJ788" s="572"/>
      <c r="AK788" s="583"/>
      <c r="AL788" s="583"/>
      <c r="AM788" s="570"/>
      <c r="AO788" s="849"/>
      <c r="AP788" s="849"/>
      <c r="AQ788" s="849"/>
    </row>
    <row r="789" spans="1:43">
      <c r="A789" s="1915"/>
      <c r="B789" s="1915"/>
      <c r="C789" s="1915"/>
      <c r="D789" s="1915"/>
      <c r="E789" s="1915"/>
      <c r="F789" s="1915"/>
      <c r="G789" s="1915"/>
      <c r="H789" s="1915"/>
      <c r="I789" s="1915"/>
      <c r="J789" s="1915"/>
      <c r="K789" s="1915"/>
      <c r="L789" s="1915"/>
      <c r="M789" s="1915"/>
      <c r="N789" s="1915"/>
      <c r="O789" s="1915"/>
      <c r="P789" s="1915"/>
      <c r="Q789" s="1915"/>
      <c r="R789" s="1915"/>
      <c r="S789" s="1915"/>
      <c r="T789" s="1915"/>
      <c r="U789" s="1915"/>
      <c r="V789" s="1915"/>
      <c r="W789" s="1915"/>
      <c r="X789" s="1915"/>
      <c r="Y789" s="1915"/>
      <c r="Z789" s="1915"/>
      <c r="AA789" s="1915"/>
      <c r="AB789" s="1915"/>
      <c r="AC789" s="1915"/>
      <c r="AD789" s="1915"/>
      <c r="AE789" s="1915"/>
      <c r="AF789" s="1915"/>
      <c r="AG789" s="1915"/>
      <c r="AH789" s="1915"/>
      <c r="AI789" s="1915"/>
      <c r="AJ789" s="1915"/>
      <c r="AK789" s="1915"/>
      <c r="AL789" s="1915"/>
      <c r="AM789" s="1915"/>
      <c r="AP789" s="849"/>
      <c r="AQ789" s="849"/>
    </row>
    <row r="790" spans="1:43">
      <c r="A790" s="1915"/>
      <c r="B790" s="1915"/>
      <c r="C790" s="1915"/>
      <c r="D790" s="1915"/>
      <c r="E790" s="1915"/>
      <c r="F790" s="1915"/>
      <c r="G790" s="1915"/>
      <c r="H790" s="1915"/>
      <c r="I790" s="1915"/>
      <c r="J790" s="1915"/>
      <c r="K790" s="1915"/>
      <c r="L790" s="1915"/>
      <c r="M790" s="1915"/>
      <c r="N790" s="1915"/>
      <c r="O790" s="1915"/>
      <c r="P790" s="1915"/>
      <c r="Q790" s="1915"/>
      <c r="R790" s="1915"/>
      <c r="S790" s="1915"/>
      <c r="T790" s="1915"/>
      <c r="U790" s="1915"/>
      <c r="V790" s="1915"/>
      <c r="W790" s="1915"/>
      <c r="X790" s="1915"/>
      <c r="Y790" s="1915"/>
      <c r="Z790" s="1915"/>
      <c r="AA790" s="1915"/>
      <c r="AB790" s="1915"/>
      <c r="AC790" s="1915"/>
      <c r="AD790" s="1915"/>
      <c r="AE790" s="1915"/>
      <c r="AF790" s="1915"/>
      <c r="AG790" s="1915"/>
      <c r="AH790" s="1915"/>
      <c r="AI790" s="1915"/>
      <c r="AJ790" s="1915"/>
      <c r="AK790" s="1915"/>
      <c r="AL790" s="1915"/>
      <c r="AM790" s="1915"/>
      <c r="AO790" s="849"/>
      <c r="AQ790" s="849"/>
    </row>
    <row r="791" spans="1:43">
      <c r="A791" s="850"/>
      <c r="B791" s="700"/>
      <c r="C791" s="700"/>
      <c r="D791" s="700"/>
      <c r="E791" s="700"/>
      <c r="F791" s="700"/>
      <c r="G791" s="700"/>
      <c r="H791" s="700"/>
      <c r="I791" s="700"/>
      <c r="J791" s="700"/>
      <c r="K791" s="700"/>
      <c r="L791" s="700"/>
      <c r="M791" s="700"/>
      <c r="N791" s="700"/>
      <c r="O791" s="700"/>
      <c r="P791" s="700"/>
      <c r="Q791" s="700"/>
      <c r="R791" s="700"/>
      <c r="S791" s="702"/>
      <c r="T791" s="1979" t="s">
        <v>1680</v>
      </c>
      <c r="U791" s="1980"/>
      <c r="V791" s="1980"/>
      <c r="W791" s="1980"/>
      <c r="X791" s="1980"/>
      <c r="Y791" s="1981"/>
      <c r="Z791" s="1979" t="s">
        <v>1681</v>
      </c>
      <c r="AA791" s="1980"/>
      <c r="AB791" s="1980"/>
      <c r="AC791" s="1980"/>
      <c r="AD791" s="1980"/>
      <c r="AE791" s="1981"/>
      <c r="AF791" s="1979" t="s">
        <v>1682</v>
      </c>
      <c r="AG791" s="1980"/>
      <c r="AH791" s="1980"/>
      <c r="AI791" s="1980"/>
      <c r="AJ791" s="1980"/>
      <c r="AK791" s="1981"/>
      <c r="AL791" s="851"/>
      <c r="AM791" s="629"/>
      <c r="AO791" s="849"/>
      <c r="AP791" s="849"/>
      <c r="AQ791" s="849"/>
    </row>
    <row r="792" spans="1:43">
      <c r="A792" s="852"/>
      <c r="B792" s="727"/>
      <c r="C792" s="727"/>
      <c r="D792" s="727"/>
      <c r="E792" s="727"/>
      <c r="F792" s="727"/>
      <c r="G792" s="727"/>
      <c r="H792" s="727"/>
      <c r="I792" s="727"/>
      <c r="J792" s="727"/>
      <c r="K792" s="727"/>
      <c r="L792" s="727"/>
      <c r="M792" s="727"/>
      <c r="N792" s="727"/>
      <c r="O792" s="727"/>
      <c r="P792" s="727"/>
      <c r="Q792" s="727"/>
      <c r="R792" s="727"/>
      <c r="S792" s="741"/>
      <c r="T792" s="1982"/>
      <c r="U792" s="1983"/>
      <c r="V792" s="1983"/>
      <c r="W792" s="1983"/>
      <c r="X792" s="1983"/>
      <c r="Y792" s="1984"/>
      <c r="Z792" s="1982"/>
      <c r="AA792" s="1983"/>
      <c r="AB792" s="1983"/>
      <c r="AC792" s="1983"/>
      <c r="AD792" s="1983"/>
      <c r="AE792" s="1984"/>
      <c r="AF792" s="1982"/>
      <c r="AG792" s="1983"/>
      <c r="AH792" s="1983"/>
      <c r="AI792" s="1983"/>
      <c r="AJ792" s="1983"/>
      <c r="AK792" s="1984"/>
      <c r="AL792" s="851"/>
      <c r="AM792" s="629"/>
      <c r="AO792" s="849"/>
      <c r="AP792" s="849"/>
      <c r="AQ792" s="849"/>
    </row>
    <row r="793" spans="1:43">
      <c r="A793" s="852" t="s">
        <v>767</v>
      </c>
      <c r="B793" s="1936" t="s">
        <v>1414</v>
      </c>
      <c r="C793" s="1936"/>
      <c r="D793" s="1936"/>
      <c r="E793" s="1936"/>
      <c r="F793" s="1936"/>
      <c r="G793" s="1936"/>
      <c r="H793" s="1936"/>
      <c r="I793" s="1936"/>
      <c r="J793" s="1936"/>
      <c r="K793" s="1936"/>
      <c r="L793" s="1936"/>
      <c r="M793" s="1936"/>
      <c r="N793" s="1936"/>
      <c r="O793" s="1936"/>
      <c r="P793" s="1936"/>
      <c r="Q793" s="1936"/>
      <c r="R793" s="1936"/>
      <c r="S793" s="1937"/>
      <c r="T793" s="1964">
        <f>AK56</f>
        <v>0</v>
      </c>
      <c r="U793" s="1940"/>
      <c r="V793" s="1940"/>
      <c r="W793" s="1940"/>
      <c r="X793" s="1940"/>
      <c r="Y793" s="1941"/>
      <c r="Z793" s="1939">
        <v>20</v>
      </c>
      <c r="AA793" s="1940"/>
      <c r="AB793" s="1940"/>
      <c r="AC793" s="1940"/>
      <c r="AD793" s="1940"/>
      <c r="AE793" s="1941"/>
      <c r="AF793" s="1925">
        <f>IF(T793&gt;Z793,Z793,T793)</f>
        <v>0</v>
      </c>
      <c r="AG793" s="1925"/>
      <c r="AH793" s="1925"/>
      <c r="AI793" s="1925"/>
      <c r="AJ793" s="1925"/>
      <c r="AK793" s="1925"/>
      <c r="AL793" s="851"/>
      <c r="AM793" s="629"/>
      <c r="AO793" s="849"/>
      <c r="AP793" s="849"/>
      <c r="AQ793" s="849"/>
    </row>
    <row r="794" spans="1:43">
      <c r="A794" s="852" t="s">
        <v>1652</v>
      </c>
      <c r="B794" s="1936" t="s">
        <v>1423</v>
      </c>
      <c r="C794" s="1936"/>
      <c r="D794" s="1936"/>
      <c r="E794" s="1936"/>
      <c r="F794" s="1936"/>
      <c r="G794" s="1936"/>
      <c r="H794" s="1936"/>
      <c r="I794" s="1936"/>
      <c r="J794" s="1936"/>
      <c r="K794" s="1936"/>
      <c r="L794" s="1936"/>
      <c r="M794" s="1936"/>
      <c r="N794" s="1936"/>
      <c r="O794" s="1936"/>
      <c r="P794" s="1936"/>
      <c r="Q794" s="1936"/>
      <c r="R794" s="1936"/>
      <c r="S794" s="1937"/>
      <c r="T794" s="1964">
        <f>AK78</f>
        <v>10</v>
      </c>
      <c r="U794" s="1940"/>
      <c r="V794" s="1940"/>
      <c r="W794" s="1940"/>
      <c r="X794" s="1940"/>
      <c r="Y794" s="1941"/>
      <c r="Z794" s="1939">
        <v>10</v>
      </c>
      <c r="AA794" s="1940"/>
      <c r="AB794" s="1940"/>
      <c r="AC794" s="1940"/>
      <c r="AD794" s="1940"/>
      <c r="AE794" s="1941"/>
      <c r="AF794" s="1925">
        <f>IF(T794&gt;Z794,Z794,T794)</f>
        <v>10</v>
      </c>
      <c r="AG794" s="1925"/>
      <c r="AH794" s="1925"/>
      <c r="AI794" s="1925"/>
      <c r="AJ794" s="1925"/>
      <c r="AK794" s="1925"/>
      <c r="AL794" s="851"/>
      <c r="AM794" s="629"/>
      <c r="AO794" s="849"/>
      <c r="AP794" s="849"/>
      <c r="AQ794" s="849"/>
    </row>
    <row r="795" spans="1:43">
      <c r="A795" s="852" t="s">
        <v>1661</v>
      </c>
      <c r="B795" s="1936" t="s">
        <v>1433</v>
      </c>
      <c r="C795" s="1936"/>
      <c r="D795" s="1936"/>
      <c r="E795" s="1936"/>
      <c r="F795" s="1936"/>
      <c r="G795" s="1936"/>
      <c r="H795" s="1936"/>
      <c r="I795" s="1936"/>
      <c r="J795" s="1936"/>
      <c r="K795" s="1936"/>
      <c r="L795" s="1936"/>
      <c r="M795" s="1936"/>
      <c r="N795" s="1936"/>
      <c r="O795" s="1936"/>
      <c r="P795" s="1936"/>
      <c r="Q795" s="1936"/>
      <c r="R795" s="1936"/>
      <c r="S795" s="1937"/>
      <c r="T795" s="1964">
        <f>AK103</f>
        <v>20</v>
      </c>
      <c r="U795" s="1940"/>
      <c r="V795" s="1940"/>
      <c r="W795" s="1940"/>
      <c r="X795" s="1940"/>
      <c r="Y795" s="1941"/>
      <c r="Z795" s="1939">
        <v>20</v>
      </c>
      <c r="AA795" s="1940"/>
      <c r="AB795" s="1940"/>
      <c r="AC795" s="1940"/>
      <c r="AD795" s="1940"/>
      <c r="AE795" s="1941"/>
      <c r="AF795" s="1925">
        <f>IF(T795&gt;Z795,Z795,T795)</f>
        <v>20</v>
      </c>
      <c r="AG795" s="1925"/>
      <c r="AH795" s="1925"/>
      <c r="AI795" s="1925"/>
      <c r="AJ795" s="1925"/>
      <c r="AK795" s="1925"/>
      <c r="AL795" s="851"/>
      <c r="AM795" s="629"/>
      <c r="AO795" s="849"/>
      <c r="AP795" s="849"/>
      <c r="AQ795" s="849"/>
    </row>
    <row r="796" spans="1:43">
      <c r="A796" s="852" t="s">
        <v>1683</v>
      </c>
      <c r="B796" s="1936" t="s">
        <v>1443</v>
      </c>
      <c r="C796" s="1936"/>
      <c r="D796" s="1936"/>
      <c r="E796" s="1936"/>
      <c r="F796" s="1936"/>
      <c r="G796" s="1936"/>
      <c r="H796" s="1936"/>
      <c r="I796" s="1936"/>
      <c r="J796" s="1936"/>
      <c r="K796" s="1936"/>
      <c r="L796" s="1936"/>
      <c r="M796" s="1936"/>
      <c r="N796" s="1936"/>
      <c r="O796" s="1936"/>
      <c r="P796" s="1936"/>
      <c r="Q796" s="1936"/>
      <c r="R796" s="1936"/>
      <c r="S796" s="1937"/>
      <c r="T796" s="1964">
        <f>AK137</f>
        <v>10</v>
      </c>
      <c r="U796" s="1940"/>
      <c r="V796" s="1940"/>
      <c r="W796" s="1940"/>
      <c r="X796" s="1940"/>
      <c r="Y796" s="1941"/>
      <c r="Z796" s="1939">
        <v>10</v>
      </c>
      <c r="AA796" s="1940"/>
      <c r="AB796" s="1940"/>
      <c r="AC796" s="1940"/>
      <c r="AD796" s="1940"/>
      <c r="AE796" s="1941"/>
      <c r="AF796" s="1925">
        <f>IF(T796&gt;Z796,Z796,T796)</f>
        <v>10</v>
      </c>
      <c r="AG796" s="1925"/>
      <c r="AH796" s="1925"/>
      <c r="AI796" s="1925"/>
      <c r="AJ796" s="1925"/>
      <c r="AK796" s="1925"/>
      <c r="AL796" s="851"/>
      <c r="AM796" s="629"/>
      <c r="AO796" s="849"/>
      <c r="AP796" s="849"/>
      <c r="AQ796" s="849"/>
    </row>
    <row r="797" spans="1:43">
      <c r="A797" s="853" t="s">
        <v>1684</v>
      </c>
      <c r="B797" s="1936" t="s">
        <v>1685</v>
      </c>
      <c r="C797" s="1936"/>
      <c r="D797" s="1936"/>
      <c r="E797" s="1936"/>
      <c r="F797" s="1936"/>
      <c r="G797" s="1936"/>
      <c r="H797" s="1936"/>
      <c r="I797" s="1936"/>
      <c r="J797" s="1936"/>
      <c r="K797" s="1936"/>
      <c r="L797" s="1936"/>
      <c r="M797" s="1936"/>
      <c r="N797" s="1936"/>
      <c r="O797" s="1936"/>
      <c r="P797" s="1936"/>
      <c r="Q797" s="1936"/>
      <c r="R797" s="1936"/>
      <c r="S797" s="1937"/>
      <c r="T797" s="1938">
        <f>SUM(T798:Y799)</f>
        <v>10</v>
      </c>
      <c r="U797" s="1938"/>
      <c r="V797" s="1938"/>
      <c r="W797" s="1938"/>
      <c r="X797" s="1938"/>
      <c r="Y797" s="1938"/>
      <c r="Z797" s="1925">
        <v>10</v>
      </c>
      <c r="AA797" s="1925"/>
      <c r="AB797" s="1925"/>
      <c r="AC797" s="1925"/>
      <c r="AD797" s="1925"/>
      <c r="AE797" s="1925"/>
      <c r="AF797" s="1925">
        <f>IF(T797&gt;Z797,Z797,T797)</f>
        <v>10</v>
      </c>
      <c r="AG797" s="1925"/>
      <c r="AH797" s="1925"/>
      <c r="AI797" s="1925"/>
      <c r="AJ797" s="1925"/>
      <c r="AK797" s="1925"/>
      <c r="AL797" s="851"/>
      <c r="AM797" s="629"/>
    </row>
    <row r="798" spans="1:43">
      <c r="A798" s="568"/>
      <c r="B798" s="634"/>
      <c r="C798" s="1942" t="s">
        <v>1686</v>
      </c>
      <c r="D798" s="1942"/>
      <c r="E798" s="1942"/>
      <c r="F798" s="1942"/>
      <c r="G798" s="1942"/>
      <c r="H798" s="1942"/>
      <c r="I798" s="1942"/>
      <c r="J798" s="1942"/>
      <c r="K798" s="1942"/>
      <c r="L798" s="1942"/>
      <c r="M798" s="1942"/>
      <c r="N798" s="1942"/>
      <c r="O798" s="1942"/>
      <c r="P798" s="1942"/>
      <c r="Q798" s="1942"/>
      <c r="R798" s="1942"/>
      <c r="S798" s="1943"/>
      <c r="T798" s="1944">
        <f>AJ155</f>
        <v>7</v>
      </c>
      <c r="U798" s="1944"/>
      <c r="V798" s="1944"/>
      <c r="W798" s="1944"/>
      <c r="X798" s="1944"/>
      <c r="Y798" s="1944"/>
      <c r="Z798" s="1945">
        <v>7</v>
      </c>
      <c r="AA798" s="1945"/>
      <c r="AB798" s="1945"/>
      <c r="AC798" s="1945"/>
      <c r="AD798" s="1945"/>
      <c r="AE798" s="1945"/>
      <c r="AF798" s="1946"/>
      <c r="AG798" s="1946"/>
      <c r="AH798" s="1946"/>
      <c r="AI798" s="1946"/>
      <c r="AJ798" s="1946"/>
      <c r="AK798" s="1946"/>
      <c r="AL798" s="851"/>
      <c r="AM798" s="629"/>
    </row>
    <row r="799" spans="1:43">
      <c r="A799" s="633"/>
      <c r="B799" s="634"/>
      <c r="C799" s="1942" t="s">
        <v>1687</v>
      </c>
      <c r="D799" s="1942"/>
      <c r="E799" s="1942"/>
      <c r="F799" s="1942"/>
      <c r="G799" s="1942"/>
      <c r="H799" s="1942"/>
      <c r="I799" s="1942"/>
      <c r="J799" s="1942"/>
      <c r="K799" s="1942"/>
      <c r="L799" s="1942"/>
      <c r="M799" s="1942"/>
      <c r="N799" s="1942"/>
      <c r="O799" s="1942"/>
      <c r="P799" s="1942"/>
      <c r="Q799" s="1942"/>
      <c r="R799" s="1942"/>
      <c r="S799" s="1943"/>
      <c r="T799" s="1944">
        <f>AJ169</f>
        <v>3</v>
      </c>
      <c r="U799" s="1944"/>
      <c r="V799" s="1944"/>
      <c r="W799" s="1944"/>
      <c r="X799" s="1944"/>
      <c r="Y799" s="1944"/>
      <c r="Z799" s="1945">
        <v>3</v>
      </c>
      <c r="AA799" s="1945"/>
      <c r="AB799" s="1945"/>
      <c r="AC799" s="1945"/>
      <c r="AD799" s="1945"/>
      <c r="AE799" s="1945"/>
      <c r="AF799" s="1946"/>
      <c r="AG799" s="1946"/>
      <c r="AH799" s="1946"/>
      <c r="AI799" s="1946"/>
      <c r="AJ799" s="1946"/>
      <c r="AK799" s="1946"/>
      <c r="AL799" s="851"/>
      <c r="AM799" s="629"/>
      <c r="AO799" s="583"/>
    </row>
    <row r="800" spans="1:43">
      <c r="A800" s="853" t="s">
        <v>1471</v>
      </c>
      <c r="B800" s="1936" t="s">
        <v>1688</v>
      </c>
      <c r="C800" s="1936"/>
      <c r="D800" s="1936"/>
      <c r="E800" s="1936"/>
      <c r="F800" s="1936"/>
      <c r="G800" s="1936"/>
      <c r="H800" s="1936"/>
      <c r="I800" s="1936"/>
      <c r="J800" s="1936"/>
      <c r="K800" s="1936"/>
      <c r="L800" s="1936"/>
      <c r="M800" s="1936"/>
      <c r="N800" s="1936"/>
      <c r="O800" s="1936"/>
      <c r="P800" s="1936"/>
      <c r="Q800" s="1936"/>
      <c r="R800" s="1936"/>
      <c r="S800" s="1937"/>
      <c r="T800" s="1938">
        <f>AK180</f>
        <v>10</v>
      </c>
      <c r="U800" s="1938"/>
      <c r="V800" s="1938"/>
      <c r="W800" s="1938"/>
      <c r="X800" s="1938"/>
      <c r="Y800" s="1938"/>
      <c r="Z800" s="1925">
        <v>10</v>
      </c>
      <c r="AA800" s="1925"/>
      <c r="AB800" s="1925"/>
      <c r="AC800" s="1925"/>
      <c r="AD800" s="1925"/>
      <c r="AE800" s="1925"/>
      <c r="AF800" s="1925">
        <f>IF(T800&gt;Z800,Z800,T800)</f>
        <v>10</v>
      </c>
      <c r="AG800" s="1925"/>
      <c r="AH800" s="1925"/>
      <c r="AI800" s="1925"/>
      <c r="AJ800" s="1925"/>
      <c r="AK800" s="1925"/>
      <c r="AL800" s="851"/>
      <c r="AM800" s="629"/>
    </row>
    <row r="801" spans="1:81">
      <c r="A801" s="852" t="s">
        <v>1480</v>
      </c>
      <c r="B801" s="1936" t="s">
        <v>1481</v>
      </c>
      <c r="C801" s="1936"/>
      <c r="D801" s="1936"/>
      <c r="E801" s="1936"/>
      <c r="F801" s="1936"/>
      <c r="G801" s="1936"/>
      <c r="H801" s="1936"/>
      <c r="I801" s="1936"/>
      <c r="J801" s="1936"/>
      <c r="K801" s="1936"/>
      <c r="L801" s="1936"/>
      <c r="M801" s="1936"/>
      <c r="N801" s="1936"/>
      <c r="O801" s="1936"/>
      <c r="P801" s="1936"/>
      <c r="Q801" s="1936"/>
      <c r="R801" s="1936"/>
      <c r="S801" s="1937"/>
      <c r="T801" s="1938">
        <f>AK262</f>
        <v>8</v>
      </c>
      <c r="U801" s="1938"/>
      <c r="V801" s="1938"/>
      <c r="W801" s="1938"/>
      <c r="X801" s="1938"/>
      <c r="Y801" s="1938"/>
      <c r="Z801" s="1939">
        <v>8</v>
      </c>
      <c r="AA801" s="1940"/>
      <c r="AB801" s="1940"/>
      <c r="AC801" s="1940"/>
      <c r="AD801" s="1940"/>
      <c r="AE801" s="1941"/>
      <c r="AF801" s="1925">
        <f>IF(T801&gt;Z801,Z801,T801)</f>
        <v>8</v>
      </c>
      <c r="AG801" s="1925"/>
      <c r="AH801" s="1925"/>
      <c r="AI801" s="1925"/>
      <c r="AJ801" s="1925"/>
      <c r="AK801" s="1925"/>
      <c r="AL801" s="851"/>
      <c r="AM801" s="629"/>
    </row>
    <row r="802" spans="1:81" s="567" customFormat="1" hidden="1">
      <c r="A802" s="853" t="s">
        <v>598</v>
      </c>
      <c r="B802" s="1936" t="s">
        <v>1689</v>
      </c>
      <c r="C802" s="1936"/>
      <c r="D802" s="1936"/>
      <c r="E802" s="1936"/>
      <c r="F802" s="1936"/>
      <c r="G802" s="1936"/>
      <c r="H802" s="1936"/>
      <c r="I802" s="1936"/>
      <c r="J802" s="1936"/>
      <c r="K802" s="1936"/>
      <c r="L802" s="1936"/>
      <c r="M802" s="1936"/>
      <c r="N802" s="1936"/>
      <c r="O802" s="1936"/>
      <c r="P802" s="1936"/>
      <c r="Q802" s="1936"/>
      <c r="R802" s="1936"/>
      <c r="S802" s="1937"/>
      <c r="T802" s="1938">
        <f>IF(AK524&gt;5,5,AK524)</f>
        <v>0</v>
      </c>
      <c r="U802" s="1938"/>
      <c r="V802" s="1938"/>
      <c r="W802" s="1938"/>
      <c r="X802" s="1938"/>
      <c r="Y802" s="1938"/>
      <c r="Z802" s="1925">
        <v>5</v>
      </c>
      <c r="AA802" s="1925"/>
      <c r="AB802" s="1925"/>
      <c r="AC802" s="1925"/>
      <c r="AD802" s="1925"/>
      <c r="AE802" s="1925"/>
      <c r="AF802" s="1925">
        <f>IF(T802&gt;Z802,5,T802)</f>
        <v>0</v>
      </c>
      <c r="AG802" s="1925"/>
      <c r="AH802" s="1925"/>
      <c r="AI802" s="1925"/>
      <c r="AJ802" s="1925"/>
      <c r="AK802" s="1925"/>
      <c r="AL802" s="851"/>
      <c r="AM802" s="629"/>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7" customFormat="1">
      <c r="A803" s="852" t="s">
        <v>1486</v>
      </c>
      <c r="B803" s="1936" t="s">
        <v>1690</v>
      </c>
      <c r="C803" s="1936"/>
      <c r="D803" s="1936"/>
      <c r="E803" s="1936"/>
      <c r="F803" s="1936"/>
      <c r="G803" s="1936"/>
      <c r="H803" s="1936"/>
      <c r="I803" s="1936"/>
      <c r="J803" s="1936"/>
      <c r="K803" s="1936"/>
      <c r="L803" s="1936"/>
      <c r="M803" s="1936"/>
      <c r="N803" s="1936"/>
      <c r="O803" s="1936"/>
      <c r="P803" s="1936"/>
      <c r="Q803" s="1936"/>
      <c r="R803" s="1936"/>
      <c r="S803" s="1937"/>
      <c r="T803" s="1938">
        <f>AK274</f>
        <v>10</v>
      </c>
      <c r="U803" s="1938"/>
      <c r="V803" s="1938"/>
      <c r="W803" s="1938"/>
      <c r="X803" s="1938"/>
      <c r="Y803" s="1938"/>
      <c r="Z803" s="1925">
        <v>10</v>
      </c>
      <c r="AA803" s="1925"/>
      <c r="AB803" s="1925"/>
      <c r="AC803" s="1925"/>
      <c r="AD803" s="1925"/>
      <c r="AE803" s="1925"/>
      <c r="AF803" s="1947">
        <f>IF(T803&gt;Z803,Z803,T803)</f>
        <v>10</v>
      </c>
      <c r="AG803" s="1948"/>
      <c r="AH803" s="1948"/>
      <c r="AI803" s="1948"/>
      <c r="AJ803" s="1948"/>
      <c r="AK803" s="1949"/>
      <c r="AL803" s="851"/>
      <c r="AM803" s="629"/>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7" customFormat="1">
      <c r="A804" s="853" t="s">
        <v>1490</v>
      </c>
      <c r="B804" s="1936" t="s">
        <v>1491</v>
      </c>
      <c r="C804" s="1936"/>
      <c r="D804" s="1936"/>
      <c r="E804" s="1936"/>
      <c r="F804" s="1936"/>
      <c r="G804" s="1936"/>
      <c r="H804" s="1936"/>
      <c r="I804" s="1936"/>
      <c r="J804" s="1936"/>
      <c r="K804" s="1936"/>
      <c r="L804" s="1936"/>
      <c r="M804" s="1936"/>
      <c r="N804" s="1936"/>
      <c r="O804" s="1936"/>
      <c r="P804" s="1936"/>
      <c r="Q804" s="1936"/>
      <c r="R804" s="1936"/>
      <c r="S804" s="1937"/>
      <c r="T804" s="1938">
        <f>AK327</f>
        <v>9</v>
      </c>
      <c r="U804" s="1938"/>
      <c r="V804" s="1938"/>
      <c r="W804" s="1938"/>
      <c r="X804" s="1938"/>
      <c r="Y804" s="1938"/>
      <c r="Z804" s="1947">
        <v>10</v>
      </c>
      <c r="AA804" s="1948"/>
      <c r="AB804" s="1948"/>
      <c r="AC804" s="1948"/>
      <c r="AD804" s="1948"/>
      <c r="AE804" s="1949"/>
      <c r="AF804" s="1947">
        <f>IF(T804&gt;Z804,Z804,T804)</f>
        <v>9</v>
      </c>
      <c r="AG804" s="1948"/>
      <c r="AH804" s="1948"/>
      <c r="AI804" s="1948"/>
      <c r="AJ804" s="1948"/>
      <c r="AK804" s="1949"/>
      <c r="AL804" s="572"/>
      <c r="AM804" s="629"/>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7" customFormat="1" hidden="1">
      <c r="A805" s="853"/>
      <c r="B805" s="854"/>
      <c r="C805" s="855" t="s">
        <v>1691</v>
      </c>
      <c r="D805" s="856"/>
      <c r="E805" s="856"/>
      <c r="F805" s="856"/>
      <c r="G805" s="856"/>
      <c r="H805" s="856"/>
      <c r="I805" s="856"/>
      <c r="J805" s="856"/>
      <c r="K805" s="856"/>
      <c r="L805" s="856"/>
      <c r="M805" s="856"/>
      <c r="N805" s="856"/>
      <c r="O805" s="856"/>
      <c r="P805" s="856"/>
      <c r="Q805" s="856"/>
      <c r="R805" s="854"/>
      <c r="S805" s="857"/>
      <c r="T805" s="1944">
        <f>AK327</f>
        <v>9</v>
      </c>
      <c r="U805" s="1944"/>
      <c r="V805" s="1944"/>
      <c r="W805" s="1944"/>
      <c r="X805" s="1944"/>
      <c r="Y805" s="1944"/>
      <c r="Z805" s="1912">
        <v>20</v>
      </c>
      <c r="AA805" s="1913"/>
      <c r="AB805" s="1913"/>
      <c r="AC805" s="1913"/>
      <c r="AD805" s="1913"/>
      <c r="AE805" s="1914"/>
      <c r="AF805" s="1946"/>
      <c r="AG805" s="1946"/>
      <c r="AH805" s="1946"/>
      <c r="AI805" s="1946"/>
      <c r="AJ805" s="1946"/>
      <c r="AK805" s="1946"/>
      <c r="AL805" s="572"/>
      <c r="AM805" s="629"/>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7" customFormat="1">
      <c r="A806" s="853" t="s">
        <v>1563</v>
      </c>
      <c r="B806" s="1936" t="s">
        <v>857</v>
      </c>
      <c r="C806" s="1936"/>
      <c r="D806" s="1936"/>
      <c r="E806" s="1936"/>
      <c r="F806" s="1936"/>
      <c r="G806" s="1936"/>
      <c r="H806" s="1936"/>
      <c r="I806" s="1936"/>
      <c r="J806" s="1936"/>
      <c r="K806" s="1936"/>
      <c r="L806" s="1936"/>
      <c r="M806" s="1936"/>
      <c r="N806" s="1936"/>
      <c r="O806" s="1936"/>
      <c r="P806" s="1936"/>
      <c r="Q806" s="1936"/>
      <c r="R806" s="1936"/>
      <c r="S806" s="1937"/>
      <c r="T806" s="1938">
        <f>AK458</f>
        <v>10</v>
      </c>
      <c r="U806" s="1938"/>
      <c r="V806" s="1938"/>
      <c r="W806" s="1938"/>
      <c r="X806" s="1938"/>
      <c r="Y806" s="1938"/>
      <c r="Z806" s="1947">
        <v>10</v>
      </c>
      <c r="AA806" s="1948"/>
      <c r="AB806" s="1948"/>
      <c r="AC806" s="1948"/>
      <c r="AD806" s="1948"/>
      <c r="AE806" s="1949"/>
      <c r="AF806" s="1925">
        <f>IF(T806&gt;Z806,Z806,T806)</f>
        <v>10</v>
      </c>
      <c r="AG806" s="1925"/>
      <c r="AH806" s="1925"/>
      <c r="AI806" s="1925"/>
      <c r="AJ806" s="1925"/>
      <c r="AK806" s="1925"/>
      <c r="AL806" s="572"/>
      <c r="AM806" s="629"/>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7" customFormat="1">
      <c r="A807" s="853" t="s">
        <v>1669</v>
      </c>
      <c r="B807" s="1936" t="s">
        <v>1670</v>
      </c>
      <c r="C807" s="1936"/>
      <c r="D807" s="1936"/>
      <c r="E807" s="1936"/>
      <c r="F807" s="1936"/>
      <c r="G807" s="1936"/>
      <c r="H807" s="1936"/>
      <c r="I807" s="1936"/>
      <c r="J807" s="1936"/>
      <c r="K807" s="1936"/>
      <c r="L807" s="1936"/>
      <c r="M807" s="1936"/>
      <c r="N807" s="1936"/>
      <c r="O807" s="1936"/>
      <c r="P807" s="1936"/>
      <c r="Q807" s="1936"/>
      <c r="R807" s="1936"/>
      <c r="S807" s="1937"/>
      <c r="T807" s="1938">
        <f>AK548</f>
        <v>12</v>
      </c>
      <c r="U807" s="1938"/>
      <c r="V807" s="1938"/>
      <c r="W807" s="1938"/>
      <c r="X807" s="1938"/>
      <c r="Y807" s="1938"/>
      <c r="Z807" s="1947">
        <v>12</v>
      </c>
      <c r="AA807" s="1948"/>
      <c r="AB807" s="1948"/>
      <c r="AC807" s="1948"/>
      <c r="AD807" s="1948"/>
      <c r="AE807" s="1949"/>
      <c r="AF807" s="1925">
        <f>IF(T807&gt;Z807,Z807,T807)</f>
        <v>12</v>
      </c>
      <c r="AG807" s="1925"/>
      <c r="AH807" s="1925"/>
      <c r="AI807" s="1925"/>
      <c r="AJ807" s="1925"/>
      <c r="AK807" s="1925"/>
      <c r="AL807" s="572"/>
      <c r="AM807" s="629"/>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7" customFormat="1">
      <c r="A808" s="853" t="s">
        <v>2334</v>
      </c>
      <c r="B808" s="1936" t="s">
        <v>1692</v>
      </c>
      <c r="C808" s="1936"/>
      <c r="D808" s="1936"/>
      <c r="E808" s="1936"/>
      <c r="F808" s="1936"/>
      <c r="G808" s="1936"/>
      <c r="H808" s="1936"/>
      <c r="I808" s="1936"/>
      <c r="J808" s="1936"/>
      <c r="K808" s="1936"/>
      <c r="L808" s="1936"/>
      <c r="M808" s="1936"/>
      <c r="N808" s="1936"/>
      <c r="O808" s="1936"/>
      <c r="P808" s="1936"/>
      <c r="Q808" s="1936"/>
      <c r="R808" s="1936"/>
      <c r="S808" s="1937"/>
      <c r="T808" s="1938">
        <f>AK783</f>
        <v>10</v>
      </c>
      <c r="U808" s="1938"/>
      <c r="V808" s="1938"/>
      <c r="W808" s="1938"/>
      <c r="X808" s="1938"/>
      <c r="Y808" s="1938"/>
      <c r="Z808" s="1947">
        <v>10</v>
      </c>
      <c r="AA808" s="1948"/>
      <c r="AB808" s="1948"/>
      <c r="AC808" s="1948"/>
      <c r="AD808" s="1948"/>
      <c r="AE808" s="1949"/>
      <c r="AF808" s="1925">
        <f>IF(T808&gt;Z808,Z808,T808)</f>
        <v>10</v>
      </c>
      <c r="AG808" s="1925"/>
      <c r="AH808" s="1925"/>
      <c r="AI808" s="1925"/>
      <c r="AJ808" s="1925"/>
      <c r="AK808" s="1925"/>
      <c r="AL808" s="572"/>
      <c r="AM808" s="629"/>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7" customFormat="1">
      <c r="A809" s="1950" t="s">
        <v>1693</v>
      </c>
      <c r="B809" s="1936"/>
      <c r="C809" s="1936"/>
      <c r="D809" s="1936"/>
      <c r="E809" s="1936"/>
      <c r="F809" s="1936"/>
      <c r="G809" s="1936"/>
      <c r="H809" s="1936"/>
      <c r="I809" s="1936"/>
      <c r="J809" s="1936"/>
      <c r="K809" s="1936"/>
      <c r="L809" s="1936"/>
      <c r="M809" s="1936"/>
      <c r="N809" s="1936"/>
      <c r="O809" s="1936"/>
      <c r="P809" s="1936"/>
      <c r="Q809" s="1936"/>
      <c r="R809" s="1936"/>
      <c r="S809" s="1937"/>
      <c r="T809" s="1951"/>
      <c r="U809" s="1951"/>
      <c r="V809" s="1951"/>
      <c r="W809" s="1951"/>
      <c r="X809" s="1951"/>
      <c r="Y809" s="1951"/>
      <c r="Z809" s="1945" t="s">
        <v>1694</v>
      </c>
      <c r="AA809" s="1945"/>
      <c r="AB809" s="1945"/>
      <c r="AC809" s="1945"/>
      <c r="AD809" s="1945"/>
      <c r="AE809" s="1945"/>
      <c r="AF809" s="1947">
        <f>IF(T809&gt;0,T809,0)</f>
        <v>0</v>
      </c>
      <c r="AG809" s="1948"/>
      <c r="AH809" s="1948"/>
      <c r="AI809" s="1948"/>
      <c r="AJ809" s="1948"/>
      <c r="AK809" s="1949"/>
      <c r="AL809" s="624"/>
      <c r="AM809" s="629"/>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7" customFormat="1" ht="15.75">
      <c r="A810" s="1952" t="s">
        <v>1695</v>
      </c>
      <c r="B810" s="1953"/>
      <c r="C810" s="1953"/>
      <c r="D810" s="1953"/>
      <c r="E810" s="1953"/>
      <c r="F810" s="1953"/>
      <c r="G810" s="1953"/>
      <c r="H810" s="1953"/>
      <c r="I810" s="1953"/>
      <c r="J810" s="1953"/>
      <c r="K810" s="1953"/>
      <c r="L810" s="1953"/>
      <c r="M810" s="1953"/>
      <c r="N810" s="1953"/>
      <c r="O810" s="1953"/>
      <c r="P810" s="1953"/>
      <c r="Q810" s="1953"/>
      <c r="R810" s="1953"/>
      <c r="S810" s="1953"/>
      <c r="T810" s="1953"/>
      <c r="U810" s="1953"/>
      <c r="V810" s="1953"/>
      <c r="W810" s="1953"/>
      <c r="X810" s="1953"/>
      <c r="Y810" s="1953"/>
      <c r="Z810" s="1953"/>
      <c r="AA810" s="1953"/>
      <c r="AB810" s="1953"/>
      <c r="AC810" s="1953"/>
      <c r="AD810" s="1953"/>
      <c r="AE810" s="1954"/>
      <c r="AF810" s="1958">
        <f>SUM(AF793:AK808)-AF809</f>
        <v>119</v>
      </c>
      <c r="AG810" s="1959"/>
      <c r="AH810" s="1959"/>
      <c r="AI810" s="1959"/>
      <c r="AJ810" s="1959"/>
      <c r="AK810" s="1960"/>
      <c r="AL810" s="858"/>
      <c r="AM810" s="583"/>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7" customFormat="1" ht="15.75">
      <c r="A811" s="1955"/>
      <c r="B811" s="1956"/>
      <c r="C811" s="1956"/>
      <c r="D811" s="1956"/>
      <c r="E811" s="1956"/>
      <c r="F811" s="1956"/>
      <c r="G811" s="1956"/>
      <c r="H811" s="1956"/>
      <c r="I811" s="1956"/>
      <c r="J811" s="1956"/>
      <c r="K811" s="1956"/>
      <c r="L811" s="1956"/>
      <c r="M811" s="1956"/>
      <c r="N811" s="1956"/>
      <c r="O811" s="1956"/>
      <c r="P811" s="1956"/>
      <c r="Q811" s="1956"/>
      <c r="R811" s="1956"/>
      <c r="S811" s="1956"/>
      <c r="T811" s="1956"/>
      <c r="U811" s="1956"/>
      <c r="V811" s="1956"/>
      <c r="W811" s="1956"/>
      <c r="X811" s="1956"/>
      <c r="Y811" s="1956"/>
      <c r="Z811" s="1956"/>
      <c r="AA811" s="1956"/>
      <c r="AB811" s="1956"/>
      <c r="AC811" s="1956"/>
      <c r="AD811" s="1956"/>
      <c r="AE811" s="1957"/>
      <c r="AF811" s="1961"/>
      <c r="AG811" s="1962"/>
      <c r="AH811" s="1962"/>
      <c r="AI811" s="1962"/>
      <c r="AJ811" s="1962"/>
      <c r="AK811" s="1963"/>
      <c r="AL811" s="858"/>
      <c r="AM811" s="583"/>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7" customFormat="1">
      <c r="A812" s="696"/>
      <c r="B812" s="696"/>
      <c r="C812" s="696"/>
      <c r="D812" s="696"/>
      <c r="E812" s="696"/>
      <c r="F812" s="696"/>
      <c r="G812" s="696"/>
      <c r="H812" s="696"/>
      <c r="I812" s="696"/>
      <c r="J812" s="696"/>
      <c r="K812" s="696"/>
      <c r="L812" s="696"/>
      <c r="M812" s="696"/>
      <c r="N812" s="696"/>
      <c r="O812" s="696"/>
      <c r="P812" s="696"/>
      <c r="Q812" s="696"/>
      <c r="R812" s="696"/>
      <c r="S812" s="696"/>
      <c r="T812" s="696"/>
      <c r="U812" s="696"/>
      <c r="V812" s="696"/>
      <c r="W812" s="696"/>
      <c r="X812" s="696"/>
      <c r="Y812" s="696"/>
      <c r="Z812" s="696"/>
      <c r="AA812" s="696"/>
      <c r="AB812" s="696"/>
      <c r="AC812" s="696"/>
      <c r="AD812" s="696"/>
      <c r="AE812" s="696"/>
      <c r="AF812" s="696"/>
      <c r="AG812" s="696"/>
      <c r="AH812" s="696"/>
      <c r="AI812" s="696"/>
      <c r="AJ812" s="696"/>
      <c r="AK812" s="696"/>
      <c r="AL812" s="696"/>
      <c r="AM812" s="859"/>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85" zoomScaleNormal="85" workbookViewId="0">
      <selection activeCell="H28" sqref="H28"/>
    </sheetView>
  </sheetViews>
  <sheetFormatPr defaultColWidth="9.140625" defaultRowHeight="14.25"/>
  <cols>
    <col min="1" max="1" width="2.42578125" style="1078" customWidth="1"/>
    <col min="2" max="9" width="14.7109375" style="1078" customWidth="1"/>
    <col min="10" max="10" width="2.28515625" style="1078" customWidth="1"/>
    <col min="11" max="11" width="11.85546875" style="1079" customWidth="1"/>
    <col min="12" max="12" width="10.7109375" style="1078" customWidth="1"/>
    <col min="13" max="13" width="10.42578125" style="1078" customWidth="1"/>
    <col min="14" max="14" width="10.85546875" style="1078" customWidth="1"/>
    <col min="15" max="16384" width="9.140625" style="1078"/>
  </cols>
  <sheetData>
    <row r="1" spans="1:13" ht="30" customHeight="1">
      <c r="A1" s="2139" t="s">
        <v>1696</v>
      </c>
      <c r="B1" s="2139"/>
      <c r="C1" s="2139"/>
      <c r="D1" s="2139"/>
      <c r="E1" s="2139"/>
      <c r="F1" s="2139"/>
      <c r="G1" s="2139"/>
      <c r="H1" s="2139"/>
      <c r="I1" s="2139"/>
      <c r="J1" s="2139"/>
    </row>
    <row r="2" spans="1:13" ht="15" customHeight="1" thickBot="1">
      <c r="A2" s="1080"/>
      <c r="B2" s="1080"/>
      <c r="I2" s="1081"/>
      <c r="K2" s="1082"/>
    </row>
    <row r="3" spans="1:13" s="1085" customFormat="1" ht="20.100000000000001" customHeight="1">
      <c r="A3" s="1139"/>
      <c r="B3" s="1140"/>
      <c r="C3" s="1141"/>
      <c r="D3" s="1146"/>
      <c r="E3" s="1141"/>
      <c r="F3" s="1142" t="s">
        <v>2299</v>
      </c>
      <c r="G3" s="1141"/>
      <c r="H3" s="1143">
        <f>E16</f>
        <v>51028772</v>
      </c>
      <c r="I3" s="1144"/>
    </row>
    <row r="4" spans="1:13" s="1085" customFormat="1" ht="20.100000000000001" customHeight="1">
      <c r="B4" s="1133"/>
      <c r="D4" s="1147"/>
      <c r="F4" s="1131" t="s">
        <v>2301</v>
      </c>
      <c r="G4" s="1130" t="s">
        <v>2300</v>
      </c>
      <c r="H4" s="1132">
        <f>I16</f>
        <v>30000818.924509805</v>
      </c>
      <c r="I4" s="1134"/>
      <c r="K4" s="1089"/>
    </row>
    <row r="5" spans="1:13" s="1085" customFormat="1" ht="20.100000000000001" customHeight="1" thickBot="1">
      <c r="B5" s="1135"/>
      <c r="C5" s="1136"/>
      <c r="D5" s="1148"/>
      <c r="E5" s="1137"/>
      <c r="F5" s="1148" t="s">
        <v>2241</v>
      </c>
      <c r="G5" s="1149"/>
      <c r="H5" s="1145">
        <f>H3/H4</f>
        <v>1.7009126360317772</v>
      </c>
      <c r="I5" s="1138"/>
      <c r="K5" s="1089"/>
    </row>
    <row r="6" spans="1:13" s="1085" customFormat="1" ht="15" customHeight="1">
      <c r="B6" s="1086"/>
      <c r="C6" s="1087"/>
      <c r="F6" s="1088"/>
      <c r="K6" s="1089"/>
    </row>
    <row r="7" spans="1:13" s="1085" customFormat="1" ht="15" customHeight="1">
      <c r="E7" s="1090"/>
      <c r="F7" s="1088"/>
      <c r="K7" s="1091"/>
    </row>
    <row r="8" spans="1:13" s="1085" customFormat="1" ht="15" customHeight="1">
      <c r="A8" s="1092"/>
      <c r="B8" s="2140" t="s">
        <v>2239</v>
      </c>
      <c r="C8" s="2141"/>
      <c r="D8" s="2141"/>
      <c r="E8" s="2142"/>
      <c r="G8" s="2143" t="s">
        <v>2240</v>
      </c>
      <c r="H8" s="2144"/>
      <c r="I8" s="2145"/>
      <c r="K8" s="1091"/>
    </row>
    <row r="9" spans="1:13" ht="15" customHeight="1">
      <c r="A9" s="1080"/>
      <c r="B9" s="2134" t="s">
        <v>2278</v>
      </c>
      <c r="C9" s="2134"/>
      <c r="D9" s="2134"/>
      <c r="E9" s="1093">
        <f>G31</f>
        <v>6575000</v>
      </c>
      <c r="G9" s="2137" t="s">
        <v>2276</v>
      </c>
      <c r="H9" s="2137"/>
      <c r="I9" s="1094">
        <f>Application!AM554</f>
        <v>30276660</v>
      </c>
      <c r="K9" s="1095"/>
      <c r="M9" s="1096"/>
    </row>
    <row r="10" spans="1:13" ht="15" customHeight="1" thickBot="1">
      <c r="A10" s="1080"/>
      <c r="B10" s="2134" t="s">
        <v>2279</v>
      </c>
      <c r="C10" s="2134"/>
      <c r="D10" s="2134"/>
      <c r="E10" s="1094">
        <f>G40</f>
        <v>31264272.000000004</v>
      </c>
      <c r="G10" s="2137" t="s">
        <v>2242</v>
      </c>
      <c r="H10" s="2137"/>
      <c r="I10" s="1181">
        <f>'Basis &amp; Credits'!AB78</f>
        <v>5994579</v>
      </c>
      <c r="M10" s="1096"/>
    </row>
    <row r="11" spans="1:13" ht="15" customHeight="1">
      <c r="A11" s="1097"/>
      <c r="B11" s="2134" t="s">
        <v>2280</v>
      </c>
      <c r="C11" s="2134"/>
      <c r="D11" s="2134"/>
      <c r="E11" s="1094">
        <f>G49</f>
        <v>0</v>
      </c>
      <c r="G11" s="2137" t="s">
        <v>2291</v>
      </c>
      <c r="H11" s="2137"/>
      <c r="I11" s="1180">
        <f>I9+I10</f>
        <v>36271239</v>
      </c>
      <c r="M11" s="1096"/>
    </row>
    <row r="12" spans="1:13" ht="15" customHeight="1">
      <c r="A12" s="1083"/>
      <c r="B12" s="2134" t="s">
        <v>2281</v>
      </c>
      <c r="C12" s="2134"/>
      <c r="D12" s="2134"/>
      <c r="E12" s="1094">
        <f>G58</f>
        <v>960000</v>
      </c>
      <c r="G12" s="1182" t="s">
        <v>2316</v>
      </c>
      <c r="H12" s="1183"/>
      <c r="M12" s="1096"/>
    </row>
    <row r="13" spans="1:13" ht="15" customHeight="1">
      <c r="A13" s="1080"/>
      <c r="B13" s="2134" t="s">
        <v>2282</v>
      </c>
      <c r="C13" s="2134"/>
      <c r="D13" s="2134"/>
      <c r="E13" s="1099">
        <f>G83</f>
        <v>9599500</v>
      </c>
      <c r="G13" s="2138" t="s">
        <v>139</v>
      </c>
      <c r="H13" s="2138"/>
      <c r="I13" s="1098">
        <f>15%*(AND(G111="Yes",G113&lt;&gt;""))</f>
        <v>0.15</v>
      </c>
      <c r="M13" s="1096"/>
    </row>
    <row r="14" spans="1:13" ht="15" customHeight="1">
      <c r="A14" s="1080"/>
      <c r="B14" s="2134" t="s">
        <v>2283</v>
      </c>
      <c r="C14" s="2134"/>
      <c r="D14" s="2134"/>
      <c r="E14" s="1094">
        <f>IF(G96&gt;G106,G96,0)</f>
        <v>0</v>
      </c>
      <c r="G14" s="1178" t="s">
        <v>2292</v>
      </c>
      <c r="H14" s="1178"/>
      <c r="I14" s="1098">
        <f>IF(Application!AJ1031&gt;0,10%,IF(Application!AJ1035&gt;0,5%,0))</f>
        <v>0</v>
      </c>
      <c r="M14" s="1096"/>
    </row>
    <row r="15" spans="1:13" ht="15" customHeight="1" thickBot="1">
      <c r="A15" s="1080"/>
      <c r="B15" s="2135" t="s">
        <v>2302</v>
      </c>
      <c r="C15" s="2135"/>
      <c r="D15" s="2135"/>
      <c r="E15" s="1150">
        <f>IF(E14&gt;0,0,G106)</f>
        <v>2630000</v>
      </c>
      <c r="G15" s="2132" t="s">
        <v>2293</v>
      </c>
      <c r="H15" s="2133"/>
      <c r="I15" s="1152">
        <f>G123</f>
        <v>2.2875816993464051E-2</v>
      </c>
      <c r="M15" s="1096"/>
    </row>
    <row r="16" spans="1:13" ht="15" customHeight="1">
      <c r="A16" s="1080"/>
      <c r="B16" s="2136" t="s">
        <v>2238</v>
      </c>
      <c r="C16" s="2136"/>
      <c r="D16" s="2136"/>
      <c r="E16" s="1151">
        <f>SUM(E9:E15)</f>
        <v>51028772</v>
      </c>
      <c r="G16" s="1179" t="s">
        <v>2277</v>
      </c>
      <c r="H16" s="1179"/>
      <c r="I16" s="1153">
        <f>I11-((I11*I13)+(I11*I14)+(I11*I15))</f>
        <v>30000818.924509805</v>
      </c>
    </row>
    <row r="17" spans="1:20" ht="15" customHeight="1">
      <c r="A17" s="1080"/>
      <c r="B17" s="1080"/>
      <c r="E17" s="1100"/>
      <c r="H17" s="1101"/>
      <c r="I17" s="1102"/>
    </row>
    <row r="18" spans="1:20" ht="15" customHeight="1">
      <c r="B18" s="1103" t="str">
        <f>B9</f>
        <v>A. Unit Production Benefit</v>
      </c>
      <c r="C18" s="1104"/>
      <c r="D18" s="1104"/>
      <c r="E18" s="1104"/>
      <c r="F18" s="1104"/>
      <c r="G18" s="1104"/>
      <c r="H18" s="1104"/>
      <c r="I18" s="1105"/>
      <c r="M18" s="1100">
        <f>SUM(Cdlac[Quantity])</f>
        <v>96</v>
      </c>
      <c r="O18" s="1123" t="s">
        <v>591</v>
      </c>
      <c r="P18" s="1078">
        <f>MATCH(Application!T189,Application!BV490:BV547,0)</f>
        <v>48</v>
      </c>
      <c r="S18" s="1100">
        <f>SUM(Cdlac[Population])</f>
        <v>0</v>
      </c>
    </row>
    <row r="19" spans="1:20" ht="15" customHeight="1">
      <c r="A19" s="1080"/>
      <c r="B19" s="1080"/>
      <c r="I19" s="1106"/>
      <c r="L19" s="1078" t="s">
        <v>2234</v>
      </c>
      <c r="M19" s="1078" t="s">
        <v>2233</v>
      </c>
      <c r="N19" s="1078" t="s">
        <v>2247</v>
      </c>
      <c r="O19" s="1078" t="s">
        <v>2248</v>
      </c>
      <c r="P19" s="1078" t="s">
        <v>2235</v>
      </c>
      <c r="Q19" s="1078" t="s">
        <v>2236</v>
      </c>
      <c r="R19" s="1078" t="s">
        <v>2249</v>
      </c>
      <c r="S19" s="1078" t="s">
        <v>2255</v>
      </c>
      <c r="T19" s="1078" t="s">
        <v>386</v>
      </c>
    </row>
    <row r="20" spans="1:20" ht="15" customHeight="1">
      <c r="A20" s="1083"/>
      <c r="C20" s="2130" t="s">
        <v>2295</v>
      </c>
      <c r="D20" s="2130" t="s">
        <v>2296</v>
      </c>
      <c r="E20" s="2130" t="s">
        <v>2297</v>
      </c>
      <c r="F20" s="2130" t="s">
        <v>2298</v>
      </c>
      <c r="G20" s="2130" t="s">
        <v>2294</v>
      </c>
      <c r="H20" s="1107"/>
      <c r="I20" s="1106"/>
      <c r="L20" s="1078">
        <f>IFERROR(MIN(4,MATCH(Application!B718,UnitSizes,0)-1),"")</f>
        <v>2</v>
      </c>
      <c r="M20" s="1100">
        <f>Application!G718</f>
        <v>28</v>
      </c>
      <c r="N20" s="1108">
        <f>Application!AC718</f>
        <v>0.3</v>
      </c>
      <c r="O20" s="1108">
        <f>IF(Cdlac[[#This Row],[Quantity]]&gt;0,IF(Cdlac[[#This Row],[Federal]],30%,IF($G$36,40%,Cdlac[[#This Row],[iAMI]])),"")</f>
        <v>0.3</v>
      </c>
      <c r="P20" s="1100" cm="1">
        <f t="array" ref="P20">IF(Cdlac[[#This Row],[Quantity]]&gt;0,INDEX(TcacRents,$P$18,Cdlac[[#This Row],[Bedrooms]]+1)*Cdlac[[#This Row],[AMI]],"")</f>
        <v>849.6</v>
      </c>
      <c r="Q20" s="1100" cm="1">
        <f t="array" ref="Q20">IF(Cdlac[[#This Row],[Quantity]]&gt;0,INDEX(HudFmrs,$P$18,Cdlac[[#This Row],[Bedrooms]]+1),"")</f>
        <v>2308</v>
      </c>
      <c r="R20" s="1100">
        <f>IF(Cdlac[[#This Row],[Quantity]]&gt;0,MAX(0,Cdlac[[#This Row],[Fair Market Rent]]-Cdlac[[#This Row],[Restricted Rent]]),"")</f>
        <v>1458.4</v>
      </c>
      <c r="S20" s="1078">
        <f>IF(Cdlac[[#This Row],[Quantity]]&gt;0,AND(Application!AK718&lt;&gt;"N/A",Application!AK718&lt;&gt;"")*Cdlac[[#This Row],[Quantity]],"")</f>
        <v>0</v>
      </c>
      <c r="T20" s="1078" t="b">
        <f>AND('Subsidy Contract Calculation'!F4&gt;0,'Subsidy Contract Calculation'!C4="Federal",Cdlac[[#This Row],[Quantity]]&gt;0)</f>
        <v>1</v>
      </c>
    </row>
    <row r="21" spans="1:20" ht="15" customHeight="1">
      <c r="A21" s="1083"/>
      <c r="C21" s="2131"/>
      <c r="D21" s="2131"/>
      <c r="E21" s="2131"/>
      <c r="F21" s="2131"/>
      <c r="G21" s="2131"/>
      <c r="H21" s="1107"/>
      <c r="I21" s="1106"/>
      <c r="L21" s="1078">
        <f>IFERROR(MIN(4,MATCH(Application!B719,UnitSizes,0)-1),"")</f>
        <v>2</v>
      </c>
      <c r="M21" s="1100">
        <f>Application!G719</f>
        <v>28</v>
      </c>
      <c r="N21" s="1108">
        <f>Application!AC719</f>
        <v>0.5</v>
      </c>
      <c r="O21" s="1108">
        <f>IF(Cdlac[[#This Row],[Quantity]]&gt;0,IF(Cdlac[[#This Row],[Federal]],30%,IF($G$36,40%,Cdlac[[#This Row],[iAMI]])),"")</f>
        <v>0.3</v>
      </c>
      <c r="P21" s="1100" cm="1">
        <f t="array" ref="P21">IF(Cdlac[[#This Row],[Quantity]]&gt;0,INDEX(TcacRents,$P$18,Cdlac[[#This Row],[Bedrooms]]+1)*Cdlac[[#This Row],[AMI]],"")</f>
        <v>849.6</v>
      </c>
      <c r="Q21" s="1100" cm="1">
        <f t="array" ref="Q21">IF(Cdlac[[#This Row],[Quantity]]&gt;0,INDEX(HudFmrs,$P$18,Cdlac[[#This Row],[Bedrooms]]+1),"")</f>
        <v>2308</v>
      </c>
      <c r="R21" s="1100">
        <f>IF(Cdlac[[#This Row],[Quantity]]&gt;0,MAX(0,Cdlac[[#This Row],[Fair Market Rent]]-Cdlac[[#This Row],[Restricted Rent]]),"")</f>
        <v>1458.4</v>
      </c>
      <c r="S21" s="1078">
        <f>IF(Cdlac[[#This Row],[Quantity]]&gt;0,AND(Application!AK719&lt;&gt;"N/A",Application!AK719&lt;&gt;"")*Cdlac[[#This Row],[Quantity]],"")</f>
        <v>0</v>
      </c>
      <c r="T21" s="1078" t="b">
        <f>AND('Subsidy Contract Calculation'!F5&gt;0,'Subsidy Contract Calculation'!C5="Federal",Cdlac[[#This Row],[Quantity]]&gt;0)</f>
        <v>1</v>
      </c>
    </row>
    <row r="22" spans="1:20" ht="15" customHeight="1">
      <c r="C22" s="1109">
        <v>0</v>
      </c>
      <c r="D22" s="1110">
        <v>0.9</v>
      </c>
      <c r="E22" s="1109">
        <f>SUMIFS(Cdlac[Quantity],Cdlac[Bedrooms],C22)</f>
        <v>0</v>
      </c>
      <c r="F22" s="1109">
        <f>E22</f>
        <v>0</v>
      </c>
      <c r="G22" s="1109">
        <f>D22*F22</f>
        <v>0</v>
      </c>
      <c r="L22" s="1078" t="str">
        <f>IFERROR(MIN(4,MATCH(Application!B720,UnitSizes,0)-1),"")</f>
        <v/>
      </c>
      <c r="M22" s="1100">
        <f>Application!G720</f>
        <v>0</v>
      </c>
      <c r="N22" s="1108">
        <f>Application!AC720</f>
        <v>0</v>
      </c>
      <c r="O22" s="1108" t="str">
        <f>IF(Cdlac[[#This Row],[Quantity]]&gt;0,IF(Cdlac[[#This Row],[Federal]],30%,IF($G$36,40%,Cdlac[[#This Row],[iAMI]])),"")</f>
        <v/>
      </c>
      <c r="P22" s="1100" t="str" cm="1">
        <f t="array" ref="P22">IF(Cdlac[[#This Row],[Quantity]]&gt;0,INDEX(TcacRents,$P$18,Cdlac[[#This Row],[Bedrooms]]+1)*Cdlac[[#This Row],[AMI]],"")</f>
        <v/>
      </c>
      <c r="Q22" s="1100" t="str" cm="1">
        <f t="array" ref="Q22">IF(Cdlac[[#This Row],[Quantity]]&gt;0,INDEX(HudFmrs,$P$18,Cdlac[[#This Row],[Bedrooms]]+1),"")</f>
        <v/>
      </c>
      <c r="R22" s="1100" t="str">
        <f>IF(Cdlac[[#This Row],[Quantity]]&gt;0,MAX(0,Cdlac[[#This Row],[Fair Market Rent]]-Cdlac[[#This Row],[Restricted Rent]]),"")</f>
        <v/>
      </c>
      <c r="S22" s="1078" t="str">
        <f>IF(Cdlac[[#This Row],[Quantity]]&gt;0,AND(Application!AK720&lt;&gt;"N/A",Application!AK720&lt;&gt;"")*Cdlac[[#This Row],[Quantity]],"")</f>
        <v/>
      </c>
      <c r="T22" s="1078" t="b">
        <f>AND('Subsidy Contract Calculation'!F6&gt;0,'Subsidy Contract Calculation'!C6="Federal",Cdlac[[#This Row],[Quantity]]&gt;0)</f>
        <v>0</v>
      </c>
    </row>
    <row r="23" spans="1:20" ht="15" customHeight="1">
      <c r="C23" s="1109">
        <v>1</v>
      </c>
      <c r="D23" s="1110">
        <v>1</v>
      </c>
      <c r="E23" s="1109">
        <f>SUMIFS(Cdlac[Quantity],Cdlac[Bedrooms],C23)</f>
        <v>0</v>
      </c>
      <c r="F23" s="1109">
        <f>E23</f>
        <v>0</v>
      </c>
      <c r="G23" s="1109">
        <f>D23*F23</f>
        <v>0</v>
      </c>
      <c r="L23" s="1078">
        <f>IFERROR(MIN(4,MATCH(Application!B721,UnitSizes,0)-1),"")</f>
        <v>3</v>
      </c>
      <c r="M23" s="1100">
        <f>Application!G721</f>
        <v>15</v>
      </c>
      <c r="N23" s="1108">
        <f>Application!AC721</f>
        <v>0.3</v>
      </c>
      <c r="O23" s="1108">
        <f>IF(Cdlac[[#This Row],[Quantity]]&gt;0,IF(Cdlac[[#This Row],[Federal]],30%,IF($G$36,40%,Cdlac[[#This Row],[iAMI]])),"")</f>
        <v>0.3</v>
      </c>
      <c r="P23" s="1100" cm="1">
        <f t="array" ref="P23">IF(Cdlac[[#This Row],[Quantity]]&gt;0,INDEX(TcacRents,$P$18,Cdlac[[#This Row],[Bedrooms]]+1)*Cdlac[[#This Row],[AMI]],"")</f>
        <v>981</v>
      </c>
      <c r="Q23" s="1100" cm="1">
        <f t="array" ref="Q23">IF(Cdlac[[#This Row],[Quantity]]&gt;0,INDEX(HudFmrs,$P$18,Cdlac[[#This Row],[Bedrooms]]+1),"")</f>
        <v>3199</v>
      </c>
      <c r="R23" s="1100">
        <f>IF(Cdlac[[#This Row],[Quantity]]&gt;0,MAX(0,Cdlac[[#This Row],[Fair Market Rent]]-Cdlac[[#This Row],[Restricted Rent]]),"")</f>
        <v>2218</v>
      </c>
      <c r="S23" s="1078">
        <f>IF(Cdlac[[#This Row],[Quantity]]&gt;0,AND(Application!AK721&lt;&gt;"N/A",Application!AK721&lt;&gt;"")*Cdlac[[#This Row],[Quantity]],"")</f>
        <v>0</v>
      </c>
      <c r="T23" s="1078" t="b">
        <f>AND('Subsidy Contract Calculation'!F7&gt;0,'Subsidy Contract Calculation'!C7="Federal",Cdlac[[#This Row],[Quantity]]&gt;0)</f>
        <v>1</v>
      </c>
    </row>
    <row r="24" spans="1:20" ht="15" customHeight="1">
      <c r="A24" s="1111"/>
      <c r="C24" s="1112">
        <v>2</v>
      </c>
      <c r="D24" s="1110">
        <v>1.25</v>
      </c>
      <c r="E24" s="1109">
        <f>SUMIFS(Cdlac[Quantity],Cdlac[Bedrooms],C24)</f>
        <v>56</v>
      </c>
      <c r="F24" s="1112">
        <f>SUM(E24:E26)-SUM(F25:F26)</f>
        <v>59</v>
      </c>
      <c r="G24" s="1109">
        <f>D24*F24</f>
        <v>73.75</v>
      </c>
      <c r="H24" s="1111"/>
      <c r="I24" s="1111"/>
      <c r="L24" s="1078">
        <f>IFERROR(MIN(4,MATCH(Application!B722,UnitSizes,0)-1),"")</f>
        <v>3</v>
      </c>
      <c r="M24" s="1100">
        <f>Application!G722</f>
        <v>15</v>
      </c>
      <c r="N24" s="1108">
        <f>Application!AC722</f>
        <v>0.5</v>
      </c>
      <c r="O24" s="1108">
        <f>IF(Cdlac[[#This Row],[Quantity]]&gt;0,IF(Cdlac[[#This Row],[Federal]],30%,IF($G$36,40%,Cdlac[[#This Row],[iAMI]])),"")</f>
        <v>0.3</v>
      </c>
      <c r="P24" s="1100" cm="1">
        <f t="array" ref="P24">IF(Cdlac[[#This Row],[Quantity]]&gt;0,INDEX(TcacRents,$P$18,Cdlac[[#This Row],[Bedrooms]]+1)*Cdlac[[#This Row],[AMI]],"")</f>
        <v>981</v>
      </c>
      <c r="Q24" s="1100" cm="1">
        <f t="array" ref="Q24">IF(Cdlac[[#This Row],[Quantity]]&gt;0,INDEX(HudFmrs,$P$18,Cdlac[[#This Row],[Bedrooms]]+1),"")</f>
        <v>3199</v>
      </c>
      <c r="R24" s="1100">
        <f>IF(Cdlac[[#This Row],[Quantity]]&gt;0,MAX(0,Cdlac[[#This Row],[Fair Market Rent]]-Cdlac[[#This Row],[Restricted Rent]]),"")</f>
        <v>2218</v>
      </c>
      <c r="S24" s="1078">
        <f>IF(Cdlac[[#This Row],[Quantity]]&gt;0,AND(Application!AK722&lt;&gt;"N/A",Application!AK722&lt;&gt;"")*Cdlac[[#This Row],[Quantity]],"")</f>
        <v>0</v>
      </c>
      <c r="T24" s="1078" t="b">
        <f>AND('Subsidy Contract Calculation'!F8&gt;0,'Subsidy Contract Calculation'!C8="Federal",Cdlac[[#This Row],[Quantity]]&gt;0)</f>
        <v>1</v>
      </c>
    </row>
    <row r="25" spans="1:20" ht="15" customHeight="1">
      <c r="A25" s="1111"/>
      <c r="C25" s="1112">
        <v>3</v>
      </c>
      <c r="D25" s="1110">
        <f>1.5+0.25*0</f>
        <v>1.5</v>
      </c>
      <c r="E25" s="1109">
        <f>SUMIFS(Cdlac[Quantity],Cdlac[Bedrooms],C25)</f>
        <v>30</v>
      </c>
      <c r="F25" s="1112">
        <f>MIN(E25,ROUNDDOWN(E27*30%,0))</f>
        <v>28</v>
      </c>
      <c r="G25" s="1109">
        <f>D25*F25</f>
        <v>42</v>
      </c>
      <c r="H25" s="1111"/>
      <c r="I25" s="1111"/>
      <c r="L25" s="1078" t="str">
        <f>IFERROR(MIN(4,MATCH(Application!B723,UnitSizes,0)-1),"")</f>
        <v/>
      </c>
      <c r="M25" s="1100">
        <f>Application!G723</f>
        <v>0</v>
      </c>
      <c r="N25" s="1108">
        <f>Application!AC723</f>
        <v>0</v>
      </c>
      <c r="O25" s="1108" t="str">
        <f>IF(Cdlac[[#This Row],[Quantity]]&gt;0,IF(Cdlac[[#This Row],[Federal]],30%,IF($G$36,40%,Cdlac[[#This Row],[iAMI]])),"")</f>
        <v/>
      </c>
      <c r="P25" s="1100" t="str" cm="1">
        <f t="array" ref="P25">IF(Cdlac[[#This Row],[Quantity]]&gt;0,INDEX(TcacRents,$P$18,Cdlac[[#This Row],[Bedrooms]]+1)*Cdlac[[#This Row],[AMI]],"")</f>
        <v/>
      </c>
      <c r="Q25" s="1100" t="str" cm="1">
        <f t="array" ref="Q25">IF(Cdlac[[#This Row],[Quantity]]&gt;0,INDEX(HudFmrs,$P$18,Cdlac[[#This Row],[Bedrooms]]+1),"")</f>
        <v/>
      </c>
      <c r="R25" s="1100" t="str">
        <f>IF(Cdlac[[#This Row],[Quantity]]&gt;0,MAX(0,Cdlac[[#This Row],[Fair Market Rent]]-Cdlac[[#This Row],[Restricted Rent]]),"")</f>
        <v/>
      </c>
      <c r="S25" s="1078" t="str">
        <f>IF(Cdlac[[#This Row],[Quantity]]&gt;0,AND(Application!AK723&lt;&gt;"N/A",Application!AK723&lt;&gt;"")*Cdlac[[#This Row],[Quantity]],"")</f>
        <v/>
      </c>
      <c r="T25" s="1078" t="b">
        <f>AND('Subsidy Contract Calculation'!F9&gt;0,'Subsidy Contract Calculation'!C9="Federal",Cdlac[[#This Row],[Quantity]]&gt;0)</f>
        <v>0</v>
      </c>
    </row>
    <row r="26" spans="1:20" ht="15" customHeight="1" thickBot="1">
      <c r="A26" s="1111"/>
      <c r="C26" s="1125">
        <v>4</v>
      </c>
      <c r="D26" s="1126">
        <f>1.75+0.25*0</f>
        <v>1.75</v>
      </c>
      <c r="E26" s="1127">
        <f>SUMIFS(Cdlac[Quantity],Cdlac[Bedrooms],C26)</f>
        <v>10</v>
      </c>
      <c r="F26" s="1125">
        <f>MIN(E26,ROUNDDOWN(E27*10%,0))</f>
        <v>9</v>
      </c>
      <c r="G26" s="1127">
        <f>D26*F26</f>
        <v>15.75</v>
      </c>
      <c r="H26" s="1111"/>
      <c r="I26" s="1111"/>
      <c r="L26" s="1078">
        <f>IFERROR(MIN(4,MATCH(Application!B724,UnitSizes,0)-1),"")</f>
        <v>4</v>
      </c>
      <c r="M26" s="1100">
        <f>Application!G724</f>
        <v>5</v>
      </c>
      <c r="N26" s="1108">
        <f>Application!AC724</f>
        <v>0.3</v>
      </c>
      <c r="O26" s="1108">
        <f>IF(Cdlac[[#This Row],[Quantity]]&gt;0,IF(Cdlac[[#This Row],[Federal]],30%,IF($G$36,40%,Cdlac[[#This Row],[iAMI]])),"")</f>
        <v>0.3</v>
      </c>
      <c r="P26" s="1100" cm="1">
        <f t="array" ref="P26">IF(Cdlac[[#This Row],[Quantity]]&gt;0,INDEX(TcacRents,$P$18,Cdlac[[#This Row],[Bedrooms]]+1)*Cdlac[[#This Row],[AMI]],"")</f>
        <v>1095</v>
      </c>
      <c r="Q26" s="1100" cm="1">
        <f t="array" ref="Q26">IF(Cdlac[[#This Row],[Quantity]]&gt;0,INDEX(HudFmrs,$P$18,Cdlac[[#This Row],[Bedrooms]]+1),"")</f>
        <v>3643</v>
      </c>
      <c r="R26" s="1100">
        <f>IF(Cdlac[[#This Row],[Quantity]]&gt;0,MAX(0,Cdlac[[#This Row],[Fair Market Rent]]-Cdlac[[#This Row],[Restricted Rent]]),"")</f>
        <v>2548</v>
      </c>
      <c r="S26" s="1078">
        <f>IF(Cdlac[[#This Row],[Quantity]]&gt;0,AND(Application!AK724&lt;&gt;"N/A",Application!AK724&lt;&gt;"")*Cdlac[[#This Row],[Quantity]],"")</f>
        <v>0</v>
      </c>
      <c r="T26" s="1078" t="b">
        <f>AND('Subsidy Contract Calculation'!F10&gt;0,'Subsidy Contract Calculation'!C10="Federal",Cdlac[[#This Row],[Quantity]]&gt;0)</f>
        <v>1</v>
      </c>
    </row>
    <row r="27" spans="1:20" ht="15" customHeight="1">
      <c r="A27" s="1111"/>
      <c r="C27" s="2146" t="s">
        <v>1697</v>
      </c>
      <c r="D27" s="2147"/>
      <c r="E27" s="1128">
        <f>SUM(E22:E26)</f>
        <v>96</v>
      </c>
      <c r="F27" s="1128">
        <f>SUM(F22:F26)</f>
        <v>96</v>
      </c>
      <c r="G27" s="1129">
        <f>SUMPRODUCT(D22:D26,F22:F26)</f>
        <v>131.5</v>
      </c>
      <c r="H27" s="1111"/>
      <c r="I27" s="1111"/>
      <c r="L27" s="1078">
        <f>IFERROR(MIN(4,MATCH(Application!B725,UnitSizes,0)-1),"")</f>
        <v>4</v>
      </c>
      <c r="M27" s="1100">
        <f>Application!G725</f>
        <v>5</v>
      </c>
      <c r="N27" s="1108">
        <f>Application!AC725</f>
        <v>0.5</v>
      </c>
      <c r="O27" s="1108">
        <f>IF(Cdlac[[#This Row],[Quantity]]&gt;0,IF(Cdlac[[#This Row],[Federal]],30%,IF($G$36,40%,Cdlac[[#This Row],[iAMI]])),"")</f>
        <v>0.3</v>
      </c>
      <c r="P27" s="1100" cm="1">
        <f t="array" ref="P27">IF(Cdlac[[#This Row],[Quantity]]&gt;0,INDEX(TcacRents,$P$18,Cdlac[[#This Row],[Bedrooms]]+1)*Cdlac[[#This Row],[AMI]],"")</f>
        <v>1095</v>
      </c>
      <c r="Q27" s="1100" cm="1">
        <f t="array" ref="Q27">IF(Cdlac[[#This Row],[Quantity]]&gt;0,INDEX(HudFmrs,$P$18,Cdlac[[#This Row],[Bedrooms]]+1),"")</f>
        <v>3643</v>
      </c>
      <c r="R27" s="1100">
        <f>IF(Cdlac[[#This Row],[Quantity]]&gt;0,MAX(0,Cdlac[[#This Row],[Fair Market Rent]]-Cdlac[[#This Row],[Restricted Rent]]),"")</f>
        <v>2548</v>
      </c>
      <c r="S27" s="1078">
        <f>IF(Cdlac[[#This Row],[Quantity]]&gt;0,AND(Application!AK725&lt;&gt;"N/A",Application!AK725&lt;&gt;"")*Cdlac[[#This Row],[Quantity]],"")</f>
        <v>0</v>
      </c>
      <c r="T27" s="1078" t="b">
        <f>AND('Subsidy Contract Calculation'!F11&gt;0,'Subsidy Contract Calculation'!C11="Federal",Cdlac[[#This Row],[Quantity]]&gt;0)</f>
        <v>1</v>
      </c>
    </row>
    <row r="28" spans="1:20" ht="15" customHeight="1">
      <c r="A28" s="1111"/>
      <c r="C28" s="1111"/>
      <c r="D28" s="1111"/>
      <c r="E28" s="1111"/>
      <c r="F28" s="1111"/>
      <c r="G28" s="1111"/>
      <c r="H28" s="1111"/>
      <c r="I28" s="1111"/>
      <c r="L28" s="1078" t="str">
        <f>IFERROR(MIN(4,MATCH(Application!B726,UnitSizes,0)-1),"")</f>
        <v/>
      </c>
      <c r="M28" s="1100">
        <f>Application!G726</f>
        <v>0</v>
      </c>
      <c r="N28" s="1108">
        <f>Application!AC726</f>
        <v>0</v>
      </c>
      <c r="O28" s="1108" t="str">
        <f>IF(Cdlac[[#This Row],[Quantity]]&gt;0,IF(Cdlac[[#This Row],[Federal]],30%,IF($G$36,40%,Cdlac[[#This Row],[iAMI]])),"")</f>
        <v/>
      </c>
      <c r="P28" s="1100" t="str" cm="1">
        <f t="array" ref="P28">IF(Cdlac[[#This Row],[Quantity]]&gt;0,INDEX(TcacRents,$P$18,Cdlac[[#This Row],[Bedrooms]]+1)*Cdlac[[#This Row],[AMI]],"")</f>
        <v/>
      </c>
      <c r="Q28" s="1100" t="str" cm="1">
        <f t="array" ref="Q28">IF(Cdlac[[#This Row],[Quantity]]&gt;0,INDEX(HudFmrs,$P$18,Cdlac[[#This Row],[Bedrooms]]+1),"")</f>
        <v/>
      </c>
      <c r="R28" s="1100" t="str">
        <f>IF(Cdlac[[#This Row],[Quantity]]&gt;0,MAX(0,Cdlac[[#This Row],[Fair Market Rent]]-Cdlac[[#This Row],[Restricted Rent]]),"")</f>
        <v/>
      </c>
      <c r="S28" s="1078" t="str">
        <f>IF(Cdlac[[#This Row],[Quantity]]&gt;0,AND(Application!AK726&lt;&gt;"N/A",Application!AK726&lt;&gt;"")*Cdlac[[#This Row],[Quantity]],"")</f>
        <v/>
      </c>
      <c r="T28" s="1078" t="b">
        <f>AND('Subsidy Contract Calculation'!F12&gt;0,'Subsidy Contract Calculation'!C12="Federal",Cdlac[[#This Row],[Quantity]]&gt;0)</f>
        <v>0</v>
      </c>
    </row>
    <row r="29" spans="1:20" ht="15" customHeight="1">
      <c r="A29" s="1111"/>
      <c r="E29" s="1158" t="s">
        <v>2294</v>
      </c>
      <c r="G29" s="1155">
        <f>G27</f>
        <v>131.5</v>
      </c>
      <c r="H29" s="1111"/>
      <c r="I29" s="1111"/>
      <c r="L29" s="1078" t="str">
        <f>IFERROR(MIN(4,MATCH(Application!B727,UnitSizes,0)-1),"")</f>
        <v/>
      </c>
      <c r="M29" s="1100">
        <f>Application!G727</f>
        <v>0</v>
      </c>
      <c r="N29" s="1108">
        <f>Application!AC727</f>
        <v>0</v>
      </c>
      <c r="O29" s="1108" t="str">
        <f>IF(Cdlac[[#This Row],[Quantity]]&gt;0,IF(Cdlac[[#This Row],[Federal]],30%,IF($G$36,40%,Cdlac[[#This Row],[iAMI]])),"")</f>
        <v/>
      </c>
      <c r="P29" s="1100" t="str" cm="1">
        <f t="array" ref="P29">IF(Cdlac[[#This Row],[Quantity]]&gt;0,INDEX(TcacRents,$P$18,Cdlac[[#This Row],[Bedrooms]]+1)*Cdlac[[#This Row],[AMI]],"")</f>
        <v/>
      </c>
      <c r="Q29" s="1100" t="str" cm="1">
        <f t="array" ref="Q29">IF(Cdlac[[#This Row],[Quantity]]&gt;0,INDEX(HudFmrs,$P$18,Cdlac[[#This Row],[Bedrooms]]+1),"")</f>
        <v/>
      </c>
      <c r="R29" s="1100" t="str">
        <f>IF(Cdlac[[#This Row],[Quantity]]&gt;0,MAX(0,Cdlac[[#This Row],[Fair Market Rent]]-Cdlac[[#This Row],[Restricted Rent]]),"")</f>
        <v/>
      </c>
      <c r="S29" s="1078" t="str">
        <f>IF(Cdlac[[#This Row],[Quantity]]&gt;0,AND(Application!AK727&lt;&gt;"N/A",Application!AK727&lt;&gt;"")*Cdlac[[#This Row],[Quantity]],"")</f>
        <v/>
      </c>
      <c r="T29" s="1078" t="b">
        <f>AND('Subsidy Contract Calculation'!F13&gt;0,'Subsidy Contract Calculation'!C13="Federal",Cdlac[[#This Row],[Quantity]]&gt;0)</f>
        <v>0</v>
      </c>
    </row>
    <row r="30" spans="1:20" ht="15" customHeight="1">
      <c r="A30" s="1111"/>
      <c r="E30" s="1158" t="s">
        <v>2246</v>
      </c>
      <c r="F30" s="1154" t="s">
        <v>2303</v>
      </c>
      <c r="G30" s="1156">
        <v>50000</v>
      </c>
      <c r="H30" s="1111"/>
      <c r="I30" s="1111"/>
      <c r="L30" s="1078" t="str">
        <f>IFERROR(MIN(4,MATCH(Application!B728,UnitSizes,0)-1),"")</f>
        <v/>
      </c>
      <c r="M30" s="1100">
        <f>Application!G728</f>
        <v>0</v>
      </c>
      <c r="N30" s="1108">
        <f>Application!AC728</f>
        <v>0</v>
      </c>
      <c r="O30" s="1108" t="str">
        <f>IF(Cdlac[[#This Row],[Quantity]]&gt;0,IF(Cdlac[[#This Row],[Federal]],30%,IF($G$36,40%,Cdlac[[#This Row],[iAMI]])),"")</f>
        <v/>
      </c>
      <c r="P30" s="1100" t="str" cm="1">
        <f t="array" ref="P30">IF(Cdlac[[#This Row],[Quantity]]&gt;0,INDEX(TcacRents,$P$18,Cdlac[[#This Row],[Bedrooms]]+1)*Cdlac[[#This Row],[AMI]],"")</f>
        <v/>
      </c>
      <c r="Q30" s="1100" t="str" cm="1">
        <f t="array" ref="Q30">IF(Cdlac[[#This Row],[Quantity]]&gt;0,INDEX(HudFmrs,$P$18,Cdlac[[#This Row],[Bedrooms]]+1),"")</f>
        <v/>
      </c>
      <c r="R30" s="1100" t="str">
        <f>IF(Cdlac[[#This Row],[Quantity]]&gt;0,MAX(0,Cdlac[[#This Row],[Fair Market Rent]]-Cdlac[[#This Row],[Restricted Rent]]),"")</f>
        <v/>
      </c>
      <c r="S30" s="1078" t="str">
        <f>IF(Cdlac[[#This Row],[Quantity]]&gt;0,AND(Application!AK728&lt;&gt;"N/A",Application!AK728&lt;&gt;"")*Cdlac[[#This Row],[Quantity]],"")</f>
        <v/>
      </c>
      <c r="T30" s="1078" t="b">
        <f>AND('Subsidy Contract Calculation'!F14&gt;0,'Subsidy Contract Calculation'!C14="Federal",Cdlac[[#This Row],[Quantity]]&gt;0)</f>
        <v>0</v>
      </c>
    </row>
    <row r="31" spans="1:20" ht="15" customHeight="1">
      <c r="A31" s="1111"/>
      <c r="E31" s="1159" t="s">
        <v>2287</v>
      </c>
      <c r="F31" s="1080"/>
      <c r="G31" s="1160">
        <f>G30*G29</f>
        <v>6575000</v>
      </c>
      <c r="H31" s="1111"/>
      <c r="I31" s="1111"/>
      <c r="L31" s="1078" t="str">
        <f>IFERROR(MIN(4,MATCH(Application!B729,UnitSizes,0)-1),"")</f>
        <v/>
      </c>
      <c r="M31" s="1100">
        <f>Application!G729</f>
        <v>0</v>
      </c>
      <c r="N31" s="1108">
        <f>Application!AC729</f>
        <v>0</v>
      </c>
      <c r="O31" s="1108" t="str">
        <f>IF(Cdlac[[#This Row],[Quantity]]&gt;0,IF(Cdlac[[#This Row],[Federal]],30%,IF($G$36,40%,Cdlac[[#This Row],[iAMI]])),"")</f>
        <v/>
      </c>
      <c r="P31" s="1100" t="str" cm="1">
        <f t="array" ref="P31">IF(Cdlac[[#This Row],[Quantity]]&gt;0,INDEX(TcacRents,$P$18,Cdlac[[#This Row],[Bedrooms]]+1)*Cdlac[[#This Row],[AMI]],"")</f>
        <v/>
      </c>
      <c r="Q31" s="1100" t="str" cm="1">
        <f t="array" ref="Q31">IF(Cdlac[[#This Row],[Quantity]]&gt;0,INDEX(HudFmrs,$P$18,Cdlac[[#This Row],[Bedrooms]]+1),"")</f>
        <v/>
      </c>
      <c r="R31" s="1100" t="str">
        <f>IF(Cdlac[[#This Row],[Quantity]]&gt;0,MAX(0,Cdlac[[#This Row],[Fair Market Rent]]-Cdlac[[#This Row],[Restricted Rent]]),"")</f>
        <v/>
      </c>
      <c r="S31" s="1078" t="str">
        <f>IF(Cdlac[[#This Row],[Quantity]]&gt;0,AND(Application!AK729&lt;&gt;"N/A",Application!AK729&lt;&gt;"")*Cdlac[[#This Row],[Quantity]],"")</f>
        <v/>
      </c>
      <c r="T31" s="1078" t="b">
        <f>AND('Subsidy Contract Calculation'!F15&gt;0,'Subsidy Contract Calculation'!C15="Federal",Cdlac[[#This Row],[Quantity]]&gt;0)</f>
        <v>0</v>
      </c>
    </row>
    <row r="32" spans="1:20" ht="15" customHeight="1">
      <c r="A32" s="1111"/>
      <c r="B32" s="1111"/>
      <c r="C32" s="1111"/>
      <c r="D32" s="1111"/>
      <c r="E32" s="1111"/>
      <c r="F32" s="1111"/>
      <c r="G32" s="1111"/>
      <c r="H32" s="1111"/>
      <c r="I32" s="1111"/>
      <c r="L32" s="1078" t="str">
        <f>IFERROR(MIN(4,MATCH(Application!B730,UnitSizes,0)-1),"")</f>
        <v/>
      </c>
      <c r="M32" s="1100">
        <f>Application!G730</f>
        <v>0</v>
      </c>
      <c r="N32" s="1108">
        <f>Application!AC730</f>
        <v>0</v>
      </c>
      <c r="O32" s="1108" t="str">
        <f>IF(Cdlac[[#This Row],[Quantity]]&gt;0,IF(Cdlac[[#This Row],[Federal]],30%,IF($G$36,40%,Cdlac[[#This Row],[iAMI]])),"")</f>
        <v/>
      </c>
      <c r="P32" s="1100" t="str" cm="1">
        <f t="array" ref="P32">IF(Cdlac[[#This Row],[Quantity]]&gt;0,INDEX(TcacRents,$P$18,Cdlac[[#This Row],[Bedrooms]]+1)*Cdlac[[#This Row],[AMI]],"")</f>
        <v/>
      </c>
      <c r="Q32" s="1100" t="str" cm="1">
        <f t="array" ref="Q32">IF(Cdlac[[#This Row],[Quantity]]&gt;0,INDEX(HudFmrs,$P$18,Cdlac[[#This Row],[Bedrooms]]+1),"")</f>
        <v/>
      </c>
      <c r="R32" s="1100" t="str">
        <f>IF(Cdlac[[#This Row],[Quantity]]&gt;0,MAX(0,Cdlac[[#This Row],[Fair Market Rent]]-Cdlac[[#This Row],[Restricted Rent]]),"")</f>
        <v/>
      </c>
      <c r="S32" s="1078" t="str">
        <f>IF(Cdlac[[#This Row],[Quantity]]&gt;0,AND(Application!AK730&lt;&gt;"N/A",Application!AK730&lt;&gt;"")*Cdlac[[#This Row],[Quantity]],"")</f>
        <v/>
      </c>
      <c r="T32" s="1078" t="b">
        <f>AND('Subsidy Contract Calculation'!F16&gt;0,'Subsidy Contract Calculation'!C16="Federal",Cdlac[[#This Row],[Quantity]]&gt;0)</f>
        <v>0</v>
      </c>
    </row>
    <row r="33" spans="2:20" ht="15" customHeight="1">
      <c r="B33" s="1103" t="str">
        <f>B10</f>
        <v>B. Rent Savings Benefit</v>
      </c>
      <c r="C33" s="1104"/>
      <c r="D33" s="1104"/>
      <c r="E33" s="1104"/>
      <c r="F33" s="1104"/>
      <c r="G33" s="1104"/>
      <c r="H33" s="1104"/>
      <c r="I33" s="1105"/>
      <c r="L33" s="1078" t="str">
        <f>IFERROR(MIN(4,MATCH(Application!B731,UnitSizes,0)-1),"")</f>
        <v/>
      </c>
      <c r="M33" s="1100">
        <f>Application!G731</f>
        <v>0</v>
      </c>
      <c r="N33" s="1108">
        <f>Application!AC731</f>
        <v>0</v>
      </c>
      <c r="O33" s="1108" t="str">
        <f>IF(Cdlac[[#This Row],[Quantity]]&gt;0,IF(Cdlac[[#This Row],[Federal]],30%,IF($G$36,40%,Cdlac[[#This Row],[iAMI]])),"")</f>
        <v/>
      </c>
      <c r="P33" s="1100" t="str" cm="1">
        <f t="array" ref="P33">IF(Cdlac[[#This Row],[Quantity]]&gt;0,INDEX(TcacRents,$P$18,Cdlac[[#This Row],[Bedrooms]]+1)*Cdlac[[#This Row],[AMI]],"")</f>
        <v/>
      </c>
      <c r="Q33" s="1100" t="str" cm="1">
        <f t="array" ref="Q33">IF(Cdlac[[#This Row],[Quantity]]&gt;0,INDEX(HudFmrs,$P$18,Cdlac[[#This Row],[Bedrooms]]+1),"")</f>
        <v/>
      </c>
      <c r="R33" s="1100" t="str">
        <f>IF(Cdlac[[#This Row],[Quantity]]&gt;0,MAX(0,Cdlac[[#This Row],[Fair Market Rent]]-Cdlac[[#This Row],[Restricted Rent]]),"")</f>
        <v/>
      </c>
      <c r="S33" s="1078" t="str">
        <f>IF(Cdlac[[#This Row],[Quantity]]&gt;0,AND(Application!AK731&lt;&gt;"N/A",Application!AK731&lt;&gt;"")*Cdlac[[#This Row],[Quantity]],"")</f>
        <v/>
      </c>
      <c r="T33" s="1078" t="b">
        <f>AND('Subsidy Contract Calculation'!F17&gt;0,'Subsidy Contract Calculation'!C17="Federal",Cdlac[[#This Row],[Quantity]]&gt;0)</f>
        <v>0</v>
      </c>
    </row>
    <row r="34" spans="2:20" ht="15" customHeight="1">
      <c r="L34" s="1078" t="str">
        <f>IFERROR(MIN(4,MATCH(Application!B732,UnitSizes,0)-1),"")</f>
        <v/>
      </c>
      <c r="M34" s="1100">
        <f>Application!G732</f>
        <v>0</v>
      </c>
      <c r="N34" s="1108">
        <f>Application!AC732</f>
        <v>0</v>
      </c>
      <c r="O34" s="1108" t="str">
        <f>IF(Cdlac[[#This Row],[Quantity]]&gt;0,IF(Cdlac[[#This Row],[Federal]],30%,IF($G$36,40%,Cdlac[[#This Row],[iAMI]])),"")</f>
        <v/>
      </c>
      <c r="P34" s="1100" t="str" cm="1">
        <f t="array" ref="P34">IF(Cdlac[[#This Row],[Quantity]]&gt;0,INDEX(TcacRents,$P$18,Cdlac[[#This Row],[Bedrooms]]+1)*Cdlac[[#This Row],[AMI]],"")</f>
        <v/>
      </c>
      <c r="Q34" s="1100" t="str" cm="1">
        <f t="array" ref="Q34">IF(Cdlac[[#This Row],[Quantity]]&gt;0,INDEX(HudFmrs,$P$18,Cdlac[[#This Row],[Bedrooms]]+1),"")</f>
        <v/>
      </c>
      <c r="R34" s="1100" t="str">
        <f>IF(Cdlac[[#This Row],[Quantity]]&gt;0,MAX(0,Cdlac[[#This Row],[Fair Market Rent]]-Cdlac[[#This Row],[Restricted Rent]]),"")</f>
        <v/>
      </c>
      <c r="S34" s="1078" t="str">
        <f>IF(Cdlac[[#This Row],[Quantity]]&gt;0,AND(Application!AK732&lt;&gt;"N/A",Application!AK732&lt;&gt;"")*Cdlac[[#This Row],[Quantity]],"")</f>
        <v/>
      </c>
      <c r="T34" s="1078" t="b">
        <f>AND('Subsidy Contract Calculation'!F18&gt;0,'Subsidy Contract Calculation'!C18="Federal",Cdlac[[#This Row],[Quantity]]&gt;0)</f>
        <v>0</v>
      </c>
    </row>
    <row r="35" spans="2:20" ht="15" customHeight="1">
      <c r="E35" s="1123" t="s">
        <v>2314</v>
      </c>
      <c r="G35" s="1161" t="e" cm="1">
        <f t="array" ref="G35">SUMPRODUCT(Cdlac[Quantity],Cdlac[iAMI],IF(Cdlac[Federal],0,1))/SUMIFS(Cdlac[Quantity],Cdlac[Federal],FALSE)</f>
        <v>#DIV/0!</v>
      </c>
      <c r="L35" s="1078" t="str">
        <f>IFERROR(MIN(4,MATCH(Application!B733,UnitSizes,0)-1),"")</f>
        <v/>
      </c>
      <c r="M35" s="1100">
        <f>Application!G733</f>
        <v>0</v>
      </c>
      <c r="N35" s="1108">
        <f>Application!AC733</f>
        <v>0</v>
      </c>
      <c r="O35" s="1108" t="str">
        <f>IF(Cdlac[[#This Row],[Quantity]]&gt;0,IF(Cdlac[[#This Row],[Federal]],30%,IF($G$36,40%,Cdlac[[#This Row],[iAMI]])),"")</f>
        <v/>
      </c>
      <c r="P35" s="1100" t="str" cm="1">
        <f t="array" ref="P35">IF(Cdlac[[#This Row],[Quantity]]&gt;0,INDEX(TcacRents,$P$18,Cdlac[[#This Row],[Bedrooms]]+1)*Cdlac[[#This Row],[AMI]],"")</f>
        <v/>
      </c>
      <c r="Q35" s="1100" t="str" cm="1">
        <f t="array" ref="Q35">IF(Cdlac[[#This Row],[Quantity]]&gt;0,INDEX(HudFmrs,$P$18,Cdlac[[#This Row],[Bedrooms]]+1),"")</f>
        <v/>
      </c>
      <c r="R35" s="1100" t="str">
        <f>IF(Cdlac[[#This Row],[Quantity]]&gt;0,MAX(0,Cdlac[[#This Row],[Fair Market Rent]]-Cdlac[[#This Row],[Restricted Rent]]),"")</f>
        <v/>
      </c>
      <c r="S35" s="1078" t="str">
        <f>IF(Cdlac[[#This Row],[Quantity]]&gt;0,AND(Application!AK733&lt;&gt;"N/A",Application!AK733&lt;&gt;"")*Cdlac[[#This Row],[Quantity]],"")</f>
        <v/>
      </c>
      <c r="T35" s="1078" t="b">
        <f>AND('Subsidy Contract Calculation'!F19&gt;0,'Subsidy Contract Calculation'!C19="Federal",Cdlac[[#This Row],[Quantity]]&gt;0)</f>
        <v>0</v>
      </c>
    </row>
    <row r="36" spans="2:20" ht="15" customHeight="1">
      <c r="E36" s="1123" t="s">
        <v>2309</v>
      </c>
      <c r="G36" s="1118" t="e">
        <f>G35&lt;40%</f>
        <v>#DIV/0!</v>
      </c>
      <c r="L36" s="1078" t="str">
        <f>IFERROR(MIN(4,MATCH(Application!B734,UnitSizes,0)-1),"")</f>
        <v/>
      </c>
      <c r="M36" s="1100">
        <f>Application!G734</f>
        <v>0</v>
      </c>
      <c r="N36" s="1108">
        <f>Application!AC734</f>
        <v>0</v>
      </c>
      <c r="O36" s="1108" t="str">
        <f>IF(Cdlac[[#This Row],[Quantity]]&gt;0,IF(Cdlac[[#This Row],[Federal]],30%,IF($G$36,40%,Cdlac[[#This Row],[iAMI]])),"")</f>
        <v/>
      </c>
      <c r="P36" s="1100" t="str" cm="1">
        <f t="array" ref="P36">IF(Cdlac[[#This Row],[Quantity]]&gt;0,INDEX(TcacRents,$P$18,Cdlac[[#This Row],[Bedrooms]]+1)*Cdlac[[#This Row],[AMI]],"")</f>
        <v/>
      </c>
      <c r="Q36" s="1100" t="str" cm="1">
        <f t="array" ref="Q36">IF(Cdlac[[#This Row],[Quantity]]&gt;0,INDEX(HudFmrs,$P$18,Cdlac[[#This Row],[Bedrooms]]+1),"")</f>
        <v/>
      </c>
      <c r="R36" s="1100" t="str">
        <f>IF(Cdlac[[#This Row],[Quantity]]&gt;0,MAX(0,Cdlac[[#This Row],[Fair Market Rent]]-Cdlac[[#This Row],[Restricted Rent]]),"")</f>
        <v/>
      </c>
      <c r="S36" s="1078" t="str">
        <f>IF(Cdlac[[#This Row],[Quantity]]&gt;0,AND(Application!AK734&lt;&gt;"N/A",Application!AK734&lt;&gt;"")*Cdlac[[#This Row],[Quantity]],"")</f>
        <v/>
      </c>
      <c r="T36" s="1078" t="b">
        <f>AND('Subsidy Contract Calculation'!F20&gt;0,'Subsidy Contract Calculation'!C20="Federal",Cdlac[[#This Row],[Quantity]]&gt;0)</f>
        <v>0</v>
      </c>
    </row>
    <row r="37" spans="2:20" ht="15" customHeight="1">
      <c r="L37" s="1078" t="str">
        <f>IFERROR(MIN(4,MATCH(Application!B735,UnitSizes,0)-1),"")</f>
        <v/>
      </c>
      <c r="M37" s="1100">
        <f>Application!G735</f>
        <v>0</v>
      </c>
      <c r="N37" s="1108">
        <f>Application!AC735</f>
        <v>0</v>
      </c>
      <c r="O37" s="1108" t="str">
        <f>IF(Cdlac[[#This Row],[Quantity]]&gt;0,IF(Cdlac[[#This Row],[Federal]],30%,IF($G$36,40%,Cdlac[[#This Row],[iAMI]])),"")</f>
        <v/>
      </c>
      <c r="P37" s="1100" t="str" cm="1">
        <f t="array" ref="P37">IF(Cdlac[[#This Row],[Quantity]]&gt;0,INDEX(TcacRents,$P$18,Cdlac[[#This Row],[Bedrooms]]+1)*Cdlac[[#This Row],[AMI]],"")</f>
        <v/>
      </c>
      <c r="Q37" s="1100" t="str" cm="1">
        <f t="array" ref="Q37">IF(Cdlac[[#This Row],[Quantity]]&gt;0,INDEX(HudFmrs,$P$18,Cdlac[[#This Row],[Bedrooms]]+1),"")</f>
        <v/>
      </c>
      <c r="R37" s="1100" t="str">
        <f>IF(Cdlac[[#This Row],[Quantity]]&gt;0,MAX(0,Cdlac[[#This Row],[Fair Market Rent]]-Cdlac[[#This Row],[Restricted Rent]]),"")</f>
        <v/>
      </c>
      <c r="S37" s="1078" t="str">
        <f>IF(Cdlac[[#This Row],[Quantity]]&gt;0,AND(Application!AK735&lt;&gt;"N/A",Application!AK735&lt;&gt;"")*Cdlac[[#This Row],[Quantity]],"")</f>
        <v/>
      </c>
      <c r="T37" s="1078" t="b">
        <f>AND('Subsidy Contract Calculation'!F21&gt;0,'Subsidy Contract Calculation'!C21="Federal",Cdlac[[#This Row],[Quantity]]&gt;0)</f>
        <v>0</v>
      </c>
    </row>
    <row r="38" spans="2:20" ht="15" customHeight="1">
      <c r="E38" s="1123" t="s">
        <v>2250</v>
      </c>
      <c r="G38" s="1115">
        <f>SUMPRODUCT(Cdlac[Quantity],Cdlac[Delta])</f>
        <v>173690.40000000002</v>
      </c>
      <c r="L38" s="1078" t="str">
        <f>IFERROR(MIN(4,MATCH(Application!B736,UnitSizes,0)-1),"")</f>
        <v/>
      </c>
      <c r="M38" s="1100">
        <f>Application!G736</f>
        <v>0</v>
      </c>
      <c r="N38" s="1108">
        <f>Application!AC736</f>
        <v>0</v>
      </c>
      <c r="O38" s="1108" t="str">
        <f>IF(Cdlac[[#This Row],[Quantity]]&gt;0,IF(Cdlac[[#This Row],[Federal]],30%,IF($G$36,40%,Cdlac[[#This Row],[iAMI]])),"")</f>
        <v/>
      </c>
      <c r="P38" s="1100" t="str" cm="1">
        <f t="array" ref="P38">IF(Cdlac[[#This Row],[Quantity]]&gt;0,INDEX(TcacRents,$P$18,Cdlac[[#This Row],[Bedrooms]]+1)*Cdlac[[#This Row],[AMI]],"")</f>
        <v/>
      </c>
      <c r="Q38" s="1100" t="str" cm="1">
        <f t="array" ref="Q38">IF(Cdlac[[#This Row],[Quantity]]&gt;0,INDEX(HudFmrs,$P$18,Cdlac[[#This Row],[Bedrooms]]+1),"")</f>
        <v/>
      </c>
      <c r="R38" s="1100" t="str">
        <f>IF(Cdlac[[#This Row],[Quantity]]&gt;0,MAX(0,Cdlac[[#This Row],[Fair Market Rent]]-Cdlac[[#This Row],[Restricted Rent]]),"")</f>
        <v/>
      </c>
      <c r="S38" s="1078" t="str">
        <f>IF(Cdlac[[#This Row],[Quantity]]&gt;0,AND(Application!AK736&lt;&gt;"N/A",Application!AK736&lt;&gt;"")*Cdlac[[#This Row],[Quantity]],"")</f>
        <v/>
      </c>
      <c r="T38" s="1078" t="b">
        <f>AND('Subsidy Contract Calculation'!F22&gt;0,'Subsidy Contract Calculation'!C22="Federal",Cdlac[[#This Row],[Quantity]]&gt;0)</f>
        <v>0</v>
      </c>
    </row>
    <row r="39" spans="2:20" ht="15" customHeight="1">
      <c r="E39" s="1158" t="s">
        <v>2315</v>
      </c>
      <c r="F39" s="1154" t="s">
        <v>2303</v>
      </c>
      <c r="G39" s="1162">
        <f>12*15</f>
        <v>180</v>
      </c>
      <c r="L39" s="1078" t="str">
        <f>IFERROR(MIN(4,MATCH(Application!B737,UnitSizes,0)-1),"")</f>
        <v/>
      </c>
      <c r="M39" s="1100">
        <f>Application!G737</f>
        <v>0</v>
      </c>
      <c r="N39" s="1108">
        <f>Application!AC737</f>
        <v>0</v>
      </c>
      <c r="O39" s="1108" t="str">
        <f>IF(Cdlac[[#This Row],[Quantity]]&gt;0,IF(Cdlac[[#This Row],[Federal]],30%,IF($G$36,40%,Cdlac[[#This Row],[iAMI]])),"")</f>
        <v/>
      </c>
      <c r="P39" s="1100" t="str" cm="1">
        <f t="array" ref="P39">IF(Cdlac[[#This Row],[Quantity]]&gt;0,INDEX(TcacRents,$P$18,Cdlac[[#This Row],[Bedrooms]]+1)*Cdlac[[#This Row],[AMI]],"")</f>
        <v/>
      </c>
      <c r="Q39" s="1100" t="str" cm="1">
        <f t="array" ref="Q39">IF(Cdlac[[#This Row],[Quantity]]&gt;0,INDEX(HudFmrs,$P$18,Cdlac[[#This Row],[Bedrooms]]+1),"")</f>
        <v/>
      </c>
      <c r="R39" s="1100" t="str">
        <f>IF(Cdlac[[#This Row],[Quantity]]&gt;0,MAX(0,Cdlac[[#This Row],[Fair Market Rent]]-Cdlac[[#This Row],[Restricted Rent]]),"")</f>
        <v/>
      </c>
      <c r="S39" s="1078" t="str">
        <f>IF(Cdlac[[#This Row],[Quantity]]&gt;0,AND(Application!AK737&lt;&gt;"N/A",Application!AK737&lt;&gt;"")*Cdlac[[#This Row],[Quantity]],"")</f>
        <v/>
      </c>
      <c r="T39" s="1078" t="b">
        <f>AND('Subsidy Contract Calculation'!F23&gt;0,'Subsidy Contract Calculation'!C23="Federal",Cdlac[[#This Row],[Quantity]]&gt;0)</f>
        <v>0</v>
      </c>
    </row>
    <row r="40" spans="2:20" ht="15" customHeight="1">
      <c r="E40" s="1163" t="s">
        <v>2243</v>
      </c>
      <c r="F40" s="1080"/>
      <c r="G40" s="1164">
        <f>G38*G39</f>
        <v>31264272.000000004</v>
      </c>
      <c r="L40" s="1078" t="str">
        <f>IFERROR(MIN(4,MATCH(Application!B738,UnitSizes,0)-1),"")</f>
        <v/>
      </c>
      <c r="M40" s="1100">
        <f>Application!G738</f>
        <v>0</v>
      </c>
      <c r="N40" s="1108">
        <f>Application!AC738</f>
        <v>0</v>
      </c>
      <c r="O40" s="1108" t="str">
        <f>IF(Cdlac[[#This Row],[Quantity]]&gt;0,IF(Cdlac[[#This Row],[Federal]],30%,IF($G$36,40%,Cdlac[[#This Row],[iAMI]])),"")</f>
        <v/>
      </c>
      <c r="P40" s="1100" t="str" cm="1">
        <f t="array" ref="P40">IF(Cdlac[[#This Row],[Quantity]]&gt;0,INDEX(TcacRents,$P$18,Cdlac[[#This Row],[Bedrooms]]+1)*Cdlac[[#This Row],[AMI]],"")</f>
        <v/>
      </c>
      <c r="Q40" s="1100" t="str" cm="1">
        <f t="array" ref="Q40">IF(Cdlac[[#This Row],[Quantity]]&gt;0,INDEX(HudFmrs,$P$18,Cdlac[[#This Row],[Bedrooms]]+1),"")</f>
        <v/>
      </c>
      <c r="R40" s="1100" t="str">
        <f>IF(Cdlac[[#This Row],[Quantity]]&gt;0,MAX(0,Cdlac[[#This Row],[Fair Market Rent]]-Cdlac[[#This Row],[Restricted Rent]]),"")</f>
        <v/>
      </c>
      <c r="S40" s="1078" t="str">
        <f>IF(Cdlac[[#This Row],[Quantity]]&gt;0,AND(Application!AK738&lt;&gt;"N/A",Application!AK738&lt;&gt;"")*Cdlac[[#This Row],[Quantity]],"")</f>
        <v/>
      </c>
      <c r="T40" s="1078" t="b">
        <f>AND('Subsidy Contract Calculation'!F24&gt;0,'Subsidy Contract Calculation'!C24="Federal",Cdlac[[#This Row],[Quantity]]&gt;0)</f>
        <v>0</v>
      </c>
    </row>
    <row r="41" spans="2:20" ht="15" customHeight="1">
      <c r="L41" s="1078" t="str">
        <f>IFERROR(MIN(4,MATCH(Application!B739,UnitSizes,0)-1),"")</f>
        <v/>
      </c>
      <c r="M41" s="1100">
        <f>Application!G739</f>
        <v>0</v>
      </c>
      <c r="N41" s="1108">
        <f>Application!AC739</f>
        <v>0</v>
      </c>
      <c r="O41" s="1108" t="str">
        <f>IF(Cdlac[[#This Row],[Quantity]]&gt;0,IF(Cdlac[[#This Row],[Federal]],30%,IF($G$36,40%,Cdlac[[#This Row],[iAMI]])),"")</f>
        <v/>
      </c>
      <c r="P41" s="1100" t="str" cm="1">
        <f t="array" ref="P41">IF(Cdlac[[#This Row],[Quantity]]&gt;0,INDEX(TcacRents,$P$18,Cdlac[[#This Row],[Bedrooms]]+1)*Cdlac[[#This Row],[AMI]],"")</f>
        <v/>
      </c>
      <c r="Q41" s="1100" t="str" cm="1">
        <f t="array" ref="Q41">IF(Cdlac[[#This Row],[Quantity]]&gt;0,INDEX(HudFmrs,$P$18,Cdlac[[#This Row],[Bedrooms]]+1),"")</f>
        <v/>
      </c>
      <c r="R41" s="1100" t="str">
        <f>IF(Cdlac[[#This Row],[Quantity]]&gt;0,MAX(0,Cdlac[[#This Row],[Fair Market Rent]]-Cdlac[[#This Row],[Restricted Rent]]),"")</f>
        <v/>
      </c>
      <c r="S41" s="1078" t="str">
        <f>IF(Cdlac[[#This Row],[Quantity]]&gt;0,AND(Application!AK739&lt;&gt;"N/A",Application!AK739&lt;&gt;"")*Cdlac[[#This Row],[Quantity]],"")</f>
        <v/>
      </c>
      <c r="T41" s="1078" t="b">
        <f>AND('Subsidy Contract Calculation'!F25&gt;0,'Subsidy Contract Calculation'!C25="Federal",Cdlac[[#This Row],[Quantity]]&gt;0)</f>
        <v>0</v>
      </c>
    </row>
    <row r="42" spans="2:20" ht="15" customHeight="1">
      <c r="B42" s="1103" t="str">
        <f>B11</f>
        <v>C. Special Needs Population Benefit</v>
      </c>
      <c r="C42" s="1104"/>
      <c r="D42" s="1104"/>
      <c r="E42" s="1104"/>
      <c r="F42" s="1104"/>
      <c r="G42" s="1104"/>
      <c r="H42" s="1104"/>
      <c r="I42" s="1105"/>
      <c r="L42" s="1078" t="str">
        <f>IFERROR(MIN(4,MATCH(Application!B740,UnitSizes,0)-1),"")</f>
        <v/>
      </c>
      <c r="M42" s="1100">
        <f>Application!G740</f>
        <v>0</v>
      </c>
      <c r="N42" s="1108">
        <f>Application!AC740</f>
        <v>0</v>
      </c>
      <c r="O42" s="1108" t="str">
        <f>IF(Cdlac[[#This Row],[Quantity]]&gt;0,IF(Cdlac[[#This Row],[Federal]],30%,IF($G$36,40%,Cdlac[[#This Row],[iAMI]])),"")</f>
        <v/>
      </c>
      <c r="P42" s="1100" t="str" cm="1">
        <f t="array" ref="P42">IF(Cdlac[[#This Row],[Quantity]]&gt;0,INDEX(TcacRents,$P$18,Cdlac[[#This Row],[Bedrooms]]+1)*Cdlac[[#This Row],[AMI]],"")</f>
        <v/>
      </c>
      <c r="Q42" s="1100" t="str" cm="1">
        <f t="array" ref="Q42">IF(Cdlac[[#This Row],[Quantity]]&gt;0,INDEX(HudFmrs,$P$18,Cdlac[[#This Row],[Bedrooms]]+1),"")</f>
        <v/>
      </c>
      <c r="R42" s="1100" t="str">
        <f>IF(Cdlac[[#This Row],[Quantity]]&gt;0,MAX(0,Cdlac[[#This Row],[Fair Market Rent]]-Cdlac[[#This Row],[Restricted Rent]]),"")</f>
        <v/>
      </c>
      <c r="S42" s="1078" t="str">
        <f>IF(Cdlac[[#This Row],[Quantity]]&gt;0,AND(Application!AK740&lt;&gt;"N/A",Application!AK740&lt;&gt;"")*Cdlac[[#This Row],[Quantity]],"")</f>
        <v/>
      </c>
      <c r="T42" s="1078" t="b">
        <f>AND('Subsidy Contract Calculation'!F26&gt;0,'Subsidy Contract Calculation'!C26="Federal",Cdlac[[#This Row],[Quantity]]&gt;0)</f>
        <v>0</v>
      </c>
    </row>
    <row r="43" spans="2:20" ht="15" customHeight="1">
      <c r="L43" s="1078" t="str">
        <f>IFERROR(MIN(4,MATCH(Application!B741,UnitSizes,0)-1),"")</f>
        <v/>
      </c>
      <c r="M43" s="1100">
        <f>Application!G741</f>
        <v>0</v>
      </c>
      <c r="N43" s="1108">
        <f>Application!AC741</f>
        <v>0</v>
      </c>
      <c r="O43" s="1108" t="str">
        <f>IF(Cdlac[[#This Row],[Quantity]]&gt;0,IF(Cdlac[[#This Row],[Federal]],30%,IF($G$36,40%,Cdlac[[#This Row],[iAMI]])),"")</f>
        <v/>
      </c>
      <c r="P43" s="1100" t="str" cm="1">
        <f t="array" ref="P43">IF(Cdlac[[#This Row],[Quantity]]&gt;0,INDEX(TcacRents,$P$18,Cdlac[[#This Row],[Bedrooms]]+1)*Cdlac[[#This Row],[AMI]],"")</f>
        <v/>
      </c>
      <c r="Q43" s="1100" t="str" cm="1">
        <f t="array" ref="Q43">IF(Cdlac[[#This Row],[Quantity]]&gt;0,INDEX(HudFmrs,$P$18,Cdlac[[#This Row],[Bedrooms]]+1),"")</f>
        <v/>
      </c>
      <c r="R43" s="1100" t="str">
        <f>IF(Cdlac[[#This Row],[Quantity]]&gt;0,MAX(0,Cdlac[[#This Row],[Fair Market Rent]]-Cdlac[[#This Row],[Restricted Rent]]),"")</f>
        <v/>
      </c>
      <c r="S43" s="1078" t="str">
        <f>IF(Cdlac[[#This Row],[Quantity]]&gt;0,AND(Application!AK741&lt;&gt;"N/A",Application!AK741&lt;&gt;"")*Cdlac[[#This Row],[Quantity]],"")</f>
        <v/>
      </c>
      <c r="T43" s="1078" t="b">
        <f>AND('Subsidy Contract Calculation'!F27&gt;0,'Subsidy Contract Calculation'!C27="Federal",Cdlac[[#This Row],[Quantity]]&gt;0)</f>
        <v>0</v>
      </c>
    </row>
    <row r="44" spans="2:20" ht="15" customHeight="1">
      <c r="E44" s="1158" t="s">
        <v>2304</v>
      </c>
      <c r="G44" s="1166">
        <f>S18</f>
        <v>0</v>
      </c>
      <c r="L44" s="1078" t="str">
        <f>IFERROR(MIN(4,MATCH(Application!B752,UnitSizes,0)-1),"")</f>
        <v/>
      </c>
      <c r="M44" s="1100">
        <f>Application!G752</f>
        <v>0</v>
      </c>
      <c r="N44" s="1108">
        <f>Application!AC752</f>
        <v>0</v>
      </c>
      <c r="O44" s="1119" t="str">
        <f>IF(Cdlac[[#This Row],[Quantity]]&gt;0,IF(Cdlac[[#This Row],[Federal]],30%,IF($G$36,40%,Cdlac[[#This Row],[iAMI]])),"")</f>
        <v/>
      </c>
      <c r="P44" s="1100" t="str" cm="1">
        <f t="array" ref="P44">IF(Cdlac[[#This Row],[Quantity]]&gt;0,INDEX(TcacRents,$P$18,Cdlac[[#This Row],[Bedrooms]]+1)*Cdlac[[#This Row],[AMI]],"")</f>
        <v/>
      </c>
      <c r="Q44" s="1100" t="str" cm="1">
        <f t="array" ref="Q44">IF(Cdlac[[#This Row],[Quantity]]&gt;0,INDEX(HudFmrs,$P$18,Cdlac[[#This Row],[Bedrooms]]+1),"")</f>
        <v/>
      </c>
      <c r="R44" s="1100" t="str">
        <f>IF(Cdlac[[#This Row],[Quantity]]&gt;0,MAX(0,Cdlac[[#This Row],[Fair Market Rent]]-Cdlac[[#This Row],[Restricted Rent]]),"")</f>
        <v/>
      </c>
      <c r="S44" s="1078" t="str">
        <f>IF(Cdlac[[#This Row],[Quantity]]&gt;0,AND(Application!AK752&lt;&gt;"N/A",Application!AK752&lt;&gt;"")*Cdlac[[#This Row],[Quantity]],"")</f>
        <v/>
      </c>
      <c r="T44" s="1078" t="b">
        <f>AND('Subsidy Contract Calculation'!F38&gt;0,'Subsidy Contract Calculation'!C38="Federal",Cdlac[[#This Row],[Quantity]]&gt;0)</f>
        <v>0</v>
      </c>
    </row>
    <row r="45" spans="2:20" ht="15" customHeight="1">
      <c r="E45" s="1158" t="s">
        <v>2305</v>
      </c>
      <c r="G45" s="1166">
        <f>ROUNDDOWN(E27*50%,0)</f>
        <v>48</v>
      </c>
    </row>
    <row r="46" spans="2:20" ht="15" customHeight="1">
      <c r="E46" s="1158"/>
      <c r="G46" s="1166"/>
    </row>
    <row r="47" spans="2:20" ht="15" customHeight="1">
      <c r="E47" s="1158" t="s">
        <v>2256</v>
      </c>
      <c r="G47" s="1155">
        <f>MIN(G44:G45)</f>
        <v>0</v>
      </c>
    </row>
    <row r="48" spans="2:20" ht="15" customHeight="1">
      <c r="E48" s="1158" t="s">
        <v>2246</v>
      </c>
      <c r="F48" s="1154" t="s">
        <v>2303</v>
      </c>
      <c r="G48" s="1165">
        <v>10000</v>
      </c>
    </row>
    <row r="49" spans="2:14" ht="15" customHeight="1">
      <c r="E49" s="1159" t="s">
        <v>2286</v>
      </c>
      <c r="F49" s="1080"/>
      <c r="G49" s="1164">
        <f>G47*G48</f>
        <v>0</v>
      </c>
    </row>
    <row r="50" spans="2:14" ht="15" customHeight="1"/>
    <row r="51" spans="2:14" ht="15" customHeight="1">
      <c r="B51" s="1103" t="str">
        <f>B12</f>
        <v>D. Extremely Low Income Benefit</v>
      </c>
      <c r="C51" s="1104"/>
      <c r="D51" s="1104"/>
      <c r="E51" s="1104"/>
      <c r="F51" s="1104"/>
      <c r="G51" s="1104"/>
      <c r="H51" s="1104"/>
      <c r="I51" s="1105"/>
    </row>
    <row r="52" spans="2:14" ht="15" customHeight="1"/>
    <row r="53" spans="2:14" ht="15" customHeight="1">
      <c r="E53" s="1158" t="s">
        <v>2306</v>
      </c>
      <c r="G53" s="1116">
        <f>SUMIFS(Cdlac[Quantity],Cdlac[iAMI],"&lt;=30%")</f>
        <v>48</v>
      </c>
    </row>
    <row r="54" spans="2:14" ht="15" customHeight="1">
      <c r="E54" s="1158" t="s">
        <v>2305</v>
      </c>
      <c r="G54" s="1116">
        <f>ROUNDDOWN(E27*50%,0)</f>
        <v>48</v>
      </c>
    </row>
    <row r="55" spans="2:14" ht="15" customHeight="1">
      <c r="E55" s="1158"/>
      <c r="G55" s="1116"/>
    </row>
    <row r="56" spans="2:14" ht="15" customHeight="1">
      <c r="E56" s="1158" t="s">
        <v>2256</v>
      </c>
      <c r="G56" s="1155">
        <f>MIN(G53:G54)</f>
        <v>48</v>
      </c>
    </row>
    <row r="57" spans="2:14" ht="15" customHeight="1">
      <c r="E57" s="1158" t="s">
        <v>2246</v>
      </c>
      <c r="F57" s="1154" t="s">
        <v>2303</v>
      </c>
      <c r="G57" s="1165">
        <v>20000</v>
      </c>
    </row>
    <row r="58" spans="2:14" ht="15" customHeight="1">
      <c r="E58" s="1159" t="s">
        <v>2285</v>
      </c>
      <c r="F58" s="1080"/>
      <c r="G58" s="1164">
        <f>G56*G57</f>
        <v>960000</v>
      </c>
    </row>
    <row r="59" spans="2:14" ht="15" customHeight="1"/>
    <row r="60" spans="2:14" ht="15" customHeight="1">
      <c r="B60" s="1103" t="str">
        <f>B13</f>
        <v>E. Sustainability Benefit</v>
      </c>
      <c r="C60" s="1104"/>
      <c r="D60" s="1104"/>
      <c r="E60" s="1104"/>
      <c r="F60" s="1104"/>
      <c r="G60" s="1104"/>
      <c r="H60" s="1104"/>
      <c r="I60" s="1105"/>
    </row>
    <row r="61" spans="2:14" ht="15" customHeight="1" thickBot="1"/>
    <row r="62" spans="2:14" ht="15" customHeight="1">
      <c r="E62" s="1123" t="s">
        <v>2259</v>
      </c>
      <c r="G62" s="1155">
        <f>VLOOKUP('Points System'!$H$595,'Points System'!$AO$575:$AP$580,2,FALSE)</f>
        <v>7</v>
      </c>
      <c r="L62" s="1168" t="str">
        <f>'Points System'!H627</f>
        <v>(i)</v>
      </c>
      <c r="M62" s="2148" t="s">
        <v>1515</v>
      </c>
      <c r="N62" s="2149"/>
    </row>
    <row r="63" spans="2:14" ht="15" customHeight="1">
      <c r="E63" s="1123" t="s">
        <v>2246</v>
      </c>
      <c r="F63" s="1154" t="s">
        <v>2303</v>
      </c>
      <c r="G63" s="1113">
        <v>4000</v>
      </c>
      <c r="L63" s="1169" t="str">
        <f>'Points System'!H639</f>
        <v>(i)</v>
      </c>
      <c r="M63" s="2150" t="s">
        <v>2260</v>
      </c>
      <c r="N63" s="2151"/>
    </row>
    <row r="64" spans="2:14" ht="15" customHeight="1">
      <c r="E64" s="1123" t="s">
        <v>2307</v>
      </c>
      <c r="F64" s="1154" t="s">
        <v>2303</v>
      </c>
      <c r="G64" s="1167">
        <f>G27</f>
        <v>131.5</v>
      </c>
      <c r="L64" s="1169" t="str">
        <f>'Points System'!H674</f>
        <v>(i)</v>
      </c>
      <c r="M64" s="2150" t="s">
        <v>2261</v>
      </c>
      <c r="N64" s="2151"/>
    </row>
    <row r="65" spans="2:14" ht="15" customHeight="1">
      <c r="E65" s="1159" t="s">
        <v>2265</v>
      </c>
      <c r="F65" s="1080"/>
      <c r="G65" s="1164">
        <f>G62*G63*G64</f>
        <v>3682000</v>
      </c>
      <c r="L65" s="1169" t="str">
        <f>IF(OR('Points System'!H698="(ii)",'Points System'!H698="(i)"),"(i)","N/A")</f>
        <v>(i)</v>
      </c>
      <c r="M65" s="2150" t="s">
        <v>2262</v>
      </c>
      <c r="N65" s="2151"/>
    </row>
    <row r="66" spans="2:14" ht="15" customHeight="1">
      <c r="C66" s="1114"/>
      <c r="G66" s="1155"/>
      <c r="L66" s="1170" t="str">
        <f>'Points System'!H712</f>
        <v>N/A</v>
      </c>
      <c r="M66" s="2150" t="s">
        <v>1541</v>
      </c>
      <c r="N66" s="2151"/>
    </row>
    <row r="67" spans="2:14" ht="15" customHeight="1">
      <c r="E67" s="1123" t="s">
        <v>2308</v>
      </c>
      <c r="G67" s="1167">
        <f>COUNTIFS(L62:L69,"(i)")</f>
        <v>5</v>
      </c>
      <c r="L67" s="1169" t="str">
        <f>'Points System'!H724</f>
        <v>N/A</v>
      </c>
      <c r="M67" s="2150" t="s">
        <v>2263</v>
      </c>
      <c r="N67" s="2151"/>
    </row>
    <row r="68" spans="2:14" ht="15" customHeight="1">
      <c r="E68" s="1123" t="s">
        <v>2246</v>
      </c>
      <c r="F68" s="1154" t="s">
        <v>2303</v>
      </c>
      <c r="G68" s="1165">
        <v>4000</v>
      </c>
      <c r="L68" s="1169" t="str">
        <f>'Points System'!H740</f>
        <v>(i)</v>
      </c>
      <c r="M68" s="2150" t="s">
        <v>2264</v>
      </c>
      <c r="N68" s="2151"/>
    </row>
    <row r="69" spans="2:14" ht="15" customHeight="1" thickBot="1">
      <c r="E69" s="1159" t="s">
        <v>2266</v>
      </c>
      <c r="F69" s="1080"/>
      <c r="G69" s="1164">
        <f>G64*G67*G68</f>
        <v>2630000</v>
      </c>
      <c r="L69" s="1171" t="str">
        <f>'Points System'!H752</f>
        <v>(ii)</v>
      </c>
      <c r="M69" s="2159" t="s">
        <v>1544</v>
      </c>
      <c r="N69" s="2160"/>
    </row>
    <row r="70" spans="2:14" ht="15" customHeight="1"/>
    <row r="71" spans="2:14" ht="15" customHeight="1">
      <c r="C71" s="1117" t="s">
        <v>2268</v>
      </c>
    </row>
    <row r="72" spans="2:14" ht="15" customHeight="1">
      <c r="C72" s="1114" t="s">
        <v>2269</v>
      </c>
      <c r="G72" s="1077"/>
    </row>
    <row r="73" spans="2:14" ht="15" customHeight="1">
      <c r="C73" s="1114" t="s">
        <v>2270</v>
      </c>
      <c r="G73" s="1077"/>
    </row>
    <row r="74" spans="2:14" ht="15" customHeight="1">
      <c r="C74" s="1114" t="s">
        <v>2498</v>
      </c>
      <c r="G74" s="1077" t="s">
        <v>554</v>
      </c>
    </row>
    <row r="75" spans="2:14" ht="15" customHeight="1">
      <c r="C75" s="1114" t="s">
        <v>2499</v>
      </c>
      <c r="G75" s="1077"/>
    </row>
    <row r="76" spans="2:14" ht="15" customHeight="1"/>
    <row r="77" spans="2:14" ht="15" customHeight="1">
      <c r="B77" s="1115"/>
      <c r="C77" s="1114"/>
      <c r="E77" s="1123" t="s">
        <v>2310</v>
      </c>
      <c r="G77" s="1116" t="b">
        <f>COUNTIFS(G72:G75,"Yes")&gt;=1</f>
        <v>1</v>
      </c>
    </row>
    <row r="78" spans="2:14" ht="15" customHeight="1">
      <c r="E78" s="1114"/>
    </row>
    <row r="79" spans="2:14" ht="15" customHeight="1">
      <c r="E79" s="1123" t="s">
        <v>2307</v>
      </c>
      <c r="F79" s="1154" t="s">
        <v>2303</v>
      </c>
      <c r="G79" s="1155">
        <f>G27</f>
        <v>131.5</v>
      </c>
    </row>
    <row r="80" spans="2:14" ht="15" customHeight="1">
      <c r="E80" s="1123" t="s">
        <v>2246</v>
      </c>
      <c r="F80" s="1154" t="s">
        <v>2303</v>
      </c>
      <c r="G80" s="1165">
        <v>25000</v>
      </c>
    </row>
    <row r="81" spans="2:14" ht="15" customHeight="1">
      <c r="E81" s="1159" t="s">
        <v>2267</v>
      </c>
      <c r="F81" s="1080"/>
      <c r="G81" s="1164">
        <f>G77*G80*G64</f>
        <v>3287500</v>
      </c>
    </row>
    <row r="82" spans="2:14" ht="15" customHeight="1">
      <c r="C82" s="1114"/>
      <c r="E82" s="1114"/>
    </row>
    <row r="83" spans="2:14" ht="15" customHeight="1">
      <c r="E83" s="1159" t="s">
        <v>2244</v>
      </c>
      <c r="G83" s="1164">
        <f>G81+G69+G65</f>
        <v>9599500</v>
      </c>
    </row>
    <row r="84" spans="2:14" ht="15" customHeight="1"/>
    <row r="85" spans="2:14" ht="15" customHeight="1">
      <c r="B85" s="1103" t="str">
        <f>B14</f>
        <v>F. Opportunity Benefit</v>
      </c>
      <c r="C85" s="1104"/>
      <c r="D85" s="1104"/>
      <c r="E85" s="1104"/>
      <c r="F85" s="1104"/>
      <c r="G85" s="1104"/>
      <c r="H85" s="1104"/>
      <c r="I85" s="1105"/>
    </row>
    <row r="86" spans="2:14" ht="15" customHeight="1" thickBot="1"/>
    <row r="87" spans="2:14" ht="15" customHeight="1">
      <c r="C87" s="1114" t="s">
        <v>2289</v>
      </c>
      <c r="G87" s="1077" t="s">
        <v>554</v>
      </c>
      <c r="L87" s="2161" t="s">
        <v>2273</v>
      </c>
      <c r="M87" s="2162"/>
      <c r="N87" s="1172">
        <v>30000</v>
      </c>
    </row>
    <row r="88" spans="2:14" ht="15" customHeight="1">
      <c r="C88" s="1114" t="s">
        <v>2290</v>
      </c>
      <c r="G88" s="1118" t="str">
        <f>IF(Application!D211="Large Family","Yes","No")</f>
        <v>No</v>
      </c>
      <c r="L88" s="2155" t="s">
        <v>2237</v>
      </c>
      <c r="M88" s="2156"/>
      <c r="N88" s="1173">
        <v>20000</v>
      </c>
    </row>
    <row r="89" spans="2:14" ht="15" customHeight="1" thickBot="1">
      <c r="C89" s="1114" t="s">
        <v>2271</v>
      </c>
      <c r="G89" s="1077"/>
      <c r="L89" s="2157" t="s">
        <v>2274</v>
      </c>
      <c r="M89" s="2158"/>
      <c r="N89" s="1174">
        <v>10000</v>
      </c>
    </row>
    <row r="90" spans="2:14" ht="15" customHeight="1">
      <c r="C90" s="1114" t="s">
        <v>2272</v>
      </c>
      <c r="G90" s="1078" t="str">
        <f>Application!T193</f>
        <v>Low Resource</v>
      </c>
    </row>
    <row r="91" spans="2:14" ht="15" customHeight="1">
      <c r="C91" s="1114"/>
    </row>
    <row r="92" spans="2:14" ht="15" customHeight="1">
      <c r="E92" s="1123" t="s">
        <v>2310</v>
      </c>
      <c r="G92" s="1116" t="b">
        <f>AND(COUNTIFS(G88:G89,"Yes")&gt;=1,G87="Yes")</f>
        <v>0</v>
      </c>
    </row>
    <row r="93" spans="2:14" ht="15" customHeight="1">
      <c r="E93" s="1123"/>
      <c r="G93" s="1116"/>
    </row>
    <row r="94" spans="2:14" ht="15" customHeight="1">
      <c r="E94" s="1123" t="s">
        <v>2246</v>
      </c>
      <c r="G94" s="1115">
        <f>IFERROR(INDEX(N87:N89,MATCH(LEFT(G90,17),L87:L89,0)),0)</f>
        <v>0</v>
      </c>
    </row>
    <row r="95" spans="2:14" ht="15" customHeight="1">
      <c r="E95" s="1123" t="str">
        <f>E64</f>
        <v>Bedroom-Adjusted Low-Income Units</v>
      </c>
      <c r="F95" s="1154" t="s">
        <v>2303</v>
      </c>
      <c r="G95" s="1155">
        <f>G27</f>
        <v>131.5</v>
      </c>
    </row>
    <row r="96" spans="2:14" ht="15" customHeight="1">
      <c r="D96" s="1080"/>
      <c r="E96" s="1159" t="s">
        <v>2245</v>
      </c>
      <c r="F96" s="1080"/>
      <c r="G96" s="1164">
        <f>G95*G94*G92</f>
        <v>0</v>
      </c>
    </row>
    <row r="97" spans="2:9" ht="15" customHeight="1"/>
    <row r="98" spans="2:9" ht="15" customHeight="1">
      <c r="B98" s="1103" t="s">
        <v>2258</v>
      </c>
      <c r="C98" s="1104"/>
      <c r="D98" s="1104"/>
      <c r="E98" s="1104"/>
      <c r="F98" s="1104"/>
      <c r="G98" s="1104"/>
      <c r="H98" s="1104"/>
      <c r="I98" s="1105"/>
    </row>
    <row r="99" spans="2:9" ht="15" customHeight="1"/>
    <row r="100" spans="2:9" ht="15" customHeight="1">
      <c r="F100" s="1157" t="s">
        <v>2284</v>
      </c>
      <c r="G100" s="1077" t="s">
        <v>554</v>
      </c>
    </row>
    <row r="101" spans="2:9" ht="15" customHeight="1">
      <c r="F101" s="1157"/>
    </row>
    <row r="102" spans="2:9" ht="15" customHeight="1">
      <c r="E102" s="1123" t="s">
        <v>2310</v>
      </c>
      <c r="G102" s="1116" t="b">
        <f>G100="Yes"</f>
        <v>1</v>
      </c>
    </row>
    <row r="103" spans="2:9" ht="15" customHeight="1"/>
    <row r="104" spans="2:9" ht="15" customHeight="1">
      <c r="E104" s="1123" t="str">
        <f>E64</f>
        <v>Bedroom-Adjusted Low-Income Units</v>
      </c>
      <c r="G104" s="1155">
        <f>G27</f>
        <v>131.5</v>
      </c>
    </row>
    <row r="105" spans="2:9" ht="15" customHeight="1">
      <c r="E105" s="1123" t="s">
        <v>2246</v>
      </c>
      <c r="F105" s="1154" t="s">
        <v>2303</v>
      </c>
      <c r="G105" s="1084">
        <v>20000</v>
      </c>
    </row>
    <row r="106" spans="2:9" ht="15" customHeight="1">
      <c r="E106" s="1159" t="s">
        <v>2275</v>
      </c>
      <c r="F106" s="1080"/>
      <c r="G106" s="1164">
        <f>G102*G105*G104</f>
        <v>2630000</v>
      </c>
    </row>
    <row r="107" spans="2:9" ht="15" customHeight="1"/>
    <row r="108" spans="2:9" ht="15" customHeight="1">
      <c r="B108" s="1103" t="s">
        <v>139</v>
      </c>
      <c r="C108" s="1104"/>
      <c r="D108" s="1104"/>
      <c r="E108" s="1104"/>
      <c r="F108" s="1104"/>
      <c r="G108" s="1104"/>
      <c r="H108" s="1104"/>
      <c r="I108" s="1105"/>
    </row>
    <row r="109" spans="2:9" ht="15" customHeight="1"/>
    <row r="110" spans="2:9" ht="15" customHeight="1">
      <c r="C110" s="2152" t="s">
        <v>2638</v>
      </c>
      <c r="D110" s="2152"/>
      <c r="E110" s="2152"/>
      <c r="F110" s="2152"/>
    </row>
    <row r="111" spans="2:9" ht="15" customHeight="1">
      <c r="C111" s="2152"/>
      <c r="D111" s="2152"/>
      <c r="E111" s="2152"/>
      <c r="F111" s="2152"/>
      <c r="G111" s="1077" t="s">
        <v>554</v>
      </c>
    </row>
    <row r="112" spans="2:9" ht="15" customHeight="1"/>
    <row r="113" spans="2:9" ht="15" customHeight="1">
      <c r="C113" s="1078" t="s">
        <v>2641</v>
      </c>
      <c r="G113" s="2153" t="s">
        <v>2787</v>
      </c>
      <c r="H113" s="2153"/>
    </row>
    <row r="114" spans="2:9" ht="15" customHeight="1">
      <c r="G114" s="2153"/>
      <c r="H114" s="2153"/>
    </row>
    <row r="115" spans="2:9" ht="15" customHeight="1">
      <c r="G115" s="2154"/>
      <c r="H115" s="2154"/>
    </row>
    <row r="116" spans="2:9" ht="15" customHeight="1">
      <c r="G116" s="1262"/>
      <c r="H116" s="1262"/>
    </row>
    <row r="117" spans="2:9" ht="15" customHeight="1">
      <c r="B117" s="1103" t="s">
        <v>2312</v>
      </c>
      <c r="C117" s="1104"/>
      <c r="D117" s="1104"/>
      <c r="E117" s="1104"/>
      <c r="F117" s="1104"/>
      <c r="G117" s="1104"/>
      <c r="H117" s="1104"/>
      <c r="I117" s="1105"/>
    </row>
    <row r="118" spans="2:9" ht="15" customHeight="1"/>
    <row r="119" spans="2:9" ht="15" customHeight="1">
      <c r="E119" s="1123" t="s">
        <v>591</v>
      </c>
      <c r="G119" s="1078" t="str">
        <f>IF(Application!T189="","",Application!T189)</f>
        <v>Solano</v>
      </c>
    </row>
    <row r="120" spans="2:9" ht="15" customHeight="1">
      <c r="E120" s="1123"/>
      <c r="G120" s="1115"/>
    </row>
    <row r="121" spans="2:9" ht="15" customHeight="1">
      <c r="E121" s="1123" t="str">
        <f>"2-Bedroom "&amp;G119&amp;" County Basis Limit"</f>
        <v>2-Bedroom Solano County Basis Limit</v>
      </c>
      <c r="G121" s="1115">
        <f>Application!R987</f>
        <v>534400</v>
      </c>
    </row>
    <row r="122" spans="2:9" ht="15" customHeight="1">
      <c r="E122" s="1123" t="s">
        <v>2311</v>
      </c>
      <c r="G122" s="1115">
        <f>MEDIAN((Application!BR806:BR863))</f>
        <v>489600</v>
      </c>
    </row>
    <row r="123" spans="2:9" ht="15" customHeight="1">
      <c r="D123" s="1080"/>
      <c r="E123" s="1159" t="s">
        <v>2313</v>
      </c>
      <c r="F123" s="1175"/>
      <c r="G123" s="1176">
        <f>((G121-G122)/G122)*0.25</f>
        <v>2.2875816993464051E-2</v>
      </c>
      <c r="H123" s="1076"/>
      <c r="I123" s="1076"/>
    </row>
    <row r="124" spans="2:9" ht="15" customHeight="1">
      <c r="D124" s="1079"/>
      <c r="E124" s="1079"/>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Kingdom Development Inc.</cp:lastModifiedBy>
  <cp:lastPrinted>2022-06-02T00:41:49Z</cp:lastPrinted>
  <dcterms:created xsi:type="dcterms:W3CDTF">2007-12-27T18:26:28Z</dcterms:created>
  <dcterms:modified xsi:type="dcterms:W3CDTF">2024-08-19T18:56:26Z</dcterms:modified>
</cp:coreProperties>
</file>